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autoCompressPictures="0"/>
  <bookViews>
    <workbookView xWindow="-14220" yWindow="-29145" windowWidth="25440" windowHeight="15870" tabRatio="755" activeTab="1"/>
  </bookViews>
  <sheets>
    <sheet name="Introduction" sheetId="12" r:id="rId1"/>
    <sheet name="Summary" sheetId="32" r:id="rId2"/>
    <sheet name="Flaring" sheetId="128" r:id="rId3"/>
    <sheet name="Algeria_Condensate" sheetId="118" r:id="rId4"/>
    <sheet name="Angola_Cabinda" sheetId="126" r:id="rId5"/>
    <sheet name="Angola_Girassol" sheetId="1" r:id="rId6"/>
    <sheet name="Angola_Kuito" sheetId="35" r:id="rId7"/>
    <sheet name="Australia_Cossack" sheetId="119" r:id="rId8"/>
    <sheet name="Azerbaijan_Azeri" sheetId="36" r:id="rId9"/>
    <sheet name="Brazil_Frade" sheetId="34" r:id="rId10"/>
    <sheet name="Brazil_Lula" sheetId="2" r:id="rId11"/>
    <sheet name="Brazil_Marlim" sheetId="31" r:id="rId12"/>
    <sheet name="Brazil_Polvo" sheetId="42" r:id="rId13"/>
    <sheet name="Canada_ColdLake" sheetId="38" r:id="rId14"/>
    <sheet name="Canada_Hibernia" sheetId="37" r:id="rId15"/>
    <sheet name="Canada_Midale" sheetId="4" r:id="rId16"/>
    <sheet name="Canada_SuncorSyntheticA" sheetId="40" r:id="rId17"/>
    <sheet name="Canada_SuncorSyntheticH" sheetId="39" r:id="rId18"/>
    <sheet name="Canada_FosterCreek" sheetId="132" r:id="rId19"/>
    <sheet name="Canada_Surmont" sheetId="43" r:id="rId20"/>
    <sheet name="Canada_SyncrudeSynthetic" sheetId="41" r:id="rId21"/>
    <sheet name="China_Bozhong" sheetId="5" r:id="rId22"/>
    <sheet name="China_Nanhai light" sheetId="120" r:id="rId23"/>
    <sheet name="China_Qinhuangdao" sheetId="121" r:id="rId24"/>
    <sheet name="China_Xifeng" sheetId="7" r:id="rId25"/>
    <sheet name="Columbia_Cano Limon" sheetId="122" r:id="rId26"/>
    <sheet name="Columbia_Cusiana" sheetId="123" r:id="rId27"/>
    <sheet name="Denmark_Dansk" sheetId="45" r:id="rId28"/>
    <sheet name="Ecuador_Oriente" sheetId="96" r:id="rId29"/>
    <sheet name="India_BombayHigh" sheetId="130" r:id="rId30"/>
    <sheet name="Indonesia_Duri" sheetId="13" r:id="rId31"/>
    <sheet name="Indonesia_Minas_34" sheetId="79" r:id="rId32"/>
    <sheet name="Iran_Ardeshir" sheetId="97" r:id="rId33"/>
    <sheet name="Iran_Heavy" sheetId="90" r:id="rId34"/>
    <sheet name="Iraq_Basra medium" sheetId="98" r:id="rId35"/>
    <sheet name="Iraq_Basrah_Heavy" sheetId="99" r:id="rId36"/>
    <sheet name="Iraq_Kirkuk" sheetId="92" r:id="rId37"/>
    <sheet name="Iraq-Zubair" sheetId="14" r:id="rId38"/>
    <sheet name="Kazakhstan_Tengiz" sheetId="15" r:id="rId39"/>
    <sheet name="Kuwait_Burgan" sheetId="100" r:id="rId40"/>
    <sheet name="Kuwait_Ratawi" sheetId="17" r:id="rId41"/>
    <sheet name="Libya_Es Sider" sheetId="101" r:id="rId42"/>
    <sheet name="Mexico_Cantarell" sheetId="44" r:id="rId43"/>
    <sheet name="Mexico_Chuc" sheetId="102" r:id="rId44"/>
    <sheet name="Nigeria_Agbami" sheetId="18" r:id="rId45"/>
    <sheet name="Nigeria_Bonga" sheetId="52" r:id="rId46"/>
    <sheet name="Nigeria_Bonny" sheetId="19" r:id="rId47"/>
    <sheet name="Nigeria_EscravosBeach" sheetId="51" r:id="rId48"/>
    <sheet name="Nigeria_Obagi" sheetId="20" r:id="rId49"/>
    <sheet name="Nigeria_Pennington" sheetId="53" r:id="rId50"/>
    <sheet name="Norway_Oseberg" sheetId="131" r:id="rId51"/>
    <sheet name="Norway_Ekofisk" sheetId="22" r:id="rId52"/>
    <sheet name="Norway_Skarv" sheetId="54" r:id="rId53"/>
    <sheet name="Qatar_Dukhan" sheetId="103" r:id="rId54"/>
    <sheet name="Qatar_Marine Qatar" sheetId="116" r:id="rId55"/>
    <sheet name="Russia_Chayvo" sheetId="24" r:id="rId56"/>
    <sheet name="Russia_Siberian Light" sheetId="114" r:id="rId57"/>
    <sheet name="Russia_Urals" sheetId="117" r:id="rId58"/>
    <sheet name="SaudiArabia_Ghawar" sheetId="46" r:id="rId59"/>
    <sheet name="Saudi_Arab_Heavy" sheetId="106" r:id="rId60"/>
    <sheet name="Saudi_Arab_Medium" sheetId="107" r:id="rId61"/>
    <sheet name="UAE_Fateh" sheetId="108" r:id="rId62"/>
    <sheet name="UAE_Murban" sheetId="47" r:id="rId63"/>
    <sheet name="UK_Brent" sheetId="21" r:id="rId64"/>
    <sheet name="UK_Forties" sheetId="23" r:id="rId65"/>
    <sheet name="US_ANS" sheetId="25" r:id="rId66"/>
    <sheet name="US_Bakken_FL" sheetId="48" r:id="rId67"/>
    <sheet name="US_Bakken_NF" sheetId="82" r:id="rId68"/>
    <sheet name="US_Bakken_all" sheetId="83" r:id="rId69"/>
    <sheet name="US_BreaOlinda" sheetId="30" r:id="rId70"/>
    <sheet name="US_East Texas Sweet" sheetId="124" r:id="rId71"/>
    <sheet name="US_EagleFord_G" sheetId="86" r:id="rId72"/>
    <sheet name="US_ElkHills" sheetId="29" r:id="rId73"/>
    <sheet name="US_Lousiana Light Sweet" sheetId="125" r:id="rId74"/>
    <sheet name="US_Mars" sheetId="8" r:id="rId75"/>
    <sheet name="US_MidwaySunset" sheetId="10" r:id="rId76"/>
    <sheet name="US_SaltCreek" sheetId="27" r:id="rId77"/>
    <sheet name="US_WC" sheetId="28" r:id="rId78"/>
    <sheet name="US_SouthBelridge" sheetId="11" r:id="rId79"/>
    <sheet name="US_Thunderhorse" sheetId="9" r:id="rId80"/>
    <sheet name="US_Spraberry" sheetId="110" r:id="rId81"/>
    <sheet name="US_West Texas Sour 34" sheetId="89" r:id="rId82"/>
    <sheet name="US_Wilmington" sheetId="3" r:id="rId83"/>
    <sheet name="Venezuela_Boscán" sheetId="26" r:id="rId84"/>
    <sheet name="Venezuela_Hamaca" sheetId="33" r:id="rId85"/>
    <sheet name="Venezuela_Leona" sheetId="111" r:id="rId86"/>
    <sheet name="Venezuela_Mesa_Merey" sheetId="129" r:id="rId87"/>
    <sheet name="Venezuela_Orinoco_Merey" sheetId="113" r:id="rId88"/>
    <sheet name="Venezuela_Tia Juana" sheetId="127" r:id="rId89"/>
  </sheets>
  <calcPr calcId="145621"/>
</workbook>
</file>

<file path=xl/calcChain.xml><?xml version="1.0" encoding="utf-8"?>
<calcChain xmlns="http://schemas.openxmlformats.org/spreadsheetml/2006/main">
  <c r="BU1" i="32" l="1"/>
  <c r="BT1" i="32"/>
  <c r="AT82" i="32" l="1"/>
  <c r="O40" i="32"/>
  <c r="C17" i="110" l="1"/>
  <c r="M16" i="110"/>
  <c r="M19" i="110" s="1"/>
  <c r="M15" i="110"/>
  <c r="M18" i="110" s="1"/>
  <c r="M14" i="110"/>
  <c r="M17" i="110" s="1"/>
  <c r="C9" i="110" s="1"/>
  <c r="M13" i="110"/>
  <c r="M12" i="110"/>
  <c r="C10" i="110"/>
  <c r="C8" i="110"/>
  <c r="C7" i="110"/>
  <c r="L23" i="128" l="1"/>
  <c r="M23" i="128"/>
  <c r="H70" i="128"/>
  <c r="I70" i="128"/>
  <c r="N70" i="128"/>
  <c r="H28" i="128"/>
  <c r="I28" i="128"/>
  <c r="N28" i="128"/>
  <c r="H24" i="128"/>
  <c r="I24" i="128"/>
  <c r="N24" i="128"/>
  <c r="H22" i="128"/>
  <c r="I22" i="128"/>
  <c r="N22" i="128"/>
  <c r="G163" i="128"/>
  <c r="H163" i="128"/>
  <c r="H23" i="128"/>
  <c r="I23" i="128"/>
  <c r="N23" i="128"/>
  <c r="C18" i="131"/>
  <c r="H17" i="131"/>
  <c r="C17" i="131"/>
  <c r="H9" i="131"/>
  <c r="C9" i="131"/>
  <c r="C8" i="131"/>
  <c r="C7" i="131"/>
  <c r="C42" i="130"/>
  <c r="C20" i="130"/>
  <c r="H19" i="130"/>
  <c r="C17" i="130"/>
  <c r="C19" i="130"/>
  <c r="C18" i="130"/>
  <c r="C13" i="130"/>
  <c r="C8" i="130"/>
  <c r="C7" i="130"/>
  <c r="C18" i="129"/>
  <c r="C19" i="129"/>
  <c r="C17" i="129"/>
  <c r="C12" i="129"/>
  <c r="C10" i="129"/>
  <c r="C8" i="129"/>
  <c r="C7" i="129"/>
  <c r="M7" i="128"/>
  <c r="M8" i="128"/>
  <c r="M9" i="128"/>
  <c r="M10" i="128"/>
  <c r="M11" i="128"/>
  <c r="M12" i="128"/>
  <c r="M13" i="128"/>
  <c r="M14" i="128"/>
  <c r="M15" i="128"/>
  <c r="M16" i="128"/>
  <c r="M17" i="128"/>
  <c r="M18" i="128"/>
  <c r="M19" i="128"/>
  <c r="M20" i="128"/>
  <c r="M21" i="128"/>
  <c r="M22" i="128"/>
  <c r="M24" i="128"/>
  <c r="M25" i="128"/>
  <c r="M26" i="128"/>
  <c r="M27" i="128"/>
  <c r="M28" i="128"/>
  <c r="M29" i="128"/>
  <c r="M30" i="128"/>
  <c r="M31" i="128"/>
  <c r="M32" i="128"/>
  <c r="M33" i="128"/>
  <c r="M34" i="128"/>
  <c r="M35" i="128"/>
  <c r="M36" i="128"/>
  <c r="M37" i="128"/>
  <c r="M38" i="128"/>
  <c r="M39" i="128"/>
  <c r="M40" i="128"/>
  <c r="M41" i="128"/>
  <c r="M42" i="128"/>
  <c r="M43" i="128"/>
  <c r="M44" i="128"/>
  <c r="M45" i="128"/>
  <c r="M46" i="128"/>
  <c r="M47" i="128"/>
  <c r="M48" i="128"/>
  <c r="M49" i="128"/>
  <c r="M50" i="128"/>
  <c r="M51" i="128"/>
  <c r="M52" i="128"/>
  <c r="M53" i="128"/>
  <c r="M54" i="128"/>
  <c r="M55" i="128"/>
  <c r="M56" i="128"/>
  <c r="M57" i="128"/>
  <c r="M58" i="128"/>
  <c r="M59" i="128"/>
  <c r="M60" i="128"/>
  <c r="M61" i="128"/>
  <c r="M62" i="128"/>
  <c r="M63" i="128"/>
  <c r="M64" i="128"/>
  <c r="M65" i="128"/>
  <c r="M66" i="128"/>
  <c r="M67" i="128"/>
  <c r="M68" i="128"/>
  <c r="M69" i="128"/>
  <c r="M70" i="128"/>
  <c r="M71" i="128"/>
  <c r="M72" i="128"/>
  <c r="M73" i="128"/>
  <c r="M74" i="128"/>
  <c r="M75" i="128"/>
  <c r="M76" i="128"/>
  <c r="M77" i="128"/>
  <c r="M6" i="128"/>
  <c r="G131" i="128"/>
  <c r="H131" i="128"/>
  <c r="G130" i="128"/>
  <c r="H130" i="128"/>
  <c r="H63" i="128"/>
  <c r="I63" i="128"/>
  <c r="N63" i="128"/>
  <c r="G90" i="128"/>
  <c r="H90" i="128"/>
  <c r="H59" i="128"/>
  <c r="I59" i="128"/>
  <c r="N59" i="128"/>
  <c r="G118" i="128"/>
  <c r="H118" i="128"/>
  <c r="G162" i="128"/>
  <c r="H162" i="128"/>
  <c r="H7" i="128"/>
  <c r="I7" i="128"/>
  <c r="N7" i="128"/>
  <c r="G136" i="128"/>
  <c r="H136" i="128"/>
  <c r="H8" i="128"/>
  <c r="I8" i="128"/>
  <c r="N8" i="128"/>
  <c r="G135" i="128"/>
  <c r="H135" i="128"/>
  <c r="H9" i="128"/>
  <c r="I9" i="128"/>
  <c r="N9" i="128"/>
  <c r="G151" i="128"/>
  <c r="H151" i="128"/>
  <c r="H11" i="128"/>
  <c r="I11" i="128"/>
  <c r="N11" i="128"/>
  <c r="G142" i="128"/>
  <c r="H142" i="128"/>
  <c r="H13" i="128"/>
  <c r="I13" i="128"/>
  <c r="N13" i="128"/>
  <c r="G160" i="128"/>
  <c r="H160" i="128"/>
  <c r="H81" i="128"/>
  <c r="I81" i="128"/>
  <c r="N81" i="128"/>
  <c r="G144" i="128"/>
  <c r="H144" i="128"/>
  <c r="H15" i="128"/>
  <c r="I15" i="128"/>
  <c r="N15" i="128"/>
  <c r="G109" i="128"/>
  <c r="H109" i="128"/>
  <c r="H16" i="128"/>
  <c r="I16" i="128"/>
  <c r="N16" i="128"/>
  <c r="G110" i="128"/>
  <c r="H110" i="128"/>
  <c r="H17" i="128"/>
  <c r="I17" i="128"/>
  <c r="N17" i="128"/>
  <c r="G116" i="128"/>
  <c r="H116" i="128"/>
  <c r="H18" i="128"/>
  <c r="I18" i="128"/>
  <c r="N18" i="128"/>
  <c r="G95" i="128"/>
  <c r="H95" i="128"/>
  <c r="H19" i="128"/>
  <c r="I19" i="128"/>
  <c r="N19" i="128"/>
  <c r="G121" i="128"/>
  <c r="H121" i="128"/>
  <c r="G145" i="128"/>
  <c r="H145" i="128"/>
  <c r="G111" i="128"/>
  <c r="H111" i="128"/>
  <c r="H25" i="128"/>
  <c r="I25" i="128"/>
  <c r="N25" i="128"/>
  <c r="G89" i="128"/>
  <c r="H89" i="128"/>
  <c r="H26" i="128"/>
  <c r="I26" i="128"/>
  <c r="N26" i="128"/>
  <c r="G113" i="128"/>
  <c r="H113" i="128"/>
  <c r="H27" i="128"/>
  <c r="I27" i="128"/>
  <c r="N27" i="128"/>
  <c r="G102" i="128"/>
  <c r="H102" i="128"/>
  <c r="G114" i="128"/>
  <c r="H114" i="128"/>
  <c r="H29" i="128"/>
  <c r="I29" i="128"/>
  <c r="N29" i="128"/>
  <c r="G140" i="128"/>
  <c r="H140" i="128"/>
  <c r="H30" i="128"/>
  <c r="I30" i="128"/>
  <c r="N30" i="128"/>
  <c r="G112" i="128"/>
  <c r="H112" i="128"/>
  <c r="H31" i="128"/>
  <c r="I31" i="128"/>
  <c r="N31" i="128"/>
  <c r="G152" i="128"/>
  <c r="H152" i="128"/>
  <c r="H32" i="128"/>
  <c r="I32" i="128"/>
  <c r="N32" i="128"/>
  <c r="G99" i="128"/>
  <c r="H99" i="128"/>
  <c r="H33" i="128"/>
  <c r="I33" i="128"/>
  <c r="N33" i="128"/>
  <c r="G141" i="128"/>
  <c r="H141" i="128"/>
  <c r="H34" i="128"/>
  <c r="I34" i="128"/>
  <c r="N34" i="128"/>
  <c r="G115" i="128"/>
  <c r="H115" i="128"/>
  <c r="H35" i="128"/>
  <c r="I35" i="128"/>
  <c r="N35" i="128"/>
  <c r="G93" i="128"/>
  <c r="H93" i="128"/>
  <c r="H36" i="128"/>
  <c r="I36" i="128"/>
  <c r="N36" i="128"/>
  <c r="G133" i="128"/>
  <c r="H133" i="128"/>
  <c r="H38" i="128"/>
  <c r="I38" i="128"/>
  <c r="N38" i="128"/>
  <c r="G134" i="128"/>
  <c r="H134" i="128"/>
  <c r="H40" i="128"/>
  <c r="I40" i="128"/>
  <c r="N40" i="128"/>
  <c r="G97" i="128"/>
  <c r="H97" i="128"/>
  <c r="H41" i="128"/>
  <c r="I41" i="128"/>
  <c r="G132" i="128"/>
  <c r="H132" i="128"/>
  <c r="H42" i="128"/>
  <c r="I42" i="128"/>
  <c r="N42" i="128"/>
  <c r="G101" i="128"/>
  <c r="H101" i="128"/>
  <c r="H43" i="128"/>
  <c r="I43" i="128"/>
  <c r="N43" i="128"/>
  <c r="G139" i="128"/>
  <c r="H139" i="128"/>
  <c r="H44" i="128"/>
  <c r="I44" i="128"/>
  <c r="N44" i="128"/>
  <c r="G161" i="128"/>
  <c r="H161" i="128"/>
  <c r="H45" i="128"/>
  <c r="I45" i="128"/>
  <c r="N45" i="128"/>
  <c r="G96" i="128"/>
  <c r="H96" i="128"/>
  <c r="H46" i="128"/>
  <c r="I46" i="128"/>
  <c r="N46" i="128"/>
  <c r="G92" i="128"/>
  <c r="H92" i="128"/>
  <c r="H47" i="128"/>
  <c r="I47" i="128"/>
  <c r="N47" i="128"/>
  <c r="G153" i="128"/>
  <c r="H153" i="128"/>
  <c r="H48" i="128"/>
  <c r="I48" i="128"/>
  <c r="N48" i="128"/>
  <c r="G117" i="128"/>
  <c r="H117" i="128"/>
  <c r="H49" i="128"/>
  <c r="I49" i="128"/>
  <c r="N49" i="128"/>
  <c r="G119" i="128"/>
  <c r="H119" i="128"/>
  <c r="H50" i="128"/>
  <c r="I50" i="128"/>
  <c r="N50" i="128"/>
  <c r="G120" i="128"/>
  <c r="H120" i="128"/>
  <c r="H51" i="128"/>
  <c r="I51" i="128"/>
  <c r="N51" i="128"/>
  <c r="G103" i="128"/>
  <c r="H103" i="128"/>
  <c r="H52" i="128"/>
  <c r="I52" i="128"/>
  <c r="N52" i="128"/>
  <c r="G105" i="128"/>
  <c r="H105" i="128"/>
  <c r="H53" i="128"/>
  <c r="I53" i="128"/>
  <c r="N53" i="128"/>
  <c r="G98" i="128"/>
  <c r="H98" i="128"/>
  <c r="H54" i="128"/>
  <c r="I54" i="128"/>
  <c r="N54" i="128"/>
  <c r="G100" i="128"/>
  <c r="H100" i="128"/>
  <c r="H55" i="128"/>
  <c r="I55" i="128"/>
  <c r="N55" i="128"/>
  <c r="G137" i="128"/>
  <c r="H137" i="128"/>
  <c r="H82" i="128"/>
  <c r="I82" i="128"/>
  <c r="N82" i="128"/>
  <c r="G138" i="128"/>
  <c r="H138" i="128"/>
  <c r="G159" i="128"/>
  <c r="H159" i="128"/>
  <c r="H58" i="128"/>
  <c r="I58" i="128"/>
  <c r="N58" i="128"/>
  <c r="H83" i="128"/>
  <c r="I83" i="128"/>
  <c r="N83" i="128"/>
  <c r="G122" i="128"/>
  <c r="H122" i="128"/>
  <c r="H64" i="128"/>
  <c r="I64" i="128"/>
  <c r="N64" i="128"/>
  <c r="G127" i="128"/>
  <c r="H127" i="128"/>
  <c r="H65" i="128"/>
  <c r="I65" i="128"/>
  <c r="N65" i="128"/>
  <c r="G149" i="128"/>
  <c r="H149" i="128"/>
  <c r="H66" i="128"/>
  <c r="I66" i="128"/>
  <c r="N66" i="128"/>
  <c r="G147" i="128"/>
  <c r="H147" i="128"/>
  <c r="G150" i="128"/>
  <c r="H150" i="128"/>
  <c r="H71" i="128"/>
  <c r="I71" i="128"/>
  <c r="N71" i="128"/>
  <c r="G104" i="128"/>
  <c r="H104" i="128"/>
  <c r="H72" i="128"/>
  <c r="I72" i="128"/>
  <c r="N72" i="128"/>
  <c r="G128" i="128"/>
  <c r="H128" i="128"/>
  <c r="H73" i="128"/>
  <c r="I73" i="128"/>
  <c r="N73" i="128"/>
  <c r="G107" i="128"/>
  <c r="H107" i="128"/>
  <c r="H6" i="128"/>
  <c r="I6" i="128"/>
  <c r="N6" i="128"/>
  <c r="G91" i="128"/>
  <c r="H91" i="128"/>
  <c r="G94" i="128"/>
  <c r="H94" i="128"/>
  <c r="G106" i="128"/>
  <c r="H106" i="128"/>
  <c r="G108" i="128"/>
  <c r="H108" i="128"/>
  <c r="G123" i="128"/>
  <c r="H123" i="128"/>
  <c r="G124" i="128"/>
  <c r="H124" i="128"/>
  <c r="G125" i="128"/>
  <c r="H125" i="128"/>
  <c r="G126" i="128"/>
  <c r="H126" i="128"/>
  <c r="G129" i="128"/>
  <c r="H129" i="128"/>
  <c r="G143" i="128"/>
  <c r="H143" i="128"/>
  <c r="G146" i="128"/>
  <c r="H146" i="128"/>
  <c r="G148" i="128"/>
  <c r="H148" i="128"/>
  <c r="G154" i="128"/>
  <c r="H154" i="128"/>
  <c r="G155" i="128"/>
  <c r="H155" i="128"/>
  <c r="G156" i="128"/>
  <c r="H156" i="128"/>
  <c r="G157" i="128"/>
  <c r="H157" i="128"/>
  <c r="G158" i="128"/>
  <c r="H158" i="128"/>
  <c r="I10" i="128"/>
  <c r="N10" i="128"/>
  <c r="I12" i="128"/>
  <c r="N12" i="128"/>
  <c r="I14" i="128"/>
  <c r="N14" i="128"/>
  <c r="I37" i="128"/>
  <c r="N37" i="128"/>
  <c r="I39" i="128"/>
  <c r="N39" i="128"/>
  <c r="I60" i="128"/>
  <c r="N60" i="128"/>
  <c r="I67" i="128"/>
  <c r="N67" i="128"/>
  <c r="I68" i="128"/>
  <c r="N68" i="128"/>
  <c r="I69" i="128"/>
  <c r="N69" i="128"/>
  <c r="I74" i="128"/>
  <c r="N74" i="128"/>
  <c r="I75" i="128"/>
  <c r="N75" i="128"/>
  <c r="I76" i="128"/>
  <c r="N76" i="128"/>
  <c r="I77" i="128"/>
  <c r="N77" i="128"/>
  <c r="H21" i="44"/>
  <c r="H17" i="44"/>
  <c r="C21" i="119"/>
  <c r="C18" i="119"/>
  <c r="C7" i="119"/>
  <c r="C7" i="127"/>
  <c r="C8" i="127"/>
  <c r="C17" i="127"/>
  <c r="C7" i="126"/>
  <c r="C11" i="126"/>
  <c r="C19" i="126"/>
  <c r="C7" i="125"/>
  <c r="C8" i="125"/>
  <c r="C7" i="124"/>
  <c r="C9" i="124"/>
  <c r="CN1" i="32"/>
  <c r="C17" i="118"/>
  <c r="C7" i="123"/>
  <c r="C7" i="122"/>
  <c r="C18" i="122"/>
  <c r="C7" i="121"/>
  <c r="C17" i="121"/>
  <c r="C18" i="121"/>
  <c r="C9" i="120"/>
  <c r="C18" i="120"/>
  <c r="C19" i="120"/>
  <c r="C20" i="120"/>
  <c r="C7" i="118"/>
  <c r="C7" i="117"/>
  <c r="C17" i="117"/>
  <c r="C7" i="116"/>
  <c r="C7" i="114"/>
  <c r="C9" i="114"/>
  <c r="C17" i="114"/>
  <c r="C18" i="114"/>
  <c r="C7" i="113"/>
  <c r="C7" i="111"/>
  <c r="C9" i="111"/>
  <c r="C17" i="111"/>
  <c r="C7" i="108"/>
  <c r="C7" i="107"/>
  <c r="C14" i="107"/>
  <c r="C7" i="106"/>
  <c r="I20" i="106"/>
  <c r="C7" i="103"/>
  <c r="C17" i="103"/>
  <c r="C7" i="102"/>
  <c r="C7" i="101"/>
  <c r="C17" i="101"/>
  <c r="C7" i="100"/>
  <c r="C14" i="100"/>
  <c r="C18" i="100"/>
  <c r="C8" i="99"/>
  <c r="H18" i="99"/>
  <c r="H19" i="99"/>
  <c r="C7" i="98"/>
  <c r="C18" i="98"/>
  <c r="C7" i="97"/>
  <c r="C18" i="97"/>
  <c r="C7" i="96"/>
  <c r="C18" i="96"/>
  <c r="C7" i="92"/>
  <c r="C17" i="90"/>
  <c r="C7" i="90"/>
  <c r="C7" i="89"/>
  <c r="C9" i="89"/>
  <c r="C42" i="86"/>
  <c r="C30" i="86"/>
  <c r="C14" i="86"/>
  <c r="C7" i="86"/>
  <c r="C42" i="83"/>
  <c r="C30" i="83"/>
  <c r="C10" i="83"/>
  <c r="C42" i="48"/>
  <c r="C42" i="82"/>
  <c r="I17" i="54"/>
  <c r="K17" i="54"/>
  <c r="C17" i="54"/>
  <c r="G30" i="53"/>
  <c r="C9" i="53"/>
  <c r="I30" i="53"/>
  <c r="I18" i="53"/>
  <c r="I17" i="53"/>
  <c r="G30" i="52"/>
  <c r="G9" i="52"/>
  <c r="C9" i="52"/>
  <c r="I30" i="52"/>
  <c r="C30" i="52"/>
  <c r="I20" i="52"/>
  <c r="I18" i="52"/>
  <c r="C18" i="52"/>
  <c r="I17" i="52"/>
  <c r="C17" i="52"/>
  <c r="G30" i="51"/>
  <c r="I30" i="51"/>
  <c r="I18" i="51"/>
  <c r="C18" i="51"/>
  <c r="I17" i="51"/>
  <c r="K17" i="51"/>
  <c r="C19" i="46"/>
  <c r="C18" i="46"/>
  <c r="C19" i="45"/>
  <c r="C18" i="45"/>
  <c r="C17" i="45"/>
  <c r="C11" i="45"/>
  <c r="C10" i="45"/>
  <c r="C9" i="45"/>
  <c r="C8" i="45"/>
  <c r="C7" i="45"/>
  <c r="C7" i="42"/>
  <c r="C17" i="37"/>
  <c r="C9" i="37"/>
  <c r="C8" i="37"/>
  <c r="C7" i="37"/>
  <c r="C17" i="36"/>
  <c r="C11" i="36"/>
  <c r="C10" i="36"/>
  <c r="C9" i="36"/>
  <c r="C8" i="36"/>
  <c r="C7" i="36"/>
  <c r="C42" i="33"/>
  <c r="C14" i="33"/>
  <c r="C10" i="33"/>
  <c r="C8" i="33"/>
  <c r="C7" i="33"/>
  <c r="C8" i="2"/>
  <c r="C42" i="7"/>
  <c r="K17" i="52"/>
  <c r="C20" i="52"/>
  <c r="H57" i="128"/>
  <c r="I57" i="128"/>
  <c r="N57" i="128"/>
  <c r="H56" i="128"/>
  <c r="I56" i="128"/>
  <c r="N56" i="128"/>
  <c r="H62" i="128"/>
  <c r="I62" i="128"/>
  <c r="N62" i="128"/>
  <c r="H61" i="128"/>
  <c r="I61" i="128"/>
  <c r="N61" i="128"/>
  <c r="H20" i="128"/>
  <c r="H21" i="128"/>
  <c r="C17" i="53"/>
  <c r="K17" i="53"/>
  <c r="I21" i="128"/>
  <c r="N21" i="128"/>
  <c r="I20" i="128"/>
  <c r="N20" i="128"/>
  <c r="M83" i="128" l="1"/>
  <c r="M82" i="128"/>
  <c r="M81" i="128"/>
</calcChain>
</file>

<file path=xl/comments1.xml><?xml version="1.0" encoding="utf-8"?>
<comments xmlns="http://schemas.openxmlformats.org/spreadsheetml/2006/main">
  <authors>
    <author>Author</author>
  </authors>
  <commentList>
    <comment ref="CG7" authorId="0">
      <text>
        <r>
          <rPr>
            <b/>
            <sz val="9"/>
            <color indexed="81"/>
            <rFont val="Tahoma"/>
            <family val="2"/>
          </rPr>
          <t>Author:</t>
        </r>
        <r>
          <rPr>
            <sz val="9"/>
            <color indexed="81"/>
            <rFont val="Tahoma"/>
            <family val="2"/>
          </rPr>
          <t xml:space="preserve">
"Bitumen Extraction &amp; Upgrading"
M31</t>
        </r>
      </text>
    </comment>
    <comment ref="CG8" authorId="0">
      <text>
        <r>
          <rPr>
            <b/>
            <sz val="9"/>
            <color indexed="81"/>
            <rFont val="Tahoma"/>
            <family val="2"/>
          </rPr>
          <t>Author:</t>
        </r>
        <r>
          <rPr>
            <sz val="9"/>
            <color indexed="81"/>
            <rFont val="Tahoma"/>
            <family val="2"/>
          </rPr>
          <t xml:space="preserve">
"Bitumen Extraction &amp; Upgrading"
M36</t>
        </r>
      </text>
    </comment>
    <comment ref="CG9" authorId="0">
      <text>
        <r>
          <rPr>
            <b/>
            <sz val="9"/>
            <color indexed="81"/>
            <rFont val="Tahoma"/>
            <family val="2"/>
          </rPr>
          <t>Author:</t>
        </r>
        <r>
          <rPr>
            <sz val="9"/>
            <color indexed="81"/>
            <rFont val="Tahoma"/>
            <family val="2"/>
          </rPr>
          <t xml:space="preserve">
Bitumen Extraction &amp; Upgrading
Cell M41</t>
        </r>
      </text>
    </comment>
    <comment ref="CG10" authorId="0">
      <text>
        <r>
          <rPr>
            <b/>
            <sz val="9"/>
            <color indexed="81"/>
            <rFont val="Tahoma"/>
            <family val="2"/>
          </rPr>
          <t>Author:</t>
        </r>
        <r>
          <rPr>
            <sz val="9"/>
            <color indexed="81"/>
            <rFont val="Tahoma"/>
            <family val="2"/>
          </rPr>
          <t xml:space="preserve">
'User Inputs and Results'!J70</t>
        </r>
      </text>
    </comment>
    <comment ref="CG12" authorId="0">
      <text>
        <r>
          <rPr>
            <b/>
            <sz val="9"/>
            <color indexed="81"/>
            <rFont val="Tahoma"/>
            <family val="2"/>
          </rPr>
          <t>Author:</t>
        </r>
        <r>
          <rPr>
            <sz val="9"/>
            <color indexed="81"/>
            <rFont val="Tahoma"/>
            <family val="2"/>
          </rPr>
          <t xml:space="preserve">
"Bitumen Extraction &amp; Upgrading"
M52</t>
        </r>
      </text>
    </comment>
    <comment ref="CG13" authorId="0">
      <text>
        <r>
          <rPr>
            <b/>
            <sz val="9"/>
            <color indexed="81"/>
            <rFont val="Tahoma"/>
            <family val="2"/>
          </rPr>
          <t>Author:</t>
        </r>
        <r>
          <rPr>
            <sz val="9"/>
            <color indexed="81"/>
            <rFont val="Tahoma"/>
            <family val="2"/>
          </rPr>
          <t xml:space="preserve">
"Bitumen Extraction &amp; Upgrading"
M53</t>
        </r>
      </text>
    </comment>
    <comment ref="CG15" authorId="0">
      <text>
        <r>
          <rPr>
            <b/>
            <sz val="9"/>
            <color indexed="81"/>
            <rFont val="Tahoma"/>
            <family val="2"/>
          </rPr>
          <t>Author:</t>
        </r>
        <r>
          <rPr>
            <sz val="9"/>
            <color indexed="81"/>
            <rFont val="Tahoma"/>
            <family val="2"/>
          </rPr>
          <t xml:space="preserve">
"Bitumen Extraction &amp; Upgrading"
M57</t>
        </r>
      </text>
    </comment>
    <comment ref="CG16" authorId="0">
      <text>
        <r>
          <rPr>
            <b/>
            <sz val="9"/>
            <color indexed="81"/>
            <rFont val="Tahoma"/>
            <family val="2"/>
          </rPr>
          <t>Author:</t>
        </r>
        <r>
          <rPr>
            <sz val="9"/>
            <color indexed="81"/>
            <rFont val="Tahoma"/>
            <family val="2"/>
          </rPr>
          <t xml:space="preserve">
"Bitumen Extraction &amp; Upgrading"
M58</t>
        </r>
      </text>
    </comment>
    <comment ref="CG17" authorId="0">
      <text>
        <r>
          <rPr>
            <b/>
            <sz val="9"/>
            <color indexed="81"/>
            <rFont val="Tahoma"/>
            <family val="2"/>
          </rPr>
          <t>Author:</t>
        </r>
        <r>
          <rPr>
            <sz val="9"/>
            <color indexed="81"/>
            <rFont val="Tahoma"/>
            <family val="2"/>
          </rPr>
          <t xml:space="preserve">
Bitumen Extraction &amp; Upgrading
M59</t>
        </r>
      </text>
    </comment>
    <comment ref="CG18" authorId="0">
      <text>
        <r>
          <rPr>
            <b/>
            <sz val="9"/>
            <color indexed="81"/>
            <rFont val="Tahoma"/>
            <family val="2"/>
          </rPr>
          <t>Author:</t>
        </r>
        <r>
          <rPr>
            <sz val="9"/>
            <color indexed="81"/>
            <rFont val="Tahoma"/>
            <family val="2"/>
          </rPr>
          <t xml:space="preserve">
Bitumen Extraction &amp; Upgrading
M60</t>
        </r>
      </text>
    </comment>
    <comment ref="CG19" authorId="0">
      <text>
        <r>
          <rPr>
            <b/>
            <sz val="9"/>
            <color indexed="81"/>
            <rFont val="Tahoma"/>
            <family val="2"/>
          </rPr>
          <t>Author:</t>
        </r>
        <r>
          <rPr>
            <sz val="9"/>
            <color indexed="81"/>
            <rFont val="Tahoma"/>
            <family val="2"/>
          </rPr>
          <t xml:space="preserve">
Bitumen Extraction &amp; Upgrading
M61</t>
        </r>
      </text>
    </comment>
    <comment ref="CG21" authorId="0">
      <text>
        <r>
          <rPr>
            <b/>
            <sz val="9"/>
            <color indexed="81"/>
            <rFont val="Tahoma"/>
            <family val="2"/>
          </rPr>
          <t>Author:</t>
        </r>
        <r>
          <rPr>
            <sz val="9"/>
            <color indexed="81"/>
            <rFont val="Tahoma"/>
            <family val="2"/>
          </rPr>
          <t xml:space="preserve">
Bitumen Extraction &amp; Upgrading
M64</t>
        </r>
      </text>
    </comment>
    <comment ref="CG22" authorId="0">
      <text>
        <r>
          <rPr>
            <b/>
            <sz val="9"/>
            <color indexed="81"/>
            <rFont val="Tahoma"/>
            <family val="2"/>
          </rPr>
          <t>Author:</t>
        </r>
        <r>
          <rPr>
            <sz val="9"/>
            <color indexed="81"/>
            <rFont val="Tahoma"/>
            <family val="2"/>
          </rPr>
          <t xml:space="preserve">
Bitumen Extraction &amp; Upgrading
M65</t>
        </r>
      </text>
    </comment>
    <comment ref="CG23" authorId="0">
      <text>
        <r>
          <rPr>
            <b/>
            <sz val="9"/>
            <color indexed="81"/>
            <rFont val="Tahoma"/>
            <family val="2"/>
          </rPr>
          <t>Author:</t>
        </r>
        <r>
          <rPr>
            <sz val="9"/>
            <color indexed="81"/>
            <rFont val="Tahoma"/>
            <family val="2"/>
          </rPr>
          <t xml:space="preserve">
Bitumen Extraction &amp; Upgrading
M69</t>
        </r>
      </text>
    </comment>
    <comment ref="CG40" authorId="0">
      <text>
        <r>
          <rPr>
            <b/>
            <sz val="9"/>
            <color indexed="81"/>
            <rFont val="Tahoma"/>
            <family val="2"/>
          </rPr>
          <t>Author:</t>
        </r>
        <r>
          <rPr>
            <sz val="9"/>
            <color indexed="81"/>
            <rFont val="Tahoma"/>
            <family val="2"/>
          </rPr>
          <t xml:space="preserve">
'Bitument Extraction and Upgrading'
Table 4.2, CSS Column</t>
        </r>
      </text>
    </comment>
    <comment ref="CG47" authorId="0">
      <text>
        <r>
          <rPr>
            <b/>
            <sz val="9"/>
            <color indexed="81"/>
            <rFont val="Tahoma"/>
            <family val="2"/>
          </rPr>
          <t xml:space="preserve">Florencia:
</t>
        </r>
        <r>
          <rPr>
            <sz val="9"/>
            <color indexed="81"/>
            <rFont val="Tahoma"/>
            <family val="2"/>
          </rPr>
          <t>Bitument Extraction &amp; Upgrading
Table 4.4
"Integrated mining &amp; upgrading" Column</t>
        </r>
      </text>
    </comment>
    <comment ref="CG57" authorId="0">
      <text>
        <r>
          <rPr>
            <b/>
            <sz val="9"/>
            <color indexed="81"/>
            <rFont val="Tahoma"/>
            <family val="2"/>
          </rPr>
          <t>Author:</t>
        </r>
        <r>
          <rPr>
            <sz val="9"/>
            <color indexed="81"/>
            <rFont val="Tahoma"/>
            <family val="2"/>
          </rPr>
          <t xml:space="preserve">
'User Inputs and Results'!J107</t>
        </r>
      </text>
    </comment>
    <comment ref="CG58" authorId="0">
      <text>
        <r>
          <rPr>
            <b/>
            <sz val="9"/>
            <color indexed="81"/>
            <rFont val="Tahoma"/>
            <family val="2"/>
          </rPr>
          <t>Author:</t>
        </r>
        <r>
          <rPr>
            <sz val="9"/>
            <color indexed="81"/>
            <rFont val="Tahoma"/>
            <family val="2"/>
          </rPr>
          <t xml:space="preserve">
'User Inputs and Results'!J108</t>
        </r>
      </text>
    </comment>
    <comment ref="CH63" authorId="0">
      <text>
        <r>
          <rPr>
            <b/>
            <sz val="9"/>
            <color indexed="81"/>
            <rFont val="Tahoma"/>
            <family val="2"/>
          </rPr>
          <t>Author:</t>
        </r>
        <r>
          <rPr>
            <sz val="9"/>
            <color indexed="81"/>
            <rFont val="Tahoma"/>
            <family val="2"/>
          </rPr>
          <t xml:space="preserve">
M99</t>
        </r>
      </text>
    </comment>
    <comment ref="CH64" authorId="0">
      <text>
        <r>
          <rPr>
            <b/>
            <sz val="9"/>
            <color indexed="81"/>
            <rFont val="Tahoma"/>
            <family val="2"/>
          </rPr>
          <t>Author:</t>
        </r>
        <r>
          <rPr>
            <sz val="9"/>
            <color indexed="81"/>
            <rFont val="Tahoma"/>
            <family val="2"/>
          </rPr>
          <t xml:space="preserve">
M100</t>
        </r>
      </text>
    </comment>
    <comment ref="CH65" authorId="0">
      <text>
        <r>
          <rPr>
            <b/>
            <sz val="9"/>
            <color indexed="81"/>
            <rFont val="Tahoma"/>
            <family val="2"/>
          </rPr>
          <t>Author:</t>
        </r>
        <r>
          <rPr>
            <sz val="9"/>
            <color indexed="81"/>
            <rFont val="Tahoma"/>
            <family val="2"/>
          </rPr>
          <t xml:space="preserve">
M101</t>
        </r>
      </text>
    </comment>
    <comment ref="CH67" authorId="0">
      <text>
        <r>
          <rPr>
            <b/>
            <sz val="9"/>
            <color indexed="81"/>
            <rFont val="Tahoma"/>
            <family val="2"/>
          </rPr>
          <t>Author:</t>
        </r>
        <r>
          <rPr>
            <sz val="9"/>
            <color indexed="81"/>
            <rFont val="Tahoma"/>
            <family val="2"/>
          </rPr>
          <t xml:space="preserve">
M104</t>
        </r>
      </text>
    </comment>
    <comment ref="CH68" authorId="0">
      <text>
        <r>
          <rPr>
            <b/>
            <sz val="9"/>
            <color indexed="81"/>
            <rFont val="Tahoma"/>
            <family val="2"/>
          </rPr>
          <t>Author:</t>
        </r>
        <r>
          <rPr>
            <sz val="9"/>
            <color indexed="81"/>
            <rFont val="Tahoma"/>
            <family val="2"/>
          </rPr>
          <t xml:space="preserve">
M105</t>
        </r>
      </text>
    </comment>
    <comment ref="CH69" authorId="0">
      <text>
        <r>
          <rPr>
            <b/>
            <sz val="9"/>
            <color indexed="81"/>
            <rFont val="Tahoma"/>
            <family val="2"/>
          </rPr>
          <t>Author:</t>
        </r>
        <r>
          <rPr>
            <sz val="9"/>
            <color indexed="81"/>
            <rFont val="Tahoma"/>
            <family val="2"/>
          </rPr>
          <t xml:space="preserve">
M106</t>
        </r>
      </text>
    </comment>
    <comment ref="CH75" authorId="0">
      <text>
        <r>
          <rPr>
            <b/>
            <sz val="9"/>
            <color indexed="81"/>
            <rFont val="Tahoma"/>
            <family val="2"/>
          </rPr>
          <t>Author:</t>
        </r>
        <r>
          <rPr>
            <sz val="9"/>
            <color indexed="81"/>
            <rFont val="Tahoma"/>
            <family val="2"/>
          </rPr>
          <t xml:space="preserve">
User Inputs &amp; Results!J125</t>
        </r>
      </text>
    </comment>
    <comment ref="CH76" authorId="0">
      <text>
        <r>
          <rPr>
            <b/>
            <sz val="9"/>
            <color indexed="81"/>
            <rFont val="Tahoma"/>
            <family val="2"/>
          </rPr>
          <t>Author:</t>
        </r>
        <r>
          <rPr>
            <sz val="9"/>
            <color indexed="81"/>
            <rFont val="Tahoma"/>
            <family val="2"/>
          </rPr>
          <t xml:space="preserve">
User Inputs &amp; Results!J126</t>
        </r>
      </text>
    </comment>
    <comment ref="CH77" authorId="0">
      <text>
        <r>
          <rPr>
            <b/>
            <sz val="9"/>
            <color indexed="81"/>
            <rFont val="Tahoma"/>
            <family val="2"/>
          </rPr>
          <t>Author:</t>
        </r>
        <r>
          <rPr>
            <sz val="9"/>
            <color indexed="81"/>
            <rFont val="Tahoma"/>
            <family val="2"/>
          </rPr>
          <t xml:space="preserve">
User Inputs &amp; Results!J127</t>
        </r>
      </text>
    </comment>
    <comment ref="CH78" authorId="0">
      <text>
        <r>
          <rPr>
            <b/>
            <sz val="9"/>
            <color indexed="81"/>
            <rFont val="Tahoma"/>
            <family val="2"/>
          </rPr>
          <t>Author:</t>
        </r>
        <r>
          <rPr>
            <sz val="9"/>
            <color indexed="81"/>
            <rFont val="Tahoma"/>
            <family val="2"/>
          </rPr>
          <t xml:space="preserve">
User Inputs &amp; Results!J128</t>
        </r>
      </text>
    </comment>
    <comment ref="CH80" authorId="0">
      <text>
        <r>
          <rPr>
            <b/>
            <sz val="9"/>
            <color indexed="81"/>
            <rFont val="Tahoma"/>
            <family val="2"/>
          </rPr>
          <t>Author:</t>
        </r>
        <r>
          <rPr>
            <sz val="9"/>
            <color indexed="81"/>
            <rFont val="Tahoma"/>
            <family val="2"/>
          </rPr>
          <t xml:space="preserve">
User Inputs &amp; Results!J130</t>
        </r>
      </text>
    </comment>
    <comment ref="CH81" authorId="0">
      <text>
        <r>
          <rPr>
            <b/>
            <sz val="9"/>
            <color indexed="81"/>
            <rFont val="Tahoma"/>
            <family val="2"/>
          </rPr>
          <t>Author:</t>
        </r>
        <r>
          <rPr>
            <sz val="9"/>
            <color indexed="81"/>
            <rFont val="Tahoma"/>
            <family val="2"/>
          </rPr>
          <t xml:space="preserve">
User Inputs &amp; Results!J131</t>
        </r>
      </text>
    </comment>
    <comment ref="CH82" authorId="0">
      <text>
        <r>
          <rPr>
            <b/>
            <sz val="9"/>
            <color indexed="81"/>
            <rFont val="Tahoma"/>
            <family val="2"/>
          </rPr>
          <t>Author:</t>
        </r>
        <r>
          <rPr>
            <sz val="9"/>
            <color indexed="81"/>
            <rFont val="Tahoma"/>
            <family val="2"/>
          </rPr>
          <t xml:space="preserve">
User Inputs &amp; Results!J132</t>
        </r>
      </text>
    </comment>
    <comment ref="CH83" authorId="0">
      <text>
        <r>
          <rPr>
            <b/>
            <sz val="9"/>
            <color indexed="81"/>
            <rFont val="Tahoma"/>
            <family val="2"/>
          </rPr>
          <t>Author:</t>
        </r>
        <r>
          <rPr>
            <sz val="9"/>
            <color indexed="81"/>
            <rFont val="Tahoma"/>
            <family val="2"/>
          </rPr>
          <t xml:space="preserve">
User Inputs &amp; Results!J133</t>
        </r>
      </text>
    </comment>
    <comment ref="CG84" authorId="0">
      <text>
        <r>
          <rPr>
            <b/>
            <sz val="9"/>
            <color indexed="81"/>
            <rFont val="Tahoma"/>
            <family val="2"/>
          </rPr>
          <t>Author:</t>
        </r>
        <r>
          <rPr>
            <sz val="9"/>
            <color indexed="81"/>
            <rFont val="Tahoma"/>
            <family val="2"/>
          </rPr>
          <t xml:space="preserve">
User Inputs &amp; Results!J134</t>
        </r>
      </text>
    </comment>
  </commentList>
</comments>
</file>

<file path=xl/comments2.xml><?xml version="1.0" encoding="utf-8"?>
<comments xmlns="http://schemas.openxmlformats.org/spreadsheetml/2006/main">
  <authors>
    <author>Author</author>
  </authors>
  <commentList>
    <comment ref="N41" authorId="0">
      <text>
        <r>
          <rPr>
            <b/>
            <sz val="9"/>
            <color indexed="81"/>
            <rFont val="Tahoma"/>
            <family val="2"/>
          </rPr>
          <t>Author:</t>
        </r>
        <r>
          <rPr>
            <sz val="9"/>
            <color indexed="81"/>
            <rFont val="Tahoma"/>
            <family val="2"/>
          </rPr>
          <t xml:space="preserve">
Because gov't reported data is lower than VIIRS data, replace with gov't data</t>
        </r>
      </text>
    </comment>
  </commentList>
</comments>
</file>

<file path=xl/sharedStrings.xml><?xml version="1.0" encoding="utf-8"?>
<sst xmlns="http://schemas.openxmlformats.org/spreadsheetml/2006/main" count="9957" uniqueCount="3168">
  <si>
    <t>Entry</t>
    <phoneticPr fontId="0" type="noConversion"/>
  </si>
  <si>
    <t>Value</t>
    <phoneticPr fontId="0" type="noConversion"/>
  </si>
  <si>
    <t>Source</t>
    <phoneticPr fontId="0" type="noConversion"/>
  </si>
  <si>
    <t>Description</t>
    <phoneticPr fontId="0" type="noConversion"/>
  </si>
  <si>
    <t>Petroleum type</t>
    <phoneticPr fontId="0" type="noConversion"/>
  </si>
  <si>
    <t>Production Method</t>
    <phoneticPr fontId="0" type="noConversion"/>
  </si>
  <si>
    <t>Field properties</t>
    <phoneticPr fontId="0" type="noConversion"/>
  </si>
  <si>
    <t>Field location (Country)</t>
    <phoneticPr fontId="0" type="noConversion"/>
  </si>
  <si>
    <t>Field name</t>
    <phoneticPr fontId="0" type="noConversion"/>
  </si>
  <si>
    <t>Field age</t>
    <phoneticPr fontId="0" type="noConversion"/>
  </si>
  <si>
    <t>yr</t>
  </si>
  <si>
    <t>Field depth</t>
    <phoneticPr fontId="0" type="noConversion"/>
  </si>
  <si>
    <t>ft</t>
  </si>
  <si>
    <t>1200m</t>
  </si>
  <si>
    <t>Oil production volume</t>
    <phoneticPr fontId="0" type="noConversion"/>
  </si>
  <si>
    <t>bbl/d</t>
  </si>
  <si>
    <t>Number of producing wells</t>
    <phoneticPr fontId="0" type="noConversion"/>
  </si>
  <si>
    <t>Number of water injecting wells</t>
    <phoneticPr fontId="0" type="noConversion"/>
  </si>
  <si>
    <t>Well diameter</t>
    <phoneticPr fontId="0" type="noConversion"/>
  </si>
  <si>
    <t>in</t>
  </si>
  <si>
    <t>Productivity index</t>
    <phoneticPr fontId="0" type="noConversion"/>
  </si>
  <si>
    <t>bbl/psi-d</t>
  </si>
  <si>
    <t>210m3/d/bar</t>
  </si>
  <si>
    <t>Average reservoir pressure</t>
    <phoneticPr fontId="0" type="noConversion"/>
  </si>
  <si>
    <t>psi</t>
  </si>
  <si>
    <t>252 bar</t>
  </si>
  <si>
    <t>Production practices</t>
    <phoneticPr fontId="0" type="noConversion"/>
  </si>
  <si>
    <t>Gas-to-oil ratio (GOR)</t>
    <phoneticPr fontId="0" type="noConversion"/>
  </si>
  <si>
    <t>scf/bbl oil</t>
  </si>
  <si>
    <t>110-130m3/m3. 120m3=538.9. OPGEE would automatically change it to 584.29 to ensure enough electricity is generated for production activity.</t>
  </si>
  <si>
    <t>Water-to-oil ratio (WOR)</t>
    <phoneticPr fontId="0" type="noConversion"/>
  </si>
  <si>
    <t>bbl water/bbl oil</t>
  </si>
  <si>
    <t>a water cut of 0-70%. Pick the average of 35% water cut, corresponding to a WOR of 0.54</t>
  </si>
  <si>
    <t>Water injection ratio</t>
    <phoneticPr fontId="0" type="noConversion"/>
  </si>
  <si>
    <t>Gas lifting injection ratio</t>
    <phoneticPr fontId="0" type="noConversion"/>
  </si>
  <si>
    <t>scf/bbl liquid</t>
  </si>
  <si>
    <t>Gas injection Volume 150km3/d, corresponding to 30.26scf/bbl</t>
  </si>
  <si>
    <t>Gas flooding injection ratio</t>
    <phoneticPr fontId="0" type="noConversion"/>
  </si>
  <si>
    <t>Steam-to-oil ratio (SOR)</t>
    <phoneticPr fontId="0" type="noConversion"/>
  </si>
  <si>
    <t>bbl steam/bbl oil</t>
  </si>
  <si>
    <t>electricity generated onsite</t>
    <phoneticPr fontId="0" type="noConversion"/>
  </si>
  <si>
    <t>[-]</t>
  </si>
  <si>
    <t xml:space="preserve">It's Offshore, implying self sufficient electricity </t>
  </si>
  <si>
    <t>Fraction of remaining gas reinjected</t>
    <phoneticPr fontId="0" type="noConversion"/>
  </si>
  <si>
    <t>Fraction of water produced reinjected</t>
    <phoneticPr fontId="0" type="noConversion"/>
  </si>
  <si>
    <t>Steam via co-generation</t>
    <phoneticPr fontId="0" type="noConversion"/>
  </si>
  <si>
    <t>Processing practices</t>
    <phoneticPr fontId="0" type="noConversion"/>
  </si>
  <si>
    <t>Upgrading activity</t>
    <phoneticPr fontId="0" type="noConversion"/>
  </si>
  <si>
    <t>NA</t>
  </si>
  <si>
    <t>Flaring to oil production</t>
    <phoneticPr fontId="0" type="noConversion"/>
  </si>
  <si>
    <t>scf/bbl</t>
  </si>
  <si>
    <t>default</t>
  </si>
  <si>
    <t>Venting to oil production</t>
    <phoneticPr fontId="0" type="noConversion"/>
  </si>
  <si>
    <t>Fraction of diluent in diluted crude</t>
    <phoneticPr fontId="0" type="noConversion"/>
  </si>
  <si>
    <t>Fluid properties</t>
    <phoneticPr fontId="0" type="noConversion"/>
  </si>
  <si>
    <t>API gravity of produced crude</t>
    <phoneticPr fontId="0" type="noConversion"/>
  </si>
  <si>
    <t>deg. API</t>
  </si>
  <si>
    <t>Associated gas composition</t>
    <phoneticPr fontId="0" type="noConversion"/>
  </si>
  <si>
    <t>N2</t>
  </si>
  <si>
    <t>mol%</t>
  </si>
  <si>
    <t>CO2</t>
  </si>
  <si>
    <t>C1</t>
  </si>
  <si>
    <t>C2</t>
  </si>
  <si>
    <t>C3</t>
  </si>
  <si>
    <t>C4+</t>
  </si>
  <si>
    <t>H2S</t>
  </si>
  <si>
    <t>Landuse</t>
    <phoneticPr fontId="0" type="noConversion"/>
  </si>
  <si>
    <t>Low diversity, High intensity (FPSO offshore. High and concentrated disturbence in sea).</t>
  </si>
  <si>
    <t>Transport</t>
    <phoneticPr fontId="0" type="noConversion"/>
  </si>
  <si>
    <t>Source:</t>
    <phoneticPr fontId="0" type="noConversion"/>
  </si>
  <si>
    <t>(1)Zakarian, E., &amp; Larrey, D. (2009, February 1). A Systematic Investigation of Girassol Deepwater-Field Operational Data To Increase Confidence in Multiphase Simulation. Society of Petroleum Engineers. doi:10.2118/123111-PA</t>
  </si>
  <si>
    <t>(2) Statoil Inc., Girassol . (2010, January 19). . Retrieved November 21, 2013, from http://www.statoil.com/en/OurOperations/TradingProducts/CrudeOil/Crudeoilassays/Pages/Girassol.aspx</t>
  </si>
  <si>
    <t>(3)Yogokawa America Inc., GIRASSOL FPSO Project, http://cdn2.us.yokogawa.com/suc-FPSOen.pdf</t>
  </si>
  <si>
    <t xml:space="preserve">Data as of Jan 2010 </t>
  </si>
  <si>
    <t>Entry</t>
    <phoneticPr fontId="16" type="noConversion"/>
  </si>
  <si>
    <t>Value</t>
    <phoneticPr fontId="16" type="noConversion"/>
  </si>
  <si>
    <t>Source</t>
    <phoneticPr fontId="16" type="noConversion"/>
  </si>
  <si>
    <t>Description</t>
    <phoneticPr fontId="16" type="noConversion"/>
  </si>
  <si>
    <t>Petroleum type</t>
    <phoneticPr fontId="16" type="noConversion"/>
  </si>
  <si>
    <t>Conventional</t>
  </si>
  <si>
    <t>Production Method</t>
    <phoneticPr fontId="16" type="noConversion"/>
  </si>
  <si>
    <t>See Description</t>
    <phoneticPr fontId="16" type="noConversion"/>
  </si>
  <si>
    <t xml:space="preserve">This should be a WAG ( water alternative gas injection scheme)Treat it as injecting both gas and water. </t>
  </si>
  <si>
    <t>Field properties</t>
    <phoneticPr fontId="16" type="noConversion"/>
  </si>
  <si>
    <t>Field location (Country)</t>
    <phoneticPr fontId="16" type="noConversion"/>
  </si>
  <si>
    <t>Brazil</t>
  </si>
  <si>
    <t>Field name</t>
    <phoneticPr fontId="16" type="noConversion"/>
  </si>
  <si>
    <t>Lula</t>
  </si>
  <si>
    <t>Field age</t>
    <phoneticPr fontId="16" type="noConversion"/>
  </si>
  <si>
    <t>The implementation of the first pilot project in 2011.</t>
  </si>
  <si>
    <t>Field depth</t>
    <phoneticPr fontId="16" type="noConversion"/>
  </si>
  <si>
    <t>Oil production volume</t>
    <phoneticPr fontId="16" type="noConversion"/>
  </si>
  <si>
    <t>15900 m3/d=100000 bbl/d</t>
  </si>
  <si>
    <t>Number of producing wells</t>
    <phoneticPr fontId="16" type="noConversion"/>
  </si>
  <si>
    <t>Number of water injecting wells</t>
    <phoneticPr fontId="16" type="noConversion"/>
  </si>
  <si>
    <t>6 oil wells, 2 WAG wells, 1 gas wells.</t>
  </si>
  <si>
    <t>Well diameter</t>
    <phoneticPr fontId="16" type="noConversion"/>
  </si>
  <si>
    <t>Productivity index</t>
    <phoneticPr fontId="16" type="noConversion"/>
  </si>
  <si>
    <t>Average reservoir pressure</t>
    <phoneticPr fontId="16" type="noConversion"/>
  </si>
  <si>
    <t>2,3</t>
  </si>
  <si>
    <t>Initial reservoir pressure is 8,232 psi.</t>
  </si>
  <si>
    <t>Production practices</t>
    <phoneticPr fontId="16" type="noConversion"/>
  </si>
  <si>
    <t>Gas-to-oil ratio (GOR)</t>
    <phoneticPr fontId="16" type="noConversion"/>
  </si>
  <si>
    <t>200-300 m3/m3, which translates to 250*(1m3*35.31cf/m3)/(1m3*264gallon/m3/*1/42 bbl/gallon)= 1403 scf/bbl</t>
  </si>
  <si>
    <t>Water-to-oil ratio (WOR)</t>
    <phoneticPr fontId="16" type="noConversion"/>
  </si>
  <si>
    <t>Until 2012 no water is producing from the wells. Choose 0.1</t>
  </si>
  <si>
    <t>Water injection ratio</t>
    <phoneticPr fontId="16" type="noConversion"/>
  </si>
  <si>
    <t>Because gases are also being injected, we don’t have to go for total substitution for water injection. 0.5 is probably a sound estimate.</t>
  </si>
  <si>
    <t>Gas lifting injection ratio</t>
    <phoneticPr fontId="16" type="noConversion"/>
  </si>
  <si>
    <t>Gas flooding injection ratio</t>
    <phoneticPr fontId="16" type="noConversion"/>
  </si>
  <si>
    <t>Steam-to-oil ratio (SOR)</t>
    <phoneticPr fontId="16" type="noConversion"/>
  </si>
  <si>
    <t>electricity generated onsite</t>
    <phoneticPr fontId="16" type="noConversion"/>
  </si>
  <si>
    <t>Fraction of remaining gas reinjected</t>
    <phoneticPr fontId="16" type="noConversion"/>
  </si>
  <si>
    <t>177.3(reinjected gas)/845.8 (all gas production)/0.9(remaing gas to all gas)=0.233</t>
  </si>
  <si>
    <t>Fraction of water produced reinjected</t>
    <phoneticPr fontId="16" type="noConversion"/>
  </si>
  <si>
    <t>Steam via co-generation</t>
    <phoneticPr fontId="16" type="noConversion"/>
  </si>
  <si>
    <t>Processing practices</t>
    <phoneticPr fontId="16" type="noConversion"/>
  </si>
  <si>
    <t>Upgrading activity</t>
    <phoneticPr fontId="16" type="noConversion"/>
  </si>
  <si>
    <t>Flaring to oil production</t>
    <phoneticPr fontId="16" type="noConversion"/>
  </si>
  <si>
    <t>Venting to oil production</t>
    <phoneticPr fontId="16" type="noConversion"/>
  </si>
  <si>
    <t>Fraction of diluent in diluted crude</t>
    <phoneticPr fontId="16" type="noConversion"/>
  </si>
  <si>
    <t>Fluid properties</t>
    <phoneticPr fontId="16" type="noConversion"/>
  </si>
  <si>
    <t>API gravity of produced crude</t>
    <phoneticPr fontId="16" type="noConversion"/>
  </si>
  <si>
    <t>Associated gas composition</t>
    <phoneticPr fontId="16" type="noConversion"/>
  </si>
  <si>
    <t>High CO2 concentration comparing to other places. 8%-15%. My guess: this is due to the fact that the hydrocarbons come from sea bacterial rather than plants/photoplankton.</t>
  </si>
  <si>
    <t>Landuse</t>
    <phoneticPr fontId="16" type="noConversion"/>
  </si>
  <si>
    <t>Offshore: low diversity. Initial Phase: Low intensity</t>
  </si>
  <si>
    <t>Transport</t>
    <phoneticPr fontId="16" type="noConversion"/>
  </si>
  <si>
    <t>Ocean Transport for 5387 mile</t>
  </si>
  <si>
    <t>Source:</t>
    <phoneticPr fontId="16" type="noConversion"/>
  </si>
  <si>
    <t>(1)Pizarro, J. O. D. S., &amp; Branco, C. C. M. (2012, January 1). Challenges in Implementing an EOR Project in the Pre-Salt Province in Deep Offshore Brasil. Society of Petroleum Engineers. doi:10.2118/155665-MS</t>
  </si>
  <si>
    <t>(2) Rich minerals Corporation, three Giant Fields discovered Offshore Brazil. July 23rd 2008. Retrieved from:http://www.richminerals.ca/m1.html</t>
  </si>
  <si>
    <t>(3)Nakano, C. M. F., Capeleiro Pinto, A. C., Marcusso, J. L., &amp; Minami, K. (2009, January 1). Pre-Salt Santos Basin -Extended Well Test and Production Pilot in the Tupi Area - The Planning Phase. Offshore Technology Conference. doi:10.4043/19886-MS</t>
  </si>
  <si>
    <t>Conventional</t>
    <phoneticPr fontId="16" type="noConversion"/>
  </si>
  <si>
    <t>Water reinjection is seen in the DOGGR injection section. Water flooding ticked because there are more water injected than water produced.</t>
  </si>
  <si>
    <t>U.S. Continental</t>
    <phoneticPr fontId="16" type="noConversion"/>
  </si>
  <si>
    <t>Wilmington</t>
  </si>
  <si>
    <t>discovered 1932</t>
  </si>
  <si>
    <t>Value is transcripted via CA LCFS draft MCON sheet</t>
    <phoneticPr fontId="16" type="noConversion"/>
  </si>
  <si>
    <t>Monthly production 1192104 bbl.</t>
  </si>
  <si>
    <t>Default</t>
    <phoneticPr fontId="16" type="noConversion"/>
  </si>
  <si>
    <t>Default in lack of recent record or literature.</t>
  </si>
  <si>
    <t>Water cut 97.4%= A WOR of 37.5</t>
  </si>
  <si>
    <t>All water injected in Jan 2014 is 48490596. So WIR=48490596/ 1192104=40.7</t>
  </si>
  <si>
    <t>low carbon richness because the local system is arid grassland. More than 1000 wells sufficed for a high intensity development.</t>
  </si>
  <si>
    <t>(1) California Department of Conservation, Monthly oil  and gas production and injection report., Dec 2012 ftp://ftp.consrv.ca.gov/pub/oil/monthly_production_reports/2013/,Sep.2013</t>
  </si>
  <si>
    <t>(2)California Department of Conservation, California Oil and Gas Fields-Contour maps, cross sections, and data sheets for California oil and gas fields.http://www.conservation.ca.gov/dog/pubs_stats/Pages/technical_reports.aspx. 1998</t>
  </si>
  <si>
    <t>(3)  DOGGR 2009 annual report on capacity of steam generation.**</t>
    <phoneticPr fontId="16" type="noConversion"/>
  </si>
  <si>
    <t>Canada</t>
  </si>
  <si>
    <t>Midale</t>
  </si>
  <si>
    <t>Discovery in 1953</t>
  </si>
  <si>
    <t>Midale beds lie at a depth of approximately 1400 m=</t>
  </si>
  <si>
    <t>Oil production volume</t>
    <phoneticPr fontId="16" type="noConversion"/>
  </si>
  <si>
    <t>Judging from Fig 2, the production has declined and stabled around 5000 bopd.</t>
  </si>
  <si>
    <t>Number of producing wells</t>
    <phoneticPr fontId="16" type="noConversion"/>
  </si>
  <si>
    <t>3,1</t>
  </si>
  <si>
    <t>The detailed stream line model features 953 wells (2005)[3]. For supporting evidence, there are more than 1000 wells in midale field in 2006. [1]</t>
  </si>
  <si>
    <t>Average reservoir pressure is about 2600 psi in 1992. This is amature oild field, the pressure probably has remained the same over the years.</t>
  </si>
  <si>
    <t>Production practices</t>
    <phoneticPr fontId="16" type="noConversion"/>
  </si>
  <si>
    <t>As fig.9 has shown, GOR between 2003-2004 is 1500. Current GOR would actually be a bit higher due to continuous CO2 injection.</t>
  </si>
  <si>
    <t>Water cut of 92% (2006). 92/8=11.5</t>
  </si>
  <si>
    <t>Water injection ratio</t>
    <phoneticPr fontId="16" type="noConversion"/>
  </si>
  <si>
    <t>In the pilot CO2 injection project, a total of 14,600 bbl of tertiary oil was produced at a net CO2 utilization factor of about 3 Mcf/ STB. Up until today, the scale of CO2 injection havent seen an increase and is still around 10 percent of the field . So 3000 scf/stb* 10%= 300. 300/2000=15%</t>
  </si>
  <si>
    <t>Flaring have to be pretty minimal because CO2 injected comes from the produced gas</t>
  </si>
  <si>
    <t>Grassland. Moderate richness and high intensity</t>
  </si>
  <si>
    <t>2000 miles in pipe</t>
  </si>
  <si>
    <t>Sources:</t>
  </si>
  <si>
    <t>(1)Bogatkov, D., &amp; Babadagli, T. (2007, January 1). Characterization of Fracture Network System of the Midale Field. Petroleum Society of Canada. doi:10.2118/2007-031</t>
  </si>
  <si>
    <t>(2)Beliveau, D., Payne, D. A., &amp; Mundry, M. (1993, September 1). Waterflood and CO2 Flood of the Fractured Midale Field (includes associated paper 22947 ). Society of Petroleum Engineers. doi:10.2118/22946-PA</t>
  </si>
  <si>
    <t>(3)McKishnie, R. A., Chugh, S., Malik, S., Lavoie, R. G., &amp; Griffith, P. J. (2005, October 1). Streamline Technology for the Evaluation of Full Field Compositional Processes; Midale, A Case Study. Society of Petroleum Engineers. doi:10.2118/89363-PA</t>
  </si>
  <si>
    <t>1,7</t>
    <phoneticPr fontId="16" type="noConversion"/>
  </si>
  <si>
    <t xml:space="preserve"> "Phase 2: Water injection…Phase 3: Comprehensive optimization of the field, applying measures such as artificial lifting (pumping) and acidification to improve production." [1] 
For lease 34, gas reinjection is also used. [7]</t>
  </si>
  <si>
    <t>China</t>
    <phoneticPr fontId="16" type="noConversion"/>
  </si>
  <si>
    <t>Bozhong</t>
    <phoneticPr fontId="16" type="noConversion"/>
  </si>
  <si>
    <t>Started production in 1990</t>
    <phoneticPr fontId="16" type="noConversion"/>
  </si>
  <si>
    <t>Depth: 2 800~ 3 500 m . About 10500 ft</t>
  </si>
  <si>
    <t>Oil production volume</t>
    <phoneticPr fontId="16" type="noConversion"/>
  </si>
  <si>
    <t>5,8,9,10</t>
  </si>
  <si>
    <t>The oil field is comprised of several leases. Production in lease 28 (2011) : 39000 [8], for  Lease 19: 15600 (2010) [9], and lease 25: 30000. (2005)  [10].  These are three of the four leases and have a combined production of 84600. A reasonable and conservative guess for the total production would be 90000 bopd. For supporting evidence, the typical production per well is around 150 m3/d [5]. 150m3/d*0.88*6.29 ~ 82300 bopd for all the wells</t>
  </si>
  <si>
    <t>1,3,4</t>
    <phoneticPr fontId="16" type="noConversion"/>
  </si>
  <si>
    <t>Currently we know that there are four leases, 28,25, 34, 19. platform 34-2/4 have 11 producer ans 5 injector, platform group 25 have 33 producer and 13 injectors. Factoring in the fact that 28 and 19 are unaccounted for, and platform 34 have platform 34-5/6. We may assume the wells we know constitute half of the wells in existence. Hence, 88 producers and 36 injectors</t>
  </si>
  <si>
    <t>1,3</t>
    <phoneticPr fontId="16" type="noConversion"/>
  </si>
  <si>
    <t>88.9mm=3.5inch</t>
    <phoneticPr fontId="16" type="noConversion"/>
  </si>
  <si>
    <t>Default</t>
    <phoneticPr fontId="16" type="noConversion"/>
  </si>
  <si>
    <t>3,5</t>
    <phoneticPr fontId="16" type="noConversion"/>
  </si>
  <si>
    <t>At platform 25, it is near 10mpa at 2011, which is  1450 psi. For supporting evidence, it is stated that in general the formation started off at a pressure of 1500 psi.</t>
    <phoneticPr fontId="16" type="noConversion"/>
  </si>
  <si>
    <t>GOR is 1500m3/ton. 1ton/ 0.863 t/m3 = 1.157m3 = 7.28bbl.  1500m3=52972 scf. GOR= 52972scf/7.28bbl=7276scf/bbl</t>
  </si>
  <si>
    <t>2,3</t>
    <phoneticPr fontId="16" type="noConversion"/>
  </si>
  <si>
    <t>In platform 34, it was nearly a water cut of 30%. (2005,2). While in platform 25, there is a watercut of 40%(2011,3). Assume a WOR of 1 to be safe</t>
    <phoneticPr fontId="16" type="noConversion"/>
  </si>
  <si>
    <t>(figure 17)for the well BZ25-1-D23, the whole liquid production is around 80 m3/d, while injection of the nearby supproting well d21s is 180m3/d. if this is considered true across the whole field, the injection ratio would be 180*13/33/80=0.88. It's a safe bet to assume 1, the same ratio as WOR</t>
    <phoneticPr fontId="16" type="noConversion"/>
  </si>
  <si>
    <t>Gas flooding injection ratio</t>
    <phoneticPr fontId="16" type="noConversion"/>
  </si>
  <si>
    <t>Judging from [7], we assume that lease 28 and 34's gas was reinjected, sold or used as fuel, which account for roughly half of all the gas production. While the other two leases' gas are either used as fuel or flaired. The fraction used as fuel : 6.9 MMm3 /21 MMm3 *7476scf/bbl=2456scf/bbl[7]. the gas used for injection is the gas produced in lease 28 and 34 minus the gas used as fuel: (1-6.9/21)*7476*0.5=2510scf/bbl.</t>
  </si>
  <si>
    <t>Steam via co-generation</t>
    <phoneticPr fontId="16" type="noConversion"/>
  </si>
  <si>
    <t>Following the same calculation as above, the gas in the other two leases (18&amp;25) is either used as fuel or is flaired: (1-6.9/21)*7476*0.5=2510scf/bbl.</t>
  </si>
  <si>
    <t>Venting to oil production</t>
    <phoneticPr fontId="16" type="noConversion"/>
  </si>
  <si>
    <t>69.5%～86.8%</t>
  </si>
  <si>
    <t>Landuse</t>
    <phoneticPr fontId="16" type="noConversion"/>
  </si>
  <si>
    <t>Low Carbon Richness(offshore). Meidum Development intensity(Offshore)</t>
  </si>
  <si>
    <t>Sea tanker: 11801 miles</t>
  </si>
  <si>
    <t>(1) Zhou Haiyan Wang WeiminWang Shimin He Juan.Development practice of BZ34O2/ 4 oi lfield and some cognitions. China OffshoreOil and Gas, Vol.17(5): 322-324</t>
    <phoneticPr fontId="16" type="noConversion"/>
  </si>
  <si>
    <t>(2)Xiao Min, Analysis of reservoir Properties &amp; Sensitivity In BZ25-1S block. Master Degree Thesis, 2007</t>
    <phoneticPr fontId="16" type="noConversion"/>
  </si>
  <si>
    <t>(3) Wang, Y., Liu, M., Yang, Q., Feng, X., Zhou, T., Wang, L., … Li, F. (2011, January 1). The Pulse Water Injection Research and Application in Offshore Oilfield. International Petroleum Technology Conference. doi:10.2523/14393-MS</t>
    <phoneticPr fontId="16" type="noConversion"/>
  </si>
  <si>
    <t>(4)Liu, J., Liu, H., &amp; Huang, F. (2010, January 1). Compact Control System For Offshore Marginal Oilfield Platform. International Society of Offshore and Polar Engineers.</t>
    <phoneticPr fontId="16" type="noConversion"/>
  </si>
  <si>
    <t>(5)Lee, K. K., Zhang, B., Deng, J., Zhang, X., Tan, M. S., Zhou, W., &amp; Liu, Y. (2008, January 1). First-Ever Vessel-Based Large-Scale Propped Fracturing Treatment in a Tight, Deep, Hot Formation in Bohai Bay Yields Multiple Fold Oil Production Increase. International Petroleum Technology Conference. doi:10.2523/12047-MS</t>
    <phoneticPr fontId="16" type="noConversion"/>
  </si>
  <si>
    <t>(6)Feiyu Wang, Li yangbin, Zeng HuaSen, Shi Yuelei. Factors to control GOR and its exploration implications in Bozhong depression,Bohai Bay basin China Offshore Oil and Gas 2006(5)</t>
    <phoneticPr fontId="16" type="noConversion"/>
  </si>
  <si>
    <t>(7)Liu, Haijiang. Ning, Yonggeng.BA-34-1 Gas Reinjection Project.Journal of Oil and Gas Technology. 32(4) 322-324</t>
    <phoneticPr fontId="16" type="noConversion"/>
  </si>
  <si>
    <t>(8)张燕，渤中28-2南油田群复产 日产量恢复至3.9万桶， 京华时报，2011年7月26日</t>
  </si>
  <si>
    <t>(9) 网易，中海油宣布新油田渤中19-4产量表现优异， URL：http://money.163.com/10/0809/17/6DLMOO0U00253K1M.html</t>
  </si>
  <si>
    <t>(10)财华社，中海油渤中25-1/25-1南油田A平台投产， 2006年5月23日 URL:http://finance.sina.com.cn/stock/hkstock/hkstocknews/20060523/15032590177.shtml</t>
  </si>
  <si>
    <t>In all, we could see signs of water reinjection and pumping but nothing else.</t>
  </si>
  <si>
    <t>China</t>
    <phoneticPr fontId="16" type="noConversion"/>
  </si>
  <si>
    <t>Xifeng</t>
    <phoneticPr fontId="16" type="noConversion"/>
  </si>
  <si>
    <t xml:space="preserve">May.20th .2004 Production Officially started. </t>
    <phoneticPr fontId="16" type="noConversion"/>
  </si>
  <si>
    <t>Across 9 wells in the region(Table 4-15), the depth varied between 1950-2150 m. Average=2050m=6725ft</t>
    <phoneticPr fontId="16" type="noConversion"/>
  </si>
  <si>
    <t>In Oct.2010. Daily production is 2736 ton. Which corresponds to 99 e4ton/yr. or 2736/0.765*6.29=22496bbl/d~22500bbl/d. A supporting evidence. One government official said that the estimated production for 2005 would be 1.38e6 ton, which is reasonable increase from current level.</t>
  </si>
  <si>
    <t xml:space="preserve">“…There are 443(Jul. 2013) wells that already see water, which is 40.9 percent of all the wells.” 443/0.409=1083. </t>
  </si>
  <si>
    <t>1,3,5</t>
    <phoneticPr fontId="16" type="noConversion"/>
  </si>
  <si>
    <t>For well group west28-west29. the ratio is 8 producing well to 1 injection well.[1] which suggests a injection well number of 1083/8= 135. In 2005 there are 148 injectors.[3] But, in Oct. 2010, there are 542 injectors.[5]. 542 seems to be a closer estimate.</t>
  </si>
  <si>
    <t>This is a low permeability field. PI should be low</t>
    <phoneticPr fontId="16" type="noConversion"/>
  </si>
  <si>
    <t>For 46 wells as sample, the pressure is on average 20mpa, which is 2900 psi</t>
    <phoneticPr fontId="16" type="noConversion"/>
  </si>
  <si>
    <t>Production practices</t>
    <phoneticPr fontId="16" type="noConversion"/>
  </si>
  <si>
    <t>In the two formation forming this field: Baima(白马) has a GOR of  106 .4 while Dongzhi (董志) has one of 78.2m3/ton. Take the average of 93 m3/ton = 397 scf/bbl.</t>
  </si>
  <si>
    <t>Daily production of oil is 2736 ton, while whole fluid production is 4011 ton. So water production is 1275 ton. Ss WOR is 1275/1/(2736/0.765)= 0.36 bbl/bbl</t>
  </si>
  <si>
    <t>Water injection ratio</t>
    <phoneticPr fontId="16" type="noConversion"/>
  </si>
  <si>
    <t>3,5</t>
    <phoneticPr fontId="16" type="noConversion"/>
  </si>
  <si>
    <t>Injection to production is 2.25. For supporting evidence, in [3] it is reported that injection per injection well is around 30m3/d. (Figure 1) This figure corresponds to 30m3/d*1ton/m3*542/2736ton=5.94ton/ton=4.54bbl/bbl</t>
  </si>
  <si>
    <t>Density is 0.765. Corresponds to API 53.5</t>
    <phoneticPr fontId="16" type="noConversion"/>
  </si>
  <si>
    <t>There are two composition from two wells. The numbers here are the average of these two wells AG composition</t>
    <phoneticPr fontId="16" type="noConversion"/>
  </si>
  <si>
    <t>grassland. Sparse trees. It is closest to a mixed carbon richness. The development was very intensive, even cruel you can say. 1000 wells in less than 5 years.</t>
    <phoneticPr fontId="16" type="noConversion"/>
  </si>
  <si>
    <t>Water Flooding</t>
    <phoneticPr fontId="16" type="noConversion"/>
  </si>
  <si>
    <t>Mars</t>
    <phoneticPr fontId="16" type="noConversion"/>
  </si>
  <si>
    <t>Start of Production July 1996</t>
  </si>
  <si>
    <t>depth range from 10000-22000</t>
    <phoneticPr fontId="16" type="noConversion"/>
  </si>
  <si>
    <t>over 60,000 boe per day in 2013</t>
  </si>
  <si>
    <t>The seawater flood commenced in 2004 was designed to deliver 90000BWPD with 6000psi pump discharge… by three injection wells</t>
  </si>
  <si>
    <t>Productivity index is different in different layers. 13.5, 21.8, 47, 55.6 (4). I chose 30 as a representative productivity index.</t>
  </si>
  <si>
    <t>Water flood is used to sustain pressure. 6279-6221 (2004-2005). 8 more years later, pressure probably reached 5800.</t>
  </si>
  <si>
    <t xml:space="preserve">
From 1997 to 2010, a formation of mars E2 produced 52.3 MMBO and 25.3 BCFG. GOR calculater for this formation is 52.3/25.3=2067 scf/bbl</t>
  </si>
  <si>
    <t>Fig. 20</t>
  </si>
  <si>
    <t>For a formation E2 Current injection 12000 BWPD, Current Production 7900 BOPD. 12000/7900=1.5 (5)</t>
    <phoneticPr fontId="16" type="noConversion"/>
  </si>
  <si>
    <t>Gas flooding injection ratio</t>
    <phoneticPr fontId="16" type="noConversion"/>
  </si>
  <si>
    <t xml:space="preserve">“… (mars platform) which includes complete separation, dehydration and treatment facilities.” This suggests that treater and stabilizer on, dehydration on, demethanization on. </t>
  </si>
  <si>
    <t>Gas Flared in GOM, 19296 million scf in 2012. In the mean time oil production is 1266 thousand bopd. 19296/365*1000/1266=41.76scf/bbl</t>
    <phoneticPr fontId="16" type="noConversion"/>
  </si>
  <si>
    <t>low carbon richness (Offshore), Medium intensity.</t>
    <phoneticPr fontId="16" type="noConversion"/>
  </si>
  <si>
    <t xml:space="preserve">Oil is transported 116 miles to the shore…From there, the line parallels the Louisiana Offshore Oil Port (Loop) pipeline about 29 miles to Loop's Clovelly storage facilities… (1)
116+29+350 (estimated from map)= 495mile
</t>
    <phoneticPr fontId="16" type="noConversion"/>
  </si>
  <si>
    <t xml:space="preserve">(1) Offshore Technology.com, Mars Oil and Gas Field Project, Gulf of Mexico, United States of America, URL: http://www.offshore-technology.com/projects/mars/. (1)
</t>
    <phoneticPr fontId="16" type="noConversion"/>
  </si>
  <si>
    <t xml:space="preserve">(2) Shell, Shell starts production from second Mars platform in deep water Gulf of Mexico, 04 Feb 2014, http://www.shell.com/global/aboutshell/investor/news-and-library/2014/shell-starts-production-from-second-mars-platform-gulf-mexico.html
</t>
    <phoneticPr fontId="16" type="noConversion"/>
  </si>
  <si>
    <t xml:space="preserve">(3)Weiland, J., Mikulencak, D., Fox, P. E., Frisch, G. J., &amp; Azari, M. (2008, January 1). Water Flood Surveillance in the Mars Field Deepwater GOM: Mississippi Canyon Block 807. Society of Petroleum Engineers. doi:10.2118/115365-MS (3)
</t>
    <phoneticPr fontId="16" type="noConversion"/>
  </si>
  <si>
    <t xml:space="preserve">(4) Weiland, J., Mikulencak, D., Fox, P. E., Frisch, G. J., &amp; Azari, M. (2008, January 1). Water Flood Surveillance in the Mars Field Deepwater GOM: Mississippi Canyon Block 807. Society of Petroleum Engineers. doi:10.2118/115365-MS (4)
</t>
    <phoneticPr fontId="16" type="noConversion"/>
  </si>
  <si>
    <t xml:space="preserve">(5) Cuttitta, M., Weiland, J., Suparman, _, Fox, P., &amp; Setiadi, I. (2011, May 14). Advancements In Carbon-Oxygen Surveillance Of The Deepwater Gulf Of Mexico Mars Waterflood. Society of Petrophysicists and Well-Log Analysts. (5)
</t>
    <phoneticPr fontId="16" type="noConversion"/>
  </si>
  <si>
    <t xml:space="preserve">(7) EIA, Federal Offshore- Gulf of Mexico Field Production of Crude Oil, http://www.eia.gov/dnav/pet/hist/LeafHandler.ashx?n=pet&amp;s=mcrfp3fm2&amp;f=a 
</t>
    <phoneticPr fontId="16" type="noConversion"/>
  </si>
  <si>
    <t xml:space="preserve">(8) EIA, Federal Offshore- Gulf of Mexico Gas Vented and Flared, http://www.eia.gov/dnav/ng/hist/n9040fx2a.htm
</t>
    <phoneticPr fontId="16" type="noConversion"/>
  </si>
  <si>
    <t>Entry</t>
    <phoneticPr fontId="16" type="noConversion"/>
  </si>
  <si>
    <t>Value</t>
    <phoneticPr fontId="16" type="noConversion"/>
  </si>
  <si>
    <t>Source</t>
    <phoneticPr fontId="16" type="noConversion"/>
  </si>
  <si>
    <t>Description</t>
    <phoneticPr fontId="16" type="noConversion"/>
  </si>
  <si>
    <t>Petroleum type</t>
    <phoneticPr fontId="16" type="noConversion"/>
  </si>
  <si>
    <t>Thunderhorse field include Block,778.822. Theregistered Lease number for MMS (Later called BOEC):  G 09866,G 09867, G14658 (3)</t>
  </si>
  <si>
    <t>Production Method</t>
    <phoneticPr fontId="16" type="noConversion"/>
  </si>
  <si>
    <t>Field properties</t>
    <phoneticPr fontId="16" type="noConversion"/>
  </si>
  <si>
    <t>Thunderhorse</t>
    <phoneticPr fontId="16" type="noConversion"/>
  </si>
  <si>
    <t>First Commercial oil in 2008</t>
    <phoneticPr fontId="16" type="noConversion"/>
  </si>
  <si>
    <t>Among the three leases, production stopped under lease G09867 in 2013 May. Reason unspecified. Choose the procution in Jan.2013 for stability</t>
  </si>
  <si>
    <t>It has slot for a 25 well system(1), but is still far away from reaching full capacity. for Jan.2013 . Four are producing. (2)</t>
  </si>
  <si>
    <t>"The initial DOCD (N-7469) included a water injection system for Thunder Horse North, which consists of a single pipeline supplying water to two water injection wells in the vicinity o+F2f DC 33 and two water injection wells in the vicinity of DC 31"( which are later Abandoned).</t>
  </si>
  <si>
    <t>" For these reasons, larger bore tubing would be required inside the wells than is typical for the Gulf of Mexico. The tubing extended out to 7 in. (18 cm) in diameter and had to be constructed of high-strength materials."</t>
  </si>
  <si>
    <t>Pressure decline is not obvious so far. So we use the initial pressure in the two block which is respectively 14000-16000/16000-18000. Take 15000 as an average.</t>
  </si>
  <si>
    <t>Injection Ability 300000bopd is bigger than Production Ability 250k. Ergo I assume total sustitution</t>
  </si>
  <si>
    <t>Offshore</t>
    <phoneticPr fontId="16" type="noConversion"/>
  </si>
  <si>
    <t>Average of the whole Gulf</t>
    <phoneticPr fontId="16" type="noConversion"/>
  </si>
  <si>
    <t>Venting to oil production</t>
    <phoneticPr fontId="16" type="noConversion"/>
  </si>
  <si>
    <t>Fluid properties</t>
    <phoneticPr fontId="16" type="noConversion"/>
  </si>
  <si>
    <t>From Assay</t>
    <phoneticPr fontId="16" type="noConversion"/>
  </si>
  <si>
    <t>Landuse</t>
    <phoneticPr fontId="16" type="noConversion"/>
  </si>
  <si>
    <t>Same as mars. Low richness moderate intensity</t>
    <phoneticPr fontId="16" type="noConversion"/>
  </si>
  <si>
    <t>(1) Offshore Technology, Thunder Horse Field, Gulf of Mexico, United States of America, http://www.offshore-technology.com/projects/crazy_horse/. 2013.</t>
    <phoneticPr fontId="16" type="noConversion"/>
  </si>
  <si>
    <t>(2)Bureau of Safety and Environmental Enforcement, Production Data Database, http://www.data.bsee.gov/homepg/data_center/production/production/master.asp</t>
    <phoneticPr fontId="16" type="noConversion"/>
  </si>
  <si>
    <t>(3)Bureau of Safety and Environmental Enforcement, Current Deepwater Activity,http://www.bsee.gov/uploadedFiles/BSEE/Exploration_and_Production/Development_and_Production/Gulf_of_Mexico_Region/Rp_Current_Deepwater_Activity2.pdf</t>
    <phoneticPr fontId="16" type="noConversion"/>
  </si>
  <si>
    <t>(4)Gulf of Mexico Exploration &amp; Production Inc. Supplemental Exploration Plan 7525, Through Bureau of Ocean Energy Management. http://www.data.boem.gov/homepg/data_center/plans/plans/planentry.asp?Num=7525&amp;Code=S&amp;Lease=G09867. 2013</t>
    <phoneticPr fontId="16" type="noConversion"/>
  </si>
  <si>
    <t>(5)Arnold, G., Cavalero, S. R., Clifford, P. J., Goebel, E. M., Hutchinson, D., Leung, H., … Grass, D. B. (2010, January 1). SS: Thunder Horse and Atlantis Deepwater Frontier Developments in the Gulf of Mexico: Thunder Horse Takes Reservoir Management to the Next Level. Offshore Technology Conference. doi:10.4043/20396-MS</t>
    <phoneticPr fontId="16" type="noConversion"/>
  </si>
  <si>
    <t>(6) EIA, Federal Offshore- Gulf of Mexico Gas Vented and Flared, http://www.eia.gov/dnav/ng/hist/n9040fx2a.htm,</t>
    <phoneticPr fontId="16" type="noConversion"/>
  </si>
  <si>
    <t>(7)Offshore Technology,Thunder Horse: First of a generation in the GoM. http://www.offshore-mag.com/articles/print/volume-69/issue-12/top-5_projects/thunder-horse-first.html</t>
    <phoneticPr fontId="16" type="noConversion"/>
  </si>
  <si>
    <t>Entry</t>
    <phoneticPr fontId="29" type="noConversion"/>
  </si>
  <si>
    <t>Value</t>
    <phoneticPr fontId="29" type="noConversion"/>
  </si>
  <si>
    <t>Source</t>
    <phoneticPr fontId="29" type="noConversion"/>
  </si>
  <si>
    <t>Description</t>
    <phoneticPr fontId="29" type="noConversion"/>
  </si>
  <si>
    <t>Petroleum type</t>
    <phoneticPr fontId="29" type="noConversion"/>
  </si>
  <si>
    <t>Conventional</t>
    <phoneticPr fontId="29" type="noConversion"/>
  </si>
  <si>
    <t>Production Method</t>
    <phoneticPr fontId="29" type="noConversion"/>
  </si>
  <si>
    <t>See Description</t>
    <phoneticPr fontId="29" type="noConversion"/>
  </si>
  <si>
    <t>Water reinjection and Steam flooding is applied as can be seen in the DOGGR injection section.</t>
    <phoneticPr fontId="29" type="noConversion"/>
  </si>
  <si>
    <t>Field properties</t>
    <phoneticPr fontId="29" type="noConversion"/>
  </si>
  <si>
    <t>Field location (Country)</t>
    <phoneticPr fontId="29" type="noConversion"/>
  </si>
  <si>
    <t>U.S. Continental</t>
    <phoneticPr fontId="29" type="noConversion"/>
  </si>
  <si>
    <t>Field name</t>
    <phoneticPr fontId="29" type="noConversion"/>
  </si>
  <si>
    <t>Midway Sunset</t>
    <phoneticPr fontId="29" type="noConversion"/>
  </si>
  <si>
    <t>Field age</t>
    <phoneticPr fontId="29" type="noConversion"/>
  </si>
  <si>
    <t>Default Value</t>
    <phoneticPr fontId="29" type="noConversion"/>
  </si>
  <si>
    <t>Field depth</t>
    <phoneticPr fontId="29" type="noConversion"/>
  </si>
  <si>
    <t>Value is transcripted via CA LCFS draft MCON sheet</t>
    <phoneticPr fontId="29" type="noConversion"/>
  </si>
  <si>
    <t>Oil production volume</t>
    <phoneticPr fontId="29" type="noConversion"/>
  </si>
  <si>
    <t>Number of producing wells</t>
    <phoneticPr fontId="29" type="noConversion"/>
  </si>
  <si>
    <t>Number of water injecting wells</t>
    <phoneticPr fontId="29" type="noConversion"/>
  </si>
  <si>
    <t>Well diameter</t>
    <phoneticPr fontId="29" type="noConversion"/>
  </si>
  <si>
    <t>Default</t>
    <phoneticPr fontId="29" type="noConversion"/>
  </si>
  <si>
    <t>Productivity index</t>
    <phoneticPr fontId="29" type="noConversion"/>
  </si>
  <si>
    <t>Average reservoir pressure</t>
    <phoneticPr fontId="29" type="noConversion"/>
  </si>
  <si>
    <t>Production practices</t>
    <phoneticPr fontId="29" type="noConversion"/>
  </si>
  <si>
    <t>Gas-to-oil ratio (GOR)</t>
    <phoneticPr fontId="29" type="noConversion"/>
  </si>
  <si>
    <t>Water-to-oil ratio (WOR)</t>
    <phoneticPr fontId="29" type="noConversion"/>
  </si>
  <si>
    <t xml:space="preserve">Equal to total monthly water production divided by total monthly oil production. </t>
  </si>
  <si>
    <t>Water injection ratio</t>
    <phoneticPr fontId="29" type="noConversion"/>
  </si>
  <si>
    <t xml:space="preserve">Equal to total monthly water injection in WF and WD wells divided by total monthly oil production. </t>
  </si>
  <si>
    <t>Gas lifting injection ratio</t>
    <phoneticPr fontId="29" type="noConversion"/>
  </si>
  <si>
    <t>Gas flooding injection ratio</t>
    <phoneticPr fontId="29" type="noConversion"/>
  </si>
  <si>
    <t>Steam-to-oil ratio (SOR)</t>
    <phoneticPr fontId="29" type="noConversion"/>
  </si>
  <si>
    <t>Equal to total monthly steam injection in SF and SC wells divided by total monthly oil production.</t>
  </si>
  <si>
    <t>electricity generated onsite</t>
    <phoneticPr fontId="29" type="noConversion"/>
  </si>
  <si>
    <t>Fraction of remaining gas reinjected</t>
    <phoneticPr fontId="29" type="noConversion"/>
  </si>
  <si>
    <t>Fraction of water produced reinjected</t>
    <phoneticPr fontId="29" type="noConversion"/>
  </si>
  <si>
    <t>Steam via co-generation</t>
    <phoneticPr fontId="29" type="noConversion"/>
  </si>
  <si>
    <t>Steam generation capacity from cogen systems in lbs/hr is converted using an 80% capacity factor to bbl of cold water equivalent and used to compute the total fraction cogenerated.  Cogeneration in Midway-Sunset capacity equal to 2172120 lb/hr. Water density assumed to be 8.343 lb/gallon @ 50deg F.  Data from CA LCFS draft MCON sheet, March 5th workshop.</t>
    <phoneticPr fontId="29" type="noConversion"/>
  </si>
  <si>
    <t>Processing practices</t>
    <phoneticPr fontId="29" type="noConversion"/>
  </si>
  <si>
    <t>Upgrading activity</t>
    <phoneticPr fontId="29" type="noConversion"/>
  </si>
  <si>
    <t>Flaring to oil production</t>
    <phoneticPr fontId="29" type="noConversion"/>
  </si>
  <si>
    <t>Venting to oil production</t>
    <phoneticPr fontId="29" type="noConversion"/>
  </si>
  <si>
    <t>Fraction of diluent in diluted crude</t>
    <phoneticPr fontId="29" type="noConversion"/>
  </si>
  <si>
    <t>Fluid properties</t>
    <phoneticPr fontId="29" type="noConversion"/>
  </si>
  <si>
    <t>API gravity of produced crude</t>
    <phoneticPr fontId="29" type="noConversion"/>
  </si>
  <si>
    <t>Value is transcripted via CA LCFS draft MCON sheet</t>
    <phoneticPr fontId="29" type="noConversion"/>
  </si>
  <si>
    <t>Associated gas composition</t>
    <phoneticPr fontId="29" type="noConversion"/>
  </si>
  <si>
    <t>Landuse</t>
    <phoneticPr fontId="29" type="noConversion"/>
  </si>
  <si>
    <t>low carbon richness, More than 10000 thousand producing wells means it has intensive development.</t>
    <phoneticPr fontId="29" type="noConversion"/>
  </si>
  <si>
    <t>Transport</t>
    <phoneticPr fontId="29" type="noConversion"/>
  </si>
  <si>
    <t>Source:</t>
    <phoneticPr fontId="29" type="noConversion"/>
  </si>
  <si>
    <t>(1) California Department of Conservation, Monthly oil  and gas production and injection report, Dec. 2012. ftp://ftp.consrv.ca.gov/pub/oil/monthly_production_reports/2013/. Retrieved Sep.2013</t>
  </si>
  <si>
    <t>(3)  DOGGR 2009 annual report on capacity of steam generation.**</t>
  </si>
  <si>
    <t>Value</t>
    <phoneticPr fontId="29" type="noConversion"/>
  </si>
  <si>
    <t>Source</t>
    <phoneticPr fontId="29" type="noConversion"/>
  </si>
  <si>
    <t>Description</t>
    <phoneticPr fontId="29" type="noConversion"/>
  </si>
  <si>
    <t>Conventional</t>
    <phoneticPr fontId="29" type="noConversion"/>
  </si>
  <si>
    <t>Production Method</t>
    <phoneticPr fontId="29" type="noConversion"/>
  </si>
  <si>
    <t>See Description</t>
    <phoneticPr fontId="29" type="noConversion"/>
  </si>
  <si>
    <t>Water reinjection and Steam flooding is applied as can be seen in the DOGGR injection section.</t>
    <phoneticPr fontId="29" type="noConversion"/>
  </si>
  <si>
    <t>Field location (Country)</t>
    <phoneticPr fontId="29" type="noConversion"/>
  </si>
  <si>
    <t>U.S. Continental</t>
    <phoneticPr fontId="29" type="noConversion"/>
  </si>
  <si>
    <t>Field name</t>
    <phoneticPr fontId="29" type="noConversion"/>
  </si>
  <si>
    <t>South Belridge</t>
    <phoneticPr fontId="29" type="noConversion"/>
  </si>
  <si>
    <t>Field age</t>
    <phoneticPr fontId="29" type="noConversion"/>
  </si>
  <si>
    <t>Value is transcripted via CA LCFS draft MCON sheet</t>
    <phoneticPr fontId="29" type="noConversion"/>
  </si>
  <si>
    <t>Well diameter</t>
    <phoneticPr fontId="29" type="noConversion"/>
  </si>
  <si>
    <t>Productivity index</t>
    <phoneticPr fontId="29" type="noConversion"/>
  </si>
  <si>
    <t>Default</t>
    <phoneticPr fontId="29" type="noConversion"/>
  </si>
  <si>
    <t>Production practices</t>
    <phoneticPr fontId="29" type="noConversion"/>
  </si>
  <si>
    <t>Water injection ratio</t>
    <phoneticPr fontId="29" type="noConversion"/>
  </si>
  <si>
    <t>Gas lifting injection ratio</t>
    <phoneticPr fontId="29" type="noConversion"/>
  </si>
  <si>
    <t>electricity generated onsite</t>
    <phoneticPr fontId="29" type="noConversion"/>
  </si>
  <si>
    <t>Steam via co-generation</t>
    <phoneticPr fontId="29" type="noConversion"/>
  </si>
  <si>
    <t>Data from DOGGR 2009 annual report on capacity of steam generation. Steam generation capacity from cogen systems in lbs/hr is converted using an 80% capacity factor to bbl of cold water equivalent and used to compute the total fraction cogenerated.  Cogeneration in South Belridge capacity equal to 475000 lb/hr. Water density assumed to be 8.343 lb/gallon @ 50deg F.</t>
  </si>
  <si>
    <t>Fluid properties</t>
    <phoneticPr fontId="29" type="noConversion"/>
  </si>
  <si>
    <t>API gravity of produced crude</t>
    <phoneticPr fontId="29" type="noConversion"/>
  </si>
  <si>
    <t>Value is transcripted via CA LCFS draft MCON sheet</t>
    <phoneticPr fontId="29" type="noConversion"/>
  </si>
  <si>
    <t>Associated gas composition</t>
    <phoneticPr fontId="29" type="noConversion"/>
  </si>
  <si>
    <t>Landuse</t>
    <phoneticPr fontId="29" type="noConversion"/>
  </si>
  <si>
    <t>low carbon richness, More than 5000 thousand producing wells means it has intensive development.</t>
    <phoneticPr fontId="29" type="noConversion"/>
  </si>
  <si>
    <t>Transport</t>
    <phoneticPr fontId="29" type="noConversion"/>
  </si>
  <si>
    <t>Source:</t>
    <phoneticPr fontId="29" type="noConversion"/>
  </si>
  <si>
    <t>(2)California Department of Conservation, California Oil and Gas Fields-Contour maps, cross sections, and data sheets for California oil and gas fields.http://www.conservation.ca.gov/dog/pubs_stats/Pages/technical_reports.aspx. 1998</t>
    <phoneticPr fontId="29" type="noConversion"/>
  </si>
  <si>
    <t>(3)  DOGGR 2009 annual report on capacity of steam generation.**</t>
    <phoneticPr fontId="29" type="noConversion"/>
  </si>
  <si>
    <t>US Alaska</t>
  </si>
  <si>
    <t>ANS</t>
  </si>
  <si>
    <t>Average weighted by number of wells per pool</t>
  </si>
  <si>
    <t>From Assay</t>
  </si>
  <si>
    <t>Source</t>
    <phoneticPr fontId="29" type="noConversion"/>
  </si>
  <si>
    <t>Description</t>
    <phoneticPr fontId="29" type="noConversion"/>
  </si>
  <si>
    <t>Production Method</t>
    <phoneticPr fontId="29" type="noConversion"/>
  </si>
  <si>
    <t>Steam flood is conducted by PT Chevron Pacific Indonesia in the Duri and North Duri Development (NDD) Fields. No other method mentioned in the report. Sucker Rod is used.</t>
  </si>
  <si>
    <t>Field properties</t>
    <phoneticPr fontId="29" type="noConversion"/>
  </si>
  <si>
    <t>Field location (Country)</t>
    <phoneticPr fontId="29" type="noConversion"/>
  </si>
  <si>
    <t>Indonesia</t>
    <phoneticPr fontId="29" type="noConversion"/>
  </si>
  <si>
    <t>Field name</t>
    <phoneticPr fontId="29" type="noConversion"/>
  </si>
  <si>
    <t>Duri</t>
  </si>
  <si>
    <t>The field was discovered in 1941 and first placed on production in 1958</t>
  </si>
  <si>
    <t>Field depth</t>
    <phoneticPr fontId="29" type="noConversion"/>
  </si>
  <si>
    <t>Production is from Shallow deltaic sands which range in depth from 300 ft. (91 m) to 800 ft. (244m) Take 600ft as a representative value.</t>
  </si>
  <si>
    <t>Oil production volume</t>
    <phoneticPr fontId="29" type="noConversion"/>
  </si>
  <si>
    <t xml:space="preserve"> </t>
  </si>
  <si>
    <t>1,2,6</t>
  </si>
  <si>
    <t>We have three ways of calculating well number:
1. The well numbers in 1991 is 1450 producers and 375 injectors. (1)
2. Producing Wells for area 13 is 358. (2) In this oilfield they are developing a new area every two year, and new area lasts for normally 10 years. This means that on average they’ll have 12/2*358=2148 wells. 
3. More than 5000 wells were producing in excess of 280,000 BOPD in March 2000.(6) Today the production is halfed and the well numbers are probably also halved, suggesting a well number of 2500.
Combining all the aforementioned calculation, the third one is the most recent and probbaly most reliable.</t>
  </si>
  <si>
    <t>Number of water injecting wells</t>
    <phoneticPr fontId="29" type="noConversion"/>
  </si>
  <si>
    <t>1,2</t>
  </si>
  <si>
    <t>The producing well to injection well ratio stays pretty much the same across years and regions. In area 13, the ratio is 358:145. So overall appoximately there is 2500 producing wells and 1000 injection ones</t>
  </si>
  <si>
    <t>Productivity index</t>
    <phoneticPr fontId="29" type="noConversion"/>
  </si>
  <si>
    <t>Average reservoir pressure</t>
    <phoneticPr fontId="29" type="noConversion"/>
  </si>
  <si>
    <t>Production practices</t>
    <phoneticPr fontId="29" type="noConversion"/>
  </si>
  <si>
    <t>Gas-to-oil ratio (GOR)</t>
    <phoneticPr fontId="29" type="noConversion"/>
  </si>
  <si>
    <t>2,5</t>
  </si>
  <si>
    <t>Water-to-oil ratio (WOR)</t>
    <phoneticPr fontId="29" type="noConversion"/>
  </si>
  <si>
    <t>Water cut is currently 75%.(2)</t>
  </si>
  <si>
    <t>Water injection ratio</t>
    <phoneticPr fontId="29" type="noConversion"/>
  </si>
  <si>
    <t>Gas lifting injection ratio</t>
    <phoneticPr fontId="29" type="noConversion"/>
  </si>
  <si>
    <t>Gas flooding injection ratio</t>
    <phoneticPr fontId="29" type="noConversion"/>
  </si>
  <si>
    <t>" Duri is the largest steamflood in the wortd, currently injecthg about 1.2 MMBCWEPD of steam and producing about 285000 BOPD (Fig. 2) through more than 3000 wells. (1994)"  1.2E6/285E3=4.2</t>
  </si>
  <si>
    <t>electricity generated onsite</t>
    <phoneticPr fontId="29" type="noConversion"/>
  </si>
  <si>
    <t>Fraction of remaining gas reinjected</t>
    <phoneticPr fontId="29" type="noConversion"/>
  </si>
  <si>
    <t>Fraction of water produced reinjected</t>
    <phoneticPr fontId="29" type="noConversion"/>
  </si>
  <si>
    <t>Steam via co-generation</t>
    <phoneticPr fontId="29" type="noConversion"/>
  </si>
  <si>
    <t>The gas meant for steam-flooding is supplied by the Grissik-Duri pipeline. The steam-flood project receives power from the Chevron-operated 300MW North Duri Cogeneration Plant.</t>
  </si>
  <si>
    <t>Upgrading activity</t>
    <phoneticPr fontId="29" type="noConversion"/>
  </si>
  <si>
    <t>Venting to oil production</t>
    <phoneticPr fontId="29" type="noConversion"/>
  </si>
  <si>
    <t>Fraction of diluent in diluted crude</t>
    <phoneticPr fontId="29" type="noConversion"/>
  </si>
  <si>
    <t>Fluid properties</t>
    <phoneticPr fontId="29" type="noConversion"/>
  </si>
  <si>
    <t>API gravity of produced crude</t>
    <phoneticPr fontId="29" type="noConversion"/>
  </si>
  <si>
    <t>Associated gas composition</t>
    <phoneticPr fontId="29" type="noConversion"/>
  </si>
  <si>
    <t>Landuse</t>
    <phoneticPr fontId="29" type="noConversion"/>
  </si>
  <si>
    <t xml:space="preserve">Carbon Richness High. This region could be a rubber plantation. Intensity high since this is the biggest Steam flood project in the world. </t>
  </si>
  <si>
    <t>Transport</t>
    <phoneticPr fontId="29" type="noConversion"/>
  </si>
  <si>
    <t>Source:</t>
    <phoneticPr fontId="29" type="noConversion"/>
  </si>
  <si>
    <t>(1) Special Task Force For Upstream Oil and Gas Business Activities, Republic of Indonesia. SKK Migas Annual Report 2012. retrieved from http://www.skkmigas.go.id/wp-content/uploads/2013/06/SKK_Migas_Annual_Report_2013.pdf</t>
  </si>
  <si>
    <t>(2) Nagy, T. A. (1991, January 1). Rod Pumping Optimization in Duri Field. Society of Petroleum Engineers. doi:10.2118/22960-MS</t>
  </si>
  <si>
    <t>(3)Gael, B. T., Putro, E. S., &amp; Masykur, A. (1994, January 1). Reservoir Management in the Duri Steamflood. Society of Petroleum Engineers. doi:10.2118/27764-MS</t>
  </si>
  <si>
    <t>(4) Hydrocarbons Technology, Duri Field Expansion, Sumatra, Indonesia. Retrieved from: http://www.hydrocarbons-technology.com/projects/duri-field-expansion-sumatra/</t>
  </si>
  <si>
    <t>(5) Gael, B. T., Gross, S. J., &amp; McNaboe, G. J. (1995, January 1). Development Planning and Reservoir Management in the Duri Steam Flood. Society of Petroleum Engineers. doi:10.2118/29668-MS</t>
  </si>
  <si>
    <t>(6)Butcher, J. R. (2001, January 1). New Area Development Strategy for Duri Field: Evaluation of Gravel Pack / Frac Pack. Society of Petroleum Engineers. doi:10.2118/68633-MS</t>
  </si>
  <si>
    <t>See Description</t>
    <phoneticPr fontId="29" type="noConversion"/>
  </si>
  <si>
    <t>They are using water flooding now, but please note that steam flooding &amp; Thermal EOR facility is under construction in this field. Situation will change drastically in the near future</t>
  </si>
  <si>
    <t>Iraq</t>
    <phoneticPr fontId="29" type="noConversion"/>
  </si>
  <si>
    <t>Zubair</t>
    <phoneticPr fontId="29" type="noConversion"/>
  </si>
  <si>
    <t>An approximation from combined sources</t>
  </si>
  <si>
    <t>1,2</t>
    <phoneticPr fontId="29" type="noConversion"/>
  </si>
  <si>
    <t>Due to years of warfare , it is reasonable to believe that the production and water injection of zubair field would still remain at the 1995 level. 
"Realization of new facilities along with the revamping of existing facilities to meet the RP (Rehabilitation Phase) production rate of 125.13 KPOPD and the ER (Enhanced Re-Development) production rate of 225.80 KBOPD for Hammar DGS (2)" The number 125.13 KPOPD is consistent with the maximum value in (1), which represents the 1995 level of production.
It is important to note that the field is still being developed: operator plan to increase the production from 1.2e6 bpd to 8.5e6 bopd.</t>
  </si>
  <si>
    <t>Number of producing wells</t>
    <phoneticPr fontId="29" type="noConversion"/>
  </si>
  <si>
    <t>Water-to-oil ratio (WOR)</t>
    <phoneticPr fontId="29" type="noConversion"/>
  </si>
  <si>
    <t>Jan.2004</t>
    <phoneticPr fontId="29" type="noConversion"/>
  </si>
  <si>
    <t>Steam-to-oil ratio (SOR)</t>
    <phoneticPr fontId="29" type="noConversion"/>
  </si>
  <si>
    <t>Fraction of water produced reinjected</t>
    <phoneticPr fontId="29" type="noConversion"/>
  </si>
  <si>
    <t>"Mr. Ali Khudair, South Gas Company Director General said: “Basrah produces only around 1 billion cubic feet a day of associated gas and some 700 million cubic feet are being flared, which is wasting millions of dollars of the country’s resources every day." This suggested a flaring rate of 70%: 0.7*775=530 scf/bbl(3)</t>
  </si>
  <si>
    <t>c</t>
    <phoneticPr fontId="29" type="noConversion"/>
  </si>
  <si>
    <t>Fluid properties</t>
    <phoneticPr fontId="29" type="noConversion"/>
  </si>
  <si>
    <t>API gravity of produced crude</t>
    <phoneticPr fontId="29" type="noConversion"/>
  </si>
  <si>
    <t>From Assay</t>
    <phoneticPr fontId="29" type="noConversion"/>
  </si>
  <si>
    <t>Low Carbon richness (arid deserty plantation), Moderate Development intensity.</t>
  </si>
  <si>
    <t>Source:</t>
    <phoneticPr fontId="29" type="noConversion"/>
  </si>
  <si>
    <t xml:space="preserve">(1)Kabir, C. S., Mohammed, N. I., &amp; Choudhary, M. K. (2007, January 1). Lessons Learned From Energy Models: Iraq&amp;apos;s South Rumaila Case Study. Society of Petroleum Engineers. doi:10.2118/105131-MS(1)
</t>
    <phoneticPr fontId="29" type="noConversion"/>
  </si>
  <si>
    <t xml:space="preserve">(2)Enereco, Zubair Oil field Development Project, Iraq, 2010, http://www.enereco.com/viewdoc.asp?co_id=402 (2)
</t>
    <phoneticPr fontId="29" type="noConversion"/>
  </si>
  <si>
    <t xml:space="preserve">(3)Iraq Business News, Iraq launches World’s Biggest Flare Reduction Program, May.02 2013. http://www.iraq-businessnews.com/2013/05/02/iraq-launches-worlds-largest-flare-reduction-project/(3)
</t>
    <phoneticPr fontId="29" type="noConversion"/>
  </si>
  <si>
    <t xml:space="preserve">(4)Mohammed, W. J., Al Jawad, M. S., &amp; Al-Shamaa, D. A. A. (2010, January 1). Reservoir Flow Simulation study for a Sector in Main Pay-South Rumaila Oil Field. Society of Petroleum Engineers. doi:10.2118/126427-MS (4)
</t>
    <phoneticPr fontId="29" type="noConversion"/>
  </si>
  <si>
    <t xml:space="preserve">Al-Mudhafer, W. J., &amp; Zein Al-Abideen, M. J. (2013, October 15). Comparative Evaluation of a Heterogeneous Light Oil Reservoir Performance: Thermal IOR Simulation, Bitumen Extraction, and Associated Geomechanical Deformation. Society of Petroleum Engineers. doi:10.2118/166877-MS(5)
</t>
    <phoneticPr fontId="29" type="noConversion"/>
  </si>
  <si>
    <t>Value</t>
    <phoneticPr fontId="29" type="noConversion"/>
  </si>
  <si>
    <t>Source</t>
    <phoneticPr fontId="29" type="noConversion"/>
  </si>
  <si>
    <t>Production Method</t>
    <phoneticPr fontId="29" type="noConversion"/>
  </si>
  <si>
    <t>See Description</t>
    <phoneticPr fontId="29" type="noConversion"/>
  </si>
  <si>
    <r>
      <t xml:space="preserve">(Until year 2007) </t>
    </r>
    <r>
      <rPr>
        <sz val="12"/>
        <color rgb="FF000000"/>
        <rFont val="Times New Roman"/>
        <family val="1"/>
      </rPr>
      <t xml:space="preserve">TCO(the operator of Tengiz Oilfield) is working in primary production mode, which means that oil and gas flow is caused by natural pressure in the subsurface reservoir, no additional pumping required. </t>
    </r>
  </si>
  <si>
    <t>Field properties</t>
    <phoneticPr fontId="29" type="noConversion"/>
  </si>
  <si>
    <t>Field location (Country)</t>
    <phoneticPr fontId="29" type="noConversion"/>
  </si>
  <si>
    <t>Kazakhstan</t>
    <phoneticPr fontId="29" type="noConversion"/>
  </si>
  <si>
    <t>Tengiz</t>
    <phoneticPr fontId="29" type="noConversion"/>
  </si>
  <si>
    <t>It was discovered in 1979 and began producing in 1991</t>
  </si>
  <si>
    <t>Field depth</t>
    <phoneticPr fontId="29" type="noConversion"/>
  </si>
  <si>
    <t>Oil production volume</t>
    <phoneticPr fontId="29" type="noConversion"/>
  </si>
  <si>
    <t>Crude production for 2012 was 24.2 million metric tonnes (193 million barrels), 193e6/368=528767bpod</t>
    <phoneticPr fontId="29" type="noConversion"/>
  </si>
  <si>
    <t>Number of producing wells</t>
    <phoneticPr fontId="29" type="noConversion"/>
  </si>
  <si>
    <t>Well diameter</t>
    <phoneticPr fontId="29" type="noConversion"/>
  </si>
  <si>
    <t>Productivity index</t>
    <phoneticPr fontId="29" type="noConversion"/>
  </si>
  <si>
    <t>Productivity Index 5.8 in other areas 2011-2012.</t>
  </si>
  <si>
    <t>Average reservoir pressure</t>
    <phoneticPr fontId="29" type="noConversion"/>
  </si>
  <si>
    <t xml:space="preserve">From figure 11,  we assume 9000 psi to be the average pressure across the fields </t>
    <phoneticPr fontId="29" type="noConversion"/>
  </si>
  <si>
    <t>Production practices</t>
    <phoneticPr fontId="29" type="noConversion"/>
  </si>
  <si>
    <t>Gas-to-oil ratio (GOR)</t>
    <phoneticPr fontId="29" type="noConversion"/>
  </si>
  <si>
    <t>Water cut is 6 percent , So WOR is 0.1</t>
  </si>
  <si>
    <t>Water injection ratio</t>
    <phoneticPr fontId="29" type="noConversion"/>
  </si>
  <si>
    <t>Gas lifting injection ratio</t>
    <phoneticPr fontId="29" type="noConversion"/>
  </si>
  <si>
    <t>Steam-to-oil ratio (SOR)</t>
    <phoneticPr fontId="29" type="noConversion"/>
  </si>
  <si>
    <t>electricity generated onsite</t>
    <phoneticPr fontId="29" type="noConversion"/>
  </si>
  <si>
    <t>Fraction of remaining gas reinjected</t>
    <phoneticPr fontId="29" type="noConversion"/>
  </si>
  <si>
    <t>"SGI (the operator of the gas project in Tengiz Oilfield) re-injects one third of produced sour gas back into the Tengiz reservoir at very high pressures to help preserve reservoir pressure. "</t>
  </si>
  <si>
    <t>Fraction of water produced reinjected</t>
    <phoneticPr fontId="29" type="noConversion"/>
  </si>
  <si>
    <t>Steam via co-generation</t>
    <phoneticPr fontId="29" type="noConversion"/>
  </si>
  <si>
    <t>Processing practices</t>
    <phoneticPr fontId="29" type="noConversion"/>
  </si>
  <si>
    <t>Upgrading activity</t>
    <phoneticPr fontId="29" type="noConversion"/>
  </si>
  <si>
    <t>"Gas Utilization Program (GUP) helped TCO deliver on its commitment to end routine gas flaring. Today, only TCO’s purge and pilot flares remain, available to safely depressurize sections of the plant if needed for safe operations"  Decreasing the flaring by 94 percent. 290(the default in OPGEE for Kazakhstan)*(1-0.94)=18</t>
  </si>
  <si>
    <t>Venting to oil production</t>
    <phoneticPr fontId="29" type="noConversion"/>
  </si>
  <si>
    <t>Fluid properties</t>
    <phoneticPr fontId="29" type="noConversion"/>
  </si>
  <si>
    <t>API gravity of produced crude</t>
    <phoneticPr fontId="29" type="noConversion"/>
  </si>
  <si>
    <t>From Assay</t>
    <phoneticPr fontId="29" type="noConversion"/>
  </si>
  <si>
    <t>Associated gas composition</t>
    <phoneticPr fontId="29" type="noConversion"/>
  </si>
  <si>
    <t>From the literature 8 we know that it's a sour gas. But we don't really know the composition. It said that H2S can be as high as 20 percent. So this composition is conceived to represent this highly acid nature.</t>
  </si>
  <si>
    <t>Landuse</t>
    <phoneticPr fontId="29" type="noConversion"/>
  </si>
  <si>
    <t>Arid grass land to desert. Best classified as low carbon richness. Only 70 wells qualify for low development intensity.</t>
  </si>
  <si>
    <t>Transport</t>
    <phoneticPr fontId="29" type="noConversion"/>
  </si>
  <si>
    <t>Source:</t>
    <phoneticPr fontId="29" type="noConversion"/>
  </si>
  <si>
    <t xml:space="preserve">(1)KazMunaiGas, Tengiz Operation, URL: http://www.kmg.kz/en/manufacturing/upstream/tengiz/, 2010. (1)
</t>
  </si>
  <si>
    <t xml:space="preserve">(2)TengizChevroil,Gas Utilization Program, URL: http://www.tengizchevroil.com/corporate-responsibility/environment/gas-utilization-program, 2009. (2)
</t>
  </si>
  <si>
    <t>(3)TengizChevoil, Our Operations, URL: http://www.tengizchevroil.com/about/operations, 2013 (3)</t>
  </si>
  <si>
    <t>(4)Hydrocarbons Technology, Tengiz Oilfield, URL:http://www.hydrocarbons-technology.com/projects/tengiz/,2013</t>
  </si>
  <si>
    <t>(5)Daniel Johnston and David Johnston, Kashagan and Tengiz — Castor and Pollux, PetroMin Magazine – 15 December, 2001 (5)</t>
    <phoneticPr fontId="29" type="noConversion"/>
  </si>
  <si>
    <t xml:space="preserve">(6)Ussenbayeva, Khadisha, Dinara Utebaeva, Gregg Molesworth, Darrin Dunger, Chinedu Akwukwaegbu, Timur Salikhov, Akylbek Kamispayev et al. "Successful Application of a Fit-for-Purpose Acid Program in Tengiz Field." In Abu Dhabi International Petroleum Conference and Exhibition. 2012. </t>
    <phoneticPr fontId="29" type="noConversion"/>
  </si>
  <si>
    <t>(7)Howery, R. (2012, January 1). Tengiz Field Surveillance: Planning Strategy and Implementation. Society of Petroleum Engineers. doi:10.2118/160957-MS</t>
    <phoneticPr fontId="29" type="noConversion"/>
  </si>
  <si>
    <t>(8)Abou-Sayed, A. S., Zaki, K. S., &amp; Sarfare, M. D. (2005, January 1). An Assessment of Engineering, Economical and Environmental Drivers of Sour Gas Management by Injection. Society of Petroleum Engineers. doi:10.2118/97628-MS (8)</t>
    <phoneticPr fontId="29" type="noConversion"/>
  </si>
  <si>
    <t xml:space="preserve">(9)Peake, W. T., Camerlo, R. H., Tankersley, T., &amp; Zhumagulova, A. (2010, January 1). Tengiz Reservoir Uncertainty Characterization and Modeling. Society of Petroleum Engineers. doi:10.2118/139561-MS
</t>
  </si>
  <si>
    <t>This reservoir has been producing 24° API gravity oil since 1956.</t>
  </si>
  <si>
    <t>ft</t>
    <phoneticPr fontId="29" type="noConversion"/>
  </si>
  <si>
    <t>Default</t>
  </si>
  <si>
    <t>Assume total replacement</t>
    <phoneticPr fontId="29" type="noConversion"/>
  </si>
  <si>
    <t>Assume total reinjection, the most common practise.</t>
  </si>
  <si>
    <t>Flaring to oil production</t>
    <phoneticPr fontId="29" type="noConversion"/>
  </si>
  <si>
    <t>default based on satelite image</t>
    <phoneticPr fontId="29" type="noConversion"/>
  </si>
  <si>
    <t>API gravity of produced crude</t>
    <phoneticPr fontId="29" type="noConversion"/>
  </si>
  <si>
    <t>(2)Uddin, S., Dolan, J. D., Chona, R. A., Gazi, N. H., Monteiro, K., Al-Rubaiyea, J. A., &amp; Al-Sharqawi, A. (2003, January 1). Lessons Learned from the First Openhole Horizontal Well Water Shutoff Job Using Two New Polymer Systems - A Case History from Wafra Ratawi Field, Kuwait. Society of Petroleum Engineers. doi:10.2118/81447-MS</t>
    <phoneticPr fontId="29" type="noConversion"/>
  </si>
  <si>
    <t>Entry</t>
    <phoneticPr fontId="29" type="noConversion"/>
  </si>
  <si>
    <t>Source</t>
    <phoneticPr fontId="29" type="noConversion"/>
  </si>
  <si>
    <t>Petroleum type</t>
    <phoneticPr fontId="29" type="noConversion"/>
  </si>
  <si>
    <t>Production Method</t>
    <phoneticPr fontId="29" type="noConversion"/>
  </si>
  <si>
    <t>"Associated gas is dehydrated,compressed to a nominal pressure of 482.8 barg (7000psig) and injected into the reservoir for pressure maintenance. Reservoir pressure  maintenance also require seawater injection ar nominal pressure of 5000 psig. Produced water is treated and re-injected via the sea water injection system." This suggests that more water is injected than produced. Hence we are using gas reinjection and water flooding.</t>
    <phoneticPr fontId="29" type="noConversion"/>
  </si>
  <si>
    <t>Field properties</t>
    <phoneticPr fontId="29" type="noConversion"/>
  </si>
  <si>
    <t>Field location (Country)</t>
    <phoneticPr fontId="29" type="noConversion"/>
  </si>
  <si>
    <t>Nigeria</t>
    <phoneticPr fontId="29" type="noConversion"/>
  </si>
  <si>
    <t>Agbami</t>
    <phoneticPr fontId="29" type="noConversion"/>
  </si>
  <si>
    <t>Production started in 2008</t>
    <phoneticPr fontId="29" type="noConversion"/>
  </si>
  <si>
    <t>Field depth</t>
    <phoneticPr fontId="29" type="noConversion"/>
  </si>
  <si>
    <t>Varying depths of reservoirs from 10500 ft to 14500 ft. Take 13000 as a representative value</t>
    <phoneticPr fontId="29" type="noConversion"/>
  </si>
  <si>
    <t>"233 MBOPD average rate for 2012"</t>
    <phoneticPr fontId="29" type="noConversion"/>
  </si>
  <si>
    <t>Number of producing wells</t>
    <phoneticPr fontId="29" type="noConversion"/>
  </si>
  <si>
    <t>Number of water injecting wells</t>
    <phoneticPr fontId="29" type="noConversion"/>
  </si>
  <si>
    <t>Well diameter</t>
    <phoneticPr fontId="29" type="noConversion"/>
  </si>
  <si>
    <t>Commonly use 9 5/8 casing. Judging from past experience, the tubing for this casing parameter is most likely to  be 4.5'</t>
    <phoneticPr fontId="29" type="noConversion"/>
  </si>
  <si>
    <t>Pressure ranges from 2400-3000 psi. (Table 1) Pick 2700 psi as a representative value</t>
    <phoneticPr fontId="29" type="noConversion"/>
  </si>
  <si>
    <t>Production practices</t>
    <phoneticPr fontId="29" type="noConversion"/>
  </si>
  <si>
    <t>In Dec.2013. Gas production 13224595 mscf, Oil Production 7629781 bbl. GOR=13224595e3/7629781=1733scf/bbl</t>
    <phoneticPr fontId="29" type="noConversion"/>
  </si>
  <si>
    <t>Water-to-oil ratio (WOR)</t>
    <phoneticPr fontId="29" type="noConversion"/>
  </si>
  <si>
    <t>According to NNPC statistics, the Agbami deep hardly produce any water at Dec. 2013 . Use the OPGEE default of 0.3</t>
    <phoneticPr fontId="29" type="noConversion"/>
  </si>
  <si>
    <t>Asssume total replacement</t>
    <phoneticPr fontId="29" type="noConversion"/>
  </si>
  <si>
    <t>Gas lifting injection ratio</t>
    <phoneticPr fontId="29" type="noConversion"/>
  </si>
  <si>
    <t>Gas flooding injection ratio</t>
    <phoneticPr fontId="29" type="noConversion"/>
  </si>
  <si>
    <t>Steam-to-oil ratio (SOR)</t>
    <phoneticPr fontId="29" type="noConversion"/>
  </si>
  <si>
    <t>electricity generated onsite</t>
    <phoneticPr fontId="29" type="noConversion"/>
  </si>
  <si>
    <t>This is an offshore project.</t>
    <phoneticPr fontId="29" type="noConversion"/>
  </si>
  <si>
    <t>Among the 13224595 produced, 11835222 is reinjected, and 689191 flared.(Table 6.15) Reinjection rate: 11835222/13224595=0.9</t>
    <phoneticPr fontId="29" type="noConversion"/>
  </si>
  <si>
    <t>Processing practices</t>
    <phoneticPr fontId="29" type="noConversion"/>
  </si>
  <si>
    <t>Table(6.15)689191/13224595*1733=90scf/bbl</t>
    <phoneticPr fontId="29" type="noConversion"/>
  </si>
  <si>
    <t>Fraction of diluent in diluted crude</t>
    <phoneticPr fontId="29" type="noConversion"/>
  </si>
  <si>
    <t>From Assay</t>
    <phoneticPr fontId="29" type="noConversion"/>
  </si>
  <si>
    <t>Associated gas composition</t>
    <phoneticPr fontId="29" type="noConversion"/>
  </si>
  <si>
    <t>Landuse</t>
    <phoneticPr fontId="29" type="noConversion"/>
  </si>
  <si>
    <t>Low carbon richness(offshore). Only one platform so low intensity.</t>
    <phoneticPr fontId="29" type="noConversion"/>
  </si>
  <si>
    <t>Transport</t>
    <phoneticPr fontId="29" type="noConversion"/>
  </si>
  <si>
    <t xml:space="preserve">(1)Haughie, I. J., &amp; Duncan, L. (2006, January 1). Risk Based Design - A Comparison of the Agbami and Captain FPSOs. Society of Petroleum Engineers. doi:10.2118/98777-MS
</t>
    <phoneticPr fontId="29" type="noConversion"/>
  </si>
  <si>
    <t xml:space="preserve">(2) Odusote, F. (2013, August 5). Deepwater Nigeria Field Development: Challenges, Best Practices and Lessons Learned from the Agbami Field. Society of Petroleum Engineers. doi:10.2118/167534-MS
</t>
    <phoneticPr fontId="29" type="noConversion"/>
  </si>
  <si>
    <t xml:space="preserve">(3) Rhodes, M. E., Odusote, F., Hanschitz, M., &amp; Aigbe, C. (2012, January 1). Modeling Miscible Gas Injection in the Agbami Field. Society of Petroleum Engineers. doi:10.2118/163009-MS
</t>
    <phoneticPr fontId="29" type="noConversion"/>
  </si>
  <si>
    <t xml:space="preserve">(4)Hollister, H. D., &amp; Spokes, J. J. (2004, January 1). The Agbami Project: A World Class Deepwater Development. Offshore Technology Conference. doi:10.4043/16987-MS
</t>
    <phoneticPr fontId="29" type="noConversion"/>
  </si>
  <si>
    <t xml:space="preserve">(6) Nigerian national petroleum company, CORPORATE PLANNING &amp; STRATEGY (CP&amp;S) DECEMBER 2013 PETROLEUM INFORMATION. Retrieved from: http://www.nnpcgroup.com/PublicRelations/OilandGasStatistics/MPIFigures/MonthlyPetroleum/tabid/130/FolderID/160/Default.aspx, Mar. 2014
</t>
    <phoneticPr fontId="29" type="noConversion"/>
  </si>
  <si>
    <t>Petroleum type</t>
    <phoneticPr fontId="29" type="noConversion"/>
  </si>
  <si>
    <t>Production Method</t>
    <phoneticPr fontId="29" type="noConversion"/>
  </si>
  <si>
    <t>"artificial pressure maintenance schemes like water and/or gas injection were considered unnecessary. " The field is still in primary production for all the information we have.</t>
  </si>
  <si>
    <t>Nigeria</t>
  </si>
  <si>
    <t>Field name</t>
    <phoneticPr fontId="29" type="noConversion"/>
  </si>
  <si>
    <t>Bonny</t>
  </si>
  <si>
    <t>Started in 1973</t>
  </si>
  <si>
    <t>Field depth</t>
    <phoneticPr fontId="29" type="noConversion"/>
  </si>
  <si>
    <t>The depth and pressure come from the data of Soku oilfield. Soku and Bonny share the same formation in Nigerian Delta. In light of the lack of proper data, this approximation is deemed reasonable.</t>
  </si>
  <si>
    <t>815685.02 bbl for year 2012, which equals to a daily production of 815685/365=2234 bopd.</t>
    <phoneticPr fontId="29" type="noConversion"/>
  </si>
  <si>
    <r>
      <t>“To date, 24 wells have been drilled, …,</t>
    </r>
    <r>
      <rPr>
        <sz val="10.5"/>
        <color theme="1"/>
        <rFont val="Times New Roman"/>
        <family val="1"/>
      </rPr>
      <t xml:space="preserve"> </t>
    </r>
    <r>
      <rPr>
        <sz val="12"/>
        <color theme="1"/>
        <rFont val="Times New Roman"/>
        <family val="1"/>
      </rPr>
      <t>5 new horizontal oil wells and 4 new vertical/deviated gas wells” in total 33 wells</t>
    </r>
  </si>
  <si>
    <t>No water reinjection</t>
  </si>
  <si>
    <t>Well diameter</t>
    <phoneticPr fontId="29" type="noConversion"/>
  </si>
  <si>
    <t>Productivity index</t>
    <phoneticPr fontId="29" type="noConversion"/>
  </si>
  <si>
    <t>See the explaination for depth</t>
  </si>
  <si>
    <t>Gas-to-oil ratio (GOR)</t>
    <phoneticPr fontId="29" type="noConversion"/>
  </si>
  <si>
    <t>(Table 3.01.1) Gas Production in 2012: 95481176mscf. GOR 95481176/815685*1000=117000</t>
    <phoneticPr fontId="29" type="noConversion"/>
  </si>
  <si>
    <t xml:space="preserve">Water production in 2012 is 574,285.75bbl, indicating a WOR of 574286/815685=0.7. </t>
  </si>
  <si>
    <t>Steam-to-oil ratio (SOR)</t>
    <phoneticPr fontId="29" type="noConversion"/>
  </si>
  <si>
    <t>electricity generated onsite</t>
    <phoneticPr fontId="29" type="noConversion"/>
  </si>
  <si>
    <t>With so many gas used as fuel it's reansonable to believe most of the electricity is generated on site with natural gas engines.</t>
  </si>
  <si>
    <t>Fraction of remaining gas reinjected</t>
    <phoneticPr fontId="29" type="noConversion"/>
  </si>
  <si>
    <t>Fraction of water produced reinjected</t>
    <phoneticPr fontId="29" type="noConversion"/>
  </si>
  <si>
    <t>Processing practices</t>
    <phoneticPr fontId="29" type="noConversion"/>
  </si>
  <si>
    <t>Upgrading activity</t>
    <phoneticPr fontId="29" type="noConversion"/>
  </si>
  <si>
    <t>Gas flared in 2012: 1,347,568 mscf   (Table11.01.1). 1347568/815685=1652 scf/bbl</t>
  </si>
  <si>
    <t>Fraction of diluent in diluted crude</t>
    <phoneticPr fontId="29" type="noConversion"/>
  </si>
  <si>
    <t>Taken from assay</t>
  </si>
  <si>
    <t>Associated gas composition</t>
    <phoneticPr fontId="29" type="noConversion"/>
  </si>
  <si>
    <t>Default values are used  even though the export gas composition can be obtained (1). This is due to our belief that export gas are heavily modified and processed and is thus not representative as AG.</t>
  </si>
  <si>
    <t>Landuse</t>
    <phoneticPr fontId="29" type="noConversion"/>
  </si>
  <si>
    <t>Carbon Richness High: Nigerian Delta is covered by forrest. Development Intensity Moderate: 33 wells is neither too many nor too few.</t>
  </si>
  <si>
    <t>(1)Nwasike, O. T., Okwuokenye, C. N., &amp; Nwagwu, N. H. (2000, January 1). Process Technologies and Considerations for Gathering Associated Gas: Experiences from the Niger Delta, West Africa. Offshore Technology Conference. doi:10.4043/11923-MS</t>
  </si>
  <si>
    <t xml:space="preserve">(2) Nigerian National Petroleum Corporation,2012 Annual Statistical Bulletin, 2012. </t>
  </si>
  <si>
    <t>(3) John, I. G. (2002, January 1). Development Strategy For A Niger Delta Brown Field. Offshore Technology Conference. doi:10.4043/14203-MS</t>
  </si>
  <si>
    <t xml:space="preserve">(4)Cosmo, C., &amp; Fatoke, O. (2004, January 1). Challenges of Gas Development: Soku Field Oil Rim Reservoirs. Society of Petroleum Engineers. doi:10.2118/88894-MS </t>
  </si>
  <si>
    <t>Entry</t>
    <phoneticPr fontId="29" type="noConversion"/>
  </si>
  <si>
    <t>Value</t>
    <phoneticPr fontId="29" type="noConversion"/>
  </si>
  <si>
    <t>Source</t>
    <phoneticPr fontId="29" type="noConversion"/>
  </si>
  <si>
    <t>Description</t>
    <phoneticPr fontId="29" type="noConversion"/>
  </si>
  <si>
    <t>Petroleum type</t>
    <phoneticPr fontId="29" type="noConversion"/>
  </si>
  <si>
    <t>See Description</t>
    <phoneticPr fontId="29" type="noConversion"/>
  </si>
  <si>
    <t>"Reinjection of produced water in most layers. Gas lift in certain area" Water reinjection and Gas lift is turned on according to this description.</t>
    <phoneticPr fontId="29" type="noConversion"/>
  </si>
  <si>
    <t>Obagi</t>
  </si>
  <si>
    <t>Production started in 1966.</t>
    <phoneticPr fontId="29" type="noConversion"/>
  </si>
  <si>
    <t>Annual Production (Table 3.04) :3,617,380 bbl. Daily Production: 3,617,380/365=9910bopd</t>
    <phoneticPr fontId="29" type="noConversion"/>
  </si>
  <si>
    <t>Table 3.04</t>
  </si>
  <si>
    <t>Number of water injecting wells</t>
    <phoneticPr fontId="29" type="noConversion"/>
  </si>
  <si>
    <t>Well diameter</t>
    <phoneticPr fontId="29" type="noConversion"/>
  </si>
  <si>
    <t>Defalt</t>
    <phoneticPr fontId="29" type="noConversion"/>
  </si>
  <si>
    <t xml:space="preserve"> (Table 3.04) Gas Production in 2012: 66,544,731.27 scf. GOR: 66,544,731.27/3,617,380=19652scf/bbl</t>
    <phoneticPr fontId="29" type="noConversion"/>
  </si>
  <si>
    <t>Water-to-oil ratio (WOR)</t>
    <phoneticPr fontId="29" type="noConversion"/>
  </si>
  <si>
    <t>(Table 3.04) Water production in 2012 :14,017,147.72 bbl. WOR= 14,017,147.72/367380=3.9</t>
    <phoneticPr fontId="29" type="noConversion"/>
  </si>
  <si>
    <t>Water injection ratio</t>
    <phoneticPr fontId="29" type="noConversion"/>
  </si>
  <si>
    <t>Reinjection capacity=12000m3/d=4380000m3/year&gt; total water production. Total replace ment is assumed.</t>
    <phoneticPr fontId="29" type="noConversion"/>
  </si>
  <si>
    <t>(Table 3.04) TOTAL did not provide detailed information on how the produced gas is distributed. So all the gas calculation is done based on the value of company level. Gas used for gas lift in across all the TOTAL field in Nigeria: 122,958.24 bbl. Ratio: 122,958.24/223,020,171.01 = 0.055%.
0.055%*Gas production=36688 Mscf/yr
36688*1000/((WOR+1)*Oil Production)=256.4</t>
    <phoneticPr fontId="29" type="noConversion"/>
  </si>
  <si>
    <t>Gas flooding injection ratio</t>
    <phoneticPr fontId="29" type="noConversion"/>
  </si>
  <si>
    <t>Steam-to-oil ratio (SOR)</t>
    <phoneticPr fontId="29" type="noConversion"/>
  </si>
  <si>
    <t>electricity generated onsite</t>
    <phoneticPr fontId="29" type="noConversion"/>
  </si>
  <si>
    <t>Fraction of remaining gas reinjected</t>
    <phoneticPr fontId="29" type="noConversion"/>
  </si>
  <si>
    <t>Steam via co-generation</t>
    <phoneticPr fontId="29" type="noConversion"/>
  </si>
  <si>
    <t>Processing practices</t>
    <phoneticPr fontId="29" type="noConversion"/>
  </si>
  <si>
    <t>Upgrading activity</t>
    <phoneticPr fontId="29" type="noConversion"/>
  </si>
  <si>
    <t>(Table 3.04)  Flared gas faction across all TOTAL Operation in Nigeria: 29,446,169.62/223,020,171.01=13.2%.  13.2%*19652.4=2428.3</t>
    <phoneticPr fontId="29" type="noConversion"/>
  </si>
  <si>
    <t>Venting to oil production</t>
    <phoneticPr fontId="29" type="noConversion"/>
  </si>
  <si>
    <t>Landuse</t>
    <phoneticPr fontId="29" type="noConversion"/>
  </si>
  <si>
    <t>Carbon Richness High: Nigerian Delta is covered by forrest. Development Intensity Moderate: 56 wells is neither too many nor too few.</t>
    <phoneticPr fontId="29" type="noConversion"/>
  </si>
  <si>
    <t>Transport</t>
    <phoneticPr fontId="29" type="noConversion"/>
  </si>
  <si>
    <t>Source:</t>
    <phoneticPr fontId="29" type="noConversion"/>
  </si>
  <si>
    <t xml:space="preserve">(1)2012 Annual Statistical Bulletin, Nigerian National Petroleum Corporation, 2012. </t>
    <phoneticPr fontId="29" type="noConversion"/>
  </si>
  <si>
    <t>(2)Guillonneau, N., Fontaine, G., Gory, J. Y., Iwuoha, S., Ahmed, H., &amp; Ekpenyong, D. (2009, January 1). Obagi – Present and Future Challenges of a Mature Oil Field. Society of Petroleum Engineers. doi:10.2118/128894-MS</t>
    <phoneticPr fontId="29" type="noConversion"/>
  </si>
  <si>
    <t>(3)Chugbo, A. I., Roux, G. D., &amp; Bosio, J. C. (1989, January 1). Thin Oil Columns: Most People Think Horizontal Wells, Obagi Field Case Suggests the Contrary. Society of Petroleum Engineers. doi:10.2118/19599-MS</t>
    <phoneticPr fontId="29" type="noConversion"/>
  </si>
  <si>
    <t>Entry</t>
    <phoneticPr fontId="29" type="noConversion"/>
  </si>
  <si>
    <t>Value</t>
    <phoneticPr fontId="29" type="noConversion"/>
  </si>
  <si>
    <t>Source</t>
    <phoneticPr fontId="29" type="noConversion"/>
  </si>
  <si>
    <t>Description</t>
    <phoneticPr fontId="29" type="noConversion"/>
  </si>
  <si>
    <t>Petroleum type</t>
    <phoneticPr fontId="29" type="noConversion"/>
  </si>
  <si>
    <t>Brent has always used water flooding as the main production scheme until the mid 1990s. Then Shell UK decided to turn the field into a gas field. The way they did this is that they depressurized the field so that the gas is no longer soluble and more easily produced. They depressurize by stopping water injection and later "back-produce" (pull out) the water in the aquifer. (4)</t>
    <phoneticPr fontId="29" type="noConversion"/>
  </si>
  <si>
    <t>Field properties</t>
    <phoneticPr fontId="29" type="noConversion"/>
  </si>
  <si>
    <t>Field location (Country)</t>
    <phoneticPr fontId="29" type="noConversion"/>
  </si>
  <si>
    <t>UK</t>
  </si>
  <si>
    <t>Field name</t>
    <phoneticPr fontId="29" type="noConversion"/>
  </si>
  <si>
    <t>Brent</t>
  </si>
  <si>
    <t>Field depth</t>
    <phoneticPr fontId="29" type="noConversion"/>
  </si>
  <si>
    <t>Oil production volume</t>
    <phoneticPr fontId="29" type="noConversion"/>
  </si>
  <si>
    <t>Annual production is 59749m3 in 2012. 59749m3/yr=163.7m3/d/ 0.1589m3/bbl=1030bbl/d</t>
    <phoneticPr fontId="29" type="noConversion"/>
  </si>
  <si>
    <t>Number of producing wells</t>
    <phoneticPr fontId="29" type="noConversion"/>
  </si>
  <si>
    <t>Sum over four platforms</t>
    <phoneticPr fontId="29" type="noConversion"/>
  </si>
  <si>
    <t>Number of water injecting wells</t>
    <phoneticPr fontId="29" type="noConversion"/>
  </si>
  <si>
    <t>Water injection has stopped</t>
    <phoneticPr fontId="29" type="noConversion"/>
  </si>
  <si>
    <t>Well diameter</t>
    <phoneticPr fontId="29" type="noConversion"/>
  </si>
  <si>
    <t>The tubing for ESP pumps are actually 4.5 inches. It is reasonable to believe the spot holes on the platforms hold more or less the same size. So the tubing for producers are also assumed to be 4.5 inches</t>
    <phoneticPr fontId="29" type="noConversion"/>
  </si>
  <si>
    <t>Productivity index</t>
    <phoneticPr fontId="29" type="noConversion"/>
  </si>
  <si>
    <t>"Wells are designed to be completed with a minimum PI of 50 wth a skin of +20…"</t>
    <phoneticPr fontId="29" type="noConversion"/>
  </si>
  <si>
    <t>Average reservoir pressure</t>
    <phoneticPr fontId="29" type="noConversion"/>
  </si>
  <si>
    <t>4, 5</t>
    <phoneticPr fontId="29" type="noConversion"/>
  </si>
  <si>
    <t xml:space="preserve">Brent field used to be pressurized to as high as 5500 psi (5), but after steady depressurization it has reached 1800 psi in 2005 (4). </t>
    <phoneticPr fontId="29" type="noConversion"/>
  </si>
  <si>
    <t>Gas production in 2012 247616m3. GOR=247616/365*35.31/1030=23259.7scf/bbl</t>
    <phoneticPr fontId="29" type="noConversion"/>
  </si>
  <si>
    <t>Water production in 2012 1514595 m3. WOR=1514595/59749=25.3</t>
    <phoneticPr fontId="29" type="noConversion"/>
  </si>
  <si>
    <t>Water injection has stopped.</t>
    <phoneticPr fontId="29" type="noConversion"/>
  </si>
  <si>
    <t>Gas flooding injection ratio</t>
    <phoneticPr fontId="29" type="noConversion"/>
  </si>
  <si>
    <t>electricity generated onsite</t>
    <phoneticPr fontId="29" type="noConversion"/>
  </si>
  <si>
    <t>Offshore oil fields are probably self sufficient.</t>
    <phoneticPr fontId="29" type="noConversion"/>
  </si>
  <si>
    <t>Fraction of remaining gas reinjected</t>
    <phoneticPr fontId="29" type="noConversion"/>
  </si>
  <si>
    <t>Fraction of water produced reinjected</t>
    <phoneticPr fontId="29" type="noConversion"/>
  </si>
  <si>
    <t>Steam via co-generation</t>
    <phoneticPr fontId="29" type="noConversion"/>
  </si>
  <si>
    <t>ESP stats</t>
    <phoneticPr fontId="29" type="noConversion"/>
  </si>
  <si>
    <t>There are 18 ESPs with 1250HP is installed. The desgined flow rate is 43000 barrels of water per day. Due to the fact that different from normal oil field, Brent  is using ESPs to produce water, the production &amp;extraction sheet of OPGEE has largely been modified.
The pump flow rate is now calculated based on the aforementioned desgin water suction capacity instead of fluid production. The API is changed to 10 to mimic water. The pump type is also changed to electric.</t>
  </si>
  <si>
    <t>Processing practices</t>
    <phoneticPr fontId="29" type="noConversion"/>
  </si>
  <si>
    <t>Upgrading activity</t>
    <phoneticPr fontId="29" type="noConversion"/>
  </si>
  <si>
    <t>Flaring rate: 0.75 MMscf/d. Flaring ratio: 0.75e6/1030=728scf/bbl</t>
    <phoneticPr fontId="29" type="noConversion"/>
  </si>
  <si>
    <t>Fluid properties</t>
    <phoneticPr fontId="29" type="noConversion"/>
  </si>
  <si>
    <t>Associated gas composition</t>
    <phoneticPr fontId="29" type="noConversion"/>
  </si>
  <si>
    <t>Low carbon richness (offshore), High development intensity as there are multiple platforms</t>
    <phoneticPr fontId="29" type="noConversion"/>
  </si>
  <si>
    <t xml:space="preserve">The gas flow to England through the FLAGS pipeline system which is 277mi (447km) (7), then 5517 miles by sea tanker to houston terminal, </t>
    <phoneticPr fontId="29" type="noConversion"/>
  </si>
  <si>
    <t>(1)Department of Energy and Climate Change, UK Government, Petroleum Production Reporting System. URL: https://www.og.decc.gov.uk/pprs/full_production.htm</t>
    <phoneticPr fontId="29" type="noConversion"/>
  </si>
  <si>
    <t>(2)Shell, Brent Facts and Figures 2008.1.10,http://s08.static-shell.com/content/dam/shell-new/local/country/gbr/downloads/e-and-p/brentfactsfiguresjan10.pdf</t>
    <phoneticPr fontId="29" type="noConversion"/>
  </si>
  <si>
    <t>(3)S. E. Livera, Structural Traps II: Traps Associated with Tectonic Faulting, URL: http://archives.datapages.com/data/specpubs/fieldst3/data/a016/a016/0001/0000/0021.htm</t>
    <phoneticPr fontId="29" type="noConversion"/>
  </si>
  <si>
    <t>(4)Blanksby, J. M., Hicking, S., &amp; Milne, W. H. (2005, January 1). Deployment of High Horsepower ESPs to Extend Brent Field Life. Society of Petroleum Engineers. doi:10.2118/96797-MS</t>
    <phoneticPr fontId="29" type="noConversion"/>
  </si>
  <si>
    <t>(5)Schulte, W. M., and W. van de Vijver. "Current challenges in the Brent Field."Journal of Petroleum Technology 46.12 (1994): 1073-1079.http://www.onepetro.org/mslib/app/Preview.do?paperNumber=00026788&amp;societyCode=SPE#</t>
    <phoneticPr fontId="29" type="noConversion"/>
  </si>
  <si>
    <t>(6)Department of Energy and Climate Change, UK Government, Gas Flaring at Oil Terminals and Producing Offshore Oilfields. URL: https://www.gov.uk/government/uploads/system/uploads/attachment_data/file/324282/Gas_Flared_2013.xls. Accessed 7/21/2014</t>
    <phoneticPr fontId="29" type="noConversion"/>
  </si>
  <si>
    <t>(7)Maslin, R., Milburn, F. H., &amp; Sutton, J. N. (1987, January 1). Flags Pipeline: Two-Phase Flow Modelling and Validation of Predictions. Offshore Technology Conference. doi:10.4043/5586-MS</t>
    <phoneticPr fontId="29" type="noConversion"/>
  </si>
  <si>
    <t>1,5</t>
  </si>
  <si>
    <t>Russia</t>
  </si>
  <si>
    <t>Chayvo</t>
  </si>
  <si>
    <t>The upper completion is 5 1/2 in tubing for the oil producers</t>
  </si>
  <si>
    <t>3,4,5</t>
  </si>
  <si>
    <t xml:space="preserve">4  test production well has climbed onto more than 3000 scf/bbl. There is no sign of slowing down . They are trying to deal with this.(4) Supporting evidence(5) : in terms of processing facility, they prepared 0.25 million bbl/d for oil but 8 billion scf for gas. It seems that they anticipate a GOR of 4000. </t>
  </si>
  <si>
    <t>There is no notion of WOR in all the paper, even for a environmental regulation related one. WOR should be reasonably low. Use default</t>
  </si>
  <si>
    <t>No sign of water reinjection</t>
  </si>
  <si>
    <t>The remote location means it has to be self sufficient</t>
  </si>
  <si>
    <t>Tankers:From De Kastri to Houston 10417 miles, plus pipe lines: from site to terminal with a length of 225 km (140 mi)</t>
  </si>
  <si>
    <t>(1)Flood, J., &amp; Harding, S. J. (2009, January 1). SS - Sakhalin I: Managing a PSA Environment in Russia - A Success Story. Offshore Technology Conference. doi:10.4043/20207-MS</t>
  </si>
  <si>
    <t>(2)Gupta, V. P., Yeap, A. H. P., Fischer, K. M., Mathis, R. S., &amp; Egan, M. J. (2014, March 4). Expanding the Extended Reach Envelope at Chayvo Field, Sakhalin Island. Society of Petroleum Engineers. doi:10.2118/168055-MS</t>
  </si>
  <si>
    <t>(3)Sahni, I., Stern, D., Banfield, J. C., &amp; Langenberg, M. A. (2010, January 1). History Match Case Study: Use of Assisted History Match tools on single-well models in conjunction with a full-field history match. Society of Petroleum Engineers. doi:10.2118/136432-MS</t>
  </si>
  <si>
    <t>(4)Molloy, R. (2013, March 5). Sakhalin Gas Shut-off Workovers: A Case History of Zonal Isolation at Record Depths. Society of Petroleum Engineers. doi:10.2118/163482-MS</t>
  </si>
  <si>
    <t>(5) ExxonMobil, Sakhalin-1 Project  Fact Sheet November 2010. Retrieved from http://www.sakhalin1.com/Sakhalin/Russia-English/Upstream/Files/fact_sheet_ENG.pdf</t>
  </si>
  <si>
    <t>(6)Tyler, D. C., Egging, D. E., Fedak, M. E., O&amp;apos;Reilly, J. E., Gauptman, E., Reep, B. E., … Scott, M. J. (2009, January 1). SS - Sakhalin-1: Regulatory and Environmental Management. Offshore Technology Conference. doi:10.4043/20210-MS</t>
  </si>
  <si>
    <t>(7)Husband, F. J., Bitar, G., &amp; Quinlan, M. (2007, January 1). Extended Reach: New Generation Frontier Drilling Rigs. Offshore Technology Conference. doi:10.4043/19067-MS</t>
  </si>
  <si>
    <t>(8)Viktorin, R. A., McDermott, J. R., Rush, R. E., &amp; Schamp, J. H. (2006, January 1). The Next Generation of Sakhalin Extended-Reach Drilling. Society of Petroleum Engineers. doi:10.2118/99131-MS</t>
  </si>
  <si>
    <t>Petroleum type</t>
    <phoneticPr fontId="29" type="noConversion"/>
  </si>
  <si>
    <t>See Description</t>
    <phoneticPr fontId="29" type="noConversion"/>
  </si>
  <si>
    <t>Field age</t>
    <phoneticPr fontId="29" type="noConversion"/>
  </si>
  <si>
    <t>Field depth</t>
    <phoneticPr fontId="29" type="noConversion"/>
  </si>
  <si>
    <t>Oil production volume</t>
    <phoneticPr fontId="29" type="noConversion"/>
  </si>
  <si>
    <t>Sum over months of 2011</t>
    <phoneticPr fontId="29" type="noConversion"/>
  </si>
  <si>
    <t>Number of producing wells</t>
    <phoneticPr fontId="29" type="noConversion"/>
  </si>
  <si>
    <t>Sum over months of 2011</t>
    <phoneticPr fontId="29" type="noConversion"/>
  </si>
  <si>
    <t>Average over months of 2011</t>
    <phoneticPr fontId="29" type="noConversion"/>
  </si>
  <si>
    <t>Production practices</t>
    <phoneticPr fontId="29" type="noConversion"/>
  </si>
  <si>
    <t>Gas lifting injection ratio</t>
    <phoneticPr fontId="29" type="noConversion"/>
  </si>
  <si>
    <t>Asssume that two-thirds of the well are using gas lifting, the other one third is just natural flow. And we do not use pumps in all the wells. 2/3*1500(default gas lift ratio)=1000</t>
    <phoneticPr fontId="29" type="noConversion"/>
  </si>
  <si>
    <t>Gas flooding injection ratio</t>
    <phoneticPr fontId="29" type="noConversion"/>
  </si>
  <si>
    <t>Steam-to-oil ratio (SOR)</t>
    <phoneticPr fontId="29" type="noConversion"/>
  </si>
  <si>
    <t>Fraction of remaining gas reinjected</t>
    <phoneticPr fontId="29" type="noConversion"/>
  </si>
  <si>
    <t>Assume all remaining gas is reinjected.</t>
    <phoneticPr fontId="29" type="noConversion"/>
  </si>
  <si>
    <t>Steam via co-generation</t>
    <phoneticPr fontId="29" type="noConversion"/>
  </si>
  <si>
    <t>Processing practices</t>
    <phoneticPr fontId="29" type="noConversion"/>
  </si>
  <si>
    <t>Upgrading activity</t>
    <phoneticPr fontId="29" type="noConversion"/>
  </si>
  <si>
    <t>Flaring to oil production</t>
    <phoneticPr fontId="29" type="noConversion"/>
  </si>
  <si>
    <t>Fraction of diluent in diluted crude</t>
    <phoneticPr fontId="29" type="noConversion"/>
  </si>
  <si>
    <t>Fluid properties</t>
    <phoneticPr fontId="29" type="noConversion"/>
  </si>
  <si>
    <t>API gravity of produced crude</t>
    <phoneticPr fontId="29" type="noConversion"/>
  </si>
  <si>
    <t>From Assay</t>
    <phoneticPr fontId="29" type="noConversion"/>
  </si>
  <si>
    <t>Associated gas composition</t>
    <phoneticPr fontId="29" type="noConversion"/>
  </si>
  <si>
    <t>Landuse</t>
    <phoneticPr fontId="29" type="noConversion"/>
  </si>
  <si>
    <t>Low carbon richness, High Development intensity.</t>
    <phoneticPr fontId="29" type="noConversion"/>
  </si>
  <si>
    <t>Transport</t>
    <phoneticPr fontId="29" type="noConversion"/>
  </si>
  <si>
    <t>Source:</t>
    <phoneticPr fontId="29" type="noConversion"/>
  </si>
  <si>
    <t xml:space="preserve">(1) Alaska Oil and Gass Conservation Commission, Annual Report 2005. Retrieved from: http://doa.alaska.gov/ogc/annual/annindex.html. </t>
    <phoneticPr fontId="29" type="noConversion"/>
  </si>
  <si>
    <t>(2) Alaska Oil and Gass Conservation Commission, Monthly production report. Retrieved from:http://doa.alaska.gov/ogc/production/ProdArchives/parchiveindex.html</t>
    <phoneticPr fontId="29" type="noConversion"/>
  </si>
  <si>
    <t>Entry</t>
    <phoneticPr fontId="29" type="noConversion"/>
  </si>
  <si>
    <t>The field is predominantly on primary depletion, but there have been several IOR field tri­als, and produced water has been re-injected into different parts of the reservoir since 1963 (1)...(In 1995 )252 of which are produced with sucker rod pumping. Other artificial lift methods currently applied in this field are … ESP (24 wells). Als during 1995 there are 39 wells as injectors. what this suggest is that during 1995 around 15% are injectors. We'll assume this ratio to be constant.</t>
    <phoneticPr fontId="29" type="noConversion"/>
  </si>
  <si>
    <t>Venezuela</t>
    <phoneticPr fontId="29" type="noConversion"/>
  </si>
  <si>
    <t>To be more exact, the juridiction of maracaibo</t>
    <phoneticPr fontId="29" type="noConversion"/>
  </si>
  <si>
    <t>It was discovered in 1947</t>
  </si>
  <si>
    <t>depth to top of the reservoir ranges from 4500 to 9200 feet subsea. (1)</t>
  </si>
  <si>
    <t>Cuadro 59.2</t>
    <phoneticPr fontId="29" type="noConversion"/>
  </si>
  <si>
    <t>797 wells have been drilled with 522 of them currently active.(1)</t>
  </si>
  <si>
    <t>522*0.15=78. See production method above</t>
    <phoneticPr fontId="29" type="noConversion"/>
  </si>
  <si>
    <t>4.5" tubing and a 4" pump</t>
    <phoneticPr fontId="29" type="noConversion"/>
  </si>
  <si>
    <t>And it has declined to a current average reservoir pressure of 1,500 psi (8)</t>
  </si>
  <si>
    <t>Production practices</t>
    <phoneticPr fontId="29" type="noConversion"/>
  </si>
  <si>
    <t> Most of the wells in this particular area are experiencing water cut of 90% or higher</t>
    <phoneticPr fontId="29" type="noConversion"/>
  </si>
  <si>
    <t>Produced water is currently injected at a rate of approximately 90,000 barrels</t>
  </si>
  <si>
    <t>Gas lifting injection ratio</t>
    <phoneticPr fontId="29" type="noConversion"/>
  </si>
  <si>
    <t>Flaring to oil production</t>
    <phoneticPr fontId="29" type="noConversion"/>
  </si>
  <si>
    <t>For the jurisdiction of Maracaibo, flaring ratio is 4.007/9.506=0.42. (Cuadro 87) 0.42*110=46</t>
    <phoneticPr fontId="29" type="noConversion"/>
  </si>
  <si>
    <t>Venting ratio is 1.049/9.506=0.11 Cuadro 87. 0.11*110=12</t>
    <phoneticPr fontId="29" type="noConversion"/>
  </si>
  <si>
    <t>Fluid properties</t>
    <phoneticPr fontId="29" type="noConversion"/>
  </si>
  <si>
    <t>API gravity of produced crude</t>
    <phoneticPr fontId="29" type="noConversion"/>
  </si>
  <si>
    <t>Landuse</t>
    <phoneticPr fontId="29" type="noConversion"/>
  </si>
  <si>
    <t>Several individuals have recognized portions of the field as providing important habitat for migratory birds and other species. (6)</t>
    <phoneticPr fontId="29" type="noConversion"/>
  </si>
  <si>
    <t xml:space="preserve">(1) Vela, Mariano L., Eduardo A. Naranjo ChevronTexaco, Maracaibo, Venezuela PDVSA, Maracaibo,Venezuela, Reservoir Geology of the Giant Heavy Oil Boscan Field, Maracaibo Basin, Venezuela, AAPG Datapages, http://www.searchanddiscovery.com/documents/abstracts/2005intl_paris/vela.htm (1)
</t>
    <phoneticPr fontId="29" type="noConversion"/>
  </si>
  <si>
    <t xml:space="preserve">(2) Kumar, M., Akshay, S., Alvarez, J. M., Heny, C., Vaca, P., Hoadley, S. F., &amp; Portillo, M. (2001, January 1). Evaluation of IOR Methods for the Boscán Field. Society of Petroleum Engineers. doi:10.2118/69723-MS (2)
</t>
    <phoneticPr fontId="29" type="noConversion"/>
  </si>
  <si>
    <t xml:space="preserve">(3) Bortolin, L. L. (1994, January 1). Experience with Electrical Submergible Pumps in Heavy Crude Oil (Boscan Field). Society of Petroleum Engineers. doi:10.2118/26986-MS
</t>
    <phoneticPr fontId="29" type="noConversion"/>
  </si>
  <si>
    <t xml:space="preserve">(4) Guirados, C., Sandoval, J., Rivas, O., &amp; Troconis, H. (1995, January 1). Production Optimization of Sucker Rod Pumping Wells Producing Viscous Oil in Boscan Field, Venezuela. Society of Petroleum Engineers. doi:10.2118/29536-MS
</t>
    <phoneticPr fontId="29" type="noConversion"/>
  </si>
  <si>
    <t xml:space="preserve">(6)Lilien, J., Albesa, J., Gonzalez, F. A., Lasso, C., &amp; Matusalen, J. (2006, January 1). Development of a Biodiversity Action Plan for the Boscan Field (Western Venezuela). Society of Petroleum Engineers. doi:10.2118/98655-MS
</t>
    <phoneticPr fontId="29" type="noConversion"/>
  </si>
  <si>
    <t xml:space="preserve">(7) Lian, E. G. W., Anderson, G., Molesworth, G. R., Al Harthy, S., &amp; Gonzalez, B. (2008, January 1). Innovative Water-Shutoff Solution Enhances Oil Recovery From a West Venezuela Sandstone Reservoir. Society of Petroleum Engineers. doi:10.2118/111512-MS
</t>
    <phoneticPr fontId="29" type="noConversion"/>
  </si>
  <si>
    <t xml:space="preserve">(8) Mata, F. J., Ali, S. A., &amp; Cordova, E. (2006, January 1). Water Shutoff Treatments in Boscan Field Using an Internally Catalyzed System: Case Histories. Society of Petroleum Engineers. doi:10.2118/102219-MS
</t>
    <phoneticPr fontId="29" type="noConversion"/>
  </si>
  <si>
    <t xml:space="preserve">(9) Arcangelo Sena D'ANNA, Janeth Lopez DE MORENA,.Venezuelan Experiences and Perspectives about Natural Gas Flaring and Venting in the Oil Industry. Flaring Reduction &amp; Gas Utilization Global Forum. 2004
</t>
    <phoneticPr fontId="29" type="noConversion"/>
  </si>
  <si>
    <t xml:space="preserve">(10) Ministerio del Poder Popular de Petroleo y Mineria, PETRÓLEO Y OTROS DATOS ESTADÍSTICOS 2009-2010. 2010.
</t>
    <phoneticPr fontId="29" type="noConversion"/>
  </si>
  <si>
    <t>Boscán</t>
    <phoneticPr fontId="29" type="noConversion"/>
  </si>
  <si>
    <t>Entry</t>
    <phoneticPr fontId="29" type="noConversion"/>
  </si>
  <si>
    <t>See Description</t>
    <phoneticPr fontId="29" type="noConversion"/>
  </si>
  <si>
    <t>Various</t>
    <phoneticPr fontId="29" type="noConversion"/>
  </si>
  <si>
    <t>Production record shows water reinjection and CO2 injection. CO2 injection is treated as gas lift as CO2 reinjection hasn't been integrated into system yet. Downhole pump is treated as turned on as the default value.</t>
    <phoneticPr fontId="29" type="noConversion"/>
  </si>
  <si>
    <t>US Continental</t>
    <phoneticPr fontId="29" type="noConversion"/>
  </si>
  <si>
    <t>Field name</t>
    <phoneticPr fontId="29" type="noConversion"/>
  </si>
  <si>
    <t>Salt Creek</t>
    <phoneticPr fontId="29" type="noConversion"/>
  </si>
  <si>
    <t>Discovered in 1889</t>
    <phoneticPr fontId="29" type="noConversion"/>
  </si>
  <si>
    <t>According to the table , the depth are between 2766-2833. 2800 ft would be a representative value.</t>
    <phoneticPr fontId="29" type="noConversion"/>
  </si>
  <si>
    <t>4500244bbl/yr in 2013.</t>
    <phoneticPr fontId="29" type="noConversion"/>
  </si>
  <si>
    <t>A random sampling of the wells in Salt creek oil field shows the casing are either 4.5 or 5.5.  So the diameter average would be 5 for casing, in this case tubing diameter would probably be around 3.</t>
    <phoneticPr fontId="29" type="noConversion"/>
  </si>
  <si>
    <t>default</t>
    <phoneticPr fontId="29" type="noConversion"/>
  </si>
  <si>
    <t>The pressure is a little more than 1000 psi. 1050 is a representative value</t>
    <phoneticPr fontId="29" type="noConversion"/>
  </si>
  <si>
    <t>Based on the prodcution of 2008 (The gas production record has stopped since 2009), 444,031 Mscf/3,258915bbl=136</t>
    <phoneticPr fontId="29" type="noConversion"/>
  </si>
  <si>
    <t>139,867,727/(12329*365) =37.08 (2013)</t>
    <phoneticPr fontId="29" type="noConversion"/>
  </si>
  <si>
    <t>61577124/365/12329=13.68 (2013)</t>
    <phoneticPr fontId="29" type="noConversion"/>
  </si>
  <si>
    <t>Gas lifting injection ratio</t>
    <phoneticPr fontId="29" type="noConversion"/>
  </si>
  <si>
    <t>Method Not Applied</t>
    <phoneticPr fontId="29" type="noConversion"/>
  </si>
  <si>
    <t>Gas flooding injection ratio</t>
    <phoneticPr fontId="29" type="noConversion"/>
  </si>
  <si>
    <t>Steam-to-oil ratio (SOR)</t>
    <phoneticPr fontId="29" type="noConversion"/>
  </si>
  <si>
    <t>electricity generated onsite</t>
    <phoneticPr fontId="29" type="noConversion"/>
  </si>
  <si>
    <t>Fraction of remaining gas reinjected</t>
    <phoneticPr fontId="29" type="noConversion"/>
  </si>
  <si>
    <t>Actually injected is CO2, but it's treated as gas reinjecction. 220597253/365/12329=49.02 scf/bbl. 49.02/136=0.3604</t>
    <phoneticPr fontId="29" type="noConversion"/>
  </si>
  <si>
    <t>13.7/37.08=0.37</t>
    <phoneticPr fontId="29" type="noConversion"/>
  </si>
  <si>
    <t>Method Not Applied</t>
    <phoneticPr fontId="29" type="noConversion"/>
  </si>
  <si>
    <t>Upgrading activity</t>
    <phoneticPr fontId="29" type="noConversion"/>
  </si>
  <si>
    <t>Gas sales for Salt creek in 2013 is 11027062 scf. Because no gas reinjection is found, so we are assuming that the rest of the gas will be flaired. That ratio is (1 - 11027062/444031000)*136=133</t>
    <phoneticPr fontId="29" type="noConversion"/>
  </si>
  <si>
    <t>Fraction of diluent in diluted crude</t>
    <phoneticPr fontId="29" type="noConversion"/>
  </si>
  <si>
    <t>Fluid properties</t>
    <phoneticPr fontId="29" type="noConversion"/>
  </si>
  <si>
    <t>API gravity of produced crude</t>
    <phoneticPr fontId="29" type="noConversion"/>
  </si>
  <si>
    <t>From Assay</t>
    <phoneticPr fontId="29" type="noConversion"/>
  </si>
  <si>
    <t>Associated gas composition</t>
    <phoneticPr fontId="29" type="noConversion"/>
  </si>
  <si>
    <t>AG compostion aross different wells varies greatly. Even in the same formation. I choose one that is somewhat representative. This old field has heavier gas tan normal.</t>
    <phoneticPr fontId="29" type="noConversion"/>
  </si>
  <si>
    <t>Landuse</t>
    <phoneticPr fontId="29" type="noConversion"/>
  </si>
  <si>
    <t>Intense Development. Moderate Carbon Richness (Grassland)</t>
    <phoneticPr fontId="29" type="noConversion"/>
  </si>
  <si>
    <t>Transport</t>
    <phoneticPr fontId="29" type="noConversion"/>
  </si>
  <si>
    <t>About 1400miles in pipe</t>
    <phoneticPr fontId="29" type="noConversion"/>
  </si>
  <si>
    <t>Source:</t>
    <phoneticPr fontId="29" type="noConversion"/>
  </si>
  <si>
    <t>(1) Wyoming Oil and Gas Conservation Commission, Oil Field Produciton 2013, URL: http://wogcc.state.wy.us/StatsForField.cfm. Accessed Jul.22. 2014</t>
    <phoneticPr fontId="29" type="noConversion"/>
  </si>
  <si>
    <t>(2)  Wyoming Oil and Gas Conservation Commission, Injection in field Salt Creek, URL:http://wogcc.state.wy.us/InjByFieldYr.cfm?Oops=1&amp;RequestTimeOut=6500. Accessed Jul.22. 2014</t>
    <phoneticPr fontId="29" type="noConversion"/>
  </si>
  <si>
    <t>(3)  Wyoming Oil and Gas Conservation Commission, Status of well within Field Salt Creek, URL: http://wogcc.state.wy.us/FieldMenu2.cfm. Accessed Jul.22. 2014</t>
    <phoneticPr fontId="29" type="noConversion"/>
  </si>
  <si>
    <t>(4)  Wyoming Oil and Gas Conservation Commission, Wells File, URL: http://wogcc.state.wy.us/. Accessed Jul.22. 2014</t>
    <phoneticPr fontId="29" type="noConversion"/>
  </si>
  <si>
    <t>(5)  Wyoming Oil and Gas Conservation Commission,Gas Analysis by field, URL: http://wogcc.state.wy.us/AnalysischoiceField.cfm?oops=#oops#&amp;type='C' Accessed Jul.22. 2014</t>
    <phoneticPr fontId="29" type="noConversion"/>
  </si>
  <si>
    <t>(6) Wyoming Oil and Gas Conservation Commission, Depth by Field, URL: http://wogcc.state.wy.us/DstchoiceField.cfm?oops=1&amp;type=%27C%27.  Accessed Jul.22. 2014</t>
    <phoneticPr fontId="29" type="noConversion"/>
  </si>
  <si>
    <t>(7) Wyoming Oil and Gas Conservation Commission, Gas sales by county, URL: http://wogcc.state.wy.us/Cntysales.cfm?&amp;RequestTimeOut=500.  Accessed Jul.22. 2014</t>
    <phoneticPr fontId="29" type="noConversion"/>
  </si>
  <si>
    <t>Value</t>
    <phoneticPr fontId="29" type="noConversion"/>
  </si>
  <si>
    <t>Description</t>
    <phoneticPr fontId="29" type="noConversion"/>
  </si>
  <si>
    <t>Petroleum type</t>
    <phoneticPr fontId="29" type="noConversion"/>
  </si>
  <si>
    <t>US Continental</t>
    <phoneticPr fontId="29" type="noConversion"/>
  </si>
  <si>
    <t>WC</t>
    <phoneticPr fontId="29" type="noConversion"/>
  </si>
  <si>
    <t>Large scale production sstarted around 1910</t>
    <phoneticPr fontId="29" type="noConversion"/>
  </si>
  <si>
    <t>Field depth</t>
    <phoneticPr fontId="29" type="noConversion"/>
  </si>
  <si>
    <t>It changes between different formations from 2700 ft to 9700 ft. 5000 ft would be a representative value.</t>
    <phoneticPr fontId="29" type="noConversion"/>
  </si>
  <si>
    <t>Oil production volume</t>
    <phoneticPr fontId="29" type="noConversion"/>
  </si>
  <si>
    <t>9670451 bbl/yr=26494 bbl/d</t>
    <phoneticPr fontId="29" type="noConversion"/>
  </si>
  <si>
    <t>Number of water injecting wells</t>
    <phoneticPr fontId="29" type="noConversion"/>
  </si>
  <si>
    <t>Well diameter</t>
    <phoneticPr fontId="29" type="noConversion"/>
  </si>
  <si>
    <t>The pressure varies greatly across different wells from near 0 psi to 5000 psi. Around 1500 psi is where most wells is at and hence a represnetative value.</t>
    <phoneticPr fontId="29" type="noConversion"/>
  </si>
  <si>
    <t>57125471Mscf/9670451 bbl=5907 (2013)</t>
    <phoneticPr fontId="29" type="noConversion"/>
  </si>
  <si>
    <t>77485798bbl/9670451bbl=8.01 (2013)</t>
    <phoneticPr fontId="29" type="noConversion"/>
  </si>
  <si>
    <t>Water injection ratio</t>
    <phoneticPr fontId="29" type="noConversion"/>
  </si>
  <si>
    <t>59450613/365/26496=6.15 (2013)</t>
    <phoneticPr fontId="29" type="noConversion"/>
  </si>
  <si>
    <t>Steam-to-oil ratio (SOR)</t>
    <phoneticPr fontId="29" type="noConversion"/>
  </si>
  <si>
    <t>electricity generated onsite</t>
    <phoneticPr fontId="29" type="noConversion"/>
  </si>
  <si>
    <t>Method Not Applied</t>
    <phoneticPr fontId="29" type="noConversion"/>
  </si>
  <si>
    <t>6.15/8=0.77</t>
    <phoneticPr fontId="29" type="noConversion"/>
  </si>
  <si>
    <t>Cannot locate gas sales data. Default value is used.</t>
    <phoneticPr fontId="29" type="noConversion"/>
  </si>
  <si>
    <t>Associated gas composition</t>
    <phoneticPr fontId="29" type="noConversion"/>
  </si>
  <si>
    <t>Again the gas analysis came up with highly varied result within this same oil field. The values provide here is a reresentative value from random sampling of the gas analysis</t>
    <phoneticPr fontId="29" type="noConversion"/>
  </si>
  <si>
    <t>Landuse</t>
    <phoneticPr fontId="29" type="noConversion"/>
  </si>
  <si>
    <t>Intense Development. Moderate Richness (Grassland)</t>
    <phoneticPr fontId="29" type="noConversion"/>
  </si>
  <si>
    <t>Transport</t>
    <phoneticPr fontId="29" type="noConversion"/>
  </si>
  <si>
    <t>About 1400miles in pipe</t>
    <phoneticPr fontId="29" type="noConversion"/>
  </si>
  <si>
    <t>Source:</t>
    <phoneticPr fontId="29" type="noConversion"/>
  </si>
  <si>
    <t>(1) Wyoming Oil and Gas Conservation Commission, Oil Field Produciton 2013, URL: http://wogcc.state.wy.us/StatsForField.cfm. Accessed Jul.22. 2014</t>
    <phoneticPr fontId="29" type="noConversion"/>
  </si>
  <si>
    <t>(2)  Wyoming Oil and Gas Conservation Commission, Injection in field Salt Creek, URL:http://wogcc.state.wy.us/InjByFieldYr.cfm?Oops=1&amp;RequestTimeOut=6500. Accessed Jul.22. 2014</t>
    <phoneticPr fontId="29" type="noConversion"/>
  </si>
  <si>
    <t>(3)  Wyoming Oil and Gas Conservation Commission, Status of well within Field Salt Creek, URL: http://wogcc.state.wy.us/FieldMenu2.cfm. Accessed Jul.22. 2014</t>
    <phoneticPr fontId="29" type="noConversion"/>
  </si>
  <si>
    <t>(4)  Wyoming Oil and Gas Conservation Commission, Wells File, URL: http://wogcc.state.wy.us/. Accessed Jul.22. 2014</t>
    <phoneticPr fontId="29" type="noConversion"/>
  </si>
  <si>
    <t>(5)  Wyoming Oil and Gas Conservation Commission,Gas Analysis by field, URL: http://wogcc.state.wy.us/AnalysischoiceField.cfm?oops=#oops#&amp;type='C' Accessed Jul.22. 2014</t>
    <phoneticPr fontId="29" type="noConversion"/>
  </si>
  <si>
    <t>Source</t>
    <phoneticPr fontId="29" type="noConversion"/>
  </si>
  <si>
    <t>Petroleum type</t>
    <phoneticPr fontId="29" type="noConversion"/>
  </si>
  <si>
    <t>See Description</t>
    <phoneticPr fontId="29" type="noConversion"/>
  </si>
  <si>
    <t>Kuwait</t>
    <phoneticPr fontId="29" type="noConversion"/>
  </si>
  <si>
    <t>Ratawi</t>
    <phoneticPr fontId="29" type="noConversion"/>
  </si>
  <si>
    <t>“This reservoir has been producing 24° API gravity oil since 1956.”</t>
    <phoneticPr fontId="29" type="noConversion"/>
  </si>
  <si>
    <t>1,2</t>
    <phoneticPr fontId="29" type="noConversion"/>
  </si>
  <si>
    <t>graph 2 of literature 1 is an unscaled graph showing that production in 2008 has remained at the same level as late 1990s, during which he production is 91124 BOPD (2). So a reasonable estimate for the production now is around 90000 bopd.</t>
    <phoneticPr fontId="29" type="noConversion"/>
  </si>
  <si>
    <t>From graph 2, manually counted (as of 2008)</t>
    <phoneticPr fontId="29" type="noConversion"/>
  </si>
  <si>
    <t>Number of water injecting wells</t>
    <phoneticPr fontId="29" type="noConversion"/>
  </si>
  <si>
    <t>From graph 2, manually counted (as of 2008)</t>
    <phoneticPr fontId="29" type="noConversion"/>
  </si>
  <si>
    <t>For a certain well. But this kind of larger diameter is considered typical in west Asian oil fields.</t>
    <phoneticPr fontId="29" type="noConversion"/>
  </si>
  <si>
    <t xml:space="preserve">  By 1988 the pressure had dropped from 3140 to 1780 psi, judging from the fact that production has a slight increase. The pressure would be slightly higher, which form the basis of our guess: 2000 psi.</t>
    <phoneticPr fontId="29" type="noConversion"/>
  </si>
  <si>
    <t>From graph 2. Also, A well reported a water cut of 81%.(1) These two sources are in alignment with each other.</t>
    <phoneticPr fontId="29" type="noConversion"/>
  </si>
  <si>
    <t>Water injection ratio</t>
    <phoneticPr fontId="29" type="noConversion"/>
  </si>
  <si>
    <t>Gas lifting injection ratio</t>
    <phoneticPr fontId="29" type="noConversion"/>
  </si>
  <si>
    <t>Steam-to-oil ratio (SOR)</t>
    <phoneticPr fontId="29" type="noConversion"/>
  </si>
  <si>
    <t>Fraction of remaining gas reinjected</t>
    <phoneticPr fontId="29" type="noConversion"/>
  </si>
  <si>
    <t>Steam via co-generation</t>
    <phoneticPr fontId="29" type="noConversion"/>
  </si>
  <si>
    <t>Processing practices</t>
    <phoneticPr fontId="29" type="noConversion"/>
  </si>
  <si>
    <t>Upgrading activity</t>
    <phoneticPr fontId="29" type="noConversion"/>
  </si>
  <si>
    <t>Flaring to oil production</t>
    <phoneticPr fontId="29" type="noConversion"/>
  </si>
  <si>
    <t>Venting to oil production</t>
    <phoneticPr fontId="29" type="noConversion"/>
  </si>
  <si>
    <t>Fraction of diluent in diluted crude</t>
    <phoneticPr fontId="29" type="noConversion"/>
  </si>
  <si>
    <t>low carbon richness, middle intensity.</t>
    <phoneticPr fontId="29" type="noConversion"/>
  </si>
  <si>
    <t>(1)Utomo, B., Cullen, R., Elbalasy, S. B., El-Gendi, O., Razzak, S., Al-Hamdan, M. M., … Erdmann, L. (2010, January 1). Innovative and Cost Effective Completion Technique for Saturation Surveillance Wellbore in Ratawi Reservoir of Wafra Field PNZ-Kuwait. Society of Petroleum Engineers. doi:10.2118/127816-MS (1)</t>
    <phoneticPr fontId="29" type="noConversion"/>
  </si>
  <si>
    <t>Entry</t>
    <phoneticPr fontId="16" type="noConversion"/>
  </si>
  <si>
    <t>Value</t>
    <phoneticPr fontId="16" type="noConversion"/>
  </si>
  <si>
    <t>Source</t>
    <phoneticPr fontId="16" type="noConversion"/>
  </si>
  <si>
    <t>Description</t>
    <phoneticPr fontId="16" type="noConversion"/>
  </si>
  <si>
    <t>Petroleum type</t>
    <phoneticPr fontId="16" type="noConversion"/>
  </si>
  <si>
    <t>Conventional</t>
    <phoneticPr fontId="16" type="noConversion"/>
  </si>
  <si>
    <t>Production Method</t>
    <phoneticPr fontId="16" type="noConversion"/>
  </si>
  <si>
    <t>See Description</t>
    <phoneticPr fontId="16" type="noConversion"/>
  </si>
  <si>
    <t>Large scale water injection started in 1987, and in subsequent years the water injection area has been extended in several phases. Limited Gas reinjection is also seen in the region.</t>
  </si>
  <si>
    <t>Field properties</t>
    <phoneticPr fontId="16" type="noConversion"/>
  </si>
  <si>
    <t>Field location (Country)</t>
    <phoneticPr fontId="16" type="noConversion"/>
  </si>
  <si>
    <t>Norway</t>
    <phoneticPr fontId="16" type="noConversion"/>
  </si>
  <si>
    <t>Field name</t>
    <phoneticPr fontId="16" type="noConversion"/>
  </si>
  <si>
    <t>Ekofisk</t>
    <phoneticPr fontId="16" type="noConversion"/>
  </si>
  <si>
    <t>Field age</t>
    <phoneticPr fontId="16" type="noConversion"/>
  </si>
  <si>
    <t>Field depth</t>
    <phoneticPr fontId="16" type="noConversion"/>
  </si>
  <si>
    <t>The reservoir has an oil column of more than 300 metres and lies 2 900 - 3 250 metres (10000 ft) below sea level</t>
  </si>
  <si>
    <t>Oil production volume</t>
    <phoneticPr fontId="16" type="noConversion"/>
  </si>
  <si>
    <t>Number of producing wells</t>
    <phoneticPr fontId="16" type="noConversion"/>
  </si>
  <si>
    <t xml:space="preserve">(In 2012) There have already been drilled 320 wells, of which 100 wells are currently active.From other source, in a new project 35 wells are drilled, among which 7 are injectors. It’s reasonable to believe that injectors are 20% of all the wells. So 100*0.2=20 injectors. 100-20=80 producers
</t>
  </si>
  <si>
    <t>Number of water injecting wells</t>
    <phoneticPr fontId="16" type="noConversion"/>
  </si>
  <si>
    <t>Please see above for calculation.</t>
  </si>
  <si>
    <t>Well diameter</t>
    <phoneticPr fontId="16" type="noConversion"/>
  </si>
  <si>
    <t>Productivity index</t>
    <phoneticPr fontId="16" type="noConversion"/>
  </si>
  <si>
    <t>Average reservoir pressure</t>
    <phoneticPr fontId="16" type="noConversion"/>
  </si>
  <si>
    <t>Fig.3</t>
    <phoneticPr fontId="16" type="noConversion"/>
  </si>
  <si>
    <t>Production practices</t>
    <phoneticPr fontId="16" type="noConversion"/>
  </si>
  <si>
    <t>Gas-to-oil ratio (GOR)</t>
    <phoneticPr fontId="16" type="noConversion"/>
  </si>
  <si>
    <t>Fig3</t>
    <phoneticPr fontId="16" type="noConversion"/>
  </si>
  <si>
    <t>Water-to-oil ratio (WOR)</t>
    <phoneticPr fontId="16" type="noConversion"/>
  </si>
  <si>
    <t>Fig3, oil production as of 2011 is 3750, and water plus oil is 4850, so WOR=(4850-3750)/3750=0.3</t>
  </si>
  <si>
    <t>Water injection ratio</t>
    <phoneticPr fontId="16" type="noConversion"/>
  </si>
  <si>
    <t>Injection line in recent year coincide with the total production line</t>
    <phoneticPr fontId="16" type="noConversion"/>
  </si>
  <si>
    <t>Gas lifting injection ratio</t>
    <phoneticPr fontId="16" type="noConversion"/>
  </si>
  <si>
    <t>Gas flooding injection ratio</t>
    <phoneticPr fontId="16" type="noConversion"/>
  </si>
  <si>
    <t>Steam-to-oil ratio (SOR)</t>
    <phoneticPr fontId="16" type="noConversion"/>
  </si>
  <si>
    <t>electricity generated onsite</t>
    <phoneticPr fontId="16" type="noConversion"/>
  </si>
  <si>
    <t>Fraction of remaining gas reinjected</t>
    <phoneticPr fontId="16" type="noConversion"/>
  </si>
  <si>
    <t>4,3</t>
    <phoneticPr fontId="16" type="noConversion"/>
  </si>
  <si>
    <t>Historically(1975-1995) 25% is reinjected. Also in Literature 2, for the well 2/4B-17 ,6 MMscf Gas injection correspond to 2900STB oil production=6000/(1.3*2900)=1591 scf/bbl for a single well</t>
    <phoneticPr fontId="16" type="noConversion"/>
  </si>
  <si>
    <t>Fraction of water produced reinjected</t>
    <phoneticPr fontId="16" type="noConversion"/>
  </si>
  <si>
    <t>Steam via co-generation</t>
    <phoneticPr fontId="16" type="noConversion"/>
  </si>
  <si>
    <t>Processing practices</t>
    <phoneticPr fontId="16" type="noConversion"/>
  </si>
  <si>
    <t>Upgrading activity</t>
    <phoneticPr fontId="16" type="noConversion"/>
  </si>
  <si>
    <t>Flaring to oil production</t>
    <phoneticPr fontId="16" type="noConversion"/>
  </si>
  <si>
    <t>Venting to oil production</t>
    <phoneticPr fontId="16" type="noConversion"/>
  </si>
  <si>
    <t>Fraction of diluent in diluted crude</t>
    <phoneticPr fontId="16" type="noConversion"/>
  </si>
  <si>
    <t>Fluid properties</t>
    <phoneticPr fontId="16" type="noConversion"/>
  </si>
  <si>
    <t>API gravity of produced crude</t>
    <phoneticPr fontId="16" type="noConversion"/>
  </si>
  <si>
    <t>Two kind of gas product, LNG and natural gas. The conposition of this two kind of gas is retrieved from source 5. And mix this two gas together with a ratio of 5.8% to 94.2%, we have the new composition. For detailed calculation, contact author.</t>
  </si>
  <si>
    <t>Landuse</t>
    <phoneticPr fontId="16" type="noConversion"/>
  </si>
  <si>
    <t>low richness, low intensity</t>
    <phoneticPr fontId="16" type="noConversion"/>
  </si>
  <si>
    <t>Transport</t>
    <phoneticPr fontId="16" type="noConversion"/>
  </si>
  <si>
    <t>From source 1, pipeline 220mile, Tanker 4942.4 miles</t>
    <phoneticPr fontId="16" type="noConversion"/>
  </si>
  <si>
    <t xml:space="preserve">(1) Norwegian Petroleum Directorate, Facts 2013, http://www.npd.no/en/Publications/Facts/Facts-2013/Chapter-10/Ekofisk/ </t>
    <phoneticPr fontId="16" type="noConversion"/>
  </si>
  <si>
    <t>(2)Tolstukhin, E., Lyngnes, B., &amp; Sudan, H. H. (2012, January 1). Ekofisk 4D Seismic - Seismic History Matching Workflow. Society of Petroleum Engineers. doi:10.2118/154347-MS (2)</t>
    <phoneticPr fontId="16" type="noConversion"/>
  </si>
  <si>
    <t>(3)Shere, A. J., Roberts, Y. V., &amp; Bakkevig, S. (2008, January 1). Online Production Optimisation on Ekofisk. Society of Petroleum Engineers. doi:10.2118/112130-MS (3)</t>
    <phoneticPr fontId="16" type="noConversion"/>
  </si>
  <si>
    <t>(4)Jakobsson, N. M., &amp; Christian, T. M. (1994, January 1). Historical Performance of Gas Injection of Ekofisk. Society of Petroleum Engineers. doi:10.2118/28933-MS (4)</t>
    <phoneticPr fontId="16" type="noConversion"/>
  </si>
  <si>
    <t>(5)Andreas Knappskog,  Evaluation of WAG injection at Ekofisk, Master Thesis at University of Stavanger, 2012, retrieved from http://brage.bibsys.no/uis/bitstream/URN:NBN:no-bibsys_brage_34940/1/Master%20thesis-Evaluation%20of%20WAG%20injection%20at%20Ekofisk%20Ole%20Andreas%20Knappskog%2015.juni.pdf (5)</t>
    <phoneticPr fontId="16" type="noConversion"/>
  </si>
  <si>
    <t>Entry</t>
    <phoneticPr fontId="16" type="noConversion"/>
  </si>
  <si>
    <t>Source</t>
    <phoneticPr fontId="16" type="noConversion"/>
  </si>
  <si>
    <t>40% of them are using gas lift, while the other 60 percent are using submersible pumps. So two calculations are made and weighted average is taken as the final result</t>
  </si>
  <si>
    <t>Field location (Country)</t>
    <phoneticPr fontId="16" type="noConversion"/>
  </si>
  <si>
    <t>U.K. North Sea</t>
    <phoneticPr fontId="16" type="noConversion"/>
  </si>
  <si>
    <t>Field name</t>
    <phoneticPr fontId="16" type="noConversion"/>
  </si>
  <si>
    <t>Forties</t>
    <phoneticPr fontId="16" type="noConversion"/>
  </si>
  <si>
    <t>Field age</t>
    <phoneticPr fontId="16" type="noConversion"/>
  </si>
  <si>
    <t>Prodcution Started since 1975</t>
    <phoneticPr fontId="16" type="noConversion"/>
  </si>
  <si>
    <t xml:space="preserve">" a large oil reservoir at a depth of 2135 metres (7311 ft), covering an area of 93 km2. The maximum thickness of the oil-bearing sandstone was estimated at 187 metres" </t>
  </si>
  <si>
    <t>Oil production volume</t>
    <phoneticPr fontId="16" type="noConversion"/>
  </si>
  <si>
    <t>2693191m3/yr=46410bbl/d (for year 2013)</t>
  </si>
  <si>
    <t>Number of producing wells</t>
    <phoneticPr fontId="16" type="noConversion"/>
  </si>
  <si>
    <t xml:space="preserve">" There are 5 platforms with 80 producing wells. 40% of them are using gas lift, while the other 60 percent are using submersible pumps" </t>
  </si>
  <si>
    <t>Number of water injecting wells</t>
    <phoneticPr fontId="16" type="noConversion"/>
  </si>
  <si>
    <t>At first completion were designed to be 7”, and as the production declined resized to 4.5</t>
  </si>
  <si>
    <t>Default</t>
    <phoneticPr fontId="16" type="noConversion"/>
  </si>
  <si>
    <t>Average reservoir pressure</t>
    <phoneticPr fontId="16" type="noConversion"/>
  </si>
  <si>
    <t>Reservoir pressure is reasonably constant and is around 2900 psi.</t>
  </si>
  <si>
    <t>Production practices</t>
    <phoneticPr fontId="16" type="noConversion"/>
  </si>
  <si>
    <t>Gas-to-oil ratio (GOR)</t>
    <phoneticPr fontId="16" type="noConversion"/>
  </si>
  <si>
    <t>114190 m3/yr /2693191m3/yr=238scf/bbl (for year 2013)</t>
  </si>
  <si>
    <t>Water-to-oil ratio (WOR)</t>
    <phoneticPr fontId="16" type="noConversion"/>
  </si>
  <si>
    <t>23324122m3/yr/ 2693191m3/yr=8.7 bbl/bbl (for year 2013)</t>
  </si>
  <si>
    <t>From the trend line in Graph 7, we can assume that water injection to oil production is 6 to 1, in which 4 is the produced water and 2 is sea water.</t>
    <phoneticPr fontId="16" type="noConversion"/>
  </si>
  <si>
    <t>0 or 8</t>
  </si>
  <si>
    <t>On average 1700m3/h is the gas lift injection rate. 1700m3/h=60034.9m3/h=1440838scf/d. This is for the 40% of daily prudction which is 18564 bopd. So the total Fluid production is 180070.8 bopd. 1440838/180070.8= 8 scf/bbl. For the other 60 percent of the wells that use ESP this value is 0.</t>
  </si>
  <si>
    <t>Gas flooding injection ratio</t>
    <phoneticPr fontId="16" type="noConversion"/>
  </si>
  <si>
    <t>Steam-to-oil ratio (SOR)</t>
    <phoneticPr fontId="16" type="noConversion"/>
  </si>
  <si>
    <t>Offshore oil platforms are generally self sufficient.</t>
  </si>
  <si>
    <t>Fraction of remaining gas reinjected</t>
    <phoneticPr fontId="16" type="noConversion"/>
  </si>
  <si>
    <t>6/8.7=69%</t>
  </si>
  <si>
    <t>Processing practices</t>
    <phoneticPr fontId="16" type="noConversion"/>
  </si>
  <si>
    <t>Upgrading activity</t>
    <phoneticPr fontId="16" type="noConversion"/>
  </si>
  <si>
    <t>on average 1.59 MM scf a day in 2012. So 1.59 e6/46410=34.26</t>
  </si>
  <si>
    <t>Venting to oil production</t>
    <phoneticPr fontId="16" type="noConversion"/>
  </si>
  <si>
    <t>Fraction of diluent in diluted crude</t>
    <phoneticPr fontId="16" type="noConversion"/>
  </si>
  <si>
    <t>Landuse</t>
    <phoneticPr fontId="16" type="noConversion"/>
  </si>
  <si>
    <t>Offshore, low carbon richness. Middle intensiveness for the long time and multi platform</t>
    <phoneticPr fontId="16" type="noConversion"/>
  </si>
  <si>
    <t>(1)Department of Energy and Climate Change, UK Government, Petroleum Production Reporting System.https://www.og.decc.gov.uk/pprs/full_production.htm (1)</t>
    <phoneticPr fontId="16" type="noConversion"/>
  </si>
  <si>
    <t xml:space="preserve">(2)Ribeiro, C., Reiser, C., Doyen, P., Lau, A., &amp; Adiletta, S. (2007, January 1). Time-lapse Simulator-to-seismic Study - Forties Field, North Sea. Society of Exploration Geophysicists. </t>
    <phoneticPr fontId="16" type="noConversion"/>
  </si>
  <si>
    <t>(3)Costello, C., Sordyl, P., Hughes, C. T., Figueroa, M. R., Balster, E. P., &amp; Brown, G. (2012, January 1). Permanent Distributed Temperature Sensing (DTS) Technology Applied in Mature Fields - A Forties Field Case Study. Society of Petroleum Engineers. doi:10.2118/150197-MS(3)</t>
    <phoneticPr fontId="16" type="noConversion"/>
  </si>
  <si>
    <t>(4)Brand, P. J., Clyne, P. A., Kirkwood, F. G., &amp; Williams, P. W. (1996, April 1). The Forties Field - 20 Years Young. Society of Petroleum Engineers. doi:10.2118/30440-JPT(4)</t>
    <phoneticPr fontId="16" type="noConversion"/>
  </si>
  <si>
    <t>(5) Smith, M. I., &amp; Brown, R. (1997, January 1). Deployment of a Coiled Tubing Gas Lift Completion and Subsequent Recovery of Reserves From a Marginal BP Forties Well. Society of Petroleum Engineers. doi:10.2118/38536-MS (5)</t>
    <phoneticPr fontId="16" type="noConversion"/>
  </si>
  <si>
    <t>(6)Offshore, Forties set for long haul following comprehensive renovation program, 08/01/2006, http://www.offshore-mag.com/articles/print/volume-66/issue-8/north-sea/forties-set-for-long-haul-following-comprehensive-renovation-program.html (6)</t>
    <phoneticPr fontId="16" type="noConversion"/>
  </si>
  <si>
    <t>(7)Chesterman, A., Vaughan, O., &amp; Plahn, S. (2009, January 1). Forties: Creating a Long Range Development Plan for a Large, Mature, Complex North Sea Oil Field. Society of Petroleum Engineers. doi:10.2118/124605-MS (7)</t>
    <phoneticPr fontId="16" type="noConversion"/>
  </si>
  <si>
    <t>(8) Gas Flaring at Oil Terminals and Producing Offshore Oilfields. Department of Energy and Climate Change. Retrieved https://www.gov.uk/oil-and-gas-uk-field-datafrom:https://www.gov.uk/oil-and-gas-uk-field-data</t>
    <phoneticPr fontId="16" type="noConversion"/>
  </si>
  <si>
    <t>Entry</t>
    <phoneticPr fontId="16" type="noConversion"/>
  </si>
  <si>
    <t>" One gas injection well…." Which means gas reinjection is implemented.</t>
  </si>
  <si>
    <t>Field properties</t>
    <phoneticPr fontId="16" type="noConversion"/>
  </si>
  <si>
    <t>Field location (Country)</t>
    <phoneticPr fontId="16" type="noConversion"/>
  </si>
  <si>
    <t>Field name</t>
    <phoneticPr fontId="16" type="noConversion"/>
  </si>
  <si>
    <t>Field age</t>
    <phoneticPr fontId="16" type="noConversion"/>
  </si>
  <si>
    <t>Full production commenced in 2006 with oil sold to international market via ice strengthened tankers.</t>
  </si>
  <si>
    <t>Field depth</t>
    <phoneticPr fontId="16" type="noConversion"/>
  </si>
  <si>
    <t>First phase most wells drilled are around 10000m= 33000ft， second phase most wells are drilled around 12000m=39000ft. Choose 36000ft as a representative value.</t>
  </si>
  <si>
    <t>Oil production volume</t>
    <phoneticPr fontId="16" type="noConversion"/>
  </si>
  <si>
    <t>Onshore processing facility has a maximum capacity of 250000bopd. For supposrting information,  from the data in lit. 3, fig.1, single well production is 4000-6000 bbl/yr= 13500bbl/d. 13500*26=350000. 250000 is deemed more reasonable a value.</t>
  </si>
  <si>
    <t>Number of producing wells</t>
    <phoneticPr fontId="16" type="noConversion"/>
  </si>
  <si>
    <t>"The initial chayvo drillling campaign from 2003 to 2008 drilled 20 Erd wells and 1 cuttings reinjection well."  Plus the 6 wells in second phase there are 26 wells.</t>
  </si>
  <si>
    <t>Number of water injecting wells</t>
    <phoneticPr fontId="16" type="noConversion"/>
  </si>
  <si>
    <t>Well diameter</t>
    <phoneticPr fontId="16" type="noConversion"/>
  </si>
  <si>
    <t>For Well Z3 (2011)</t>
  </si>
  <si>
    <t>Production practices</t>
    <phoneticPr fontId="16" type="noConversion"/>
  </si>
  <si>
    <t>Gas-to-oil ratio (GOR)</t>
    <phoneticPr fontId="16" type="noConversion"/>
  </si>
  <si>
    <t>Water injection ratio</t>
    <phoneticPr fontId="16" type="noConversion"/>
  </si>
  <si>
    <t>Gas lifting injection ratio</t>
    <phoneticPr fontId="16" type="noConversion"/>
  </si>
  <si>
    <t>Steam-to-oil ratio (SOR)</t>
    <phoneticPr fontId="16" type="noConversion"/>
  </si>
  <si>
    <t>Fraction of remaining gas reinjected</t>
    <phoneticPr fontId="16" type="noConversion"/>
  </si>
  <si>
    <t>So far, 227 e9 scf gas is sold while 284 e6 bbl oil is sold. Meaning 227*1000/284/4000= 0.2 of all gas is sold. The rest of the gas would either be flared or reinjected. But we don’t know how much for each category. So the default value in OPGEE for Russia flaring is used, ans we just subtract that value from total unsold gas to get  gas reinjection amount.  4000*0.8-370=2830. 2830/4000=0.71</t>
  </si>
  <si>
    <t>Processing practices</t>
    <phoneticPr fontId="16" type="noConversion"/>
  </si>
  <si>
    <t>Associated gas composition</t>
    <phoneticPr fontId="16" type="noConversion"/>
  </si>
  <si>
    <t>Low carbon richness estimates are derived from California production in the semi-arid to arid central valley of California [75]. The high carbon richness estimates are derived from forested regions in Alberta (e.g., rocky mountain foothills) [75]. Moderate carbon richness
is considered a mixed ecosystem with carbon richness between these
ecosystems.</t>
    <phoneticPr fontId="16" type="noConversion"/>
  </si>
  <si>
    <t>Note: Inner parameter change for drilling.</t>
  </si>
  <si>
    <t xml:space="preserve">It is reported there are 6 diesel engines providing 18000 kw power to the site.  Instantaneous drilling rate can reach 45m/hr. This means the power consumption rate is 6*18000*3600/45=1440000kj/m. 1 MMBtu = 1055870 kJ. 1000ft=304.8 m . 1440000kj/m=1440000/1055870*304.8=415.7 mmbtu/1000ft </t>
  </si>
  <si>
    <t>Department of Energy Resources Engineering</t>
  </si>
  <si>
    <t>Stanford University</t>
  </si>
  <si>
    <t>Data collected as part of the Oil Climate Index Project</t>
  </si>
  <si>
    <t>Data collection funded by the Carngie Endowment for International Peace</t>
  </si>
  <si>
    <t>Conventional w/ waterflood</t>
  </si>
  <si>
    <t>Water flooding is applied, as per CA LCFS draft MCON sheet</t>
  </si>
  <si>
    <t>Elk Hills</t>
  </si>
  <si>
    <t>Value is transcripted via CA LCFS draft MCON sheet</t>
  </si>
  <si>
    <t>low carbon richness, More than 2000 producing wells means it has intensive development.</t>
  </si>
  <si>
    <t>(1) CARB draft MCON inputs, posted to Air Resources Board Meeting Website for July 10th, 2014 workshop</t>
  </si>
  <si>
    <t>Brea-Olinda</t>
  </si>
  <si>
    <t>Low carbon richness, medium disturbance</t>
  </si>
  <si>
    <t>Marlim</t>
  </si>
  <si>
    <t>Data for some fields provided by California Air Resources Board, provided by J. Duffy (see notes)</t>
  </si>
  <si>
    <t>Total replacement assumed.</t>
  </si>
  <si>
    <t>Angola</t>
  </si>
  <si>
    <t>US Continental</t>
  </si>
  <si>
    <t>China</t>
  </si>
  <si>
    <t>Indonesia</t>
  </si>
  <si>
    <t>Iraq</t>
  </si>
  <si>
    <t>Kuwait</t>
  </si>
  <si>
    <t>Norway</t>
  </si>
  <si>
    <t>Venezuela</t>
  </si>
  <si>
    <t>Girassol</t>
  </si>
  <si>
    <t>Midway-Sunset</t>
  </si>
  <si>
    <t>South Belridge</t>
  </si>
  <si>
    <t>Bozhong</t>
  </si>
  <si>
    <t>Mars</t>
  </si>
  <si>
    <t>Thunder Horse</t>
  </si>
  <si>
    <t>Zubair</t>
  </si>
  <si>
    <t>Tengiz</t>
  </si>
  <si>
    <t>Ratawi</t>
  </si>
  <si>
    <t>Agbami</t>
  </si>
  <si>
    <t>Ekofisk</t>
  </si>
  <si>
    <t>Salt Creek</t>
  </si>
  <si>
    <t>WC</t>
  </si>
  <si>
    <t>Wilmington-Duffy</t>
  </si>
  <si>
    <t>Forties</t>
  </si>
  <si>
    <t>Hamaca</t>
  </si>
  <si>
    <t>Frade</t>
  </si>
  <si>
    <t>1.1   Production methods</t>
  </si>
  <si>
    <t>Notes: Enter "1" where applicable and "0" where not applicable</t>
  </si>
  <si>
    <t>1.1.1   Downhole pump</t>
  </si>
  <si>
    <t xml:space="preserve">1.1.2   Water reinjection </t>
  </si>
  <si>
    <t>1.1.3   Gas reinjection</t>
  </si>
  <si>
    <t>1.1.4   Water flooding</t>
  </si>
  <si>
    <t>1.1.5   Gas lifting</t>
  </si>
  <si>
    <t>1.1.6   Gas flooding</t>
  </si>
  <si>
    <t>1.1.7   Steam flooding</t>
  </si>
  <si>
    <t>1.2    Field properties</t>
  </si>
  <si>
    <t>1.2.1   Field location (Country)</t>
  </si>
  <si>
    <t>1.2.2   Field name</t>
  </si>
  <si>
    <t>1.2.3   Field age</t>
  </si>
  <si>
    <t>yr.</t>
  </si>
  <si>
    <t>1.2.4   Field depth</t>
  </si>
  <si>
    <t>1.2.5   Oil production volume</t>
  </si>
  <si>
    <t>1.2.6   Number of producing wells</t>
  </si>
  <si>
    <t>1.2.7   Number of water injecting wells</t>
  </si>
  <si>
    <t>1.2.8   Well diameter</t>
  </si>
  <si>
    <t>1.2.9   Productivity index</t>
  </si>
  <si>
    <t>1.2.10   Reservoir pressure</t>
  </si>
  <si>
    <t>1.3   Fluid properties</t>
  </si>
  <si>
    <t>1.3.1   API gravity</t>
  </si>
  <si>
    <t>1.3.2   Gas composition</t>
  </si>
  <si>
    <t>1.4   Production practices</t>
  </si>
  <si>
    <t>Notes: Enter "NA" where not applicable</t>
  </si>
  <si>
    <t>1.4.1   Gas-to-oil ratio (GOR)</t>
  </si>
  <si>
    <t>1.4.2   Water-to-oil ratio (WOR)</t>
  </si>
  <si>
    <t>1.4.3   Water injection ratio</t>
  </si>
  <si>
    <t>1.4.4   Gas lifting injection ratio</t>
  </si>
  <si>
    <t>1.4.5   Gas flooding injection ratio</t>
  </si>
  <si>
    <t>1.4.6   Steam-to-oil ratio (SOR)</t>
  </si>
  <si>
    <t>1.4.7   Fraction of required electricity generated onsite</t>
  </si>
  <si>
    <t>1.4.8   Fraction of remaining gas reinjected</t>
  </si>
  <si>
    <t>1.4.9   Fraction of water produced water reinjected</t>
  </si>
  <si>
    <t xml:space="preserve">1.4.10   Fraction of steam generation via cogeneration </t>
  </si>
  <si>
    <t>1.5   Processing practices</t>
  </si>
  <si>
    <t>1.5.1   Heater/treater</t>
  </si>
  <si>
    <t>1.5.2   Stabilizer column</t>
  </si>
  <si>
    <t>1.5.3   Application of AGR unit</t>
  </si>
  <si>
    <t>1.5.4   Application of gas dehydration unit</t>
  </si>
  <si>
    <t>1.5.5   Application of demethanizer unit</t>
  </si>
  <si>
    <t>1.5.6   Flaring-to-oil ratio</t>
  </si>
  <si>
    <t>1.5.7   Venting-to-oil ratio</t>
  </si>
  <si>
    <t>1.5.8   Volume fraction of diluent</t>
  </si>
  <si>
    <t>1.6   Land use impacts</t>
  </si>
  <si>
    <t>1.6.1   Crude ecosystem carbon richness</t>
  </si>
  <si>
    <t>1.6.1.1   Low carbon richness (semi-arid grasslands)</t>
  </si>
  <si>
    <t>1.6.1.2   Moderate carbon richness (mixed)</t>
  </si>
  <si>
    <t>1.6.1.3   High carbon richness (forested)</t>
  </si>
  <si>
    <t>1.6.2   Field development intensity</t>
  </si>
  <si>
    <t>1.6.2.1   Low intensity development and low oxidation</t>
  </si>
  <si>
    <t>1.6.2.2   Moderate intensity development and moderate oxidation</t>
  </si>
  <si>
    <t>1.6.2.3   High intensity development and high oxidation</t>
  </si>
  <si>
    <t>1.8   Crude oil transport</t>
  </si>
  <si>
    <t>1.8.1   Fraction of oil transported by each mode</t>
  </si>
  <si>
    <t>1.8.1.1   Ocean tanker</t>
  </si>
  <si>
    <t>1.8.1.2   Barge</t>
  </si>
  <si>
    <t>1.8.1.3   Pipeline</t>
  </si>
  <si>
    <t>1.8.1.4   Rail</t>
  </si>
  <si>
    <t>1.8.2   Transport distance (one way)</t>
  </si>
  <si>
    <t>1.8.2.1   Ocean tanker</t>
  </si>
  <si>
    <t>Mile</t>
  </si>
  <si>
    <t>1.8.2.2   Barge</t>
  </si>
  <si>
    <t>1.8.2.3   Pipeline</t>
  </si>
  <si>
    <t>1.8.2.4   Rail</t>
  </si>
  <si>
    <t>1.8.3   Ocean tanker size, if applicable</t>
  </si>
  <si>
    <t>Ton</t>
  </si>
  <si>
    <t>1.9   Small sources emissions</t>
  </si>
  <si>
    <t>Field name</t>
  </si>
  <si>
    <r>
      <t>N</t>
    </r>
    <r>
      <rPr>
        <vertAlign val="subscript"/>
        <sz val="12"/>
        <color theme="1"/>
        <rFont val="Times New Roman"/>
        <family val="1"/>
      </rPr>
      <t>2</t>
    </r>
  </si>
  <si>
    <r>
      <t>CO</t>
    </r>
    <r>
      <rPr>
        <vertAlign val="subscript"/>
        <sz val="12"/>
        <color theme="1"/>
        <rFont val="Times New Roman"/>
        <family val="1"/>
      </rPr>
      <t>2</t>
    </r>
  </si>
  <si>
    <r>
      <t>C</t>
    </r>
    <r>
      <rPr>
        <vertAlign val="subscript"/>
        <sz val="12"/>
        <color theme="1"/>
        <rFont val="Times New Roman"/>
        <family val="1"/>
      </rPr>
      <t>1</t>
    </r>
  </si>
  <si>
    <r>
      <t>C</t>
    </r>
    <r>
      <rPr>
        <vertAlign val="subscript"/>
        <sz val="12"/>
        <color theme="1"/>
        <rFont val="Times New Roman"/>
        <family val="1"/>
      </rPr>
      <t>2</t>
    </r>
  </si>
  <si>
    <r>
      <t>C</t>
    </r>
    <r>
      <rPr>
        <vertAlign val="subscript"/>
        <sz val="12"/>
        <color theme="1"/>
        <rFont val="Times New Roman"/>
        <family val="1"/>
      </rPr>
      <t>3</t>
    </r>
  </si>
  <si>
    <t>See description</t>
  </si>
  <si>
    <t>Water injection reported as well as gas lifting.</t>
  </si>
  <si>
    <t>There are 20 water injection well, which is a relatively large amount. Total substitution is believed possible.</t>
  </si>
  <si>
    <t>5000 to 7000 meters deep, from figure.  Assume avearge of 6000 m.</t>
  </si>
  <si>
    <t>Production table</t>
  </si>
  <si>
    <t xml:space="preserve">Production table. Equal to total monthly water production divided by total monthly oil production. </t>
  </si>
  <si>
    <t>Injection table</t>
  </si>
  <si>
    <t>Kazakhstan</t>
  </si>
  <si>
    <t>Azerbaijan</t>
  </si>
  <si>
    <t>Suncor Synthetic H</t>
  </si>
  <si>
    <t>Suncor Synthetic A</t>
  </si>
  <si>
    <t>Cold Lake</t>
  </si>
  <si>
    <t>Kuito</t>
  </si>
  <si>
    <t>Hibernia</t>
  </si>
  <si>
    <t>The only scheme is water reinjection to maintain reservoir pressure.</t>
  </si>
  <si>
    <t>Gulf of Mexico option not available in OPGEE, so use US Continental</t>
  </si>
  <si>
    <t>Depth of THN (Thunderhorse North) 18000-22000, for THS (Thunder horse south): 24000-26000. Take 23000 as reasonable central estimate.</t>
  </si>
  <si>
    <t>U.S. Contenential</t>
  </si>
  <si>
    <t>No Gulf of Mexico option available in OPGEE</t>
  </si>
  <si>
    <t>Producers typically utilize 10 3/4 in. (273 mm) production casing and 6 5/8 in. (168 mm) pipe based screen liners, which are gravel packed in open hole. Tubing is 4.5 in. (114 mm) and rod pumps are mostly 3 3/4 in. (95 mm) or 2 3/4 in. (70 mm) tubing type pumps.</t>
  </si>
  <si>
    <t>" Duri Crude is thick and waxy, and originally contained little solution gas." Combining this with the description found in other literature, it is most reasonable to assume this oil field have hardly any gas production. 25scf/bbl is the lowest allowed GOR in OPGEE under default fugitive emissions method.</t>
  </si>
  <si>
    <t>When you assume a GOR of 25 as we have explained above, all that is left for flaring is 8 scf/bbl. Use of default for Indonesia is not recommended, as this field is very heavy and has little gas, which would result in gas balance error.</t>
  </si>
  <si>
    <t>Oil gravities average around 21 APi in the areas  currently on steamdrive and trend down to about 17°APl at the north end of the field. Assume average gravity of 19 degrees.</t>
  </si>
  <si>
    <t>“Horizontal sidetracking and waterflood are part of current Wafra Ratawi reservoir management strategies. ”</t>
  </si>
  <si>
    <t>Chart shows that PI ranges from 3-700 in 1989. No representative value could be taken so we rely on default instead.</t>
  </si>
  <si>
    <t>Alaska North Slope is a group of oil field that we think is made of Badami, Coleville River, Endicott, Kupuruk River, Milne Point, Northstar, Oooguruk, Prudhoe bay. The production of oil, gas and water is summed over these individual fields to provide data for ANS.</t>
  </si>
  <si>
    <t>Primary production is the most widely used production method here. [1]. Subsequent to primary production up to 1962, the field was subjected to water flooding on 83 inverted nine-spot patterns. [1]
Up to year 2007, 10% of the wells have CO2 EOR. In this calculation, CO2 injection is treated as gas reinjection. This is an underestimate because unlike produced gas, CO2 separation would need extra energy, for separation prior to reinjection.</t>
  </si>
  <si>
    <t>Value</t>
    <phoneticPr fontId="16" type="noConversion"/>
  </si>
  <si>
    <t>Source</t>
    <phoneticPr fontId="16" type="noConversion"/>
  </si>
  <si>
    <t>Heavy conventional</t>
  </si>
  <si>
    <t>Cold production of heavy oil using progressive cavity pumps to produce foamy oil and sand.</t>
  </si>
  <si>
    <t>Field properties</t>
    <phoneticPr fontId="16" type="noConversion"/>
  </si>
  <si>
    <t>Field location (Country)</t>
    <phoneticPr fontId="16" type="noConversion"/>
  </si>
  <si>
    <t>Field name</t>
    <phoneticPr fontId="16" type="noConversion"/>
  </si>
  <si>
    <t>SPE 78990 p. 2 suggests initial production in 2001</t>
  </si>
  <si>
    <t>Field depth</t>
    <phoneticPr fontId="16" type="noConversion"/>
  </si>
  <si>
    <t>SPE 78990 p. 2 suggests depths between 1200 and 3200 ft. We take the average.  Because horizontal wells are used.</t>
  </si>
  <si>
    <t>Oil production volume</t>
    <phoneticPr fontId="16" type="noConversion"/>
  </si>
  <si>
    <t>Full production of heavy crude as input to upgrader</t>
  </si>
  <si>
    <t>wells</t>
  </si>
  <si>
    <t>Multiple sources cite production of over 1000 bbl/d per well, so we assume this value (see SPE 78990 and others).</t>
  </si>
  <si>
    <t>Number of water injecting wells</t>
    <phoneticPr fontId="16" type="noConversion"/>
  </si>
  <si>
    <t>Well diameter</t>
    <phoneticPr fontId="16" type="noConversion"/>
  </si>
  <si>
    <t>SPE 78990: PCP operates with 1.5 inch rod string inside 5.5 inch production tubing. See p. 7.</t>
  </si>
  <si>
    <t>Productivity index</t>
    <phoneticPr fontId="16" type="noConversion"/>
  </si>
  <si>
    <t>SPE 78990: Figure 9: Producivity index ranges from 3-90 bopd/psi, so we choose 10 as representative.</t>
  </si>
  <si>
    <t>Average reservoir pressure</t>
    <phoneticPr fontId="16" type="noConversion"/>
  </si>
  <si>
    <t>SPE 78990: "Initial reservoir pressures range from approximately 1200 psig to 700 psig…". No details given on operating pressures after depletion.</t>
  </si>
  <si>
    <t>Production practices</t>
    <phoneticPr fontId="16" type="noConversion"/>
  </si>
  <si>
    <t>Gas-to-oil ratio (GOR)</t>
    <phoneticPr fontId="16" type="noConversion"/>
  </si>
  <si>
    <t>Venturini and Mamora (JCPT, 2004)</t>
  </si>
  <si>
    <t>Water cut is very low. SPE 86930 suggests less than 0.5%. SPE 86971 suggests about 0.1 (Figure 7, bottom). To be conservative, we go with 0.1 bbl/bbl</t>
  </si>
  <si>
    <t>Water injection ratio</t>
    <phoneticPr fontId="16" type="noConversion"/>
  </si>
  <si>
    <t>Water injection is not mentioned</t>
  </si>
  <si>
    <t>Gas lifting injection ratio</t>
    <phoneticPr fontId="16" type="noConversion"/>
  </si>
  <si>
    <t>Gas flooding injection ratio</t>
    <phoneticPr fontId="16" type="noConversion"/>
  </si>
  <si>
    <t>Steam-to-oil ratio (SOR)</t>
    <phoneticPr fontId="16" type="noConversion"/>
  </si>
  <si>
    <t>Fraction of water produced reinjected</t>
    <phoneticPr fontId="16" type="noConversion"/>
  </si>
  <si>
    <t>Upgrading activity</t>
    <phoneticPr fontId="16" type="noConversion"/>
  </si>
  <si>
    <t>Yes</t>
  </si>
  <si>
    <t>Flaring to oil production</t>
    <phoneticPr fontId="16" type="noConversion"/>
  </si>
  <si>
    <t>Fraction of diluent in diluted crude</t>
    <phoneticPr fontId="16" type="noConversion"/>
  </si>
  <si>
    <t>SPE 86930 p. 3, suggests overall field diluent/EHO ratio is close to 1:1</t>
  </si>
  <si>
    <t>SPE 78990 p. 1, p. 3 suggests average of 8.6 deg API, range of 8010</t>
  </si>
  <si>
    <t>Landuse</t>
    <phoneticPr fontId="16" type="noConversion"/>
  </si>
  <si>
    <t>High carbon richness</t>
  </si>
  <si>
    <t>Transport</t>
    <phoneticPr fontId="16" type="noConversion"/>
  </si>
  <si>
    <t>Transport of crude over 221 km or ~140 mi (source 1, Figure 1) of pipeline.  Tanker transport of crude over 3909 km from Jose Terminal to Houston Terminal (2443 mi).</t>
  </si>
  <si>
    <t>Source:</t>
    <phoneticPr fontId="16" type="noConversion"/>
  </si>
  <si>
    <t>SPE 78990: Gipson,. Owne, Robertson (2002). Hamaca heavy oil project - Lessons learned and an evolving development strategy. 2002 SPE International Thermal Operations and Heavy Oil Symposium.</t>
  </si>
  <si>
    <t>SPE 86930: Pina-Acuna, Ferreira (2004). Well-testing challenges of the Hamaca project, Orinoco heavy oil belt, Venezuela.  SPE International Thermal Operations and Heavy Oil Symposium, 2004.</t>
  </si>
  <si>
    <t>SPE 86971: Acharya, Kent, et al. (2004). Subsurface challenges in reservoir modeling for Hamaca project. SPE International Thermal Operations and Heavy Oil Symposium, 2004.</t>
  </si>
  <si>
    <t>Venturinia and Maora (2004) Simulation studies of steam-propane injection for the Hamaca heavy oil field. Journal of Canadian Petroleum Technology.</t>
  </si>
  <si>
    <t>Gas lifting and water reinjection</t>
  </si>
  <si>
    <t>Field location (Country)</t>
    <phoneticPr fontId="16" type="noConversion"/>
  </si>
  <si>
    <t>Field name</t>
    <phoneticPr fontId="16" type="noConversion"/>
  </si>
  <si>
    <t>"Producer 2# started production in 2009"</t>
  </si>
  <si>
    <t>" Core samples @ 2050m…" 2050m is where they gathered the sand stone sample and should be where the reservoir is. 2050m= 6730ft</t>
  </si>
  <si>
    <t>4,5</t>
  </si>
  <si>
    <t>The field have a production capacity of around 80000bbl/d and in 2010 their production is actually reaching 70000bopd. However in the recent production restart their production falls under 20000 bopd. 16912 is the avg production for 2013. In the future the production is very likely to return to a high value.</t>
  </si>
  <si>
    <t>"Currently, the field is producing from 12 horizontal oil wells with 7 vertical water injection wells to maintain reservoir pressure"</t>
  </si>
  <si>
    <t>Productivity index</t>
    <phoneticPr fontId="16" type="noConversion"/>
  </si>
  <si>
    <t>Fig.15 The pressure went down to 2950psi for producer 2# in Jul.2010. As the development goes it should further went down. But as the seeping accident haulted the development of Frade for a year, 2900 psi is still a reasonable estimate of the pressure now.</t>
  </si>
  <si>
    <t>Gas-to-oil ratio (GOR)</t>
    <phoneticPr fontId="16" type="noConversion"/>
  </si>
  <si>
    <t>3,4</t>
  </si>
  <si>
    <t>Natural Gas production in 2013 is 6259442 scf/d. GOR=6259442/16912=370scf/bbl For supporting evidence, it is described as a low GOR field with a GOR of 350. (3)</t>
  </si>
  <si>
    <t>For the these few blanks we only have the capacity of the frade oil field. We could only guess these numbers according to these capacity.
Produced water capcity is 130000 while oil production capacity is 100000. So Max WOR should be 1.3</t>
  </si>
  <si>
    <t>Water injection capacity is 150000. Then we should probably assume total replacement of produced water.</t>
  </si>
  <si>
    <t>Gas lifting capacity I 87 million scf/d. Total liquids capacity is 150000 bopd. Then gas lift ratio could be 87/0.15=580</t>
  </si>
  <si>
    <t>excess gas is transported through pipelines</t>
  </si>
  <si>
    <t>Offshore carbon richness low. Develop intensity low.</t>
  </si>
  <si>
    <t>It's 120 km off the coast (Macae,Bazil) (2) So 6200 miles by sea tanker</t>
  </si>
  <si>
    <t>(1) Pan, Y., Ewy, R. T., Ringe, D. P., Kamal, M. M., Affinito, R. J., &amp; Sotunde, O. A. (2011, January 1). Pressure Transient and Production Data Analysis of Horizontal Well in Unconsolidated Formation in Frade, Brazil. Society of Petroleum Engineers. doi:10.2118/147506-MS</t>
  </si>
  <si>
    <t>(2) Honeycutt, D., Chacon-Fonseca, J., Kumar, S., &amp; Nelson, A. (2011, January 1). Fast Track Well Surveillance and Application Integration Ready for First Oil: The Frade Story. Society of Petroleum Engineers. doi:10.2118/144265-MS</t>
  </si>
  <si>
    <t>(3) Bergeron, J. M., &amp; Parvez, N. (2007, January 1). The Frade Development Asset: How Robust Project Management Drove the Asset From Economically Marginal to Chevron&amp;apos;s Cornerstone Development Project in Brazil. Society of Petroleum Engineers. doi:10.2118/107706-MS</t>
  </si>
  <si>
    <t>(4) Agência Nacional do Petróleo, Gás Natural e Biocombustíveis, BMP x PAP - Produção de Petróleo, Gás Natural e Água por Campo , Retrieved http://www.bdep.gov.br/?id=441. Accessed 2014/08/03</t>
  </si>
  <si>
    <t>(5) Chevron, Frade Field Fact sheet, retrieved from http://www.chevron.com/articledocuments/latest/news_203789/1457697f-c289-4781-abce-5b3792c645e1/FradeFieldFactSheet.pdf.cvxn, Accessed 2014/08/04</t>
  </si>
  <si>
    <t xml:space="preserve">Operating data for CEIP Oil Carbon Index </t>
  </si>
  <si>
    <t>Country</t>
  </si>
  <si>
    <t>US</t>
  </si>
  <si>
    <t>"Goodness" of source</t>
  </si>
  <si>
    <t>Field age</t>
    <phoneticPr fontId="16" type="noConversion"/>
  </si>
  <si>
    <t>4s</t>
  </si>
  <si>
    <t>Productivity index</t>
    <phoneticPr fontId="16" type="noConversion"/>
  </si>
  <si>
    <t>Production practices</t>
    <phoneticPr fontId="16" type="noConversion"/>
  </si>
  <si>
    <t>Gas-to-oil ratio (GOR)</t>
    <phoneticPr fontId="16" type="noConversion"/>
  </si>
  <si>
    <t>Water injection ratio</t>
    <phoneticPr fontId="16" type="noConversion"/>
  </si>
  <si>
    <t>Gas flooding injection ratio</t>
    <phoneticPr fontId="16" type="noConversion"/>
  </si>
  <si>
    <t>electricity generated onsite</t>
    <phoneticPr fontId="16" type="noConversion"/>
  </si>
  <si>
    <t>Fraction of water produced reinjected</t>
    <phoneticPr fontId="16" type="noConversion"/>
  </si>
  <si>
    <t>Upgrading activity</t>
    <phoneticPr fontId="16" type="noConversion"/>
  </si>
  <si>
    <t>Flaring to oil production</t>
    <phoneticPr fontId="16" type="noConversion"/>
  </si>
  <si>
    <t>API gravity of produced crude</t>
    <phoneticPr fontId="16" type="noConversion"/>
  </si>
  <si>
    <t>18-24</t>
  </si>
  <si>
    <t>Landuse</t>
    <phoneticPr fontId="16" type="noConversion"/>
  </si>
  <si>
    <t>Low diversity, low intensity (FPSO offshore)</t>
  </si>
  <si>
    <t>Transport</t>
    <phoneticPr fontId="16" type="noConversion"/>
  </si>
  <si>
    <t>Source:</t>
    <phoneticPr fontId="16" type="noConversion"/>
  </si>
  <si>
    <t>(1) Pearson_2004_Separator_Profiling_Kuito_FPSO_Case_Study SPE 88647</t>
  </si>
  <si>
    <t>(2) Davison_2000_Fasttrack_Development_Deepwater_Kuito OTC 11873</t>
  </si>
  <si>
    <t>(3) Noonan_2000_Subsea_Gas_Lift_Design_Angola_Kuito OTC 11874</t>
  </si>
  <si>
    <t>(4) EIA_Angola_Analysis_Sept2014</t>
  </si>
  <si>
    <t>Azeri-Chirag-Guneshli (ACG)</t>
  </si>
  <si>
    <t>Oil comes form a series of individual “reservoir horizons” located 2,000–3,500 metres beneath the Caspian seabed.</t>
  </si>
  <si>
    <t>Summed up productions for individual platforms in ACG</t>
  </si>
  <si>
    <t>Summed up wells for each platform in ACG</t>
  </si>
  <si>
    <t>Number of water injecting wells</t>
    <phoneticPr fontId="16" type="noConversion"/>
  </si>
  <si>
    <t>Note: Also there are 6 gas injection wells. Summed up wells for each platform in ACG</t>
  </si>
  <si>
    <t>2s</t>
  </si>
  <si>
    <t>In 2009 oil production was 115 kilotonnes and gas production was 31  million cubic meters daily. Convert to barrels and scf appropriately. [35 scf/m3 and 7.33 bbl/tonne]</t>
  </si>
  <si>
    <t>Water injection ratio</t>
    <phoneticPr fontId="16" type="noConversion"/>
  </si>
  <si>
    <t>electricity generated onsite</t>
    <phoneticPr fontId="16" type="noConversion"/>
  </si>
  <si>
    <t>1s</t>
  </si>
  <si>
    <t>Platforms are in middle of Caspian sea, so presumabely all electricity is generated onsite</t>
  </si>
  <si>
    <t>Fraction of water produced reinjected</t>
    <phoneticPr fontId="16" type="noConversion"/>
  </si>
  <si>
    <t>Flaring to oil production</t>
    <phoneticPr fontId="16" type="noConversion"/>
  </si>
  <si>
    <t>Fraction of diluent in diluted crude</t>
    <phoneticPr fontId="16" type="noConversion"/>
  </si>
  <si>
    <t>API gravity of produced crude</t>
    <phoneticPr fontId="16" type="noConversion"/>
  </si>
  <si>
    <t>Landuse</t>
    <phoneticPr fontId="16" type="noConversion"/>
  </si>
  <si>
    <t>Transported by pipelines: Baku-Tbilisi-Ceyhan (1099 mi) to Mediterranean, and Baku-Supsa(518 mi) or Baku-Novorossiysk(830 mi) both to Black Sea</t>
  </si>
  <si>
    <t>Source:</t>
    <phoneticPr fontId="16" type="noConversion"/>
  </si>
  <si>
    <t>(1) BP_Caspian_Azeri-Chirag-DeepwaterGuneshli_Dec2014</t>
  </si>
  <si>
    <t>(2) TodayAZ_2009_Recoverable_Reservers_ACG_Estimated</t>
  </si>
  <si>
    <t>(3) EIA_Azerbaijan_Analysis_August2014</t>
  </si>
  <si>
    <t>Azeri</t>
  </si>
  <si>
    <t>Two reservoirs: Hibernia and Ben Navis/Avalon. Hibernia is at depth 3700m subsea, and Ben Navis/Avalon is at 2400m subsea. Take average of reservoir depths.</t>
  </si>
  <si>
    <t>3s</t>
  </si>
  <si>
    <t>Reported 4.2 million barrels produced in May 2014. May has 31 days, so dividing gets us this estimate.</t>
  </si>
  <si>
    <t>Divided Chevron's 9 billion scf natural gas by its 27kilobbl/d [Chevron's Canadian natural gas and oil production of 2013 come almost entirely from Hibernia. Divide the natural gas production by oil production to get GOR estimate]</t>
  </si>
  <si>
    <t xml:space="preserve">Platform is very far offshore. </t>
  </si>
  <si>
    <t>All gas not used for fuel is reinjected</t>
  </si>
  <si>
    <t>(1) Sydora_1999_Hibernia_Oil_Field_Integration_OTC-10741-MS</t>
  </si>
  <si>
    <t>(2) Nefoundland_Labrador_Economic_Research_Department_Finance_Jul2014</t>
  </si>
  <si>
    <t>(3) Hibernia_Project_Drilling_Processing_2014</t>
  </si>
  <si>
    <t>(4) ExxonMobil_Hibernia_Assay</t>
  </si>
  <si>
    <t>(5) Chevron_Canada_Fact_Sheet_May14</t>
  </si>
  <si>
    <t>Bitumen</t>
    <phoneticPr fontId="16" type="noConversion"/>
  </si>
  <si>
    <t>*Note that OPGEE calculate bitumen emissions differently, thus most of the entries below would be rendered N.A.</t>
    <phoneticPr fontId="16" type="noConversion"/>
  </si>
  <si>
    <t>1,2</t>
    <phoneticPr fontId="16" type="noConversion"/>
  </si>
  <si>
    <t>The majority use CSS, only one pad use SAPD as a pilot Experiment, which is neglected.</t>
    <phoneticPr fontId="16" type="noConversion"/>
  </si>
  <si>
    <t>Canada</t>
    <phoneticPr fontId="16" type="noConversion"/>
  </si>
  <si>
    <t>Cold Lake</t>
    <phoneticPr fontId="16" type="noConversion"/>
  </si>
  <si>
    <t>1975 Commercial Production</t>
    <phoneticPr fontId="16" type="noConversion"/>
  </si>
  <si>
    <t>Actually not relevant</t>
    <phoneticPr fontId="16" type="noConversion"/>
  </si>
  <si>
    <t>24.5e3 m3/d=154100bpod</t>
    <phoneticPr fontId="16" type="noConversion"/>
  </si>
  <si>
    <t xml:space="preserve">Graph1, Approximately 142 blocks with 5.4 wells in each. This is not exact but also this is not relevant for bitumen production. </t>
    <phoneticPr fontId="16" type="noConversion"/>
  </si>
  <si>
    <t>Normally they come in pairs</t>
    <phoneticPr fontId="16" type="noConversion"/>
  </si>
  <si>
    <t>Not used</t>
    <phoneticPr fontId="16" type="noConversion"/>
  </si>
  <si>
    <t>n.a.</t>
    <phoneticPr fontId="16" type="noConversion"/>
  </si>
  <si>
    <t>n.a</t>
    <phoneticPr fontId="16" type="noConversion"/>
  </si>
  <si>
    <r>
      <t>See</t>
    </r>
    <r>
      <rPr>
        <sz val="12"/>
        <color theme="1"/>
        <rFont val="宋体"/>
        <family val="3"/>
        <charset val="134"/>
      </rPr>
      <t>→</t>
    </r>
  </si>
  <si>
    <t>Produce Dilbit</t>
    <phoneticPr fontId="16" type="noConversion"/>
  </si>
  <si>
    <t>3300 m3/d=116500scf=0.76scf/bbl=1scf/bbl</t>
    <phoneticPr fontId="16" type="noConversion"/>
  </si>
  <si>
    <t>0.4 m3/d=0.1 scf/bbl=0</t>
    <phoneticPr fontId="16" type="noConversion"/>
  </si>
  <si>
    <t>Bitumen API</t>
    <phoneticPr fontId="16" type="noConversion"/>
  </si>
  <si>
    <t>default</t>
    <phoneticPr fontId="16" type="noConversion"/>
  </si>
  <si>
    <t>2500 miles by pipe. (More than 2200 miles on land)</t>
    <phoneticPr fontId="16" type="noConversion"/>
  </si>
  <si>
    <t>(1) Imperial Oil, Cold Lake Approvals 8558 and 4510: 2012 Annual Performance Review, http://www.aer.ca/data-and-publications/activity-and-data/in-situ-performance-presentations, 2013</t>
    <phoneticPr fontId="16" type="noConversion"/>
  </si>
  <si>
    <t>(2) Imperial Oil, Cold Lake SA-SAGD Experimental Pilot Approval #10689- 2012 ERCB Annual Performance Review, http://www.aer.ca/documents/oilsands/insitu-presentations/2012ColdLakeImperialColdLakeSA-SAGD10689.pdf, 2013</t>
    <phoneticPr fontId="16" type="noConversion"/>
  </si>
  <si>
    <t>Crude API Gravity</t>
  </si>
  <si>
    <t>SCO API Gravity</t>
  </si>
  <si>
    <t>Diluent API Gravity</t>
  </si>
  <si>
    <t>Oil production rate</t>
  </si>
  <si>
    <t>Hydrocarbon upgraded?</t>
  </si>
  <si>
    <t>Hydrocarbon diluted?</t>
  </si>
  <si>
    <t>Mining integrated</t>
  </si>
  <si>
    <t>Mining non-integrated</t>
  </si>
  <si>
    <t>In situ - Primary</t>
  </si>
  <si>
    <t>In situ - SAGD</t>
  </si>
  <si>
    <t>In situ - CSS</t>
  </si>
  <si>
    <t>SOR - SAGD</t>
  </si>
  <si>
    <t>SOR - CSS</t>
  </si>
  <si>
    <t>Volume diluent blended</t>
  </si>
  <si>
    <t>Fuel intensity primary bitumen extraction</t>
  </si>
  <si>
    <t>Diesel</t>
  </si>
  <si>
    <t>Natural gas</t>
  </si>
  <si>
    <t>Electricity</t>
  </si>
  <si>
    <t>Coke</t>
  </si>
  <si>
    <t>Still gas</t>
  </si>
  <si>
    <t>Fuel intensity for upgrading</t>
  </si>
  <si>
    <t>Gas composition</t>
  </si>
  <si>
    <t>Flaring-to-oil ratio</t>
  </si>
  <si>
    <t>Venting-to-oil ratio</t>
  </si>
  <si>
    <t>Crude ecosystem carbon richness</t>
  </si>
  <si>
    <t>Field development intensity</t>
  </si>
  <si>
    <t>Fraction of oil transported by each mode</t>
  </si>
  <si>
    <t>Transport distance (one way)</t>
  </si>
  <si>
    <t>Ocean tanker size, if applicable</t>
  </si>
  <si>
    <t>Low carbon richness (semi-arid grasslands)</t>
  </si>
  <si>
    <t>Moderate carbon richness (mixed)</t>
  </si>
  <si>
    <t>High carbon richness (forested)</t>
  </si>
  <si>
    <t>Low intensity development and low oxidation</t>
  </si>
  <si>
    <t>Moderate intensity development and moderate oxidation</t>
  </si>
  <si>
    <t>High intensity development and high oxidation</t>
  </si>
  <si>
    <t>Ocean tanker</t>
  </si>
  <si>
    <t>Barge</t>
  </si>
  <si>
    <t>Pipeline</t>
  </si>
  <si>
    <t>Rail</t>
  </si>
  <si>
    <t>Bitumen-specific inputs</t>
  </si>
  <si>
    <t>(3) Englander et al., Energy Inputs to Oil Sands Production, Report for GREET Model Update</t>
  </si>
  <si>
    <t>Y/N</t>
  </si>
  <si>
    <t>bbl CWE water/bbl bitumen</t>
  </si>
  <si>
    <t>bbl diluent/bbl dilbit</t>
  </si>
  <si>
    <t>MMBtu/bbl bitumen</t>
  </si>
  <si>
    <t>MMBtu/bbl SCO</t>
  </si>
  <si>
    <t>Integrated mining and upgrading</t>
  </si>
  <si>
    <t>High Development Intensity, Medium Carbon Richness (Boreal forest)</t>
  </si>
  <si>
    <t>Integrated mining &amp; upgrading, so data are entered below</t>
  </si>
  <si>
    <t>(1) Crudemonitor Canada (www.crudemonitor.ca)</t>
  </si>
  <si>
    <t>(2) Englander et al., Energy Inputs to Oil Sands Production, Report for GREET Model Update</t>
  </si>
  <si>
    <t>See details of calculations in Englander paper below</t>
  </si>
  <si>
    <t>bbl water/bbl bitumen</t>
  </si>
  <si>
    <t>MMBtu/bbl</t>
  </si>
  <si>
    <t>Bulk assessment inputs</t>
  </si>
  <si>
    <r>
      <t>C</t>
    </r>
    <r>
      <rPr>
        <vertAlign val="subscript"/>
        <sz val="12"/>
        <color theme="1"/>
        <rFont val="Times New Roman"/>
        <family val="1"/>
      </rPr>
      <t>4</t>
    </r>
    <r>
      <rPr>
        <sz val="12"/>
        <color theme="1"/>
        <rFont val="Times New Roman"/>
        <family val="1"/>
      </rPr>
      <t>+</t>
    </r>
  </si>
  <si>
    <r>
      <t>H</t>
    </r>
    <r>
      <rPr>
        <vertAlign val="subscript"/>
        <sz val="12"/>
        <color theme="1"/>
        <rFont val="Times New Roman"/>
        <family val="1"/>
      </rPr>
      <t>2</t>
    </r>
    <r>
      <rPr>
        <sz val="12"/>
        <color theme="1"/>
        <rFont val="Times New Roman"/>
        <family val="1"/>
      </rPr>
      <t>S</t>
    </r>
  </si>
  <si>
    <r>
      <t>gCO</t>
    </r>
    <r>
      <rPr>
        <vertAlign val="subscript"/>
        <sz val="12"/>
        <color theme="1"/>
        <rFont val="Times New Roman"/>
        <family val="1"/>
      </rPr>
      <t>2</t>
    </r>
    <r>
      <rPr>
        <sz val="12"/>
        <color theme="1"/>
        <rFont val="Times New Roman"/>
        <family val="1"/>
      </rPr>
      <t>eq/MJ</t>
    </r>
  </si>
  <si>
    <t>Wyoming</t>
  </si>
  <si>
    <t>Syncrude synthetic</t>
  </si>
  <si>
    <t>Entry</t>
    <phoneticPr fontId="16" type="noConversion"/>
  </si>
  <si>
    <t>Value</t>
    <phoneticPr fontId="16" type="noConversion"/>
  </si>
  <si>
    <t>Source</t>
    <phoneticPr fontId="16" type="noConversion"/>
  </si>
  <si>
    <t>Description</t>
    <phoneticPr fontId="16" type="noConversion"/>
  </si>
  <si>
    <t>Petroleum type</t>
    <phoneticPr fontId="16" type="noConversion"/>
  </si>
  <si>
    <t>Bitumen</t>
    <phoneticPr fontId="16" type="noConversion"/>
  </si>
  <si>
    <t>*Note that OPGEE calculate bitumen emissions differently, thus most of the entries below would be rendered N.A.</t>
    <phoneticPr fontId="16" type="noConversion"/>
  </si>
  <si>
    <t>Production Method</t>
    <phoneticPr fontId="16" type="noConversion"/>
  </si>
  <si>
    <t>See Description</t>
    <phoneticPr fontId="16" type="noConversion"/>
  </si>
  <si>
    <t>Field properties</t>
    <phoneticPr fontId="16" type="noConversion"/>
  </si>
  <si>
    <t>Field location (Country)</t>
    <phoneticPr fontId="16" type="noConversion"/>
  </si>
  <si>
    <t>Canada</t>
    <phoneticPr fontId="16" type="noConversion"/>
  </si>
  <si>
    <t>Field name</t>
    <phoneticPr fontId="16" type="noConversion"/>
  </si>
  <si>
    <t>Field age</t>
    <phoneticPr fontId="16" type="noConversion"/>
  </si>
  <si>
    <t>Field depth</t>
    <phoneticPr fontId="16" type="noConversion"/>
  </si>
  <si>
    <t>Oil production volume</t>
    <phoneticPr fontId="16" type="noConversion"/>
  </si>
  <si>
    <t>Number of producing wells</t>
    <phoneticPr fontId="16" type="noConversion"/>
  </si>
  <si>
    <t>Number of water injecting wells</t>
    <phoneticPr fontId="16" type="noConversion"/>
  </si>
  <si>
    <t>Well diameter</t>
    <phoneticPr fontId="16" type="noConversion"/>
  </si>
  <si>
    <t>Productivity index</t>
    <phoneticPr fontId="16" type="noConversion"/>
  </si>
  <si>
    <t>Average reservoir pressure</t>
    <phoneticPr fontId="16" type="noConversion"/>
  </si>
  <si>
    <t>Production practices</t>
    <phoneticPr fontId="16" type="noConversion"/>
  </si>
  <si>
    <t>Gas-to-oil ratio (GOR)</t>
    <phoneticPr fontId="16" type="noConversion"/>
  </si>
  <si>
    <t>Water injection ratio</t>
    <phoneticPr fontId="16" type="noConversion"/>
  </si>
  <si>
    <t>Gas lifting injection ratio</t>
    <phoneticPr fontId="16" type="noConversion"/>
  </si>
  <si>
    <t>Gas flooding injection ratio</t>
    <phoneticPr fontId="16" type="noConversion"/>
  </si>
  <si>
    <t>Steam-to-oil ratio (SOR)</t>
    <phoneticPr fontId="16" type="noConversion"/>
  </si>
  <si>
    <t>electricity generated onsite</t>
    <phoneticPr fontId="16" type="noConversion"/>
  </si>
  <si>
    <t>Fraction of remaining gas reinjected</t>
    <phoneticPr fontId="16" type="noConversion"/>
  </si>
  <si>
    <t>Fraction of water produced reinjected</t>
    <phoneticPr fontId="16" type="noConversion"/>
  </si>
  <si>
    <t>Steam via co-generation</t>
    <phoneticPr fontId="16" type="noConversion"/>
  </si>
  <si>
    <t>Processing practices</t>
    <phoneticPr fontId="16" type="noConversion"/>
  </si>
  <si>
    <t>Upgrading activity</t>
    <phoneticPr fontId="16" type="noConversion"/>
  </si>
  <si>
    <t>Flaring to oil production</t>
    <phoneticPr fontId="16" type="noConversion"/>
  </si>
  <si>
    <t>Venting to oil production</t>
    <phoneticPr fontId="16" type="noConversion"/>
  </si>
  <si>
    <t>Fraction of diluent in diluted crude</t>
    <phoneticPr fontId="16" type="noConversion"/>
  </si>
  <si>
    <t>Fluid properties</t>
    <phoneticPr fontId="16" type="noConversion"/>
  </si>
  <si>
    <t>Bitumen API</t>
    <phoneticPr fontId="16" type="noConversion"/>
  </si>
  <si>
    <t>Associated gas composition</t>
    <phoneticPr fontId="16" type="noConversion"/>
  </si>
  <si>
    <t>default</t>
    <phoneticPr fontId="16" type="noConversion"/>
  </si>
  <si>
    <t>Landuse</t>
    <phoneticPr fontId="16" type="noConversion"/>
  </si>
  <si>
    <t>Transport</t>
    <phoneticPr fontId="16" type="noConversion"/>
  </si>
  <si>
    <t>2500 miles by pipe. (More than 2200 miles on land)</t>
    <phoneticPr fontId="16" type="noConversion"/>
  </si>
  <si>
    <t>Source:</t>
    <phoneticPr fontId="16" type="noConversion"/>
  </si>
  <si>
    <t>Entry</t>
  </si>
  <si>
    <t>Value</t>
  </si>
  <si>
    <t>Source</t>
  </si>
  <si>
    <t>Description</t>
  </si>
  <si>
    <t>Petroleum type</t>
  </si>
  <si>
    <t>Production Method</t>
  </si>
  <si>
    <t>See Description</t>
  </si>
  <si>
    <t>Field properties</t>
  </si>
  <si>
    <t>Field location (Country)</t>
  </si>
  <si>
    <t>Polvo</t>
  </si>
  <si>
    <t>Polvo is complex of 2 reservoirs, a carbonate and sandstone. Located in the Campos Basin [85km offshore]</t>
  </si>
  <si>
    <t>Field age</t>
  </si>
  <si>
    <t>Field depth</t>
  </si>
  <si>
    <t>Oil production volume</t>
  </si>
  <si>
    <t>Number of producing wells</t>
  </si>
  <si>
    <t>According to (3), which is a recent newspaper article there are 10 producing wells. According to (2), which is an older scientific paper, as of 2009, were 12 producers and 1 injector: there should have been another phase of drilling in 2011, this is likely to change the numbers.</t>
  </si>
  <si>
    <t>Number of water injecting wells</t>
  </si>
  <si>
    <t>Well diameter</t>
  </si>
  <si>
    <t>Productivity index</t>
  </si>
  <si>
    <t>Average reservoir pressure</t>
  </si>
  <si>
    <t>Production practices</t>
  </si>
  <si>
    <t>Gas-to-oil ratio (GOR)</t>
  </si>
  <si>
    <t>Water-to-oil ratio (WOR)</t>
  </si>
  <si>
    <t>Water injection ratio</t>
  </si>
  <si>
    <t>Gas lifting injection ratio</t>
  </si>
  <si>
    <t>Gas flooding injection ratio</t>
  </si>
  <si>
    <t>Steam-to-oil ratio (SOR)</t>
  </si>
  <si>
    <t>electricity generated onsite</t>
  </si>
  <si>
    <t>Presumably 100% since complex is offshore.</t>
  </si>
  <si>
    <t>Fraction of remaining gas reinjected</t>
  </si>
  <si>
    <t>Fraction of water produced reinjected</t>
  </si>
  <si>
    <t>Steam via co-generation</t>
  </si>
  <si>
    <t>Processing practices</t>
  </si>
  <si>
    <t>Upgrading activity</t>
  </si>
  <si>
    <t>Flaring to oil production</t>
  </si>
  <si>
    <t>Venting to oil production</t>
  </si>
  <si>
    <t>Fraction of diluent in diluted crude</t>
  </si>
  <si>
    <t>Fluid properties</t>
  </si>
  <si>
    <t>API gravity of produced crude</t>
  </si>
  <si>
    <t>18-22</t>
  </si>
  <si>
    <t>Associated gas composition</t>
  </si>
  <si>
    <t>Landuse</t>
  </si>
  <si>
    <t>Transport</t>
  </si>
  <si>
    <t>The sandstone portion had been producing under natural water drive and water injection for 3 years [as of 2011].</t>
  </si>
  <si>
    <t>Source:</t>
  </si>
  <si>
    <t>(1) Arslan_2011_Production_Optimization_Campos_Basin_Reservoir</t>
  </si>
  <si>
    <t>(2) Biddle_2011_Achieving_Brazilian_Extended_Reach_Drilling_Polvo</t>
  </si>
  <si>
    <t>(3) Wertheim_OE_News_2014_HRT_advances_Polvo</t>
  </si>
  <si>
    <t>Offshore - Low carbon, low disturbance</t>
  </si>
  <si>
    <t>Surmont</t>
  </si>
  <si>
    <t>Mexico</t>
  </si>
  <si>
    <t>Cantarell</t>
  </si>
  <si>
    <t>Superfield – composed of Akal, Chac, Kutz, Nohoch. Akal is most important, with Akal having &gt;85% original oil in place</t>
  </si>
  <si>
    <t>First production began in 1979, but Cantarell is really 4 fields put together; not all began that early.</t>
  </si>
  <si>
    <t>Gas/oil contact is currently 7446 BSL and water/oil contact is 8700 BSL [as of 2005. BSL = Below Sea Level]</t>
  </si>
  <si>
    <t>As of 2009, and expected to continue declining.</t>
  </si>
  <si>
    <t>Note: 9.62" is the measurement of the nitrogen injection wells' tubing size, may not be same as producing wells.</t>
  </si>
  <si>
    <t>Began nitrogen injection in 2000, has continued at least through 2009. Also gas lift seems to be performed.</t>
  </si>
  <si>
    <t>(1) Rodriguez (2001) Reservoir Management Issues in Cantarell Nitrogen Injection</t>
  </si>
  <si>
    <t>(2)Cruz (2009) Relative Contribution to Fluid Flow from Natural Fractures in Cantarell</t>
  </si>
  <si>
    <t>(3) Daltaban (2008) Managing Water and Gas Production Problems in Cantarell</t>
  </si>
  <si>
    <t>(4)Hernandez (1999) Overview of Cantarell Field Development Program</t>
  </si>
  <si>
    <t>(5) Sanchez_2005_Nitrogen_Injection_Cantarell_Complex_Results_After_4_Years</t>
  </si>
  <si>
    <t>Denmark</t>
  </si>
  <si>
    <t>Dan/Gorm/Tyra</t>
  </si>
  <si>
    <t>Value</t>
    <phoneticPr fontId="16" type="noConversion"/>
  </si>
  <si>
    <t>Source</t>
    <phoneticPr fontId="16" type="noConversion"/>
  </si>
  <si>
    <t>Description</t>
    <phoneticPr fontId="16" type="noConversion"/>
  </si>
  <si>
    <t>Petroleum type</t>
    <phoneticPr fontId="16" type="noConversion"/>
  </si>
  <si>
    <t>Production Method</t>
    <phoneticPr fontId="16" type="noConversion"/>
  </si>
  <si>
    <t>Field properties</t>
    <phoneticPr fontId="16" type="noConversion"/>
  </si>
  <si>
    <t>Field location (Country)</t>
    <phoneticPr fontId="16" type="noConversion"/>
  </si>
  <si>
    <t>Field name</t>
    <phoneticPr fontId="16" type="noConversion"/>
  </si>
  <si>
    <t>Field age</t>
    <phoneticPr fontId="16" type="noConversion"/>
  </si>
  <si>
    <t>Dan came online 1972, Gorm in 1981, Tyra in 1984</t>
  </si>
  <si>
    <t>Field depth</t>
    <phoneticPr fontId="16" type="noConversion"/>
  </si>
  <si>
    <t>Dan is 1850m deep. Gorm is 2100m, Tyra is 2000m</t>
  </si>
  <si>
    <t>Oil production volume</t>
    <phoneticPr fontId="16" type="noConversion"/>
  </si>
  <si>
    <t>Dan produced 2045 thousand m3, gorm 543 and Tyra 521 in 2013.</t>
  </si>
  <si>
    <t>Number of producing wells</t>
    <phoneticPr fontId="16" type="noConversion"/>
  </si>
  <si>
    <t>Dan has 62 production wells. Gorm has 32, Tyra has 23 gas producing and 29 oil/gas producing</t>
  </si>
  <si>
    <t>Dan has 49 water injection wells. Gorm has 14.</t>
  </si>
  <si>
    <t>Production practices</t>
    <phoneticPr fontId="16" type="noConversion"/>
  </si>
  <si>
    <t>Gas-to-oil ratio (GOR)</t>
    <phoneticPr fontId="16" type="noConversion"/>
  </si>
  <si>
    <t>Dan has produced 23.38 bn Nm3, Gorm has produced 15.68 bn Nm3, Tyra has produced 90.99 bn Nm3 [Tyra is mainly a gas field]</t>
  </si>
  <si>
    <t>Dan has produced 141.81 m m3 water and 106.5 m m3 oil so far, Gorm has produced 76.69 m. m3 water and 60.25 m. m3 oil, Tyra has produced 48.63 m. m3 water and 27.41 m. m3 oil thus far</t>
  </si>
  <si>
    <t>Water injection ratio</t>
    <phoneticPr fontId="16" type="noConversion"/>
  </si>
  <si>
    <t>Dan cumulative water injection is 285 million m3, Gorm is 134, Tyra is 0</t>
  </si>
  <si>
    <t>Gas flooding injection ratio</t>
    <phoneticPr fontId="16" type="noConversion"/>
  </si>
  <si>
    <t>Tyra has injected 36.51 bn Nm3 thus far</t>
  </si>
  <si>
    <t>Fraction of remaining gas reinjected</t>
    <phoneticPr fontId="16" type="noConversion"/>
  </si>
  <si>
    <t>Steam via co-generation</t>
    <phoneticPr fontId="16" type="noConversion"/>
  </si>
  <si>
    <t>Processing practices</t>
    <phoneticPr fontId="16" type="noConversion"/>
  </si>
  <si>
    <t>Venting to oil production</t>
    <phoneticPr fontId="16" type="noConversion"/>
  </si>
  <si>
    <t>Fluid properties</t>
    <phoneticPr fontId="16" type="noConversion"/>
  </si>
  <si>
    <t>Landuse</t>
    <phoneticPr fontId="16" type="noConversion"/>
  </si>
  <si>
    <t>(1) Danish Production Report 2012</t>
  </si>
  <si>
    <t>(2) Danish Production Report 2013</t>
  </si>
  <si>
    <t>Entry</t>
    <phoneticPr fontId="16" type="noConversion"/>
  </si>
  <si>
    <t>Production Method</t>
    <phoneticPr fontId="16" type="noConversion"/>
  </si>
  <si>
    <t>See Description</t>
    <phoneticPr fontId="16" type="noConversion"/>
  </si>
  <si>
    <t>Field depth</t>
    <phoneticPr fontId="16" type="noConversion"/>
  </si>
  <si>
    <t>Some blogger did "satellite analysis" to count number of wellpads, and claims link to another source, but blog is dead and link is unavailable.</t>
  </si>
  <si>
    <t>Well diameter</t>
    <phoneticPr fontId="16" type="noConversion"/>
  </si>
  <si>
    <t>Average reservoir pressure</t>
    <phoneticPr fontId="16" type="noConversion"/>
  </si>
  <si>
    <t>Gas-to-oil ratio (GOR)</t>
    <phoneticPr fontId="16" type="noConversion"/>
  </si>
  <si>
    <t>Energy and Capital reports a 30% water cut</t>
  </si>
  <si>
    <t>Source reports 7million bb./d injection rate, divided by 5 million bbl/d production</t>
  </si>
  <si>
    <t>Fraction of remaining gas reinjected</t>
    <phoneticPr fontId="16" type="noConversion"/>
  </si>
  <si>
    <t>Steam via co-generation</t>
    <phoneticPr fontId="16" type="noConversion"/>
  </si>
  <si>
    <t>Processing practices</t>
    <phoneticPr fontId="16" type="noConversion"/>
  </si>
  <si>
    <t>Upgrading activity</t>
    <phoneticPr fontId="16" type="noConversion"/>
  </si>
  <si>
    <t>Flaring to oil production</t>
    <phoneticPr fontId="16" type="noConversion"/>
  </si>
  <si>
    <t>Venting to oil production</t>
    <phoneticPr fontId="16" type="noConversion"/>
  </si>
  <si>
    <t>API gravity of produced crude</t>
    <phoneticPr fontId="16" type="noConversion"/>
  </si>
  <si>
    <t>Landuse</t>
    <phoneticPr fontId="16" type="noConversion"/>
  </si>
  <si>
    <t>(1) - no source, but didn't renumber above to avoid confusion</t>
  </si>
  <si>
    <t>(2) Ghawar_How_Many_Wells_Blog_2008</t>
  </si>
  <si>
    <t>(3) Williams_2013_Ghawar_Oil_Field</t>
  </si>
  <si>
    <t>(4) OilDrum_2012_Qurayyah_to_Khurais_Pressure</t>
  </si>
  <si>
    <t>(5) APPG_1996_Ghawar</t>
  </si>
  <si>
    <t>Saudi Arabia</t>
  </si>
  <si>
    <t>Ghawar</t>
  </si>
  <si>
    <t>UAE</t>
  </si>
  <si>
    <t>Murban</t>
  </si>
  <si>
    <t>"Goodness"</t>
  </si>
  <si>
    <t>(1) EIA_UAE_Analysis_Dec2013</t>
  </si>
  <si>
    <t>(2) Hajash_1967_Abu_Sheikhdom</t>
  </si>
  <si>
    <t>(1) Scanlon_2014_Water_Use</t>
  </si>
  <si>
    <t>(2) EIA_Crudetypes_2014</t>
  </si>
  <si>
    <t>(3) NorthDakota_Historical_Bakken_Production</t>
  </si>
  <si>
    <t>(4) EIA_Bakken_Drilling</t>
  </si>
  <si>
    <t>Current(1998) Reservoir Pressure is 350 psig, but buble point is 235 psig. So not much room for decline, assuming pressure sustained</t>
  </si>
  <si>
    <t>Minas</t>
  </si>
  <si>
    <t>Pennington</t>
  </si>
  <si>
    <t>Bonga</t>
  </si>
  <si>
    <t>Escravos Beach</t>
  </si>
  <si>
    <t>Use Escravos Beach field as proxy for Escravos crude</t>
  </si>
  <si>
    <t xml:space="preserve">1969, so </t>
  </si>
  <si>
    <t>SPCD produced 1089492 bbl in 2013, consolidated produced 202197 bbl, for total of 1291689, or 3540 bbl/d</t>
  </si>
  <si>
    <t>SPCD produced 1693829 MCF, Consolidated produced no gas. This equals 1311 scf/bbl.</t>
  </si>
  <si>
    <t>mscf</t>
  </si>
  <si>
    <t>scf/d</t>
  </si>
  <si>
    <t>SPCD produced 1393811 bbl of water, Consolidated produced no gas</t>
  </si>
  <si>
    <t>bbl</t>
  </si>
  <si>
    <t>Gas flared by SPDC was 1644895 mscf in 2013</t>
  </si>
  <si>
    <t xml:space="preserve">(1) Nigerian National Petroleum Corporation,2012 Annual Statistical Bulletin, 2013. </t>
  </si>
  <si>
    <t>(2) Oil and gas journal field database</t>
  </si>
  <si>
    <t>Offshore</t>
  </si>
  <si>
    <t>Offshore production via FPSO</t>
  </si>
  <si>
    <t>SNEPCO produced 35500029 bbl in 2013</t>
  </si>
  <si>
    <t>Figure 1 in source shows 5 producers</t>
  </si>
  <si>
    <t>Figure 1 in source shows 10 injectors</t>
  </si>
  <si>
    <t>Productivity index</t>
    <phoneticPr fontId="16" type="noConversion"/>
  </si>
  <si>
    <t>Production practices</t>
    <phoneticPr fontId="16" type="noConversion"/>
  </si>
  <si>
    <t>Gas-to-oil ratio (GOR)</t>
    <phoneticPr fontId="16" type="noConversion"/>
  </si>
  <si>
    <t>SNEPCO produced 31930952 mscf in 2013</t>
  </si>
  <si>
    <t>SNEPCO produced 7634411 bbl in 2013</t>
  </si>
  <si>
    <t>Water injection ratio</t>
    <phoneticPr fontId="16" type="noConversion"/>
  </si>
  <si>
    <t>Injection of 310  kbbl/d and production of 180 kbbl/d, so ratio of 1.72</t>
  </si>
  <si>
    <t>Gas flooding injection ratio</t>
    <phoneticPr fontId="16" type="noConversion"/>
  </si>
  <si>
    <t>Fraction of water produced reinjected</t>
    <phoneticPr fontId="16" type="noConversion"/>
  </si>
  <si>
    <t>Upgrading activity</t>
    <phoneticPr fontId="16" type="noConversion"/>
  </si>
  <si>
    <t>Flaring to oil production</t>
    <phoneticPr fontId="16" type="noConversion"/>
  </si>
  <si>
    <t>SNEPCO flared 4588362 mscf in 2013</t>
  </si>
  <si>
    <t>API gravity of produced crude</t>
    <phoneticPr fontId="16" type="noConversion"/>
  </si>
  <si>
    <t>Landuse</t>
    <phoneticPr fontId="16" type="noConversion"/>
  </si>
  <si>
    <t>Transport</t>
    <phoneticPr fontId="16" type="noConversion"/>
  </si>
  <si>
    <t>Source:</t>
    <phoneticPr fontId="16" type="noConversion"/>
  </si>
  <si>
    <t>(3) SPE paper OTC18339, Iyer et al. 2006</t>
  </si>
  <si>
    <t>(4) SPE paper 150450, Udofina et al. 2012</t>
  </si>
  <si>
    <t>Started in 2005</t>
  </si>
  <si>
    <t>97029 bbl in 2013 produced by Chevron. No other company operated in Pennington</t>
  </si>
  <si>
    <t>120371 MCF produced in 2013</t>
  </si>
  <si>
    <t>Steam via co-generation</t>
    <phoneticPr fontId="16" type="noConversion"/>
  </si>
  <si>
    <t>(3) http://abarrelfull.wikidot.com/pennington-light-crude-oil</t>
  </si>
  <si>
    <t>Gas injection is practiced through 5 wells</t>
  </si>
  <si>
    <t>Norway</t>
    <phoneticPr fontId="16" type="noConversion"/>
  </si>
  <si>
    <t>Skarv</t>
  </si>
  <si>
    <t>Production started in 2012</t>
  </si>
  <si>
    <t>Depth of 3300-3700 meters</t>
  </si>
  <si>
    <t>Gas production was 2.88 G m3</t>
  </si>
  <si>
    <t>Gm3</t>
  </si>
  <si>
    <t>scf/yr</t>
  </si>
  <si>
    <t>low richness, low intensity</t>
    <phoneticPr fontId="16" type="noConversion"/>
  </si>
  <si>
    <t>(1) Norwegian Petroleum Directorate, Facts 2013, http://www.npd.no/en/Publications/Facts/Facts-2013/</t>
  </si>
  <si>
    <t>(2) Offshore Technology, "Skarv and Idun Offshore Fields, North Sea, Norway.</t>
  </si>
  <si>
    <t>(3) SPE 150160, Larsen et al. 2012</t>
  </si>
  <si>
    <t>(4) Statoil trading products: Skarv</t>
  </si>
  <si>
    <t>Dansk (Dan/Gorm)</t>
  </si>
  <si>
    <t>Murban-3 well was drilled to 8000 ft</t>
  </si>
  <si>
    <t>States water cut of Abu Dhabi as whole is 10%</t>
  </si>
  <si>
    <t>(3) Schlumberger_United_Approach_Article</t>
  </si>
  <si>
    <t>(4) Partex_75_Years_Abu_Dhabi</t>
  </si>
  <si>
    <t>6125 miles by tanker to Houston.</t>
  </si>
  <si>
    <t>FPSO, 6125 mi to Houston.</t>
  </si>
  <si>
    <t>3189 miles to Houston by Tanker</t>
  </si>
  <si>
    <t>Oil density: 847 g/cm3～0.874 g/cm3, pick the average 0.864 g/cm3.  141.5/0.864-131.5=32.3 api</t>
  </si>
  <si>
    <r>
      <t>0～1.61%</t>
    </r>
    <r>
      <rPr>
        <sz val="12"/>
        <color theme="1"/>
        <rFont val="宋体"/>
        <family val="3"/>
        <charset val="134"/>
      </rPr>
      <t/>
    </r>
  </si>
  <si>
    <r>
      <t>0～7.59%</t>
    </r>
    <r>
      <rPr>
        <sz val="12"/>
        <color theme="1"/>
        <rFont val="宋体"/>
        <family val="3"/>
        <charset val="134"/>
      </rPr>
      <t/>
    </r>
  </si>
  <si>
    <r>
      <t>7.41%～14.98%</t>
    </r>
    <r>
      <rPr>
        <sz val="12"/>
        <color theme="1"/>
        <rFont val="宋体"/>
        <family val="3"/>
        <charset val="134"/>
      </rPr>
      <t/>
    </r>
  </si>
  <si>
    <t>1，2</t>
  </si>
  <si>
    <t>(1) 张福田, 阎贵林, and 李庆印. "西峰油田西 28-29 井组水驱特征." 石油天然气学报 (2005).</t>
  </si>
  <si>
    <t>(2)白云云, 宋劼, and 胡志光. "西峰油田提高采收率对策研究." 榆林学院学报 23.4 (2013): 8-9.</t>
  </si>
  <si>
    <t>(3)王小琳, et al. "西峰油田长 8 层注水现状及投注措施效果." 石油勘探与开发 35.3 (2008): 344-348.</t>
  </si>
  <si>
    <t>(4) 张荣军. 西峰长 8 油藏开发早期高含水井治理技术研究 [D]. Diss. 陕西西安: 西北大学, 2008.</t>
  </si>
  <si>
    <t>(5) 郭健,赖小娟,张力,余雪英,王军,苗军.Enhnced oil recovery in low permeability reservoirs: taking xifeng oilfield as a case.Journal of Shannxi University of Science &amp; Technology. 30(6):66-70</t>
  </si>
  <si>
    <t>(6)伍亚军. 西峰油田油井产能判识及增产技术优化研究. MS thesis. 西安石油大学, 2012.</t>
  </si>
  <si>
    <t>591 miles by pipe to coast, 11801 miles to Houston by sea tanker.</t>
  </si>
  <si>
    <t>6135 miles by tanker to Houston.</t>
  </si>
  <si>
    <t>From Dumai Terminal to Houston Terminal, about 13500 miles by sea, Crude oil from Chevron’s Sumatra production fields is transported to Dumai through a pipeline system extending some 550 km (340 mile). (1)</t>
  </si>
  <si>
    <t>Trasportation by sea: 11550 mi</t>
  </si>
  <si>
    <t>900 mile line to Novorossik port in Black sea. And then from there use cargo ship to go to houston terminal (13025 mi)</t>
  </si>
  <si>
    <t>Tanker distance to Houston around 11500 miles.</t>
  </si>
  <si>
    <t>765 miles by tanker to Houston.</t>
  </si>
  <si>
    <t>6940 miles by sea to Houston.</t>
  </si>
  <si>
    <t>6926 miles by sea on tanker to Houston.</t>
  </si>
  <si>
    <t>6940 miles by tanker to Houston.</t>
  </si>
  <si>
    <t>7127 miles by sea tanker to Houston.</t>
  </si>
  <si>
    <t>6940 miles by sea Tanker</t>
  </si>
  <si>
    <r>
      <t>N</t>
    </r>
    <r>
      <rPr>
        <vertAlign val="subscript"/>
        <sz val="10"/>
        <color theme="1"/>
        <rFont val="Times New Roman"/>
        <family val="1"/>
      </rPr>
      <t>2</t>
    </r>
  </si>
  <si>
    <r>
      <t>CO</t>
    </r>
    <r>
      <rPr>
        <vertAlign val="subscript"/>
        <sz val="10"/>
        <color theme="1"/>
        <rFont val="Times New Roman"/>
        <family val="1"/>
      </rPr>
      <t>2</t>
    </r>
  </si>
  <si>
    <r>
      <t>C</t>
    </r>
    <r>
      <rPr>
        <vertAlign val="subscript"/>
        <sz val="10"/>
        <color theme="1"/>
        <rFont val="Times New Roman"/>
        <family val="1"/>
      </rPr>
      <t>1</t>
    </r>
  </si>
  <si>
    <r>
      <t>C</t>
    </r>
    <r>
      <rPr>
        <vertAlign val="subscript"/>
        <sz val="10"/>
        <color theme="1"/>
        <rFont val="Times New Roman"/>
        <family val="1"/>
      </rPr>
      <t>2</t>
    </r>
  </si>
  <si>
    <r>
      <t>C</t>
    </r>
    <r>
      <rPr>
        <vertAlign val="subscript"/>
        <sz val="10"/>
        <color theme="1"/>
        <rFont val="Times New Roman"/>
        <family val="1"/>
      </rPr>
      <t>3</t>
    </r>
  </si>
  <si>
    <r>
      <t>C</t>
    </r>
    <r>
      <rPr>
        <vertAlign val="subscript"/>
        <sz val="10"/>
        <color theme="1"/>
        <rFont val="Times New Roman"/>
        <family val="1"/>
      </rPr>
      <t>4</t>
    </r>
    <r>
      <rPr>
        <sz val="11"/>
        <color theme="1"/>
        <rFont val="Times New Roman"/>
        <family val="1"/>
      </rPr>
      <t>+</t>
    </r>
  </si>
  <si>
    <r>
      <t>H</t>
    </r>
    <r>
      <rPr>
        <vertAlign val="subscript"/>
        <sz val="10"/>
        <color theme="1"/>
        <rFont val="Times New Roman"/>
        <family val="1"/>
      </rPr>
      <t>2</t>
    </r>
    <r>
      <rPr>
        <sz val="11"/>
        <color theme="1"/>
        <rFont val="Times New Roman"/>
        <family val="1"/>
      </rPr>
      <t>S</t>
    </r>
  </si>
  <si>
    <t>Pipeline 220 miles, tanker trnasport 4941 miles to Houston.</t>
  </si>
  <si>
    <t>150 miles pipeline + 11327 miles to Houston.</t>
  </si>
  <si>
    <t>220 miles by pipeline, 4942 miles by tanker to Houston.</t>
  </si>
  <si>
    <t>800 miles of pipeline through TAP, plus 7491 miles of tanker transport to Houston.</t>
  </si>
  <si>
    <t>1000 miles by pipe, 5154 miles by tanker to Houston.</t>
  </si>
  <si>
    <t>100 miles by pipe, 5154 miles by tanker to Houston.</t>
  </si>
  <si>
    <t xml:space="preserve">(6) Luis De Sousa, Deepwater GOM: Reserves versus Production - Part 1: Thunder Horse &amp; Mars-Ursa, The OilDrum, 9.30.2011. http://www.theoildrum.com/node/8366 （6）
</t>
  </si>
  <si>
    <t>120 miles by pipeline, 5154 miles by tanker to Houston.</t>
  </si>
  <si>
    <t>150 miles by pipeline to sea, 5154 miles to Houston via tanker.</t>
  </si>
  <si>
    <t>Same as mars. 495 miles on piepline</t>
  </si>
  <si>
    <t>25 miles in pipe, 5154 miles via tanker to Houston.</t>
  </si>
  <si>
    <t>Sea 2443 miles</t>
  </si>
  <si>
    <t>Blend or crude oil represented</t>
  </si>
  <si>
    <t>Cusiana</t>
  </si>
  <si>
    <t>Bitumen sheet Inputs</t>
    <phoneticPr fontId="28" type="noConversion"/>
  </si>
  <si>
    <t>Zuluf</t>
  </si>
  <si>
    <t>(6) Cased hole resistivity measurements optimize management of mature waterflood in Indonesia</t>
    <phoneticPr fontId="29" type="noConversion"/>
  </si>
  <si>
    <t>(5) Crude oil contaminated soil clean up with bioremediation</t>
    <phoneticPr fontId="29" type="noConversion"/>
  </si>
  <si>
    <t>(4) SKK Migas Annual Report.</t>
    <phoneticPr fontId="29" type="noConversion"/>
  </si>
  <si>
    <t>(3) Minas light oil steamflood evaluation</t>
    <phoneticPr fontId="29" type="noConversion"/>
  </si>
  <si>
    <t>(2) Jakarta Post. Chevron to double oil production at Minas field using EOR methods.http://www.thejakartapost.com/news/2011/10/07/chevron-double-oil-production-minas-field-using-eor-methods.html. 2011.Feb.7</t>
    <phoneticPr fontId="29" type="noConversion"/>
  </si>
  <si>
    <t>(1)Chevron Indonesia, Sumatra OperationsOptimizing Resource Development in Sumatra, http://www.chevronindonesia.com/en/business/sumatra.aspx</t>
    <phoneticPr fontId="29" type="noConversion"/>
  </si>
  <si>
    <t>From Dumai Terminal to Houston Terminal ,about 13500miles from sea, Crude oil from Chevron’s Sumatra production fields is transported to Dumai through a pipeline system extending some 550 km (340 mile). (1)</t>
    <phoneticPr fontId="29" type="noConversion"/>
  </si>
  <si>
    <t>In the Minas field, many of the wells are deviated, with large openhole sizes (12.25 in.) and smaller casing (7 in.).</t>
    <phoneticPr fontId="29" type="noConversion"/>
  </si>
  <si>
    <t>7-12.25</t>
    <phoneticPr fontId="29" type="noConversion"/>
  </si>
  <si>
    <t>We’ll inject surfactant to erode oil that is stuck in the reservoirs. We hope to double our production at the field from the current 70,000 barrels per day [bpd]. And the Production is declining at the moment.</t>
    <phoneticPr fontId="29" type="noConversion"/>
  </si>
  <si>
    <t>2000 ft subsea</t>
    <phoneticPr fontId="29" type="noConversion"/>
  </si>
  <si>
    <t>First Produced in 1955</t>
    <phoneticPr fontId="29" type="noConversion"/>
  </si>
  <si>
    <t>Minas</t>
    <phoneticPr fontId="29" type="noConversion"/>
  </si>
  <si>
    <t>Water Flood (We also manage extensive waterflood operations at the Minas Field. No steam injection mentioned in SKK migas annual report.</t>
    <phoneticPr fontId="29" type="noConversion"/>
  </si>
  <si>
    <t>1,4</t>
    <phoneticPr fontId="29" type="noConversion"/>
  </si>
  <si>
    <t>(5) Production of clean gasline from the condensate</t>
    <phoneticPr fontId="29" type="noConversion"/>
  </si>
  <si>
    <t>(4) Effect of gas recycling on the enhancement of condensate recovery, case study: Hassi R'Mei South Field Algeria</t>
    <phoneticPr fontId="29" type="noConversion"/>
  </si>
  <si>
    <t>(3) Algerian Condensate , received from http://www.statoil.com/en/OurOperations/TradingProducts/CrudeOil/Crudeoilassays/Pages/AlgerianCondensate.aspx</t>
    <phoneticPr fontId="29" type="noConversion"/>
  </si>
  <si>
    <t>(2) History of Hydrocarbons in Algeria, received from http://www.sonatrach.com/en/elements-histoire.html</t>
    <phoneticPr fontId="29" type="noConversion"/>
  </si>
  <si>
    <t>(1) Oil and gas industry strategic report</t>
    <phoneticPr fontId="29" type="noConversion"/>
  </si>
  <si>
    <t>Entry</t>
    <phoneticPr fontId="14" type="noConversion"/>
  </si>
  <si>
    <t>Value</t>
    <phoneticPr fontId="14" type="noConversion"/>
  </si>
  <si>
    <t>Source</t>
    <phoneticPr fontId="14" type="noConversion"/>
  </si>
  <si>
    <t>Description</t>
    <phoneticPr fontId="14" type="noConversion"/>
  </si>
  <si>
    <t>Petroleum type</t>
    <phoneticPr fontId="14" type="noConversion"/>
  </si>
  <si>
    <t>Production Method</t>
    <phoneticPr fontId="14" type="noConversion"/>
  </si>
  <si>
    <t>See Description</t>
    <phoneticPr fontId="14" type="noConversion"/>
  </si>
  <si>
    <t>Field properties</t>
    <phoneticPr fontId="14" type="noConversion"/>
  </si>
  <si>
    <t>Field location (Country)</t>
    <phoneticPr fontId="14" type="noConversion"/>
  </si>
  <si>
    <t>Field name</t>
    <phoneticPr fontId="14" type="noConversion"/>
  </si>
  <si>
    <t>Field age</t>
    <phoneticPr fontId="14" type="noConversion"/>
  </si>
  <si>
    <t>Field depth</t>
    <phoneticPr fontId="14" type="noConversion"/>
  </si>
  <si>
    <t>Median Bakken TVD from Brandt et al. 2015, Table 4.</t>
  </si>
  <si>
    <t>Oil production volume</t>
    <phoneticPr fontId="14" type="noConversion"/>
  </si>
  <si>
    <t>2013 average daily production rate of Brandt et al. designated Bakken wells was 923,863 bbl/d. Brandt et al. Table 24 notes that 30% of oil was from flaring wells in 2013</t>
  </si>
  <si>
    <t>Number of producing wells</t>
    <phoneticPr fontId="14" type="noConversion"/>
  </si>
  <si>
    <t>Average 2013 number of wells, not flaring, from Brandt et al. 2015 table 24</t>
  </si>
  <si>
    <t>Number of water injecting wells</t>
    <phoneticPr fontId="14" type="noConversion"/>
  </si>
  <si>
    <t>Well diameter</t>
    <phoneticPr fontId="14" type="noConversion"/>
  </si>
  <si>
    <t>Productivity index</t>
    <phoneticPr fontId="14" type="noConversion"/>
  </si>
  <si>
    <t>Average reservoir pressure</t>
    <phoneticPr fontId="14" type="noConversion"/>
  </si>
  <si>
    <t>Production practices</t>
    <phoneticPr fontId="14" type="noConversion"/>
  </si>
  <si>
    <t>Gas-to-oil ratio (GOR)</t>
    <phoneticPr fontId="14" type="noConversion"/>
  </si>
  <si>
    <t>Production-weighted mean Bakken GOR from Brandt et al. 2015, Table 6.</t>
  </si>
  <si>
    <t>Water-to-oil ratio (WOR)</t>
    <phoneticPr fontId="14" type="noConversion"/>
  </si>
  <si>
    <t>Production-weighted mean Bakken WOR from Brandt et al. 2015, Table 6.</t>
  </si>
  <si>
    <t>Water injection ratio</t>
    <phoneticPr fontId="14" type="noConversion"/>
  </si>
  <si>
    <t>Gas lifting injection ratio</t>
    <phoneticPr fontId="14" type="noConversion"/>
  </si>
  <si>
    <t>Gas flooding injection ratio</t>
    <phoneticPr fontId="14" type="noConversion"/>
  </si>
  <si>
    <t>Steam-to-oil ratio (SOR)</t>
    <phoneticPr fontId="14" type="noConversion"/>
  </si>
  <si>
    <t>electricity generated onsite</t>
    <phoneticPr fontId="14" type="noConversion"/>
  </si>
  <si>
    <t>Fraction of remaining gas reinjected</t>
    <phoneticPr fontId="14" type="noConversion"/>
  </si>
  <si>
    <t>Fraction of water produced reinjected</t>
    <phoneticPr fontId="14" type="noConversion"/>
  </si>
  <si>
    <t>Steam via co-generation</t>
    <phoneticPr fontId="14" type="noConversion"/>
  </si>
  <si>
    <t>Processing practices</t>
    <phoneticPr fontId="14" type="noConversion"/>
  </si>
  <si>
    <t>Upgrading activity</t>
    <phoneticPr fontId="14" type="noConversion"/>
  </si>
  <si>
    <t>Flaring to oil production</t>
    <phoneticPr fontId="14" type="noConversion"/>
  </si>
  <si>
    <t xml:space="preserve">Flowback flaring, median, is ~10 scf/bbl, from Brandt et al. 2015, Table 8. </t>
  </si>
  <si>
    <t>Venting to oil production</t>
    <phoneticPr fontId="14" type="noConversion"/>
  </si>
  <si>
    <t>Fraction of diluent in diluted crude</t>
    <phoneticPr fontId="14" type="noConversion"/>
  </si>
  <si>
    <t>Fluid properties</t>
    <phoneticPr fontId="14" type="noConversion"/>
  </si>
  <si>
    <t>API gravity of produced crude</t>
    <phoneticPr fontId="14" type="noConversion"/>
  </si>
  <si>
    <t>Median Bakken API gravity from Brandt et al. 2015, Table 4.</t>
  </si>
  <si>
    <t>Associated gas composition</t>
    <phoneticPr fontId="14" type="noConversion"/>
  </si>
  <si>
    <t>Landuse</t>
    <phoneticPr fontId="14" type="noConversion"/>
  </si>
  <si>
    <t>Transport</t>
    <phoneticPr fontId="14" type="noConversion"/>
  </si>
  <si>
    <t>Source:</t>
    <phoneticPr fontId="14" type="noConversion"/>
  </si>
  <si>
    <t>(5) Brandt et al. Argonne National Lab Report</t>
  </si>
  <si>
    <t>USA</t>
  </si>
  <si>
    <t>Bakken - No flare</t>
  </si>
  <si>
    <t>Entry</t>
    <phoneticPr fontId="14" type="noConversion"/>
  </si>
  <si>
    <t>Value</t>
    <phoneticPr fontId="14" type="noConversion"/>
  </si>
  <si>
    <t>Source</t>
    <phoneticPr fontId="14" type="noConversion"/>
  </si>
  <si>
    <t>Description</t>
    <phoneticPr fontId="14" type="noConversion"/>
  </si>
  <si>
    <t>Production Method</t>
    <phoneticPr fontId="14" type="noConversion"/>
  </si>
  <si>
    <t>See Description</t>
    <phoneticPr fontId="14" type="noConversion"/>
  </si>
  <si>
    <t>Field properties</t>
    <phoneticPr fontId="14" type="noConversion"/>
  </si>
  <si>
    <t>Field location (Country)</t>
    <phoneticPr fontId="14" type="noConversion"/>
  </si>
  <si>
    <t>Field name</t>
    <phoneticPr fontId="14" type="noConversion"/>
  </si>
  <si>
    <t>Field age</t>
    <phoneticPr fontId="14" type="noConversion"/>
  </si>
  <si>
    <t>Field depth</t>
    <phoneticPr fontId="14" type="noConversion"/>
  </si>
  <si>
    <t>2013 average daily production rate of Brandt et al. designated Bakken wells was 923,863 bbl/d. Brandt et al. Table 24 notes that 70% of oil was from flaring wells in 2013</t>
  </si>
  <si>
    <t>Number of producing wells</t>
    <phoneticPr fontId="14" type="noConversion"/>
  </si>
  <si>
    <t>Average 2013 number of wells flaring</t>
  </si>
  <si>
    <t>Number of water injecting wells</t>
    <phoneticPr fontId="14" type="noConversion"/>
  </si>
  <si>
    <t>Well diameter</t>
    <phoneticPr fontId="14" type="noConversion"/>
  </si>
  <si>
    <t>Average reservoir pressure</t>
    <phoneticPr fontId="14" type="noConversion"/>
  </si>
  <si>
    <t>Production practices</t>
    <phoneticPr fontId="14" type="noConversion"/>
  </si>
  <si>
    <t>Gas-to-oil ratio (GOR)</t>
    <phoneticPr fontId="14" type="noConversion"/>
  </si>
  <si>
    <t>Gas lifting injection ratio</t>
    <phoneticPr fontId="14" type="noConversion"/>
  </si>
  <si>
    <t>Gas flooding injection ratio</t>
    <phoneticPr fontId="14" type="noConversion"/>
  </si>
  <si>
    <t>Steam-to-oil ratio (SOR)</t>
    <phoneticPr fontId="14" type="noConversion"/>
  </si>
  <si>
    <t>electricity generated onsite</t>
    <phoneticPr fontId="14" type="noConversion"/>
  </si>
  <si>
    <t>Fraction of remaining gas reinjected</t>
    <phoneticPr fontId="14" type="noConversion"/>
  </si>
  <si>
    <t>Upgrading activity</t>
    <phoneticPr fontId="14" type="noConversion"/>
  </si>
  <si>
    <t>Flaring to oil production</t>
    <phoneticPr fontId="14" type="noConversion"/>
  </si>
  <si>
    <t>Flowback flaring, median, is ~10 scf/bbl, from Brandt et al. 2015, Table 8. Operational flaring is 504 scf/bbl (production-weighted mean) from flaring wells only, from Brandt et al. 2015, Table 24.</t>
  </si>
  <si>
    <t>Venting to oil production</t>
    <phoneticPr fontId="14" type="noConversion"/>
  </si>
  <si>
    <t>Fluid properties</t>
    <phoneticPr fontId="14" type="noConversion"/>
  </si>
  <si>
    <t>API gravity of produced crude</t>
    <phoneticPr fontId="14" type="noConversion"/>
  </si>
  <si>
    <t>Associated gas composition</t>
    <phoneticPr fontId="14" type="noConversion"/>
  </si>
  <si>
    <t>Landuse</t>
    <phoneticPr fontId="14" type="noConversion"/>
  </si>
  <si>
    <t>Transport</t>
    <phoneticPr fontId="14" type="noConversion"/>
  </si>
  <si>
    <t>Bakken-Flaring</t>
  </si>
  <si>
    <t>Other data to include:</t>
  </si>
  <si>
    <t>Correction factor for drilling energy use per well.</t>
  </si>
  <si>
    <t>Brandt et al. Figures 25, 26, 27</t>
  </si>
  <si>
    <t>Land use factors</t>
  </si>
  <si>
    <t>Brandt et al. Table 15</t>
  </si>
  <si>
    <t>Crude oil transport mode and distances</t>
  </si>
  <si>
    <t>Brandt et al. Table 16</t>
  </si>
  <si>
    <t>Processing settings</t>
  </si>
  <si>
    <t>Brandt et al. table 14</t>
  </si>
  <si>
    <t>Bakken - Flaring</t>
  </si>
  <si>
    <t>Bakken - No flaring</t>
  </si>
  <si>
    <t>Source</t>
    <phoneticPr fontId="14" type="noConversion"/>
  </si>
  <si>
    <t>Field location (Country)</t>
    <phoneticPr fontId="14" type="noConversion"/>
  </si>
  <si>
    <t>Field depth</t>
    <phoneticPr fontId="14" type="noConversion"/>
  </si>
  <si>
    <t>2013 average daily production rate of Brandt et al. designated Bakken wells was 923,863 bbl/d.</t>
  </si>
  <si>
    <t>Well diameter</t>
    <phoneticPr fontId="14" type="noConversion"/>
  </si>
  <si>
    <t>Average reservoir pressure</t>
    <phoneticPr fontId="14" type="noConversion"/>
  </si>
  <si>
    <t>Gas-to-oil ratio (GOR)</t>
    <phoneticPr fontId="14" type="noConversion"/>
  </si>
  <si>
    <t>Steam-to-oil ratio (SOR)</t>
    <phoneticPr fontId="14" type="noConversion"/>
  </si>
  <si>
    <t>Flowback flaring, median, is ~10 scf/bbl, from Brandt et al. 2015, Table 8.  Total flared volume in Bakken was 323959 mcf/d. This equals a per-bbl flaring rate of 353 scf per bbl in 2013, averaged over flaring and non-flaring wells.</t>
  </si>
  <si>
    <t>Venting to oil production</t>
    <phoneticPr fontId="14" type="noConversion"/>
  </si>
  <si>
    <t>Landuse</t>
    <phoneticPr fontId="14" type="noConversion"/>
  </si>
  <si>
    <t>Transport</t>
    <phoneticPr fontId="14" type="noConversion"/>
  </si>
  <si>
    <t>Eagle Ford - Black oil</t>
  </si>
  <si>
    <t>Eagle Ford - Volatile oil</t>
  </si>
  <si>
    <t>Eagle Ford - Condensate</t>
  </si>
  <si>
    <t>Eagle Ford - Gas</t>
  </si>
  <si>
    <t>Lists first production from petrohawk in 2008</t>
  </si>
  <si>
    <t>Depth between 4000 and 12000 feet</t>
  </si>
  <si>
    <t>Oil production volume</t>
    <phoneticPr fontId="14" type="noConversion"/>
  </si>
  <si>
    <t>Production in gas zone in 2013 from Ghandi et al. Table 11. Result is based on correcting error in Table heading, which says million bbl per day, but should read thousand bbl per day</t>
  </si>
  <si>
    <t>Wells in gas zone from Ghandi et al. table 10, p. 17</t>
  </si>
  <si>
    <t>Average operating pressure given as halfway between initial bottom-hole flowing PSI (Table 24) and a final PSI of 1000</t>
  </si>
  <si>
    <t>Data from Ghandi et al. 2015, Figure 9, p. 18</t>
  </si>
  <si>
    <t>Water-to-oil ratio (WOR)</t>
    <phoneticPr fontId="14" type="noConversion"/>
  </si>
  <si>
    <t>Average of 144925 monthly observations reported in original Ghandi et al. dataset. Taken as sum of total water produced divided by sum of total liquid hydrocarbon produced.</t>
  </si>
  <si>
    <t>Water injection ratio</t>
    <phoneticPr fontId="14" type="noConversion"/>
  </si>
  <si>
    <t>From Ghandi et al. Table 31, for flaring rate per unit of EUR, plys the mean flowback flaring volume.</t>
  </si>
  <si>
    <t>From Ghandi et al. Table 31, for venting rate from flowback volume.</t>
  </si>
  <si>
    <t>Median API for "condensate" from Ghandi et al. 2015, Table 20</t>
  </si>
  <si>
    <t>Ghandi et al. 2015, Table 17</t>
  </si>
  <si>
    <t>(1) Scanlon_2014_Comparison_Water_Use_Fracking</t>
  </si>
  <si>
    <t>(2) Reuters_Dec14_Eagleford_Production</t>
  </si>
  <si>
    <t>(3) Eagleford_Wells_Permitted_Dec2014</t>
  </si>
  <si>
    <t>(4) Eagleford_Shale_Information_Dec2014</t>
  </si>
  <si>
    <t>(5) EIA_Crudetypes_2014</t>
  </si>
  <si>
    <t>(6) Ghandi et al. 2015</t>
  </si>
  <si>
    <t>(5) Enhanced Oil Recovery Field Case Studies</t>
    <phoneticPr fontId="29" type="noConversion"/>
  </si>
  <si>
    <t>(4) Marathon Sells Interest in Yates Field to Kinder Morgan, received from http://www.rigzone.com/news/article.asp?a_id=9196</t>
    <phoneticPr fontId="29" type="noConversion"/>
  </si>
  <si>
    <t>(3) History of the Yates Field at Fractured Reservoirs, received from http://www.fracturedreservoirs.com/niper/FIELDHIS.HTM</t>
    <phoneticPr fontId="29" type="noConversion"/>
  </si>
  <si>
    <t>(2) History of the Yates Field, received from http://www.energyindustryphotos.com/history_of_the_yates_oil_field_n.htm</t>
    <phoneticPr fontId="29" type="noConversion"/>
  </si>
  <si>
    <t>(1) Petroleum refining in nontechnical language</t>
    <phoneticPr fontId="29" type="noConversion"/>
  </si>
  <si>
    <t>Several improved oil recovery methods had been evaluated in this prolific field with cumulative production greater than 1.3 billion bbl of oil with 30 API.</t>
    <phoneticPr fontId="29" type="noConversion"/>
  </si>
  <si>
    <t>The average ratio was about 500 cu. ft.</t>
    <phoneticPr fontId="29" type="noConversion"/>
  </si>
  <si>
    <t xml:space="preserve">The field currently has more than 360 active producing wells and covers a unitized area of approximately 26,400 acres or almost 41 square miles. </t>
    <phoneticPr fontId="29" type="noConversion"/>
  </si>
  <si>
    <t xml:space="preserve">2003: Production volume: 7.5 million </t>
    <phoneticPr fontId="29" type="noConversion"/>
  </si>
  <si>
    <t>Sour crudes include Alaska North Slope, Venezuelan, and West Texas Sour from fields like Yates and Wasson.</t>
    <phoneticPr fontId="29" type="noConversion"/>
  </si>
  <si>
    <t>US</t>
    <phoneticPr fontId="29" type="noConversion"/>
  </si>
  <si>
    <t>As shown above,“traditional” application of miscible CO2-EOR technology (involving a relatively modest volume of CO2 injection) to the 182 large reservoirs in the data base would enable nearly 6.9 billion barrels of “stranded oil” to become technically recoverable in the Permian Basin[1].
By 1966 production had diminished due to depletion of many of the major reservoirs, and between 1968 and 1972 Marathon operated a waterflooding program on the west side of the field, along with a CO2-injection regime[2].
In 1992 there were 1,100 active production wells, along with 57 injection wells [3].</t>
    <phoneticPr fontId="29" type="noConversion"/>
  </si>
  <si>
    <t>1 &amp; 2 &amp;3</t>
    <phoneticPr fontId="29" type="noConversion"/>
  </si>
  <si>
    <t>Gas reinjection, water flooding, water reinjection</t>
    <phoneticPr fontId="29" type="noConversion"/>
  </si>
  <si>
    <t>(6) Analysis of Crude Oil Electrostatic Desalters Performance</t>
    <phoneticPr fontId="29" type="noConversion"/>
  </si>
  <si>
    <t>(5)Investigation of Hydrogen Sulfide Oil Pollution Source: Asmari Oil Reservoir of Marun Oil Field in the Southwest of Iran</t>
    <phoneticPr fontId="29" type="noConversion"/>
  </si>
  <si>
    <t>(3) Iran Country Profile, received from https://theoilexchange.wordpress.com/tag/ahwaz/</t>
    <phoneticPr fontId="29" type="noConversion"/>
  </si>
  <si>
    <t>(2) Iranian Heavy Crude Oil, received from http://abarrelfull.wikidot.com/iranian-heavy-crude-oil</t>
    <phoneticPr fontId="29" type="noConversion"/>
  </si>
  <si>
    <t>(1) STRATEGIES IN FINANCING OIL &amp; GAS UPSTREAM PROJECTS</t>
    <phoneticPr fontId="29" type="noConversion"/>
  </si>
  <si>
    <t>Thousand cubic meters per day: 83; Thousand barrels per day: 520</t>
    <phoneticPr fontId="29" type="noConversion"/>
  </si>
  <si>
    <t>From figure 5</t>
    <phoneticPr fontId="29" type="noConversion"/>
  </si>
  <si>
    <t>To date, about 370 wells have been drilled in the Marun oil field.</t>
    <phoneticPr fontId="29" type="noConversion"/>
  </si>
  <si>
    <t>From table 1, the average drilled depth is 2896 m.</t>
    <phoneticPr fontId="29" type="noConversion"/>
  </si>
  <si>
    <t>The Marun field was brought on stream in 1966 and its production gradually raised to more than one million barrels of oil a day in 1972.</t>
    <phoneticPr fontId="29" type="noConversion"/>
  </si>
  <si>
    <t>Gachsaran and Marun are two of the largest fields that contribute to Iran Heavy. Other fields include Rag-e-Safid, Ahwaz, Bangestan, Mansouri,and Bibi Hakimeh [1].
Iran’s largest producing field is the Ahwaz field, followed by the Marun and then Gachsaran fields, which are all located in the Khuzestan Basin [2].</t>
    <phoneticPr fontId="29" type="noConversion"/>
  </si>
  <si>
    <t>2 &amp; 3</t>
    <phoneticPr fontId="29" type="noConversion"/>
  </si>
  <si>
    <t>Marun</t>
    <phoneticPr fontId="29" type="noConversion"/>
  </si>
  <si>
    <t>Iran</t>
    <phoneticPr fontId="29" type="noConversion"/>
  </si>
  <si>
    <t>Gas production. Gas injection project aimed at boosting onshore capacity by 300,000 b/d by 2001 (may be delayed).(Marun,Karanj, and Parsi fields.</t>
    <phoneticPr fontId="29" type="noConversion"/>
  </si>
  <si>
    <t>Gas reinjection</t>
    <phoneticPr fontId="29" type="noConversion"/>
  </si>
  <si>
    <t>Blend</t>
    <phoneticPr fontId="29" type="noConversion"/>
  </si>
  <si>
    <t>(4) The 8th IIES International Conference "Energy Security and New Challenges", held in 29–30 November 2003, IRIB Conference Center, Tehran, Iran, received from https://en.wikipedia.org/wiki/National_Iranian_Oil_Company</t>
    <phoneticPr fontId="29" type="noConversion"/>
  </si>
  <si>
    <t>(3) EU Pathway Study Life Cycle Assessment of Crude Oils in a European Context</t>
    <phoneticPr fontId="29" type="noConversion"/>
  </si>
  <si>
    <t>(2) Russia, EIA</t>
    <phoneticPr fontId="29" type="noConversion"/>
  </si>
  <si>
    <t>(1) Russia's Oldest Oil Producing Field Marks 65th Anniversary, received from https://www.oilandgaseurasia.com/en/tech_trend/russias-oldest-oil-producing-field-marks-65th-anniversary#sthash.6AUQEQ1Q.dpuf</t>
    <phoneticPr fontId="29" type="noConversion"/>
  </si>
  <si>
    <t>It is operated by Tatneft and produced about 300,000 b/d in 2013</t>
    <phoneticPr fontId="29" type="noConversion"/>
  </si>
  <si>
    <t>The giant Romashkinskoye field (discovered in 1948) is the largest in the region</t>
    <phoneticPr fontId="29" type="noConversion"/>
  </si>
  <si>
    <t>(5) Kirkuk–Ceyhan Oil Pipeline, received from https://en.wikipedia.org/wiki/Kirkuk%E2%80%93Ceyhan_Oil_Pipeline</t>
    <phoneticPr fontId="29" type="noConversion"/>
  </si>
  <si>
    <t>(4) Iraq and Oil, received from https://grandemotte.wordpress.com/iraq/</t>
    <phoneticPr fontId="29" type="noConversion"/>
  </si>
  <si>
    <t>(3) Description of the Kirkuk oilfields</t>
    <phoneticPr fontId="29" type="noConversion"/>
  </si>
  <si>
    <t>(2) Kirkuk, received from http://www.globalsecurity.org/military/world/iraq/kirkuk.htm</t>
    <phoneticPr fontId="29" type="noConversion"/>
  </si>
  <si>
    <t>(1) Kirkuk field, received from http://petrowiki.org/Kirkuk_field</t>
    <phoneticPr fontId="29" type="noConversion"/>
  </si>
  <si>
    <t>The oil gravity is approximately 36°API and was approximately 500 psi undersaturated at the original reservoir pressure of 1,100 psia.</t>
    <phoneticPr fontId="29" type="noConversion"/>
  </si>
  <si>
    <t>Water injection initially was peripheral; however, because of low injectivity caused by lack of downdip fracturing, injection was shifted to seven injection wells in the saddle area between the two principal domes of this oil field, one of which had an injection capacity of more than 400,000 barrels of water per day (BWPD).</t>
    <phoneticPr fontId="29" type="noConversion"/>
  </si>
  <si>
    <t>The Kirkuk field, discovered in 1927, was the second largest producing field in the world in 1971. As of 2013 the field produces in the region of 250,000 barrels per day, down from nearly 1,000,000 barrels per day less than a decade ago.</t>
    <phoneticPr fontId="29" type="noConversion"/>
  </si>
  <si>
    <t xml:space="preserve">The depth of the producing wells varies from approximately 1200 feet to 3000 feet depending on the elevation of the well and its position on the struture. </t>
    <phoneticPr fontId="29" type="noConversion"/>
  </si>
  <si>
    <t>1200-3000</t>
    <phoneticPr fontId="29" type="noConversion"/>
  </si>
  <si>
    <t>The Kirkuk field, originally brought online by IPC in 1934, still forms the basis 
for northern Iraqi oil production.</t>
    <phoneticPr fontId="29" type="noConversion"/>
  </si>
  <si>
    <t>Kirkuk</t>
    <phoneticPr fontId="29" type="noConversion"/>
  </si>
  <si>
    <t>Kirkuk is a supergiant oil reservoir located in Iraq. Kirkuk began production in 1934, and 2 billion bbl of oil were produced before water injection was implemented in 1961.</t>
    <phoneticPr fontId="29" type="noConversion"/>
  </si>
  <si>
    <t>Water reinjection</t>
    <phoneticPr fontId="29" type="noConversion"/>
  </si>
  <si>
    <t>Iraq</t>
    <phoneticPr fontId="29" type="noConversion"/>
  </si>
  <si>
    <t>Qinhuangdao 32-6</t>
  </si>
  <si>
    <t>Columbia</t>
  </si>
  <si>
    <t>(6) "Pacific Rubiales says Colombia ODL pipeline starts ops". Reuters. 2009-09-14. Retrieved 2010-02-13.</t>
    <phoneticPr fontId="29" type="noConversion"/>
  </si>
  <si>
    <t>(5) List of crude oil products,received from https://en.wikipedia.org/wiki/List_of_crude_oil_products</t>
    <phoneticPr fontId="29" type="noConversion"/>
  </si>
  <si>
    <t>(4) Petroleum Geology of the Cusiana Field, Llanos Basin Foothills, Colombia1</t>
    <phoneticPr fontId="29" type="noConversion"/>
  </si>
  <si>
    <t>(3) An Energy Overview of Colombia, received from http://www.geni.org/globalenergy/library/national_energy_grid/colombia/EnergyOverviewofColombia.shtml</t>
    <phoneticPr fontId="29" type="noConversion"/>
  </si>
  <si>
    <t>(2) Cusiana Field Understanding the Reservoir and Improving Depletion history</t>
    <phoneticPr fontId="29" type="noConversion"/>
  </si>
  <si>
    <t>(1) The Cusiana Field, Llanos Foothills, Colombia: Lessons Learned from the Rapid Development of a Giant Oil Field</t>
    <phoneticPr fontId="29" type="noConversion"/>
  </si>
  <si>
    <t>Current production rates are of [he order of 180,000 bpd, with a GOR of 1400-2000 scf/bbl and little water, from thirteen wells drilled to about 13,000 ft</t>
    <phoneticPr fontId="29" type="noConversion"/>
  </si>
  <si>
    <t>1400-2000</t>
    <phoneticPr fontId="29" type="noConversion"/>
  </si>
  <si>
    <t>Cusiana Average Oil Rim and Gas Cap Properties for Mirador, Barco, and Guadalupe Formations*: Mirador:5950 psia; Barco:6050 psia;Guadalupe: 6050 psia</t>
    <phoneticPr fontId="29" type="noConversion"/>
  </si>
  <si>
    <t>80 to 100Producer wells (320 acre-spacing)</t>
  </si>
  <si>
    <t>80-100</t>
    <phoneticPr fontId="29" type="noConversion"/>
  </si>
  <si>
    <r>
      <t xml:space="preserve">Output from the Cusiana/Cupiagua fields has been dropping from a peak of 440,000 b/d in 1999 to an estimated 240,000 b/d in 2002, and analysts </t>
    </r>
    <r>
      <rPr>
        <b/>
        <sz val="12"/>
        <color theme="1"/>
        <rFont val="Times New Roman"/>
        <family val="1"/>
      </rPr>
      <t>expect</t>
    </r>
    <r>
      <rPr>
        <sz val="12"/>
        <color theme="1"/>
        <rFont val="Times New Roman"/>
        <family val="1"/>
      </rPr>
      <t xml:space="preserve"> output to further decline to 220,000 b/d in 2003</t>
    </r>
    <phoneticPr fontId="29" type="noConversion"/>
  </si>
  <si>
    <t>Light oil, gas, and condensate in Cusiana occur at drilling depths that average 15,000 ft (4575 m) in an asymmetric, hanging-wall anticlinal trap 15 mi (25 km) long and 3–4 mi (5–6 km) across, formed during the Miocene–Holocene deformation of the Eastern Cordillera.</t>
    <phoneticPr fontId="29" type="noConversion"/>
  </si>
  <si>
    <t>Discovered in 1992, the Cusiana field was sanctioned for fast-track development in 1993 and, despite the security problems of the country, was successfully brought onto production in 1995, when the 1.2-bcfd gas reinjection facility started up</t>
    <phoneticPr fontId="29" type="noConversion"/>
  </si>
  <si>
    <t>Cusiana is a mature onshore oil field which is producing from a Late Cretaceous sandstone reservoir, known as the Guadalupe Formation, and two Early Tertiary sandstone reservoirs: the Paleocene Barco Formation and the Miocene Mirador Formation.</t>
    <phoneticPr fontId="29" type="noConversion"/>
  </si>
  <si>
    <t>Cusiana field</t>
    <phoneticPr fontId="29" type="noConversion"/>
  </si>
  <si>
    <t>Columbia</t>
    <phoneticPr fontId="29" type="noConversion"/>
  </si>
  <si>
    <t>Gas injection, water injection</t>
    <phoneticPr fontId="29" type="noConversion"/>
  </si>
  <si>
    <t>(5) List of crude oil products, received from https://en.wikipedia.org/wiki/List_of_crude_oil_products</t>
    <phoneticPr fontId="29" type="noConversion"/>
  </si>
  <si>
    <t>(4) Ecuador and Oil, received from http://www.pauldonahue.net/ecuador_and_oil.html</t>
    <phoneticPr fontId="29" type="noConversion"/>
  </si>
  <si>
    <t>(3)Sacha Oil Field of Ecuadorian Oriente</t>
    <phoneticPr fontId="29" type="noConversion"/>
  </si>
  <si>
    <t>(2) Oil exploitation and health in the Amazon Basin of Ecuador</t>
    <phoneticPr fontId="29" type="noConversion"/>
  </si>
  <si>
    <t>(1)Sacha Field- Ecuador Oriente Basin</t>
    <phoneticPr fontId="29" type="noConversion"/>
  </si>
  <si>
    <t>Source:</t>
    <phoneticPr fontId="29" type="noConversion"/>
  </si>
  <si>
    <t>Transport</t>
    <phoneticPr fontId="29" type="noConversion"/>
  </si>
  <si>
    <t>Current oil production activities span nearly 1 million hectares in the "Oriente".[2]</t>
    <phoneticPr fontId="29" type="noConversion"/>
  </si>
  <si>
    <t>Landuse</t>
    <phoneticPr fontId="29" type="noConversion"/>
  </si>
  <si>
    <t>Associated gas composition</t>
    <phoneticPr fontId="29" type="noConversion"/>
  </si>
  <si>
    <t>API gravity 29.9C(60°F) (Mixture of crude oil from all four reservoirs)</t>
    <phoneticPr fontId="29" type="noConversion"/>
  </si>
  <si>
    <t>API gravity of produced crude</t>
    <phoneticPr fontId="29" type="noConversion"/>
  </si>
  <si>
    <t>Fluid properties</t>
    <phoneticPr fontId="29" type="noConversion"/>
  </si>
  <si>
    <t>Fraction of diluent in diluted crude</t>
    <phoneticPr fontId="29" type="noConversion"/>
  </si>
  <si>
    <t>Venting to oil production</t>
    <phoneticPr fontId="29" type="noConversion"/>
  </si>
  <si>
    <t>Flaring to oil production</t>
    <phoneticPr fontId="29" type="noConversion"/>
  </si>
  <si>
    <t>Upgrading activity</t>
    <phoneticPr fontId="29" type="noConversion"/>
  </si>
  <si>
    <t>Processing practices</t>
    <phoneticPr fontId="29" type="noConversion"/>
  </si>
  <si>
    <t>Steam via co-generation</t>
    <phoneticPr fontId="29" type="noConversion"/>
  </si>
  <si>
    <t>Fraction of water produced reinjected</t>
    <phoneticPr fontId="29" type="noConversion"/>
  </si>
  <si>
    <t>Fraction of remaining gas reinjected</t>
    <phoneticPr fontId="29" type="noConversion"/>
  </si>
  <si>
    <t>electricity generated onsite</t>
    <phoneticPr fontId="29" type="noConversion"/>
  </si>
  <si>
    <t>Steam-to-oil ratio (SOR)</t>
    <phoneticPr fontId="29" type="noConversion"/>
  </si>
  <si>
    <t>Gas flooding injection ratio</t>
    <phoneticPr fontId="29" type="noConversion"/>
  </si>
  <si>
    <t>Gas lifting injection ratio</t>
    <phoneticPr fontId="29" type="noConversion"/>
  </si>
  <si>
    <t>Water injection ratio</t>
    <phoneticPr fontId="29" type="noConversion"/>
  </si>
  <si>
    <t xml:space="preserve">Sacha: Cumulative production (through 1987) 337.930 million bbl; Cumulative water production 197.324 million bbl </t>
    <phoneticPr fontId="29" type="noConversion"/>
  </si>
  <si>
    <t>Water-to-oil ratio (WOR)</t>
    <phoneticPr fontId="29" type="noConversion"/>
  </si>
  <si>
    <t>Gas-to-oil ratio (GOR)</t>
    <phoneticPr fontId="29" type="noConversion"/>
  </si>
  <si>
    <t>Production practices</t>
    <phoneticPr fontId="29" type="noConversion"/>
  </si>
  <si>
    <t>Average reservoir pressure</t>
    <phoneticPr fontId="29" type="noConversion"/>
  </si>
  <si>
    <t>Productivity index</t>
    <phoneticPr fontId="29" type="noConversion"/>
  </si>
  <si>
    <t>Well diameter</t>
    <phoneticPr fontId="29" type="noConversion"/>
  </si>
  <si>
    <t>Number of water injecting wells</t>
    <phoneticPr fontId="29" type="noConversion"/>
  </si>
  <si>
    <t xml:space="preserve">Current oil production activities span nearly 1 million hectares in the ”Oriente”, and include over 300 producing wells and 29 production camps. </t>
    <phoneticPr fontId="29" type="noConversion"/>
  </si>
  <si>
    <t>Number of producing wells</t>
    <phoneticPr fontId="29" type="noConversion"/>
  </si>
  <si>
    <t>The country has 4.6 billion barrels of proven oil reserves, with crude production of around 390,000 barrels per day (bbl/d)</t>
    <phoneticPr fontId="29" type="noConversion"/>
  </si>
  <si>
    <t>Oil production volume</t>
    <phoneticPr fontId="29" type="noConversion"/>
  </si>
  <si>
    <t>The Cretaceous sandstones, at drilled depths between 9,300 and 10,100 ft (2,835 and 3,080 m) provide excellent reservoirs</t>
    <phoneticPr fontId="29" type="noConversion"/>
  </si>
  <si>
    <t xml:space="preserve">9,300-10100 </t>
    <phoneticPr fontId="29" type="noConversion"/>
  </si>
  <si>
    <t>Field depth</t>
    <phoneticPr fontId="29" type="noConversion"/>
  </si>
  <si>
    <t xml:space="preserve">In 1967, a Texaco-Gulf consortium discovered a rich field of oil beneath the rainforest,leading to an oil boom that has permanently reshaped the region. </t>
    <phoneticPr fontId="29" type="noConversion"/>
  </si>
  <si>
    <t>Field age</t>
    <phoneticPr fontId="29" type="noConversion"/>
  </si>
  <si>
    <t>Sacha field, located in the north-central Oriente region of Ecuador about 112 mi (180 km) east of the capital city, Quito, is the second largest field discovered in the Oriente basin (Figure 1). Other significant fields lying in the same region include Shushufindi-Aguarico, Lago Agrio, Auca, and Libertador.</t>
    <phoneticPr fontId="29" type="noConversion"/>
  </si>
  <si>
    <t>Sacha</t>
    <phoneticPr fontId="29" type="noConversion"/>
  </si>
  <si>
    <t>Field name</t>
    <phoneticPr fontId="29" type="noConversion"/>
  </si>
  <si>
    <t>Ecuador</t>
    <phoneticPr fontId="29" type="noConversion"/>
  </si>
  <si>
    <t>Field location (Country)</t>
    <phoneticPr fontId="29" type="noConversion"/>
  </si>
  <si>
    <t>Field properties</t>
    <phoneticPr fontId="29" type="noConversion"/>
  </si>
  <si>
    <t>Water flooding</t>
    <phoneticPr fontId="29" type="noConversion"/>
  </si>
  <si>
    <t>Production Method</t>
    <phoneticPr fontId="29" type="noConversion"/>
  </si>
  <si>
    <t>Petroleum type</t>
    <phoneticPr fontId="29" type="noConversion"/>
  </si>
  <si>
    <t>Description</t>
    <phoneticPr fontId="29" type="noConversion"/>
  </si>
  <si>
    <t>Source</t>
    <phoneticPr fontId="29" type="noConversion"/>
  </si>
  <si>
    <t>Value</t>
    <phoneticPr fontId="29" type="noConversion"/>
  </si>
  <si>
    <t>Entry</t>
    <phoneticPr fontId="29" type="noConversion"/>
  </si>
  <si>
    <t>(5) Kharg district description, Iranian National Oil Company. http://www.iooc.co.ir/ENKhark.aspx</t>
  </si>
  <si>
    <t>(4) IPTC 13434, 2009</t>
  </si>
  <si>
    <t>(3) OTC, 1979. Creamer, Streifel, Farmanara, Feizy. The development of the Ardeshir field.</t>
  </si>
  <si>
    <t>(2) Naim and Alsharhan, Sedimentary basins and petroleum geology of the Middle East. P.735</t>
  </si>
  <si>
    <t>(1) Oil and gas journal 2010 worldwide oilfield production survey</t>
  </si>
  <si>
    <t>PI between 1 and 74, with newer wells coming in higher.</t>
  </si>
  <si>
    <t>Some sources suggest 107 total wells, of which 67 are producers. The iranian oil company suggests 90 wells and 140,000 bbl per day</t>
  </si>
  <si>
    <t>Outdated, production as of Dec 1978.</t>
  </si>
  <si>
    <t>Ardeshir (now called Abouzar or Aboozar)</t>
    <phoneticPr fontId="55" type="noConversion"/>
  </si>
  <si>
    <t>Iran</t>
  </si>
  <si>
    <t>Primary production</t>
    <phoneticPr fontId="55" type="noConversion"/>
  </si>
  <si>
    <t>(4) Middle East Pipelines map, received from http://www.theodora.com/pipelines/middle_east_oil_gas_products_pipelines_map.html</t>
    <phoneticPr fontId="29" type="noConversion"/>
  </si>
  <si>
    <t>(3) Geology of Iraq</t>
    <phoneticPr fontId="29" type="noConversion"/>
  </si>
  <si>
    <t>(2) Production optimization of ESP wells in Iraq Rumaila oilfield</t>
    <phoneticPr fontId="29" type="noConversion"/>
  </si>
  <si>
    <t>(1) Rumaila Oil Field Expansion, Iraq, received from http://www.hydrocarbons-technology.com/projects/rumaila-oil-field-expansion/</t>
    <phoneticPr fontId="29" type="noConversion"/>
  </si>
  <si>
    <t>Source:</t>
    <phoneticPr fontId="29" type="noConversion"/>
  </si>
  <si>
    <t>Transport</t>
    <phoneticPr fontId="29" type="noConversion"/>
  </si>
  <si>
    <t>Landuse</t>
    <phoneticPr fontId="29" type="noConversion"/>
  </si>
  <si>
    <t>Associated gas composition</t>
    <phoneticPr fontId="29" type="noConversion"/>
  </si>
  <si>
    <t>The Rumaila field produces three streams: Basra light, Basra Medium (30 API, 2.6% sulphur) and Basra Heavy.</t>
    <phoneticPr fontId="29" type="noConversion"/>
  </si>
  <si>
    <t>API gravity of produced crude</t>
    <phoneticPr fontId="29" type="noConversion"/>
  </si>
  <si>
    <t>Fluid properties</t>
    <phoneticPr fontId="29" type="noConversion"/>
  </si>
  <si>
    <t>Fraction of diluent in diluted crude</t>
    <phoneticPr fontId="29" type="noConversion"/>
  </si>
  <si>
    <t>Venting to oil production</t>
    <phoneticPr fontId="29" type="noConversion"/>
  </si>
  <si>
    <t>Flaring to oil production</t>
    <phoneticPr fontId="29" type="noConversion"/>
  </si>
  <si>
    <t>Upgrading activity</t>
    <phoneticPr fontId="29" type="noConversion"/>
  </si>
  <si>
    <t>Processing practices</t>
    <phoneticPr fontId="29" type="noConversion"/>
  </si>
  <si>
    <t>Steam via co-generation</t>
    <phoneticPr fontId="29" type="noConversion"/>
  </si>
  <si>
    <t>Fraction of water produced reinjected</t>
    <phoneticPr fontId="29" type="noConversion"/>
  </si>
  <si>
    <t>Fraction of remaining gas reinjected</t>
    <phoneticPr fontId="29" type="noConversion"/>
  </si>
  <si>
    <t>electricity generated onsite</t>
    <phoneticPr fontId="29" type="noConversion"/>
  </si>
  <si>
    <t>Steam-to-oil ratio (SOR)</t>
    <phoneticPr fontId="29" type="noConversion"/>
  </si>
  <si>
    <t>Gas flooding injection ratio</t>
    <phoneticPr fontId="29" type="noConversion"/>
  </si>
  <si>
    <t>Gas lifting injection ratio</t>
    <phoneticPr fontId="29" type="noConversion"/>
  </si>
  <si>
    <t>Water injection ratio</t>
    <phoneticPr fontId="29" type="noConversion"/>
  </si>
  <si>
    <t>Water Cut (0-60%)</t>
  </si>
  <si>
    <t>Water-to-oil ratio (WOR)</t>
    <phoneticPr fontId="29" type="noConversion"/>
  </si>
  <si>
    <t>Low to Moderate GOR (400-850 SCF/STB)</t>
  </si>
  <si>
    <t>Gas-to-oil ratio (GOR)</t>
    <phoneticPr fontId="29" type="noConversion"/>
  </si>
  <si>
    <t>Production practices</t>
    <phoneticPr fontId="29" type="noConversion"/>
  </si>
  <si>
    <t>Average reservoir pressure</t>
    <phoneticPr fontId="29" type="noConversion"/>
  </si>
  <si>
    <t>Productivity index</t>
    <phoneticPr fontId="29" type="noConversion"/>
  </si>
  <si>
    <t>Well diameter</t>
    <phoneticPr fontId="29" type="noConversion"/>
  </si>
  <si>
    <t>Number of water injecting wells</t>
    <phoneticPr fontId="29" type="noConversion"/>
  </si>
  <si>
    <t>More than 200 production wells are operating in the field currently.</t>
  </si>
  <si>
    <t>Number of producing wells</t>
    <phoneticPr fontId="29" type="noConversion"/>
  </si>
  <si>
    <t>In January 2011, the production increased 10% and reached a milestone of 1.06 million barrels per day.</t>
    <phoneticPr fontId="29" type="noConversion"/>
  </si>
  <si>
    <t>Oil production volume</t>
    <phoneticPr fontId="29" type="noConversion"/>
  </si>
  <si>
    <t>Reservoir depth (2200- 3300m)</t>
  </si>
  <si>
    <t>Field depth</t>
    <phoneticPr fontId="29" type="noConversion"/>
  </si>
  <si>
    <t>Production cbegan in 1972. </t>
  </si>
  <si>
    <t>Field age</t>
    <phoneticPr fontId="29" type="noConversion"/>
  </si>
  <si>
    <t>Rumaila</t>
    <phoneticPr fontId="29" type="noConversion"/>
  </si>
  <si>
    <t>Field name</t>
    <phoneticPr fontId="29" type="noConversion"/>
  </si>
  <si>
    <t>Iraq</t>
    <phoneticPr fontId="29" type="noConversion"/>
  </si>
  <si>
    <t>Field location (Country)</t>
    <phoneticPr fontId="29" type="noConversion"/>
  </si>
  <si>
    <t>Field properties</t>
    <phoneticPr fontId="29" type="noConversion"/>
  </si>
  <si>
    <t>In September 2011, GE Oil and Gas was awarded a $40m contract to supply 
integrated packages of pumps, gas engines and additional equipment for water re-injection operations at the field to increase production.</t>
    <phoneticPr fontId="29" type="noConversion"/>
  </si>
  <si>
    <t>Water reinjection</t>
    <phoneticPr fontId="29" type="noConversion"/>
  </si>
  <si>
    <t>Production Method</t>
    <phoneticPr fontId="29" type="noConversion"/>
  </si>
  <si>
    <t>Petroleum type</t>
    <phoneticPr fontId="29" type="noConversion"/>
  </si>
  <si>
    <t>Description</t>
    <phoneticPr fontId="29" type="noConversion"/>
  </si>
  <si>
    <t>Source</t>
    <phoneticPr fontId="29" type="noConversion"/>
  </si>
  <si>
    <t>Value</t>
    <phoneticPr fontId="29" type="noConversion"/>
  </si>
  <si>
    <t>Entry</t>
    <phoneticPr fontId="29" type="noConversion"/>
  </si>
  <si>
    <t>(11) PRE-FEED YAMAMA FORMATION DEVELOPMENTWEST QURNA 2 PROJECT, IRAQProcess Simulation Report</t>
  </si>
  <si>
    <t>(10)  http://www.drillingcontractor.org/29261-29261</t>
  </si>
  <si>
    <t>(9) Lukoil: West Qurna-2: Key Facts and Figures. http://lukoil-overseas.com/upload/multimedia/West%20Qurna-2%20Facts%20and%20Figures.pdf</t>
  </si>
  <si>
    <t>(8) http://www.iraq-businessnews.com/tag/west-qurna/</t>
  </si>
  <si>
    <t>(7) Hydrocarbons-technolgy.com: West Qurna-2 Field, Basra Province, Iraq</t>
  </si>
  <si>
    <t>(6) OGJ: "Lukoil’s West Qurna-2 field production tops 280,000 b/d" Aug 20 2014</t>
  </si>
  <si>
    <t>(5) SPE-171812-MS</t>
  </si>
  <si>
    <t>(4) SPE 138726</t>
  </si>
  <si>
    <t>(3) SPE/IADC 148509</t>
  </si>
  <si>
    <t>(2) SPE 166695</t>
  </si>
  <si>
    <t>(1) Platts: Iraq surprises market with sharp hike in new Basrah Heavy OSP for Asia. 11 June 2015</t>
  </si>
  <si>
    <t>Transport</t>
    <phoneticPr fontId="29" type="noConversion"/>
  </si>
  <si>
    <t>Landuse</t>
    <phoneticPr fontId="29" type="noConversion"/>
  </si>
  <si>
    <t>Associated gas composition</t>
    <phoneticPr fontId="29" type="noConversion"/>
  </si>
  <si>
    <t>API gravity of produced crude</t>
    <phoneticPr fontId="29" type="noConversion"/>
  </si>
  <si>
    <t>Fluid properties</t>
    <phoneticPr fontId="29" type="noConversion"/>
  </si>
  <si>
    <t>Fraction of diluent in diluted crude</t>
    <phoneticPr fontId="29" type="noConversion"/>
  </si>
  <si>
    <t>Venting to oil production</t>
    <phoneticPr fontId="29" type="noConversion"/>
  </si>
  <si>
    <t>Flaring to oil production</t>
    <phoneticPr fontId="29" type="noConversion"/>
  </si>
  <si>
    <t>Upgrading activity</t>
    <phoneticPr fontId="29" type="noConversion"/>
  </si>
  <si>
    <t>Processing practices</t>
    <phoneticPr fontId="29" type="noConversion"/>
  </si>
  <si>
    <t>Steam via co-generation</t>
    <phoneticPr fontId="29" type="noConversion"/>
  </si>
  <si>
    <t>Fraction of water produced reinjected</t>
    <phoneticPr fontId="29" type="noConversion"/>
  </si>
  <si>
    <t>Fraction of remaining gas reinjected</t>
    <phoneticPr fontId="29" type="noConversion"/>
  </si>
  <si>
    <t>electricity generated onsite</t>
    <phoneticPr fontId="29" type="noConversion"/>
  </si>
  <si>
    <t>Steam-to-oil ratio (SOR)</t>
    <phoneticPr fontId="29" type="noConversion"/>
  </si>
  <si>
    <t>Gas flooding injection ratio</t>
    <phoneticPr fontId="29" type="noConversion"/>
  </si>
  <si>
    <t>Gas lifting injection ratio</t>
    <phoneticPr fontId="29" type="noConversion"/>
  </si>
  <si>
    <t>scf gas/bbl oil</t>
  </si>
  <si>
    <t>Assume replacement. Multiple sources suggest water injection plant required.</t>
  </si>
  <si>
    <t>Water injection ratio</t>
    <phoneticPr fontId="29" type="noConversion"/>
  </si>
  <si>
    <t>scf gas/m3 oil</t>
  </si>
  <si>
    <t>No mention of water handling in early wells</t>
  </si>
  <si>
    <t>Water-to-oil ratio (WOR)</t>
    <phoneticPr fontId="29" type="noConversion"/>
  </si>
  <si>
    <t>m3 gas/m3 oil</t>
  </si>
  <si>
    <t>A constant GOR ratio of 135 sm3/sm3 is considered for Water Injection concept design</t>
  </si>
  <si>
    <t>Gas-to-oil ratio (GOR)</t>
    <phoneticPr fontId="29" type="noConversion"/>
  </si>
  <si>
    <t>Production practices</t>
    <phoneticPr fontId="29" type="noConversion"/>
  </si>
  <si>
    <t>Figure 6</t>
  </si>
  <si>
    <t>Average reservoir pressure</t>
    <phoneticPr fontId="29" type="noConversion"/>
  </si>
  <si>
    <t>Figure 4</t>
  </si>
  <si>
    <t>Productivity index</t>
    <phoneticPr fontId="29" type="noConversion"/>
  </si>
  <si>
    <t>Well diameter</t>
    <phoneticPr fontId="29" type="noConversion"/>
  </si>
  <si>
    <t>Number of water injecting wells</t>
    <phoneticPr fontId="29" type="noConversion"/>
  </si>
  <si>
    <t>"After installation of upstream facilities, 80 wells were completed, perforated and connected to degassing stations"</t>
  </si>
  <si>
    <t>Number of producing wells</t>
    <phoneticPr fontId="29" type="noConversion"/>
  </si>
  <si>
    <t>2015 production of about 400,000 bbl per day.</t>
  </si>
  <si>
    <t>Oil production volume</t>
    <phoneticPr fontId="29" type="noConversion"/>
  </si>
  <si>
    <t>Top of the formatied noted at TVDs of order 2029 m by SPE 166695</t>
  </si>
  <si>
    <t>Field depth</t>
    <phoneticPr fontId="29" type="noConversion"/>
  </si>
  <si>
    <t>Field age</t>
    <phoneticPr fontId="29" type="noConversion"/>
  </si>
  <si>
    <t>Regarding Basrah heavy: "The crude is made up of flows from the West Qurna/2 (47%), Halfaya (32%), Gharraf (12%), Nassiriya (5%) and Tuba (4%) fields."</t>
  </si>
  <si>
    <t>West Qurna-2</t>
  </si>
  <si>
    <t>Field name</t>
    <phoneticPr fontId="29" type="noConversion"/>
  </si>
  <si>
    <t>Field location (Country)</t>
    <phoneticPr fontId="29" type="noConversion"/>
  </si>
  <si>
    <t>Field properties</t>
    <phoneticPr fontId="29" type="noConversion"/>
  </si>
  <si>
    <t>"Most of the wells are being completed with artificial lift systems, such as electric submersible pumps."</t>
  </si>
  <si>
    <t>See Description</t>
    <phoneticPr fontId="29" type="noConversion"/>
  </si>
  <si>
    <t>Production Method</t>
    <phoneticPr fontId="29" type="noConversion"/>
  </si>
  <si>
    <t>Conventional</t>
    <phoneticPr fontId="29" type="noConversion"/>
  </si>
  <si>
    <t>Petroleum type</t>
    <phoneticPr fontId="29" type="noConversion"/>
  </si>
  <si>
    <t>Description</t>
    <phoneticPr fontId="29" type="noConversion"/>
  </si>
  <si>
    <t>Source</t>
    <phoneticPr fontId="29" type="noConversion"/>
  </si>
  <si>
    <t>Value</t>
    <phoneticPr fontId="29" type="noConversion"/>
  </si>
  <si>
    <t>Entry</t>
    <phoneticPr fontId="29" type="noConversion"/>
  </si>
  <si>
    <t>(9) SPE 164341</t>
  </si>
  <si>
    <t>(8) SPE 172517-MS</t>
  </si>
  <si>
    <t>(7) IPTC 11551</t>
  </si>
  <si>
    <t>(6) SPE 125330</t>
  </si>
  <si>
    <t>(5) SPE 62993</t>
  </si>
  <si>
    <t>(4) SPE 78492</t>
  </si>
  <si>
    <t>(3) SPE 49214</t>
  </si>
  <si>
    <t>(2) SPE 148198</t>
  </si>
  <si>
    <t>Injection of 125000 BWPD at 2500 PSI</t>
  </si>
  <si>
    <t>Seawater injection is practiced (JPT, 1982). Seawater is injected without the need for desalination, but with deareation and filtering (SPE 7765)</t>
  </si>
  <si>
    <t>Unclear on the whole, but source (4) suggests a number of wells with water cut above 40%. (7) suggests that the field on the whole produces (as of 2007) 250,000 bbl per day of water.  Source 9 is the best, showing in figure 2 a water cut of 20% as of 2010, with text suggesting 23% water cut as of 2012.</t>
  </si>
  <si>
    <t>GOR of about 500 scf/bbl seen for many wells in this sumulation</t>
  </si>
  <si>
    <t>Initial pressure was 2075 PSI, and has declined by about 200 psi since production began (3)</t>
  </si>
  <si>
    <t>(5) suggests a workover restored productivity index to 90 bb/psi-d</t>
  </si>
  <si>
    <t>3.5 inch tubing shown in Figure A-1</t>
  </si>
  <si>
    <t>The Wara water injection project began, suggesting 50 water injection wells as of 2015, eventially increasing to 400</t>
  </si>
  <si>
    <t>"the nuimber of actual wells was about 1000". Source 3 suggets 777 wells as of 1998.</t>
  </si>
  <si>
    <t>Figure 2</t>
  </si>
  <si>
    <t>Discovered in 1938, developed 8 years later.</t>
  </si>
  <si>
    <t>1,3</t>
  </si>
  <si>
    <t>Burgan</t>
    <phoneticPr fontId="55" type="noConversion"/>
  </si>
  <si>
    <t>Kuwait</t>
    <phoneticPr fontId="55" type="noConversion"/>
  </si>
  <si>
    <t>The reservoir management strategy in the past had been used 3SM to produce the most of the oil, and the production data analysis revealed that more than 75% of the oil production had come from 3SM. This strategy was based on low operating cost guideline. 3SM had a very strong aquifer support so that most wells could flow naturally.</t>
  </si>
  <si>
    <t>Natural drive</t>
  </si>
  <si>
    <t>(5) Es Sider Crude, A Barrel Full, retrieved from http://abarrelfull.wikidot.com/es-sider-crude</t>
    <phoneticPr fontId="29" type="noConversion"/>
  </si>
  <si>
    <t>(4) Libya's Largest Terminal Resumes Oil Exports, The Wall Street Journal, retrieved from http://www.wsj.com/articles/libyas-largest-terminal-resumes-oil-exports-1408523367</t>
    <phoneticPr fontId="29" type="noConversion"/>
  </si>
  <si>
    <t>(3) Libya - Part 2 - Profiles Of The Oil &amp; Gas Fields, retrieved from http://www.thefreelibrary.com/Libya+-+Part+2+-+Profiles+Of+The+Oil+%26+Gas+Fields%3A.-a058534709</t>
    <phoneticPr fontId="29" type="noConversion"/>
  </si>
  <si>
    <t>(2) Overview of Biggest Producing Fields in Libya, retrieved from http://wiki.openoil.net/index.php?title=Overview_of_Biggest_Producing_Fields_in_Libya</t>
    <phoneticPr fontId="29" type="noConversion"/>
  </si>
  <si>
    <t>Essider is a light sweet crude</t>
    <phoneticPr fontId="29" type="noConversion"/>
  </si>
  <si>
    <t>Focusing on the Waha concession of the Sirte basin, the blocks NC-98 and North Gialo have been identified by the Libya Government as to offer the reserves in crude oil, condensate and natural gas to restore the national production to its level of the 197os, before US’s sanctions.
At plateau production in 2017, NC-98 should deliver 80,000 bpd of condensate and 13.6 million cubic metres per day of natural gas. North Gialo is expected to produce 100,000 bpd of crude and 5.7 million cubic feet per day of gas. [35 scf/m3 and 7.33 bbl/tonne]</t>
    <phoneticPr fontId="29" type="noConversion"/>
  </si>
  <si>
    <t>[1]They had a capacity of around 350,000 barrels of oil equivalent (boe) per day as of 2009,a decrease from about 1 million bpd in 1969 and 400,000 bpd in 1986.In July 2012 the group of fields was producing at a rate of 345,000 barrels of oil equivalent (boe) per day.
[3]The terminal, which has an export capacity of 350,000 barrels a day, 
hasn't shipped any oil to international markets since July 2013,was occupied by an armed groupseeking greater regional autonomy for Eastern Libya.</t>
    <phoneticPr fontId="29" type="noConversion"/>
  </si>
  <si>
    <t>2&amp;4</t>
    <phoneticPr fontId="29" type="noConversion"/>
  </si>
  <si>
    <t>Waha is a giant discovered in 1960 by Oasis Oil at a depth of 6,000 feet.</t>
    <phoneticPr fontId="29" type="noConversion"/>
  </si>
  <si>
    <t>The Waha fields supply crude oil to the marine terminal at Es Sider</t>
    <phoneticPr fontId="29" type="noConversion"/>
  </si>
  <si>
    <t>Waha Oil Fields</t>
    <phoneticPr fontId="29" type="noConversion"/>
  </si>
  <si>
    <t>Libya</t>
    <phoneticPr fontId="29" type="noConversion"/>
  </si>
  <si>
    <t>(4) SPE paper 59063</t>
  </si>
  <si>
    <t>(3) SPE paper 59875</t>
  </si>
  <si>
    <t>(2) OGJ 2010 Worldwide production survey</t>
  </si>
  <si>
    <t>(1) OGJ 2015 Worldwide production survey</t>
  </si>
  <si>
    <t>Chosen to align with "Isthmus" crude blend, which originates from this area.</t>
  </si>
  <si>
    <t>None</t>
  </si>
  <si>
    <t>This cite report is studying gas injection, but notes that: "production is through aquifer drive, oil expansion, rock compaction, and secondary gas cap expansion. Water injection is also used as a means of energy."</t>
  </si>
  <si>
    <t>"On October 24th 1997, during the installation of a separator with a capacity of 150,000 BPD, an oil and gas leak was observed and later a fire of great importance which was controlled the same day. The field productions before the disaster of the Chuc-A platform was about 137,000 BPD and the mean pressure about 3925 psi."</t>
  </si>
  <si>
    <t>Chuc field producing 69,000 bbl per day in 2010. In updated 2015 survey the field is lumped with others in the Southeastern Marine Region.</t>
  </si>
  <si>
    <t>Chuc field discovered in 1982</t>
  </si>
  <si>
    <t>Chuc</t>
  </si>
  <si>
    <t>(6) The Onshore Dukhan Field, received from http://www.thefreelibrary.com/QATAR+-+QP+Operations+-+The+Onshore+Dukhan+Field.-a0266239428</t>
    <phoneticPr fontId="29" type="noConversion"/>
  </si>
  <si>
    <t>(5) Dukhan Oil Field, received from http://abarrelfull.wikidot.com/dukhan-oil-field</t>
    <phoneticPr fontId="29" type="noConversion"/>
  </si>
  <si>
    <t>(4) Dukhan Field - Qatar Arabian Platform</t>
    <phoneticPr fontId="29" type="noConversion"/>
  </si>
  <si>
    <t>(3) The Qatar Oil Discoveries, received from http://www.geoexpro.com/articles/2010/01/the-qatar-oil-discoveries</t>
    <phoneticPr fontId="29" type="noConversion"/>
  </si>
  <si>
    <t>(2) Dukhan Field, received from https://en.wikipedia.org/wiki/Dukhan_Field</t>
    <phoneticPr fontId="29" type="noConversion"/>
  </si>
  <si>
    <t>(1) Dukhan, received from http://extranet.qp.com.qa/qp.nsf/web/bc_dukhan</t>
    <phoneticPr fontId="29" type="noConversion"/>
  </si>
  <si>
    <t>Onshore Dukhan is a large oil and gas field extending over an area of approximately 80 kms by 8 kms and is located about 80 kms to the West of Doha. It produces crude oil, associated gas, condensate and non-associated gas.[5]</t>
    <phoneticPr fontId="29" type="noConversion"/>
  </si>
  <si>
    <t>Arab C, 37°; Arab D, 42°; Araej, 42.5°[3]; Dukhan crude is of high quality, with an API specific gravity of 40 degrees and sulfur content of 1.5%.[5]</t>
    <phoneticPr fontId="29" type="noConversion"/>
  </si>
  <si>
    <t>4&amp;5</t>
    <phoneticPr fontId="29" type="noConversion"/>
  </si>
  <si>
    <t>Initial recoverable reserves from its four reservoirs are 4.57 billion bbl of oil and 10.8 tcf of gas;Arab C, 735; Arab D, 1070; Araej, 1060</t>
    <phoneticPr fontId="29" type="noConversion"/>
  </si>
  <si>
    <t>Initial pressure: Arab D, 0.51 psi at 6250 ft (22,500 kPa at 1906 m); Araej, 3520 psi at 7050 ft (24,625 kPa at 2150 m); Khuff, 6090 psi at 10,000 ft (42,600 kPa at 3050)</t>
    <phoneticPr fontId="29" type="noConversion"/>
  </si>
  <si>
    <t>The total number of wells in the Dukhan field is 605, including 300 oil-producing wells, 182 water injection wells, 58 gas-producing and injector wells; the remaining are shut-in, observational or abandoned wells.</t>
    <phoneticPr fontId="29" type="noConversion"/>
  </si>
  <si>
    <t>The field produces up to 335,000 barrels (53,300 m3) of crude oil per day</t>
    <phoneticPr fontId="29" type="noConversion"/>
  </si>
  <si>
    <t>The first well was drilled in 1939/1940 and the first export of petroleum from 
Dukhan went out in 1949</t>
    <phoneticPr fontId="29" type="noConversion"/>
  </si>
  <si>
    <t>Dukhan</t>
    <phoneticPr fontId="29" type="noConversion"/>
  </si>
  <si>
    <t>Qatar</t>
    <phoneticPr fontId="29" type="noConversion"/>
  </si>
  <si>
    <t>In addition to this, facilities for injection of North Field gas into Khuff Reservoir, Injection of lean gas into Arab D gas cap and water injection into the main oil reservoirs of Arab C and Arab D for pressure maintenance are also operated on continuous basis in Dukhan. </t>
    <phoneticPr fontId="29" type="noConversion"/>
  </si>
  <si>
    <t>Water reinjection, gas reinjection</t>
    <phoneticPr fontId="29" type="noConversion"/>
  </si>
  <si>
    <t>(5) The Oil &amp; Gas Year Qatar 2010</t>
    <phoneticPr fontId="29" type="noConversion"/>
  </si>
  <si>
    <t>(4) Bul Hanine field off Qatar due redevelopment, received from http://www.ogj.com/articles/2014/05/bul-hanine-field-off-qatar-due-redevelopment.html</t>
    <phoneticPr fontId="29" type="noConversion"/>
  </si>
  <si>
    <t>(3) Qatar Petroleum, received from https://en.wikipedia.org/wiki/Qatar_Petroleum</t>
    <phoneticPr fontId="29" type="noConversion"/>
  </si>
  <si>
    <t>(2) Qatar Marine Crude Oil, received from http://www.tasweeq.com.qa/en/NonRegulatedProducts/Pages/QatarMarineCrudeOil.aspx</t>
    <phoneticPr fontId="29" type="noConversion"/>
  </si>
  <si>
    <t>(1) QATAR - Offshore Oil &amp; Gas Fields, received from http://www.thefreelibrary.com/QATAR+-+Offshore+Oil+%26+Gas+Fields.-a0168304235</t>
    <phoneticPr fontId="29" type="noConversion"/>
  </si>
  <si>
    <t>The US Energy Information Administration, citing data from Middle East Economic Survey, reports recent Bul Hanine output at about 45,000 b/d.</t>
    <phoneticPr fontId="29" type="noConversion"/>
  </si>
  <si>
    <t>In 1960 and 1963, the Idd Al-Shargi and Maydan Mahzam fields were discovered, respectively. The largest offshore field, Bul Hanie, was discovered in 1970 and came onstream in 1972. [3]</t>
    <phoneticPr fontId="29" type="noConversion"/>
  </si>
  <si>
    <t xml:space="preserve"> ​
Qatar Marine Crude Oil (QMCO) is a blend of crude oils obtained from six main off-shore production stations in the following fields:
Bul Hanine (BH) and Maydan Mahzam (MM) Fields are operated by Qatar Petroleum. These stations produce crude oil, associated gas and condensates. QP also operates four other off-shore fields on a production sharing agreement basis with QP joint venture partners. The Idd El Shargi North Dome (ISND) and Idd El Shargi. South Dome (ISSD) are operated by Occidental Petroleum of Qatar Ltd (OPQL). Al-Khalij Field (ALK) is operated by TOTAL Exploration &amp; Production Qatar (TEPQ). Qatar Petroleum Development-Japan (QPD) operates Al Karkara Field.</t>
    <phoneticPr fontId="29" type="noConversion"/>
  </si>
  <si>
    <t>Bul Hanine</t>
    <phoneticPr fontId="29" type="noConversion"/>
  </si>
  <si>
    <t>A different EOR system for gas injection was installed at Bul Hanine in 1987-88.</t>
    <phoneticPr fontId="29" type="noConversion"/>
  </si>
  <si>
    <t>(11) OTC 25704-MS</t>
  </si>
  <si>
    <t>(10) SPE 150014</t>
  </si>
  <si>
    <t>(9) SPE 29144</t>
  </si>
  <si>
    <t>(8) SPE 81445</t>
  </si>
  <si>
    <t>(7) SPE 154099</t>
  </si>
  <si>
    <t>(6) SPE 71534</t>
  </si>
  <si>
    <t>(5) SPE 163357</t>
  </si>
  <si>
    <t>(4) OTC-25777-MS</t>
  </si>
  <si>
    <t>(3) OGJ 2015 worldwide production survey</t>
  </si>
  <si>
    <t>(2) Encyclopedia of Earth</t>
  </si>
  <si>
    <t>(1) Cordesman, "Saudi Arabia Enters the 21st Century".  See disucssion of Arab Medium on p. 486</t>
  </si>
  <si>
    <t>Tubing is 4.5 inches, as per SPE 81445.</t>
  </si>
  <si>
    <t>Artificial lift, as per source (4). Heater treater as per source (7): "Free water containing some emulsion and solids is pumped into the corrugated plates intercpetor, whereas the crude is pumped through the heat exchangers and heated to 145-155GF before desalting.  Wellhead pressure of 250 PSI, as per SPE 81445.</t>
  </si>
  <si>
    <t>SPE 154099 suggests that "three water injection wells, 701, 702, and 703 are used to dispose the produced water from the wet crude treating facilities."  But this does to appear to be in the formation itself. SPE 150014 says: "The reservoir pressure is maintained by a natural water drive"</t>
  </si>
  <si>
    <t>7,10</t>
  </si>
  <si>
    <t>WOR</t>
  </si>
  <si>
    <t>percent oil</t>
  </si>
  <si>
    <t>percent water</t>
  </si>
  <si>
    <t>SPE 163357 shows a variety of water cuts, all below 50%, so we choose a low value to be indicative.  SPE 71534 suggests water cut most likely at 30%, so WOR = 0.42.</t>
  </si>
  <si>
    <t>5, 6</t>
  </si>
  <si>
    <t>SPE 71534: "GOR ranged from 150 to 350 scf/bbl". See Figure 6 for GOR.  Figuire 8 suggests most likely GOR is 225 scf/bbl.</t>
  </si>
  <si>
    <t>Average bottomhole pressure of 2500 PSI, as per SPE 81455, Fig 3</t>
  </si>
  <si>
    <t>Not clear how many wells. A recent study on electrification suggests "150 ESPs requiring 200 MW of power". An earlier study suggests 500 wells (SPE 29114). The most recent study suggests: "Over 700 ESPs are expected to be installed in the Safaniya oil field, which demands an appropriate and reliable power source." (OTC-25704-MS)</t>
  </si>
  <si>
    <t>4,9</t>
  </si>
  <si>
    <t>Priduction began in 1951</t>
  </si>
  <si>
    <t>Arab Medium is represented by offshore field Safaniya. Source (1) suggests that Arab Heavy is largely produced offshore. Source 2 suggests that Safaniya is the largest field contributing to arab heavy, at 1.5 million bbl/d</t>
  </si>
  <si>
    <t>Safaniya</t>
  </si>
  <si>
    <t>SPE 81455 suggests that a gas lift well was tested, but this appears to be the exception rather than the rule.</t>
  </si>
  <si>
    <t>Mostly pump artifical lift</t>
  </si>
  <si>
    <t>(6)Hao and Luo,  Wellbore stability in shale: Experiment, theory and case study. In Rock Mechanics in Civil and Environmental Engineering – Zhao, Labiouse, Dudt &amp; Mathier (eds) © 2010 Taylor &amp; Francis Group, London, ISBN 978-0-415-58654-2</t>
  </si>
  <si>
    <t>(5) SPE 87979</t>
  </si>
  <si>
    <t>(4) SPE 71576</t>
  </si>
  <si>
    <t>Somewhat lighter than arab medium, but this was listed as the largest contributor</t>
  </si>
  <si>
    <t>Pore pressure of 18.05 Mpa</t>
  </si>
  <si>
    <t>Average productivity index, range is 75-583. "The calculated PI distributions, as shown on Figure 4, range between a minimum of 75 and a maximum of 583 with an average of 189 bbl/day/psi. No PI was calculated on A13 for the reason stated earlier."</t>
  </si>
  <si>
    <t>"270 wells have been drilled to date"</t>
  </si>
  <si>
    <t>(2) suggests 450,000 bbl per day of Arab Medium</t>
  </si>
  <si>
    <t>(3) suggests 5800 ft</t>
  </si>
  <si>
    <t>(3) Suggests discovered in 1965, while (4) suggests production started in 1973.</t>
  </si>
  <si>
    <t>Arab Medium is represented by offshore field Zuluf. Source (1) suggests that Arab Medium is largely produced offshore. Source 2 suggests that Zuluf is the largest field contributing to arab medium</t>
  </si>
  <si>
    <t>(11) The Report: Dubai 2007, p. 132</t>
  </si>
  <si>
    <t>(10) Oil and gas journal, SPECIAL REPORT: World’s largest CO2 capture, EOR project planned off Dubai
11/05/2007</t>
  </si>
  <si>
    <t>(9)  IPTC 13203 (2009)</t>
  </si>
  <si>
    <t>(8) SPE 13203</t>
  </si>
  <si>
    <t>(7) SPE 24510</t>
  </si>
  <si>
    <t xml:space="preserve">(6) SPE 13984 </t>
  </si>
  <si>
    <t>(5) SPE 7780</t>
  </si>
  <si>
    <t>(4) SPE 7765</t>
  </si>
  <si>
    <t>(3) JPT 1982, seawater scale formation.</t>
  </si>
  <si>
    <t>(2) SPE, Trocchio, 1990, Investigation of Fathe Mishrif Fluid-Conductive Faults</t>
  </si>
  <si>
    <t>(1) suggests API gravity of 31.8</t>
  </si>
  <si>
    <t>Water injection meets or exceeds oil production</t>
  </si>
  <si>
    <t>Highly outdated data from SPE 24510, Figure 6</t>
  </si>
  <si>
    <t>Four wells are noted at 432, 451, 573, and 624 scf/bbl. Order of magnitude of 500 is confirmed by other sources.</t>
  </si>
  <si>
    <t>Water injection discharge pressures</t>
  </si>
  <si>
    <t>4.5 in production tubing, as per IPTC 13203</t>
  </si>
  <si>
    <t>More than 400 wells drilled, IPTC 13203 (2009)</t>
  </si>
  <si>
    <t>Production has dropped significantly from peak of 400,000 bbl per day.</t>
  </si>
  <si>
    <t>(1) suggests depths of 7900-9000 ft. (2) suggets Mishrif reservir is 8300 ft.</t>
  </si>
  <si>
    <t>(1) suggests discovered in 1966</t>
  </si>
  <si>
    <t>Fateh</t>
  </si>
  <si>
    <t>Dubai</t>
  </si>
  <si>
    <t>Gas lift and seawater injection. As of SPE 13203, 116 out of 130 wells were on gas lift.</t>
  </si>
  <si>
    <t>Spraberry field</t>
  </si>
  <si>
    <t>(3) PetroFalcon Signs Definitive Agreement to Acquire Anadarko Venezuela, received from http://www.marketwired.com/press-release/petrofalcon-signs-definitive-agreement-to-acquire-anadarko-venezuela-tsx-pfc-840617.htm</t>
    <phoneticPr fontId="29" type="noConversion"/>
  </si>
  <si>
    <t>(2) Petrobras Energia and Anadarko to increase exploration in Venezuela, received from http://www.gasandoil.com/news/ms_america/4a6a6e2cd952d72951b17de267bd0287</t>
    <phoneticPr fontId="29" type="noConversion"/>
  </si>
  <si>
    <t>(1) GUIDE TO WORLD CRUDES: ASSAYS OF TWO VENEZUELAN CRUDES DIFFER SIGNIFICANTLY, received from http://www.ogj.com/articles/print/volume-95/issue-23/in-this-issue/refining/guide-to-world-crudes-assays-of-two-venezuelan-crudes-differ-significantly.html</t>
    <phoneticPr fontId="29" type="noConversion"/>
  </si>
  <si>
    <t> Leona has an API gravity of 24° and a sulfur content of 1.5 wt %</t>
    <phoneticPr fontId="29" type="noConversion"/>
  </si>
  <si>
    <t>Petroritupano has current gross production of 38,000 barrels of oil per day ("bbls/d") and 20 million cubic feet of natural gas per day ("mmcf/d"), or 41,333 barrels of oil equivalent per day ("boe/d"). </t>
    <phoneticPr fontId="29" type="noConversion"/>
  </si>
  <si>
    <t xml:space="preserve">Leona, discovered in 1938, has 29 producing wells. </t>
    <phoneticPr fontId="29" type="noConversion"/>
  </si>
  <si>
    <t>Petrobras Energia plan to increase its production at tits Oritupano Leona site up to 80,000 bpd between 2007 to 2008, at the present the Oritupano field has a production of 47,000 bpd.</t>
    <phoneticPr fontId="29" type="noConversion"/>
  </si>
  <si>
    <t>Leona, discovered in 1938, has 29 producing wells</t>
    <phoneticPr fontId="29" type="noConversion"/>
  </si>
  <si>
    <t>Water reinjection</t>
    <phoneticPr fontId="29" type="noConversion"/>
  </si>
  <si>
    <t>Exploration work in the Orinoco Oil Belt (Faja Petrolífera del Orinoco) began in 1920 but with disappointing results: the oil discovered was too heavy for commercialization given the available technologies and economic conditions. E</t>
    <phoneticPr fontId="29" type="noConversion"/>
  </si>
  <si>
    <t>Merey as an example, this blend which, as already stated, consists of 61.8% extra-heavy crude and 38.2% Mesa</t>
    <phoneticPr fontId="29" type="noConversion"/>
  </si>
  <si>
    <t xml:space="preserve">Orinoco Oil Belt </t>
  </si>
  <si>
    <t xml:space="preserve">Orinoco Oil Belt </t>
    <phoneticPr fontId="29" type="noConversion"/>
  </si>
  <si>
    <t>(5) An Estimate of Recoverable Heavy Oil Resources of the Orinoco Oil Belt, Venezuela</t>
    <phoneticPr fontId="29" type="noConversion"/>
  </si>
  <si>
    <t>(4) Reservoir Characterization and Exploitation Scheme in the Orinoco Oil Belt</t>
    <phoneticPr fontId="29" type="noConversion"/>
  </si>
  <si>
    <t>(3) All about Orinoco, received from http://www.ogj.com/articles/print/volume-108/issue-5/regular-features/journally-speaking/all-about-orinoco.html</t>
    <phoneticPr fontId="29" type="noConversion"/>
  </si>
  <si>
    <t>(2) The Value Of Extra-Heavy Crude Oil From The Orinoco Belt</t>
    <phoneticPr fontId="29" type="noConversion"/>
  </si>
  <si>
    <t>(1) The Orinoco Heavy Oil Belt in Venezuela</t>
    <phoneticPr fontId="29" type="noConversion"/>
  </si>
  <si>
    <t>The heavy oil is blended with lighter oil for transport to the project’s processing facility in San
Jose on the Venezuelan coast. The blend is piped along a pair of pipes 200 km long, whose
capacity is currently about 200,000 barrels/day[1]. 
San José - Houston 2239.10 mi</t>
    <phoneticPr fontId="29" type="noConversion"/>
  </si>
  <si>
    <t>8.5 API gravity</t>
    <phoneticPr fontId="29" type="noConversion"/>
  </si>
  <si>
    <t>Reservior pressure (500 m subsea, kPa) 5633; 820 psig</t>
    <phoneticPr fontId="29" type="noConversion"/>
  </si>
  <si>
    <t xml:space="preserve">The exploration campaign in the Orinoco Oil Belt started in
1979 with the drilling of 662 wells in 54.000 Kms.2 of surface
area, which was highly successful in finding oil. </t>
    <phoneticPr fontId="29" type="noConversion"/>
  </si>
  <si>
    <t>PDVSA Pres. Rafael Ramirez said the Orinoco belt is producing more than 532,000 b/d of 16-32° gravity oil (OGJ Online, Jan. 6, 2010).</t>
    <phoneticPr fontId="29" type="noConversion"/>
  </si>
  <si>
    <t>The Orinoco Oil Belt area has a reservoir section depth range on the order of 800 to 4,000 feet with temperatures of 100 to 140 Deg. F. (Figure 6) and initial reservoir pressures of 450 to 1,200 psi.</t>
    <phoneticPr fontId="29" type="noConversion"/>
  </si>
  <si>
    <t>Steam can be used in the Steam Stimulation (“Huff and Puff’) methods or by Steam Flooding...is not a very good method for total recovery of oil from a field, but it has been widely used in the past in Venezuela.</t>
    <phoneticPr fontId="29" type="noConversion"/>
  </si>
  <si>
    <t>Steam flooding</t>
    <phoneticPr fontId="29" type="noConversion"/>
  </si>
  <si>
    <t>1.7   Non-integrated upgrader</t>
    <phoneticPr fontId="28" type="noConversion"/>
  </si>
  <si>
    <t>(9) Russia Oil and Gas Exploration Laws</t>
    <phoneticPr fontId="29" type="noConversion"/>
  </si>
  <si>
    <t>(8) TNK-BP's Samotlor Field Declared the World’s Sixth Biggest, received from http://www.oilvoice.com/n/TNKBPs_Samotlor_Field_Declared_the_Worlds_Sixth_Biggest/4b2f3ae45.aspx</t>
    <phoneticPr fontId="29" type="noConversion"/>
  </si>
  <si>
    <t>(7) Russia's Samotlor to produce 90 more years, received from http://www.ogj.com/articles/2009/04/russias-samotlor-to-produce-90-more-years.html</t>
    <phoneticPr fontId="29" type="noConversion"/>
  </si>
  <si>
    <t>(6) 10 of the Most Important Oil Fields in the World, received from http://explorationworld.com/top10/249/10-of-the-Most-Important-Oil-Fields-in-the-World</t>
    <phoneticPr fontId="29" type="noConversion"/>
  </si>
  <si>
    <t>(5) Samotlorneftegaz, received from http://www.rosneft.com/Upstream/ProductionAndDevelopment/western_siberia/samoltorneft/</t>
    <phoneticPr fontId="29" type="noConversion"/>
  </si>
  <si>
    <t>(4) Russia, received from http://www.eia.gov/beta/international/analysis_includes/countries_long/Russia/russia.pdf</t>
    <phoneticPr fontId="29" type="noConversion"/>
  </si>
  <si>
    <t>(3) Russia's best ally: The situation of the Russioan oil sector and forecasts for its future</t>
    <phoneticPr fontId="29" type="noConversion"/>
  </si>
  <si>
    <t xml:space="preserve">(2) THE WORLD’S GIANT OILFIELDS </t>
    <phoneticPr fontId="29" type="noConversion"/>
  </si>
  <si>
    <t>(1) Huge Oil Field Dying; Soviet Methods Cited, received from http://articles.latimes.com/1985-09-29/news/mn-19049_1_siberian-oil-fields/2</t>
    <phoneticPr fontId="29" type="noConversion"/>
  </si>
  <si>
    <t>Source:</t>
    <phoneticPr fontId="29" type="noConversion"/>
  </si>
  <si>
    <t xml:space="preserve">Purpe-Samotlor Pipeline: 270 mi connects to Purpe-Samotlor and ESPO pipelines[3]; ESPO: 3,018 mi, Taishet-Kazachinskoye-Skovorodino-Kozmino; Kozmino - Houston: 10534.99 mi </t>
    <phoneticPr fontId="29" type="noConversion"/>
  </si>
  <si>
    <t>Transport</t>
    <phoneticPr fontId="29" type="noConversion"/>
  </si>
  <si>
    <t>Landuse</t>
    <phoneticPr fontId="29" type="noConversion"/>
  </si>
  <si>
    <t>Associated gas composition</t>
    <phoneticPr fontId="29" type="noConversion"/>
  </si>
  <si>
    <t>The density is 0.85 g/cm3</t>
    <phoneticPr fontId="29" type="noConversion"/>
  </si>
  <si>
    <t>API gravity of produced crude</t>
    <phoneticPr fontId="29" type="noConversion"/>
  </si>
  <si>
    <t>Fluid properties</t>
    <phoneticPr fontId="29" type="noConversion"/>
  </si>
  <si>
    <t>Fraction of diluent in diluted crude</t>
    <phoneticPr fontId="29" type="noConversion"/>
  </si>
  <si>
    <t>Venting to oil production</t>
    <phoneticPr fontId="29" type="noConversion"/>
  </si>
  <si>
    <t>Flaring to oil production</t>
    <phoneticPr fontId="29" type="noConversion"/>
  </si>
  <si>
    <t>Upgrading activity</t>
    <phoneticPr fontId="29" type="noConversion"/>
  </si>
  <si>
    <t>Processing practices</t>
    <phoneticPr fontId="29" type="noConversion"/>
  </si>
  <si>
    <t>Steam via co-generation</t>
    <phoneticPr fontId="29" type="noConversion"/>
  </si>
  <si>
    <t>Fraction of water produced reinjected</t>
    <phoneticPr fontId="29" type="noConversion"/>
  </si>
  <si>
    <t>Fraction of remaining gas reinjected</t>
    <phoneticPr fontId="29" type="noConversion"/>
  </si>
  <si>
    <t>electricity generated onsite</t>
    <phoneticPr fontId="29" type="noConversion"/>
  </si>
  <si>
    <t>Steam-to-oil ratio (SOR)</t>
    <phoneticPr fontId="29" type="noConversion"/>
  </si>
  <si>
    <t>Gas flooding injection ratio</t>
    <phoneticPr fontId="29" type="noConversion"/>
  </si>
  <si>
    <t>Gas lifting injection ratio</t>
    <phoneticPr fontId="29" type="noConversion"/>
  </si>
  <si>
    <t>Water injection ratio</t>
    <phoneticPr fontId="29" type="noConversion"/>
  </si>
  <si>
    <t>The field is 80% depleted with water-cut exceeding 90%. </t>
    <phoneticPr fontId="29" type="noConversion"/>
  </si>
  <si>
    <t>Water-to-oil ratio (WOR)</t>
    <phoneticPr fontId="29" type="noConversion"/>
  </si>
  <si>
    <t>The US Energy Information Administration in 1997 gave Samotlor's EUR as 24.7 billion bbl of oil, 11.9 tcf of associated gas, and 3.2 tcf of nonassociated gas.</t>
    <phoneticPr fontId="29" type="noConversion"/>
  </si>
  <si>
    <t>Gas-to-oil ratio (GOR)</t>
    <phoneticPr fontId="29" type="noConversion"/>
  </si>
  <si>
    <t>Production practices</t>
    <phoneticPr fontId="29" type="noConversion"/>
  </si>
  <si>
    <t>Average reservoir pressure</t>
    <phoneticPr fontId="29" type="noConversion"/>
  </si>
  <si>
    <t>Productivity index</t>
    <phoneticPr fontId="29" type="noConversion"/>
  </si>
  <si>
    <t>Well diameter</t>
    <phoneticPr fontId="29" type="noConversion"/>
  </si>
  <si>
    <t>Samotlor has 13,400 oil wells and 4,500 injection wells.</t>
    <phoneticPr fontId="29" type="noConversion"/>
  </si>
  <si>
    <t>Number of water injecting wells</t>
    <phoneticPr fontId="29" type="noConversion"/>
  </si>
  <si>
    <t>Number of producing wells</t>
    <phoneticPr fontId="29" type="noConversion"/>
  </si>
  <si>
    <t>Samotlor Field (~750,000 barrels per day)</t>
    <phoneticPr fontId="29" type="noConversion"/>
  </si>
  <si>
    <t>Oil production volume</t>
    <phoneticPr fontId="29" type="noConversion"/>
  </si>
  <si>
    <t>Commercial oil and gas content was identified in 18 producing reservoirs associated with Jurassic and Cretaceous systems occurring at a depth of 1,600-2,500 meters.</t>
    <phoneticPr fontId="29" type="noConversion"/>
  </si>
  <si>
    <t>Field depth</t>
    <phoneticPr fontId="29" type="noConversion"/>
  </si>
  <si>
    <t>One of the largest and oldest fields in West Siberia is Samotlor field, which has been producing oil since 1969.</t>
    <phoneticPr fontId="29" type="noConversion"/>
  </si>
  <si>
    <t>Field age</t>
    <phoneticPr fontId="29" type="noConversion"/>
  </si>
  <si>
    <t>Western Siberia, which encompasses the Khanty-Mansi Autonomous Okrug (82% of regional output), the Yamalo-Nenets Autonomous Okrug (12.5%) and the Tyumen, Tomsk and Novosibirsk Oblasts (5.5%), is Russia’s most important oil region and one of the world’s largest oil production centres.</t>
    <phoneticPr fontId="29" type="noConversion"/>
  </si>
  <si>
    <t>Samotlor field</t>
    <phoneticPr fontId="29" type="noConversion"/>
  </si>
  <si>
    <t>Field name</t>
    <phoneticPr fontId="29" type="noConversion"/>
  </si>
  <si>
    <t>Russia</t>
    <phoneticPr fontId="29" type="noConversion"/>
  </si>
  <si>
    <t>Field location (Country)</t>
    <phoneticPr fontId="29" type="noConversion"/>
  </si>
  <si>
    <t>Field properties</t>
    <phoneticPr fontId="29" type="noConversion"/>
  </si>
  <si>
    <t>The most immediate cause of its decline, according to Soviet and Western experts, is the prolonged injection of massive amounts of water into the field's oil-bearing strata to accelerate the flow of petroleum to thousands of producing wells [1].
But this production rate was attained through aggressive water flooding while the field still had natural pressure as its primary drive [2].</t>
    <phoneticPr fontId="29" type="noConversion"/>
  </si>
  <si>
    <t>1 &amp; 2</t>
    <phoneticPr fontId="29" type="noConversion"/>
  </si>
  <si>
    <t>Water reinjection, 
water flooding</t>
    <phoneticPr fontId="29" type="noConversion"/>
  </si>
  <si>
    <t>Production Method</t>
    <phoneticPr fontId="29" type="noConversion"/>
  </si>
  <si>
    <t>Blend</t>
    <phoneticPr fontId="29" type="noConversion"/>
  </si>
  <si>
    <t>Petroleum type</t>
    <phoneticPr fontId="29" type="noConversion"/>
  </si>
  <si>
    <t>Description</t>
    <phoneticPr fontId="29" type="noConversion"/>
  </si>
  <si>
    <t>Source</t>
    <phoneticPr fontId="29" type="noConversion"/>
  </si>
  <si>
    <t>Value</t>
    <phoneticPr fontId="29" type="noConversion"/>
  </si>
  <si>
    <t>Entry</t>
    <phoneticPr fontId="29" type="noConversion"/>
  </si>
  <si>
    <t>Production Method</t>
    <phoneticPr fontId="29" type="noConversion"/>
  </si>
  <si>
    <t>Petroleum type</t>
    <phoneticPr fontId="29" type="noConversion"/>
  </si>
  <si>
    <t>Description</t>
    <phoneticPr fontId="29" type="noConversion"/>
  </si>
  <si>
    <t>Source</t>
    <phoneticPr fontId="29" type="noConversion"/>
  </si>
  <si>
    <t>Value</t>
    <phoneticPr fontId="29" type="noConversion"/>
  </si>
  <si>
    <t>Entry</t>
    <phoneticPr fontId="29" type="noConversion"/>
  </si>
  <si>
    <t>The oil from Sacha field is pumped to Lago Agrio where it is mixed with crude oil from other Oriente fields and is then
transported to the Balao terminal on the northwest coast through the Trans-Ecuadorian pipeline. [3]
The US$ 1.1 billion OCP pipeline is now under construction. The controversial pipeline will transport heavy crude oil from Ecuador's "Oriente" to the Pacific Coast. Along its 300-mile route it will place fragile ecosystems and dozens of communities in jeopardy. Its route actually traverses 11 protected areas! [4]
Balao - Houston : 2833.59 mi</t>
    <phoneticPr fontId="29" type="noConversion"/>
  </si>
  <si>
    <t>(7) Middle East Pipelines map, received from http://www.theodora.com/pipelines/middle_east_oil_gas_products_pipelines_map.html</t>
    <phoneticPr fontId="29" type="noConversion"/>
  </si>
  <si>
    <t>Kirkuk - Basrah: 582 km [4]; Basrah - Houston: 11596.72 mi</t>
    <phoneticPr fontId="29" type="noConversion"/>
  </si>
  <si>
    <t>Marun field - Abadan: 160 km [7];Abbadan, Khuzestan, Iran - Houston: 11631.41 mi</t>
    <phoneticPr fontId="29" type="noConversion"/>
  </si>
  <si>
    <t>Kirkuk–Ceyhan Oil Pipeline (also: Iraq–Turkey Crude Oil Pipeline) is a 600-mile (970 km) long pipeline. It is Iraq's largest crude oil export line [5].
Kirkuk - Houston: 7860.06 mi</t>
    <phoneticPr fontId="29" type="noConversion"/>
  </si>
  <si>
    <t>The Waha fields supply crude oil to the marine terminal at Es Sider, on the Gulf of Sidra,via a 430-kilometre pipeline.The pipeline begins in Gialo field, is routed through Waha and Samah then continues north to Dahra before arriving at Es Sider, where tankers berthed just offshore are loaded.[2]
Es Sider - Houston: 7785.37 mi</t>
    <phoneticPr fontId="29" type="noConversion"/>
  </si>
  <si>
    <t>The terminal was linked to the field by a 67-mile crude oil pipeline running from the south-western town of Umm Bab.[6]
Umm Bab - Houston: 11387.31 mi</t>
    <phoneticPr fontId="29" type="noConversion"/>
  </si>
  <si>
    <t>(6) Bul Hanine field off Qatar due redevelopment, received from http://www.ogj.com/articles/2014/05/bul-hanine-field-off-qatar-due-redevelopment.html</t>
    <phoneticPr fontId="29" type="noConversion"/>
  </si>
  <si>
    <t xml:space="preserve">A new 150-km pipeline will carry about 900 MMcfd of sour rich gas to Mesaieed [6]. Mesaieed - Houston: 11285.92 mi </t>
    <phoneticPr fontId="29" type="noConversion"/>
  </si>
  <si>
    <t>Gas reinjection</t>
    <phoneticPr fontId="29" type="noConversion"/>
  </si>
  <si>
    <t>Production Method</t>
    <phoneticPr fontId="29" type="noConversion"/>
  </si>
  <si>
    <t>Petroleum type</t>
    <phoneticPr fontId="29" type="noConversion"/>
  </si>
  <si>
    <t>Description</t>
    <phoneticPr fontId="29" type="noConversion"/>
  </si>
  <si>
    <t>Source</t>
    <phoneticPr fontId="29" type="noConversion"/>
  </si>
  <si>
    <t>Value</t>
    <phoneticPr fontId="29" type="noConversion"/>
  </si>
  <si>
    <t>Entry</t>
    <phoneticPr fontId="29" type="noConversion"/>
  </si>
  <si>
    <t>(4) Development of microbial enhanced oil recovery technology for carbonate formations</t>
    <phoneticPr fontId="29" type="noConversion"/>
  </si>
  <si>
    <t>Kazan - Primorsk: 1032 mi; Primorsk - Houston: 6935.60 mi</t>
    <phoneticPr fontId="29" type="noConversion"/>
  </si>
  <si>
    <t>Gas-oil ratio m3/t: 5.33 - 6.66</t>
    <phoneticPr fontId="29" type="noConversion"/>
  </si>
  <si>
    <t>Romashkinskoye</t>
    <phoneticPr fontId="29" type="noConversion"/>
  </si>
  <si>
    <t>Field name</t>
    <phoneticPr fontId="29" type="noConversion"/>
  </si>
  <si>
    <t>Russia</t>
    <phoneticPr fontId="29" type="noConversion"/>
  </si>
  <si>
    <t>Field location (Country)</t>
    <phoneticPr fontId="29" type="noConversion"/>
  </si>
  <si>
    <t>Field properties</t>
    <phoneticPr fontId="29" type="noConversion"/>
  </si>
  <si>
    <t>First discovered in 1943, Tatneft’s Romashkinskoye oilfield was the first of  
Russia’s mega fields of platform type geology to be produced using contour waterflooding.</t>
    <phoneticPr fontId="29" type="noConversion"/>
  </si>
  <si>
    <t>Waterflooding</t>
    <phoneticPr fontId="29" type="noConversion"/>
  </si>
  <si>
    <t>Blend</t>
    <phoneticPr fontId="29" type="noConversion"/>
  </si>
  <si>
    <t>Yates</t>
    <phoneticPr fontId="29" type="noConversion"/>
  </si>
  <si>
    <t>Iraan - Houston: 454 mi</t>
    <phoneticPr fontId="28" type="noConversion"/>
  </si>
  <si>
    <t>Leona Field</t>
    <phoneticPr fontId="29" type="noConversion"/>
  </si>
  <si>
    <t>Venezuela</t>
    <phoneticPr fontId="29" type="noConversion"/>
  </si>
  <si>
    <t xml:space="preserve">Puerto La Cruz - Houston: 2451.16 mi </t>
    <phoneticPr fontId="28" type="noConversion"/>
  </si>
  <si>
    <t>Over these 15 years, more than 48.5 trillion standard cubic feet of wet gas, 1.59 billion barrel of condensates and 326 million barrels of LPG were produced from 160 wells.</t>
    <phoneticPr fontId="29" type="noConversion"/>
  </si>
  <si>
    <t>Gas-to-oil ratio (GOR)</t>
    <phoneticPr fontId="29" type="noConversion"/>
  </si>
  <si>
    <t>Production practices</t>
    <phoneticPr fontId="29" type="noConversion"/>
  </si>
  <si>
    <t>The condensate gas reservoir pressure is usually in the range of 25-56 Mpa with the maximum pressure reaching up to 123 Mpa.</t>
    <phoneticPr fontId="29" type="noConversion"/>
  </si>
  <si>
    <t>3625.9425-8122.1112</t>
    <phoneticPr fontId="29" type="noConversion"/>
  </si>
  <si>
    <t>Average reservoir pressure</t>
    <phoneticPr fontId="29" type="noConversion"/>
  </si>
  <si>
    <t>Productivity index</t>
    <phoneticPr fontId="29" type="noConversion"/>
  </si>
  <si>
    <t>Well diameter</t>
    <phoneticPr fontId="29" type="noConversion"/>
  </si>
  <si>
    <t>Number of water injecting wells</t>
    <phoneticPr fontId="29" type="noConversion"/>
  </si>
  <si>
    <t>Number of producing wells</t>
    <phoneticPr fontId="29" type="noConversion"/>
  </si>
  <si>
    <t>Production -&gt; Current -&gt; Condensate bbl 180,000</t>
    <phoneticPr fontId="29" type="noConversion"/>
  </si>
  <si>
    <t>Oil production volume</t>
    <phoneticPr fontId="29" type="noConversion"/>
  </si>
  <si>
    <t>Reservoir depth (feet) 7026 -7593</t>
    <phoneticPr fontId="29" type="noConversion"/>
  </si>
  <si>
    <t>7026-7593</t>
    <phoneticPr fontId="29" type="noConversion"/>
  </si>
  <si>
    <t>Field depth</t>
    <phoneticPr fontId="29" type="noConversion"/>
  </si>
  <si>
    <t>1969, Algeria becomes a member of OPEC, The « Hassi Messaoud – Arzew » project presented by Sonatrach, to transport liquefied petroleum gas (LPG) and condensate, was approved by the Government. Sonatrach was authorized to exploit the infrastructure.</t>
    <phoneticPr fontId="29" type="noConversion"/>
  </si>
  <si>
    <t>Field age</t>
    <phoneticPr fontId="29" type="noConversion"/>
  </si>
  <si>
    <t xml:space="preserve">Commingling fields: In Amenas, Alrar west, Ohanet, TFT, Hamra, 
Rhourde Nouss B, Gassi Touil, Rhourde Noumer, Hassi R'Mel S
Hassi R'Mei (desert gate) is Algeria's first and largest wet gas field, located 550 km south of Algiers covering an area of over 3,500 km2.
</t>
    <phoneticPr fontId="29" type="noConversion"/>
  </si>
  <si>
    <t>3 &amp; 1</t>
    <phoneticPr fontId="29" type="noConversion"/>
  </si>
  <si>
    <t>Hassi R'Mel</t>
    <phoneticPr fontId="29" type="noConversion"/>
  </si>
  <si>
    <t>Field name</t>
    <phoneticPr fontId="29" type="noConversion"/>
  </si>
  <si>
    <t>Algeria</t>
    <phoneticPr fontId="29" type="noConversion"/>
  </si>
  <si>
    <t>Field location (Country)</t>
    <phoneticPr fontId="29" type="noConversion"/>
  </si>
  <si>
    <t>Field properties</t>
    <phoneticPr fontId="29" type="noConversion"/>
  </si>
  <si>
    <t>The scheme involed re-injecting part of the gas produced into the reservoir at high pressure through two 1.59 trillion standard cubic feet per year compressor stations.</t>
    <phoneticPr fontId="29" type="noConversion"/>
  </si>
  <si>
    <t>Gas Injection</t>
    <phoneticPr fontId="29" type="noConversion"/>
  </si>
  <si>
    <t>Production Method</t>
    <phoneticPr fontId="29" type="noConversion"/>
  </si>
  <si>
    <t>Condensate</t>
    <phoneticPr fontId="29" type="noConversion"/>
  </si>
  <si>
    <t>Petroleum type</t>
    <phoneticPr fontId="29" type="noConversion"/>
  </si>
  <si>
    <t>Description</t>
    <phoneticPr fontId="29" type="noConversion"/>
  </si>
  <si>
    <t>Source</t>
    <phoneticPr fontId="29" type="noConversion"/>
  </si>
  <si>
    <t>Value</t>
    <phoneticPr fontId="29" type="noConversion"/>
  </si>
  <si>
    <t>Entry</t>
    <phoneticPr fontId="29" type="noConversion"/>
  </si>
  <si>
    <t xml:space="preserve">Pipeline: Hassi R'Mei - Arzew (GZ0, GZ1, GZ2, GZ3 &amp;LZ1) 507 km - 509 km (each line) [1]; Arzew - Houston: 5762.42 mi </t>
    <phoneticPr fontId="29" type="noConversion"/>
  </si>
  <si>
    <t>Gravity, °API: 47.3</t>
  </si>
  <si>
    <r>
      <t xml:space="preserve">(6) </t>
    </r>
    <r>
      <rPr>
        <sz val="12"/>
        <color theme="1"/>
        <rFont val="宋体"/>
        <family val="3"/>
        <charset val="134"/>
      </rPr>
      <t>惠州</t>
    </r>
    <r>
      <rPr>
        <sz val="12"/>
        <color theme="1"/>
        <rFont val="Times New Roman"/>
        <family val="1"/>
      </rPr>
      <t>21-1</t>
    </r>
    <r>
      <rPr>
        <sz val="12"/>
        <color theme="1"/>
        <rFont val="宋体"/>
        <family val="3"/>
        <charset val="134"/>
      </rPr>
      <t>和惠州</t>
    </r>
    <r>
      <rPr>
        <sz val="12"/>
        <color theme="1"/>
        <rFont val="Times New Roman"/>
        <family val="1"/>
      </rPr>
      <t>26-1</t>
    </r>
    <r>
      <rPr>
        <sz val="12"/>
        <color theme="1"/>
        <rFont val="宋体"/>
        <family val="3"/>
        <charset val="134"/>
      </rPr>
      <t>油田工程设施方案</t>
    </r>
    <phoneticPr fontId="29" type="noConversion"/>
  </si>
  <si>
    <r>
      <t xml:space="preserve">(5) </t>
    </r>
    <r>
      <rPr>
        <sz val="12"/>
        <color theme="1"/>
        <rFont val="宋体"/>
        <family val="3"/>
        <charset val="134"/>
      </rPr>
      <t>惠州</t>
    </r>
    <r>
      <rPr>
        <sz val="12"/>
        <color theme="1"/>
        <rFont val="Times New Roman"/>
        <family val="1"/>
      </rPr>
      <t>21-1</t>
    </r>
    <r>
      <rPr>
        <sz val="12"/>
        <color theme="1"/>
        <rFont val="宋体"/>
        <family val="3"/>
        <charset val="134"/>
      </rPr>
      <t>油田精细油藏工程研究</t>
    </r>
    <phoneticPr fontId="29" type="noConversion"/>
  </si>
  <si>
    <t>(4) Nanhai Light, received from http://crudemarketing.chevron.com/crude/far_eastern/nanhai_light.aspx</t>
    <phoneticPr fontId="29" type="noConversion"/>
  </si>
  <si>
    <r>
      <t xml:space="preserve">(3) </t>
    </r>
    <r>
      <rPr>
        <sz val="12"/>
        <color theme="1"/>
        <rFont val="宋体"/>
        <family val="3"/>
        <charset val="134"/>
      </rPr>
      <t>《惠州油田</t>
    </r>
    <r>
      <rPr>
        <sz val="12"/>
        <color theme="1"/>
        <rFont val="Times New Roman"/>
        <family val="1"/>
      </rPr>
      <t>HSE</t>
    </r>
    <r>
      <rPr>
        <sz val="12"/>
        <color theme="1"/>
        <rFont val="宋体"/>
        <family val="3"/>
        <charset val="134"/>
      </rPr>
      <t>管理实践》李伟</t>
    </r>
    <phoneticPr fontId="29" type="noConversion"/>
  </si>
  <si>
    <t>(2) Nov. 02. - China's CNOOC To Export 1 Million Bbl Nanhai Light, received from http://evaluateenergy.com/Universal/View.aspx?type=Story&amp;id=44087</t>
    <phoneticPr fontId="29" type="noConversion"/>
  </si>
  <si>
    <r>
      <t xml:space="preserve">(1) </t>
    </r>
    <r>
      <rPr>
        <sz val="12"/>
        <color theme="1"/>
        <rFont val="宋体"/>
        <family val="3"/>
        <charset val="134"/>
      </rPr>
      <t>惠州油田的开发与浮式生产系统</t>
    </r>
    <phoneticPr fontId="29" type="noConversion"/>
  </si>
  <si>
    <t>Source:</t>
    <phoneticPr fontId="29" type="noConversion"/>
  </si>
  <si>
    <t>Transport</t>
    <phoneticPr fontId="29" type="noConversion"/>
  </si>
  <si>
    <t>Landuse</t>
    <phoneticPr fontId="29" type="noConversion"/>
  </si>
  <si>
    <t>Associated gas composition</t>
    <phoneticPr fontId="29" type="noConversion"/>
  </si>
  <si>
    <t>API:42.6-44.6</t>
    <phoneticPr fontId="29" type="noConversion"/>
  </si>
  <si>
    <t>42.6 - 44.6</t>
    <phoneticPr fontId="29" type="noConversion"/>
  </si>
  <si>
    <t>API gravity of produced crude</t>
    <phoneticPr fontId="29" type="noConversion"/>
  </si>
  <si>
    <t>Fluid properties</t>
    <phoneticPr fontId="29" type="noConversion"/>
  </si>
  <si>
    <t>Fraction of diluent in diluted crude</t>
    <phoneticPr fontId="29" type="noConversion"/>
  </si>
  <si>
    <t>Venting to oil production</t>
    <phoneticPr fontId="29" type="noConversion"/>
  </si>
  <si>
    <t>Flaring to oil production</t>
    <phoneticPr fontId="29" type="noConversion"/>
  </si>
  <si>
    <t>Upgrading activity</t>
    <phoneticPr fontId="29" type="noConversion"/>
  </si>
  <si>
    <t>Processing practices</t>
    <phoneticPr fontId="29" type="noConversion"/>
  </si>
  <si>
    <t>Steam via co-generation</t>
    <phoneticPr fontId="29" type="noConversion"/>
  </si>
  <si>
    <t>Fraction of water produced reinjected</t>
    <phoneticPr fontId="29" type="noConversion"/>
  </si>
  <si>
    <t>Fraction of remaining gas reinjected</t>
    <phoneticPr fontId="29" type="noConversion"/>
  </si>
  <si>
    <t>electricity generated onsite</t>
    <phoneticPr fontId="29" type="noConversion"/>
  </si>
  <si>
    <t>Steam-to-oil ratio (SOR)</t>
    <phoneticPr fontId="29" type="noConversion"/>
  </si>
  <si>
    <t>Gas flooding injection ratio</t>
    <phoneticPr fontId="29" type="noConversion"/>
  </si>
  <si>
    <t>peak gas lifting ratio: 20 million ft3 /d; peak oil production ratio: 30000 barrel/d</t>
    <phoneticPr fontId="29" type="noConversion"/>
  </si>
  <si>
    <t>Gas lifting injection ratio</t>
    <phoneticPr fontId="29" type="noConversion"/>
  </si>
  <si>
    <t>peak water injection ratio: 50000 barrel/d; peak oil production ratio: 30000 barrel/d</t>
    <phoneticPr fontId="29" type="noConversion"/>
  </si>
  <si>
    <t>Water injection ratio</t>
    <phoneticPr fontId="29" type="noConversion"/>
  </si>
  <si>
    <t>water cut: 78.4%</t>
    <phoneticPr fontId="29" type="noConversion"/>
  </si>
  <si>
    <t>Water-to-oil ratio (WOR)</t>
    <phoneticPr fontId="29" type="noConversion"/>
  </si>
  <si>
    <t>30-194 m3/m3</t>
    <phoneticPr fontId="29" type="noConversion"/>
  </si>
  <si>
    <t>168 - 1089.189</t>
    <phoneticPr fontId="29" type="noConversion"/>
  </si>
  <si>
    <t>Gas-to-oil ratio (GOR)</t>
    <phoneticPr fontId="29" type="noConversion"/>
  </si>
  <si>
    <t>Production practices</t>
    <phoneticPr fontId="29" type="noConversion"/>
  </si>
  <si>
    <t>Average reservoir pressure</t>
    <phoneticPr fontId="29" type="noConversion"/>
  </si>
  <si>
    <t>Productivity index</t>
    <phoneticPr fontId="29" type="noConversion"/>
  </si>
  <si>
    <t>Well diameter</t>
    <phoneticPr fontId="29" type="noConversion"/>
  </si>
  <si>
    <t>10 produing wells, 4 water injecting wells</t>
    <phoneticPr fontId="29" type="noConversion"/>
  </si>
  <si>
    <t>Number of water injecting wells</t>
    <phoneticPr fontId="29" type="noConversion"/>
  </si>
  <si>
    <t>Number of producing wells</t>
    <phoneticPr fontId="29" type="noConversion"/>
  </si>
  <si>
    <t>1990/09/13-1998/06 6.212 million m3</t>
    <phoneticPr fontId="29" type="noConversion"/>
  </si>
  <si>
    <t>Oil production volume</t>
    <phoneticPr fontId="29" type="noConversion"/>
  </si>
  <si>
    <t>Field depth</t>
    <phoneticPr fontId="29" type="noConversion"/>
  </si>
  <si>
    <t>since 1990</t>
    <phoneticPr fontId="29" type="noConversion"/>
  </si>
  <si>
    <t>Field age</t>
    <phoneticPr fontId="29" type="noConversion"/>
  </si>
  <si>
    <t>Huizhou 21-1</t>
    <phoneticPr fontId="29" type="noConversion"/>
  </si>
  <si>
    <t>China</t>
    <phoneticPr fontId="29" type="noConversion"/>
  </si>
  <si>
    <t>Water injection, gas lifting</t>
    <phoneticPr fontId="29" type="noConversion"/>
  </si>
  <si>
    <t>Conventional</t>
    <phoneticPr fontId="29" type="noConversion"/>
  </si>
  <si>
    <t>Nanhai Light crude is produced in the South China Sea and is loaded from a FSU (Floating Storage Unit) near Hong Kong [4].
Huizhou - Houston: 12285.05 mi</t>
    <phoneticPr fontId="29" type="noConversion"/>
  </si>
  <si>
    <t>(4) ChevronTexaco Ships First Oil Cargo From China's Bohai Oilfield, received from http://en.people.cn/200112/13/eng20011213_86559.shtml</t>
    <phoneticPr fontId="29" type="noConversion"/>
  </si>
  <si>
    <t>(3) CNOOC brings Qinhuangdao oilfield online offshore China, received from http://www.oilandgastechnology.net/upstream-news/cnooc-brings-qinhuangdao-oilfield-online-offshore-china</t>
    <phoneticPr fontId="29" type="noConversion"/>
  </si>
  <si>
    <t>(2) CNOOC boosts oil production from Qinhuangdao field, received from http://www.ogj.com/articles/2015/03/cnooc-boosts-oil-production-from-qinhuangdao-field.html</t>
    <phoneticPr fontId="29" type="noConversion"/>
  </si>
  <si>
    <t>(1) Innovation and practice of reservoir architecture detailed characterization and remaining oil potential tapping technology</t>
    <phoneticPr fontId="29" type="noConversion"/>
  </si>
  <si>
    <t>Source:</t>
    <phoneticPr fontId="29" type="noConversion"/>
  </si>
  <si>
    <t>Transport</t>
    <phoneticPr fontId="29" type="noConversion"/>
  </si>
  <si>
    <t>Landuse</t>
    <phoneticPr fontId="29" type="noConversion"/>
  </si>
  <si>
    <t>Associated gas composition</t>
    <phoneticPr fontId="29" type="noConversion"/>
  </si>
  <si>
    <t>API gravity of produced crude</t>
    <phoneticPr fontId="29" type="noConversion"/>
  </si>
  <si>
    <t>Fluid properties</t>
    <phoneticPr fontId="29" type="noConversion"/>
  </si>
  <si>
    <t>Fraction of diluent in diluted crude</t>
    <phoneticPr fontId="29" type="noConversion"/>
  </si>
  <si>
    <t>Venting to oil production</t>
    <phoneticPr fontId="29" type="noConversion"/>
  </si>
  <si>
    <t>Flaring to oil production</t>
    <phoneticPr fontId="29" type="noConversion"/>
  </si>
  <si>
    <t>Upgrading activity</t>
    <phoneticPr fontId="29" type="noConversion"/>
  </si>
  <si>
    <t>Processing practices</t>
    <phoneticPr fontId="29" type="noConversion"/>
  </si>
  <si>
    <t>Steam via co-generation</t>
    <phoneticPr fontId="29" type="noConversion"/>
  </si>
  <si>
    <t>Fraction of water produced reinjected</t>
    <phoneticPr fontId="29" type="noConversion"/>
  </si>
  <si>
    <t>Fraction of remaining gas reinjected</t>
    <phoneticPr fontId="29" type="noConversion"/>
  </si>
  <si>
    <t>electricity generated onsite</t>
    <phoneticPr fontId="29" type="noConversion"/>
  </si>
  <si>
    <t>Steam-to-oil ratio (SOR)</t>
    <phoneticPr fontId="29" type="noConversion"/>
  </si>
  <si>
    <t>Gas flooding injection ratio</t>
    <phoneticPr fontId="29" type="noConversion"/>
  </si>
  <si>
    <t>Gas lifting injection ratio</t>
    <phoneticPr fontId="29" type="noConversion"/>
  </si>
  <si>
    <t>Water injection ratio</t>
    <phoneticPr fontId="29" type="noConversion"/>
  </si>
  <si>
    <t>This oilfield has come to high water-cut (88.6%) &amp; low annual recovery rate (0.88%) stage after 14 years of exploitation.</t>
    <phoneticPr fontId="29" type="noConversion"/>
  </si>
  <si>
    <t>Water-to-oil ratio (WOR)</t>
    <phoneticPr fontId="29" type="noConversion"/>
  </si>
  <si>
    <t>low soluble gas / oil ratio 7 - 16 m3/m3</t>
    <phoneticPr fontId="29" type="noConversion"/>
  </si>
  <si>
    <t>Gas-to-oil ratio (GOR)</t>
    <phoneticPr fontId="29" type="noConversion"/>
  </si>
  <si>
    <t>Production practices</t>
    <phoneticPr fontId="29" type="noConversion"/>
  </si>
  <si>
    <t>Average reservoir pressure</t>
    <phoneticPr fontId="29" type="noConversion"/>
  </si>
  <si>
    <t>Productivity index</t>
    <phoneticPr fontId="29" type="noConversion"/>
  </si>
  <si>
    <t>Well diameter</t>
    <phoneticPr fontId="29" type="noConversion"/>
  </si>
  <si>
    <t>Number of water injecting wells</t>
    <phoneticPr fontId="29" type="noConversion"/>
  </si>
  <si>
    <t>The project, which included four platforms and 99 producing wells, is expected 
to result in output of 36,000 b/d later this year.</t>
    <phoneticPr fontId="29" type="noConversion"/>
  </si>
  <si>
    <t>Number of producing wells</t>
    <phoneticPr fontId="29" type="noConversion"/>
  </si>
  <si>
    <t>The project, which included four platforms and 99 producing wells, is expected to result in output of 36,000 b/d later this year.</t>
    <phoneticPr fontId="29" type="noConversion"/>
  </si>
  <si>
    <t>Oil production volume</t>
    <phoneticPr fontId="29" type="noConversion"/>
  </si>
  <si>
    <t>The Qinhuangdao 32-6 oilfield is located at the central north of Bohai Bay with an average water depth of approximately 20 metres.</t>
    <phoneticPr fontId="29" type="noConversion"/>
  </si>
  <si>
    <t>Field depth</t>
    <phoneticPr fontId="29" type="noConversion"/>
  </si>
  <si>
    <r>
      <t>Qinhuangdao, which lies in north-central Bohai Bay in 20 m of water, 
came on stream in 2001 (</t>
    </r>
    <r>
      <rPr>
        <u/>
        <sz val="11"/>
        <color theme="10"/>
        <rFont val="Calibri"/>
        <family val="3"/>
        <charset val="134"/>
        <scheme val="minor"/>
      </rPr>
      <t>OGJ Online, Oct. 22, 2001).</t>
    </r>
    <phoneticPr fontId="29" type="noConversion"/>
  </si>
  <si>
    <t>Field age</t>
    <phoneticPr fontId="29" type="noConversion"/>
  </si>
  <si>
    <t>Field name</t>
    <phoneticPr fontId="29" type="noConversion"/>
  </si>
  <si>
    <t>China</t>
    <phoneticPr fontId="29" type="noConversion"/>
  </si>
  <si>
    <t>Field location (Country)</t>
    <phoneticPr fontId="29" type="noConversion"/>
  </si>
  <si>
    <t>Field properties</t>
    <phoneticPr fontId="29" type="noConversion"/>
  </si>
  <si>
    <t>Water flood</t>
    <phoneticPr fontId="29" type="noConversion"/>
  </si>
  <si>
    <t>Production Method</t>
    <phoneticPr fontId="29" type="noConversion"/>
  </si>
  <si>
    <t>Petroleum type</t>
    <phoneticPr fontId="29" type="noConversion"/>
  </si>
  <si>
    <t>Description</t>
    <phoneticPr fontId="29" type="noConversion"/>
  </si>
  <si>
    <t>Source</t>
    <phoneticPr fontId="29" type="noConversion"/>
  </si>
  <si>
    <t>Value</t>
    <phoneticPr fontId="29" type="noConversion"/>
  </si>
  <si>
    <t>Entry</t>
    <phoneticPr fontId="29" type="noConversion"/>
  </si>
  <si>
    <t>Qinhuangdao - Houston: 11734.50 mi</t>
    <phoneticPr fontId="29" type="noConversion"/>
  </si>
  <si>
    <t>(4) Caño Limón–Coveñas pipeline, received from https://en.wikipedia.org/wiki/Ca%C3%B1o_Lim%C3%B3n%E2%80%93Cove%C3%B1as_pipeline</t>
    <phoneticPr fontId="29" type="noConversion"/>
  </si>
  <si>
    <t>(3)Cano Limon Field Llanos Basin, Coulombia</t>
    <phoneticPr fontId="29" type="noConversion"/>
  </si>
  <si>
    <t>(2) An Energy Overview of Colombia, received from http://www.geni.org/globalenergy/library/national_energy_grid/colombia/EnergyOverviewofColombia.shtml</t>
    <phoneticPr fontId="29" type="noConversion"/>
  </si>
  <si>
    <t xml:space="preserve">(1) The Latest Giant Oil Reservoir in South America </t>
    <phoneticPr fontId="29" type="noConversion"/>
  </si>
  <si>
    <t>Source:</t>
    <phoneticPr fontId="29" type="noConversion"/>
  </si>
  <si>
    <t>Transport</t>
    <phoneticPr fontId="29" type="noConversion"/>
  </si>
  <si>
    <t>Productive area, acres 8,900 [1]</t>
    <phoneticPr fontId="29" type="noConversion"/>
  </si>
  <si>
    <t>Landuse</t>
    <phoneticPr fontId="29" type="noConversion"/>
  </si>
  <si>
    <t>Associated gas composition</t>
    <phoneticPr fontId="29" type="noConversion"/>
  </si>
  <si>
    <t>The 29° API [0.88-g/cm3] oil has a bubblepoint pressure less than 100 psia [0.7 MPa] and a solution GOR less than 10 scf/STB [1. 8 std m 3 / stock-tank m 3], making the accumulation one of the more rare in the world.</t>
    <phoneticPr fontId="29" type="noConversion"/>
  </si>
  <si>
    <t>API gravity of produced crude</t>
    <phoneticPr fontId="29" type="noConversion"/>
  </si>
  <si>
    <t>Fluid properties</t>
    <phoneticPr fontId="29" type="noConversion"/>
  </si>
  <si>
    <t>Fraction of diluent in diluted crude</t>
    <phoneticPr fontId="29" type="noConversion"/>
  </si>
  <si>
    <t>Venting to oil production</t>
    <phoneticPr fontId="29" type="noConversion"/>
  </si>
  <si>
    <t>Flaring to oil production</t>
    <phoneticPr fontId="29" type="noConversion"/>
  </si>
  <si>
    <t>Upgrading activity</t>
    <phoneticPr fontId="29" type="noConversion"/>
  </si>
  <si>
    <t>Processing practices</t>
    <phoneticPr fontId="29" type="noConversion"/>
  </si>
  <si>
    <t>Steam via co-generation</t>
    <phoneticPr fontId="29" type="noConversion"/>
  </si>
  <si>
    <t>Fraction of water produced reinjected</t>
    <phoneticPr fontId="29" type="noConversion"/>
  </si>
  <si>
    <t>Fraction of remaining gas reinjected</t>
    <phoneticPr fontId="29" type="noConversion"/>
  </si>
  <si>
    <t>electricity generated onsite</t>
    <phoneticPr fontId="29" type="noConversion"/>
  </si>
  <si>
    <t>Steam-to-oil ratio (SOR)</t>
    <phoneticPr fontId="29" type="noConversion"/>
  </si>
  <si>
    <t>Gas flooding injection ratio</t>
    <phoneticPr fontId="29" type="noConversion"/>
  </si>
  <si>
    <t>Gas lifting injection ratio</t>
    <phoneticPr fontId="29" type="noConversion"/>
  </si>
  <si>
    <t>Water injection ratio</t>
    <phoneticPr fontId="29" type="noConversion"/>
  </si>
  <si>
    <r>
      <t xml:space="preserve">Annual production 67 million bbl;Annual water production 102 million bbl </t>
    </r>
    <r>
      <rPr>
        <b/>
        <sz val="12"/>
        <color theme="1"/>
        <rFont val="Times New Roman"/>
        <family val="1"/>
      </rPr>
      <t>The data of production is not the same as that from source 1</t>
    </r>
    <r>
      <rPr>
        <sz val="12"/>
        <color theme="1"/>
        <rFont val="Times New Roman"/>
        <family val="1"/>
      </rPr>
      <t xml:space="preserve">
</t>
    </r>
    <phoneticPr fontId="29" type="noConversion"/>
  </si>
  <si>
    <t>Water-to-oil ratio (WOR)</t>
    <phoneticPr fontId="29" type="noConversion"/>
  </si>
  <si>
    <t>Initial GOR 8 ft3/bbl</t>
    <phoneticPr fontId="29" type="noConversion"/>
  </si>
  <si>
    <t>Gas-to-oil ratio (GOR)</t>
    <phoneticPr fontId="29" type="noConversion"/>
  </si>
  <si>
    <t>Production practices</t>
    <phoneticPr fontId="29" type="noConversion"/>
  </si>
  <si>
    <t>This figure illustrates the initial reservoir pressure of 3,213 psia [22.15 MPa] at the datum depth of 7,100 ft [2164 m] SS. Also shown are the average oil gradient of 0.364 psi/ft [8.23 kPa/m], the OWC of 7,300 ft [2225 m] SS, and the aquifer water gradient of 0.417 psi/ft [9.43 kPa/m].</t>
    <phoneticPr fontId="29" type="noConversion"/>
  </si>
  <si>
    <t>Average reservoir pressure</t>
    <phoneticPr fontId="29" type="noConversion"/>
  </si>
  <si>
    <t>Initial well productivity indices (PI's) range from 35 to 220
bbl/(psi-D) [0.81 to 5.1 m3/(kPa·d)J drawdown.</t>
    <phoneticPr fontId="29" type="noConversion"/>
  </si>
  <si>
    <t>35-220</t>
    <phoneticPr fontId="29" type="noConversion"/>
  </si>
  <si>
    <t>Productivity index</t>
    <phoneticPr fontId="29" type="noConversion"/>
  </si>
  <si>
    <t>Well diameter</t>
    <phoneticPr fontId="29" type="noConversion"/>
  </si>
  <si>
    <t>Current number of wells 49 producing</t>
    <phoneticPr fontId="29" type="noConversion"/>
  </si>
  <si>
    <t>The Cano-Limon field, located in Colombia's eastern plains, is the second leading field but is also in decline; production was 76,533 b/d in June 2002, down from from about 125,000 b/d in 1999.</t>
    <phoneticPr fontId="29" type="noConversion"/>
  </si>
  <si>
    <t>The field (Fig. 1) produces primarily from the Lower Carbonera! Mirador sandstone formation at an average depth of 7,600 ft [2315 m].</t>
    <phoneticPr fontId="29" type="noConversion"/>
  </si>
  <si>
    <t>A major construction and development drilling effort resulted in production startup in Dec. 1985, 2.5 years after discovery.</t>
    <phoneticPr fontId="29" type="noConversion"/>
  </si>
  <si>
    <t>The recent discovery of the giant Cairo Limon field in the northern Colombian Los Llanos basin is the most successful result of the Association-type contracts instituted by the Colombian government 15 years ago.</t>
    <phoneticPr fontId="29" type="noConversion"/>
  </si>
  <si>
    <t>Caiio Limon field</t>
    <phoneticPr fontId="29" type="noConversion"/>
  </si>
  <si>
    <t>Downhole pump</t>
    <phoneticPr fontId="29" type="noConversion"/>
  </si>
  <si>
    <t xml:space="preserve">The Caño Limón – Coveñas pipeline is a crude oil pipeline in Colombia from the Caño Limón oilfield in the municipalities of Arauca and Arauquita in Arauca Department on the border of Venezuela to Coveñas on Colombia's Caribbean coastline. It is jointly owned by the state oil firm Ecopetrol, and U.S. company Occidental Petroleum. The pipeline is 780 kilometres (480 mi) long.[4]
Coveñas - Houston: 1978.99 mi </t>
    <phoneticPr fontId="29" type="noConversion"/>
  </si>
  <si>
    <t>The Ocensa pipeline (Oleoducto Central) is a crude oil pipeline in Colombia. It starts on the Cusiana and Cupiagua oilfields and runs to Coveñas on Colombia's Caribbean coastline. The pipeline is 829 kilometres (515 mi) long.
Coveñas - Houston: 1978.99 mi</t>
    <phoneticPr fontId="29" type="noConversion"/>
  </si>
  <si>
    <t>Later, in September 2010, the second phase of the production stage began with the injection of 100 tons of steam per day through the MFB 773 well. The oil-production rate increase in 166%, gaining 500 BOPD by applying SAGD technology. Today's production is 800 BOPD.</t>
    <phoneticPr fontId="28" type="noConversion"/>
  </si>
  <si>
    <t>(6) Drilling the first SAGD Wells in the Orinoco Oil-Belt Bare Field: A Case History</t>
    <phoneticPr fontId="29" type="noConversion"/>
  </si>
  <si>
    <t>Ardeshir oil field - Kharg island:45 miles; Kharg island - Houston : 11497.73 miles</t>
    <phoneticPr fontId="28" type="noConversion"/>
  </si>
  <si>
    <t>West Qurna-2 - Basrah: 40 miles; Basrah - Houston: 11596.72 mi</t>
    <phoneticPr fontId="28" type="noConversion"/>
  </si>
  <si>
    <t>Ahmadi - Houston: 11526.26 mil</t>
    <phoneticPr fontId="28" type="noConversion"/>
  </si>
  <si>
    <t>Chuc field - Puerto Dos Bocas : 82 mil; Puerto Dos Bocas - Houston: 1126.58 mi</t>
    <phoneticPr fontId="28" type="noConversion"/>
  </si>
  <si>
    <t xml:space="preserve">Safaniya Oil Field - Dhahran: 165 mi; Dhahran - Houston: 11370.88 mi </t>
    <phoneticPr fontId="28" type="noConversion"/>
  </si>
  <si>
    <t xml:space="preserve">Zuluf - Houston : 11619.81 mil    
</t>
    <phoneticPr fontId="28" type="noConversion"/>
  </si>
  <si>
    <t>Fateh - Dubai: 60 mil; Dubai - Houston: 11059.88 mi</t>
    <phoneticPr fontId="28" type="noConversion"/>
  </si>
  <si>
    <t>(4) "Big Inch and Little Big Inch", Handbook of Texas Online</t>
    <phoneticPr fontId="29" type="noConversion"/>
  </si>
  <si>
    <t>(3) The East Texas Oil Field</t>
    <phoneticPr fontId="29" type="noConversion"/>
  </si>
  <si>
    <t>(2) Oilfield Trash: Life and Labor in the Oil Patch</t>
    <phoneticPr fontId="29" type="noConversion"/>
  </si>
  <si>
    <t>(1) EAST TEXAS OILFIELD, received from https://www.tshaonline.org/handbook/online/articles/doe01</t>
    <phoneticPr fontId="29" type="noConversion"/>
  </si>
  <si>
    <t>East Texas Field - Houston: 213.6 miles (Google Map)</t>
    <phoneticPr fontId="29" type="noConversion"/>
  </si>
  <si>
    <t>Table 1</t>
    <phoneticPr fontId="29" type="noConversion"/>
  </si>
  <si>
    <t>Measured gas-oil ratios have shown from 100 to 600 cu. ft. of gas per barrel of oil, with an average of about 325 cu. ft. per barrel.</t>
  </si>
  <si>
    <t xml:space="preserve">Average reservoir pressures for the field as determined by bottom-hole records, range from 1500 to somewhat over 1600 lb. per sq. in.However, since the field
was discovered, the rapid and extensive drilling campaign had brought
about a decline of reservoir pressure of between 150 and 200 lb. per sq.
in. by the end of August. </t>
    <phoneticPr fontId="29" type="noConversion"/>
  </si>
  <si>
    <t>1325 - 1425</t>
    <phoneticPr fontId="29" type="noConversion"/>
  </si>
  <si>
    <t>Number of water injecting wells</t>
    <phoneticPr fontId="29" type="noConversion"/>
  </si>
  <si>
    <t>Since its discovery on October 5, 1930, some 30,340 wells have been drilled within its 140,000 acres to yield nearly 5.2 billion barrels of oil from a stratigraphic trap in the Eagle Ford-Woodbine group of the Cretaceous. </t>
  </si>
  <si>
    <t>At the end of 1990 the East Texas field completed its sixtieth year of operation and reported a yearly production of 35,559,769 barrels of oil.</t>
  </si>
  <si>
    <t>The massive overproduction in the East Texas field, due in part to the inexpensice cost of completing wells,…The resulting East Texas “sweet” crude oil that was very low in sulfur content found a ready market.</t>
  </si>
  <si>
    <t>East Texas Field</t>
    <phoneticPr fontId="29" type="noConversion"/>
  </si>
  <si>
    <t>Field name</t>
    <phoneticPr fontId="29" type="noConversion"/>
  </si>
  <si>
    <t>Field location (Country)</t>
    <phoneticPr fontId="29" type="noConversion"/>
  </si>
  <si>
    <t>This high productivity was credited to the strong water-drive mechanism, which has been preserved by reinjection of produced salt water, by early pressure maintenance regulated by the Railroad Commission through proration, and by successful polymer-augmented waterfloods established on a local basis in later years.</t>
  </si>
  <si>
    <t>Water reinjection, waterflood</t>
    <phoneticPr fontId="29" type="noConversion"/>
  </si>
  <si>
    <t>Crude</t>
    <phoneticPr fontId="29" type="noConversion"/>
  </si>
  <si>
    <t>Source</t>
    <phoneticPr fontId="29" type="noConversion"/>
  </si>
  <si>
    <t>(4) List of crude oil products, received from https://en.wikipedia.org/wiki/List_of_crude_oil_products</t>
    <phoneticPr fontId="29" type="noConversion"/>
  </si>
  <si>
    <t>(3) Lake Washington Field, received from http://www.swiftenergy.com/menus/OP-Lake-Washington.htm</t>
    <phoneticPr fontId="29" type="noConversion"/>
  </si>
  <si>
    <t>(2) Field Production by Parish for a Period, SONRIS Lite, received from http://sonris.com/sonlite.asp</t>
    <phoneticPr fontId="29" type="noConversion"/>
  </si>
  <si>
    <t>(1) Louisiana Petroleum Industry Facts</t>
    <phoneticPr fontId="29" type="noConversion"/>
  </si>
  <si>
    <t>Lake Washington Field - Houston: 335.9531 mi</t>
    <phoneticPr fontId="29" type="noConversion"/>
  </si>
  <si>
    <t>Our early wells were drilled to depths of approximately 6,000 feet...we began drilling to depths exceeding 16,000 feet…</t>
    <phoneticPr fontId="29" type="noConversion"/>
  </si>
  <si>
    <t>Since its discovery in the 1930's…</t>
    <phoneticPr fontId="29" type="noConversion"/>
  </si>
  <si>
    <t>Parish with greatest oil production: Plaquemines [1]; from 2, it is clear that Lake Washington Field is the most productive field in Plaquemines Parish</t>
    <phoneticPr fontId="29" type="noConversion"/>
  </si>
  <si>
    <t>1 &amp; 2</t>
    <phoneticPr fontId="29" type="noConversion"/>
  </si>
  <si>
    <t>Lake Washington Field</t>
    <phoneticPr fontId="29" type="noConversion"/>
  </si>
  <si>
    <t>Water reinjection</t>
    <phoneticPr fontId="29" type="noConversion"/>
  </si>
  <si>
    <t>Lake Washington Field</t>
  </si>
  <si>
    <t>(5) Takula Field, Offshore Cabinda, Angola, West Africa</t>
    <phoneticPr fontId="29" type="noConversion"/>
  </si>
  <si>
    <t>(4) Cabinda waterflood program one of the world's largest, received from http://www.offshore-mag.com/articles/print/volume-60/issue-2/news/exploration/cabinda-waterflood-program-one-of-the-worlds-largest.html</t>
    <phoneticPr fontId="29" type="noConversion"/>
  </si>
  <si>
    <t>(3) Chevron Makes Four Billion In Angola, received from http://africaoilgasreport.com/2012/12/in-the-news/chevron-makes-four-billion-in-angola/</t>
    <phoneticPr fontId="29" type="noConversion"/>
  </si>
  <si>
    <t>(2) Takula, received from http://www.subseaiq.com/data/Project.aspx?project_id=1324</t>
    <phoneticPr fontId="29" type="noConversion"/>
  </si>
  <si>
    <t>(1) The Takula Field A History of Angola's First Giant Oil Field</t>
    <phoneticPr fontId="29" type="noConversion"/>
  </si>
  <si>
    <t>The field is located in the Block 0 Concession 40 km (24 mile) from the Malongo terminal in water depths of approximately 60 m.
Malongo - Houston: 7696.26 mi</t>
    <phoneticPr fontId="29" type="noConversion"/>
  </si>
  <si>
    <t>The Water Injection Plant (WIP) moves an average of 490,000 bbl of seawater per day through its treatment and processing platform, out to 17 injection platforms and down 62 individual wells to the formation below.</t>
    <phoneticPr fontId="29" type="noConversion"/>
  </si>
  <si>
    <t>There is no domestic market for the gas produced from the Takula field. Much of this gas is simply flared, while some of it is transported downhole and used for artificial lift in producing wellbores. When the gas mixes with the oil, it reduces the oil's gravity making it easier to lift to the surface. When one considers that the field is currently at 80% water cut, the need for artificial lift is understandable</t>
    <phoneticPr fontId="29" type="noConversion"/>
  </si>
  <si>
    <t>The field first came on line in 1982 with a well pressure of 1,300 psi. </t>
    <phoneticPr fontId="29" type="noConversion"/>
  </si>
  <si>
    <t xml:space="preserve">A total of 17 injection wells were used for the Upper Vermelha waterflood. The Mesa waterflood is composed of four injection wells </t>
    <phoneticPr fontId="29" type="noConversion"/>
  </si>
  <si>
    <t>The original 69 production wells resulted in a well spacing of approximately 0.48 km2 (120 acres).</t>
    <phoneticPr fontId="29" type="noConversion"/>
  </si>
  <si>
    <t>Today, Takula produces more than 70,000 barrels of oil per day and is estimated to be commercial for at least another 40 years.</t>
    <phoneticPr fontId="29" type="noConversion"/>
  </si>
  <si>
    <t>The field was discovered in October 1971 and placed on primary production in December 1982.</t>
    <phoneticPr fontId="29" type="noConversion"/>
  </si>
  <si>
    <t>The Takula Field, situated in Blocks 44, 45, 56, and 57 of Area A in the Block 0 Concession (see Figure 1), is the largest producing oil field in the Republic of Angola.
In 1954 Gulf Oil Corp. (acquired by Chevron Corp. in 1984) performed a geological reconnaissance survey of the surface geology, oil seeps, and asphaltic outcrops in the Angolan province of Cabinda. [1]</t>
    <phoneticPr fontId="29" type="noConversion"/>
  </si>
  <si>
    <t>Angola</t>
    <phoneticPr fontId="29" type="noConversion"/>
  </si>
  <si>
    <t>Waterflood</t>
    <phoneticPr fontId="29" type="noConversion"/>
  </si>
  <si>
    <t>Blend</t>
    <phoneticPr fontId="29" type="noConversion"/>
  </si>
  <si>
    <t>Takula Field</t>
    <phoneticPr fontId="29" type="noConversion"/>
  </si>
  <si>
    <t>A peripheral waterflood was initiated in the Vermelha reservoir in December 1990. One Water Injection Platform (WIP)</t>
    <phoneticPr fontId="29" type="noConversion"/>
  </si>
  <si>
    <t>(4) Tia Juana Heavy, received from http://www.etc-cte.ec.gc.ca/databases/Oilproperties/pdf/WEB_Tia_Juana_Heavy.pdf</t>
    <phoneticPr fontId="29" type="noConversion"/>
  </si>
  <si>
    <t>(3) Mechanical and Thermal Properties of Unconsolidated Sands and Its Applications to the Heavy Oil SAGD Project in the Tia Juana Field, Venezuela</t>
    <phoneticPr fontId="29" type="noConversion"/>
  </si>
  <si>
    <t>(1) Steam Injection Experineces in Heavy and Extra-Heavy Oil Fields, Venezuela</t>
    <phoneticPr fontId="29" type="noConversion"/>
  </si>
  <si>
    <t>The onshore Tia Juana field is located northeast border of the Maracaibo Lake between the cities of Cabimas and Ciudad Ojeda in the state of Zulia in Western Venezuela.
Maracaibo Lake - Houston: 2146.96 mi</t>
    <phoneticPr fontId="29" type="noConversion"/>
  </si>
  <si>
    <t>The oil to steam ratio was 32.4 STB/Ton….</t>
    <phoneticPr fontId="29" type="noConversion"/>
  </si>
  <si>
    <t>90-200 SCF/STB</t>
    <phoneticPr fontId="29" type="noConversion"/>
  </si>
  <si>
    <t>Close to 2700 wells have been drilled in this field and about 1800 
of them are still active.</t>
    <phoneticPr fontId="29" type="noConversion"/>
  </si>
  <si>
    <t>APPENDIX B: 100,000(2000)</t>
    <phoneticPr fontId="29" type="noConversion"/>
  </si>
  <si>
    <t>1600 - 2900</t>
    <phoneticPr fontId="29" type="noConversion"/>
  </si>
  <si>
    <t>The Tia Juana Field is divided into the Traditional Tia Juana Field and the Eastern Tia Juana Field which are divided into a series of blocks</t>
    <phoneticPr fontId="29" type="noConversion"/>
  </si>
  <si>
    <t>Tia Juana Field</t>
    <phoneticPr fontId="29" type="noConversion"/>
  </si>
  <si>
    <t xml:space="preserve">0.786226321
</t>
    <phoneticPr fontId="28" type="noConversion"/>
  </si>
  <si>
    <t>Mine</t>
  </si>
  <si>
    <t>In situ</t>
  </si>
  <si>
    <t>Entry</t>
    <phoneticPr fontId="1" type="noConversion"/>
  </si>
  <si>
    <t>Value</t>
    <phoneticPr fontId="1" type="noConversion"/>
  </si>
  <si>
    <t>Source</t>
    <phoneticPr fontId="1" type="noConversion"/>
  </si>
  <si>
    <t>Description</t>
    <phoneticPr fontId="1" type="noConversion"/>
  </si>
  <si>
    <t>Petroleum type</t>
    <phoneticPr fontId="1" type="noConversion"/>
  </si>
  <si>
    <t>Conventional</t>
    <phoneticPr fontId="1" type="noConversion"/>
  </si>
  <si>
    <t>Production Method</t>
    <phoneticPr fontId="1" type="noConversion"/>
  </si>
  <si>
    <t>Water injection, Gas lifting</t>
    <phoneticPr fontId="1" type="noConversion"/>
  </si>
  <si>
    <t>1 &amp; 8</t>
    <phoneticPr fontId="1" type="noConversion"/>
  </si>
  <si>
    <t xml:space="preserve">The facility is a converted double-hull Suezmax with an overall length of 274 m and breadth of 48 m. The topsides processing facilities consist of oil, water and gas separation systems, and water injection and gas compression equipment.  The Okha FPSO was commissioned to produce from the four fields in the Cossack region
</t>
  </si>
  <si>
    <t>Field properties</t>
    <phoneticPr fontId="1" type="noConversion"/>
  </si>
  <si>
    <t>Field location (Country)</t>
    <phoneticPr fontId="1" type="noConversion"/>
  </si>
  <si>
    <t>Australia</t>
    <phoneticPr fontId="1" type="noConversion"/>
  </si>
  <si>
    <t>Field name</t>
    <phoneticPr fontId="1" type="noConversion"/>
  </si>
  <si>
    <t>CWLH</t>
  </si>
  <si>
    <t>CWLH is an abbrebiation for the Cossack, Wanaea, Lambert and Hermes oil fields, which are produced as of 2011 from the Okha FPSO.  The Wanaea and Cossack fields were discovered in 1989 and 1990, respectively, and are within 5 miles (7 kilometers) of each other in 260 feet (80 meters) of water. </t>
  </si>
  <si>
    <t>Field age</t>
    <phoneticPr fontId="1" type="noConversion"/>
  </si>
  <si>
    <t>The Wanaea and Cossack fields were discovered in 1989 and 1990, respectively, and are within 5 miles (7 kilometers) of each other in 260 feet (80 meters) of water. </t>
    <phoneticPr fontId="1" type="noConversion"/>
  </si>
  <si>
    <t>Field depth</t>
    <phoneticPr fontId="1" type="noConversion"/>
  </si>
  <si>
    <t>9484- 9954</t>
    <phoneticPr fontId="1" type="noConversion"/>
  </si>
  <si>
    <t>Cossack 1 2819-3034 m BRT</t>
  </si>
  <si>
    <t>Oil production volume</t>
    <phoneticPr fontId="1" type="noConversion"/>
  </si>
  <si>
    <t>Production rate from the new Okha FPSO is 60,000 bbl per day</t>
  </si>
  <si>
    <t>Number of producing wells</t>
    <phoneticPr fontId="1" type="noConversion"/>
  </si>
  <si>
    <t>"12 production wells from the Wanaea Cossack, Lambert, Hermes fields"</t>
  </si>
  <si>
    <t>Number of water injecting wells</t>
    <phoneticPr fontId="1" type="noConversion"/>
  </si>
  <si>
    <t>Well diameter</t>
    <phoneticPr fontId="1" type="noConversion"/>
  </si>
  <si>
    <t>Tubing inner diameter of 4.89 in, Table 1</t>
  </si>
  <si>
    <t>Productivity index</t>
    <phoneticPr fontId="1" type="noConversion"/>
  </si>
  <si>
    <t>Reservoir PIS range from 30 (Table 12) to 500 (Table 11)</t>
  </si>
  <si>
    <t>Average reservoir pressure</t>
    <phoneticPr fontId="1" type="noConversion"/>
  </si>
  <si>
    <t>A variety of reservoir pressures are given for different wells, ranging from 3200 to 4200.</t>
  </si>
  <si>
    <t>Production practices</t>
    <phoneticPr fontId="1" type="noConversion"/>
  </si>
  <si>
    <t>Gas-to-oil ratio (GOR)</t>
    <phoneticPr fontId="1" type="noConversion"/>
  </si>
  <si>
    <t>The CWLH fields are produced through the Okha FPSO, which has gas export capacity of 80 MMSCF/d and gas lift capacity of 40 MMscf/d.  We therefore assume that total production through tubing (from reservoir and re-produced gas lift gas) is 120 MMSCF/d.  120e6/60,000</t>
  </si>
  <si>
    <t>Water-to-oil ratio (WOR)</t>
    <phoneticPr fontId="1" type="noConversion"/>
  </si>
  <si>
    <t>Water oil ratios are very low.  See tables 11, 12, 13. Value taken from Cossack #4, Table 11, which is largest producer.</t>
  </si>
  <si>
    <t>Water injection ratio</t>
    <phoneticPr fontId="1" type="noConversion"/>
  </si>
  <si>
    <t>Gas lifting injection ratio</t>
    <phoneticPr fontId="1" type="noConversion"/>
  </si>
  <si>
    <t>Gas flooding injection ratio</t>
    <phoneticPr fontId="1" type="noConversion"/>
  </si>
  <si>
    <t>Steam-to-oil ratio (SOR)</t>
    <phoneticPr fontId="1" type="noConversion"/>
  </si>
  <si>
    <t>electricity generated onsite</t>
    <phoneticPr fontId="1" type="noConversion"/>
  </si>
  <si>
    <t>Fraction of remaining gas reinjected</t>
    <phoneticPr fontId="1" type="noConversion"/>
  </si>
  <si>
    <t>Fraction of water produced reinjected</t>
    <phoneticPr fontId="1" type="noConversion"/>
  </si>
  <si>
    <t>Steam via co-generation</t>
    <phoneticPr fontId="1" type="noConversion"/>
  </si>
  <si>
    <t>Processing practices</t>
    <phoneticPr fontId="1" type="noConversion"/>
  </si>
  <si>
    <t>Upgrading activity</t>
    <phoneticPr fontId="1" type="noConversion"/>
  </si>
  <si>
    <t>Flaring to oil production</t>
    <phoneticPr fontId="1" type="noConversion"/>
  </si>
  <si>
    <t>Venting to oil production</t>
    <phoneticPr fontId="1" type="noConversion"/>
  </si>
  <si>
    <t>Fraction of diluent in diluted crude</t>
    <phoneticPr fontId="1" type="noConversion"/>
  </si>
  <si>
    <t>Fluid properties</t>
    <phoneticPr fontId="1" type="noConversion"/>
  </si>
  <si>
    <t>API gravity of produced crude</t>
    <phoneticPr fontId="1" type="noConversion"/>
  </si>
  <si>
    <t>Associated gas composition</t>
    <phoneticPr fontId="1" type="noConversion"/>
  </si>
  <si>
    <t>Landuse</t>
    <phoneticPr fontId="1" type="noConversion"/>
  </si>
  <si>
    <t>Transport</t>
    <phoneticPr fontId="1" type="noConversion"/>
  </si>
  <si>
    <t xml:space="preserve">Associated gas is separated aboard the Pioneer and sent through a 33-km subsea pipeline to the North Rankin A gas platform [4].
The Cossack Pioneer FPSO was moored between the Wanaea and Cossack fields in 80 m of water on the Cossack, Wanaea, Lambert and Hermes (CWLH) development offshore Australia. Woodside is the operator of the field, which came online in November 1995.[9]
The twin fields are 7 km apart about 130 km off the northwest coast of Western Australia [4].
Cossack - Houston: 13605.06 mi  </t>
    <phoneticPr fontId="1" type="noConversion"/>
  </si>
  <si>
    <t>Source:</t>
    <phoneticPr fontId="1" type="noConversion"/>
  </si>
  <si>
    <t>(1) Okha floating production storage and offloading (FPSO) facility</t>
    <phoneticPr fontId="1" type="noConversion"/>
  </si>
  <si>
    <t>(2) CHEVRON, PARTNERS BRING TWO NEW OIL FIELDS AND NEW LPG FACILITIES ONTO PRODUCTION ON AUSTRALIA'S NORTH WEST SHELF, received from http://www.thefreelibrary.com/CHEVRON,+PARTNERS+BRING+TWO+NEW+OIL+FIELDS+AND+NEW+LPG+FACILITIES...-a017730048</t>
    <phoneticPr fontId="1" type="noConversion"/>
  </si>
  <si>
    <t>(3) Cossack, received from http://crudemarketing.chevron.com/crude/far_eastern/cossack.aspx</t>
    <phoneticPr fontId="1" type="noConversion"/>
  </si>
  <si>
    <t>(4) GUIDE TO WORLD CRUDES: Australia's Cossack crude oil is light and sweet, received from http://www.ogj.com/articles/print/volume-95/issue-18/in-this-issue/refining/guide-to-world-crudes-australia39s-cossack-crude-oil-is-light-and-sweet.html</t>
    <phoneticPr fontId="1" type="noConversion"/>
  </si>
  <si>
    <t>(5) COSSACK DEVELOPMENT - FIRST OIL FOR WOODSIDE</t>
    <phoneticPr fontId="1" type="noConversion"/>
  </si>
  <si>
    <t>(6) Borehole Instability on the Northwest Shelf of Australia</t>
    <phoneticPr fontId="1" type="noConversion"/>
  </si>
  <si>
    <t>(7) Carnarvon Basin, W.A.</t>
    <phoneticPr fontId="1" type="noConversion"/>
  </si>
  <si>
    <t>(8) Impact of dynamic simulation on establishing watercut limits for well kick-off</t>
    <phoneticPr fontId="1" type="noConversion"/>
  </si>
  <si>
    <t>(9) Cossack Pioneer, received from http://oilpro.com/equipment/3094/cossack-pioneer</t>
    <phoneticPr fontId="1" type="noConversion"/>
  </si>
  <si>
    <t>(10) SBMoffshore.com, SBMO_supply_record_original_20154.pdf</t>
  </si>
  <si>
    <t>(11) Western australian marine science blueprint</t>
  </si>
  <si>
    <t>(1) Project: Gas Lift Project, retrieved from http://www.alpha-engineering.com.tn/index.php/shortcode/wahagasliftproject-pioneer</t>
  </si>
  <si>
    <t>" Libya - Waha Concession"</t>
  </si>
  <si>
    <t>Downhole pump</t>
  </si>
  <si>
    <t>One project in Tunisia discusses gas lift but not clear if this is for the Libyan oil field or not.</t>
  </si>
  <si>
    <t>(6) SPE 93679</t>
  </si>
  <si>
    <t>"Productivity indexes as high as 10,000 BOPD/psi are quoted"</t>
  </si>
  <si>
    <t>(7) WesternZagros - Kurdistand &amp; Northern Iraq Operator Activity Map</t>
  </si>
  <si>
    <t>(8) UN Expert Report, March 2000: "REPORT OF THE GROUP OF UNITED NATIONS EXPERTS ESTABLISHED PURSUANT TO PARAGRAPH 30 OF THE SECURITY COUNCIL RESOLUTION 1284 (2000)"</t>
  </si>
  <si>
    <t>As of 2000, 1 to 1.1 million bbl per day are extracted from river and injected into Kirkuk (p. 26).  Production was around 1 million bbl per day.  If we assume that volumetric replacement is the goal, then about 0.1 million bbl of water are produced per day.  Jacobs Consultancy (2012) estimated WOR of 2.  A study of oilfield pipe corrosion used water fractions from Kirkuk of 15 to 50% water. From these scattered datapoints we estimate that the WOR in kirkuk is still low.</t>
  </si>
  <si>
    <t>(9) "Kirkuk oil exports in focus: how and why?" http://rudaw.net/english/kurdistan/111220143</t>
  </si>
  <si>
    <t>9, 10</t>
  </si>
  <si>
    <t>Listed as 150 wells in (9).  This order of magnitude of wells is supported by ref. 10</t>
  </si>
  <si>
    <t>(10) http://www.shamaranpetroleum.com/i/pdf/Kurdistan_Oil_Gas_Activity.pdf</t>
  </si>
  <si>
    <t>(6) SPE 175730</t>
  </si>
  <si>
    <t>As of 2009, about 2010 wells were producing, see Figure 6</t>
  </si>
  <si>
    <t>Reservoir pressure in 2009 was about 100 bar</t>
  </si>
  <si>
    <t>Figure 6 shows gas production in 2009 of about 300 mmscf/d and oil production of about 1,200,000 bpd, for GOR of</t>
  </si>
  <si>
    <t>1200 mmscf/d in 2009, relative to about 1,200,000 bpd. See Figure 6</t>
  </si>
  <si>
    <t>Gas lift</t>
  </si>
  <si>
    <t>Nearly all wells use gas lift, as of 1996</t>
  </si>
  <si>
    <t>(7) SPE 171239</t>
  </si>
  <si>
    <t>Nine injection wells</t>
  </si>
  <si>
    <t>(8) SPE 132241</t>
  </si>
  <si>
    <t>Water cut in 2003 and 2008 plotted for two wells, ranging from 12 to 25% water, see Figure 7, Ref 8.  Ref 9, Figure 8 suggests water cut of 20%</t>
  </si>
  <si>
    <t>(9) SPE 143318</t>
  </si>
  <si>
    <t>(10) SPE OTC 24302</t>
  </si>
  <si>
    <t>PI for 38 wells ranged from 5 to 1200 bbl/d/psi. Average of different treatments were 359, 151 and 181 bbl/psi/d, so we choose conservative value of 150. See ref 10, figure 9.</t>
  </si>
  <si>
    <t>(11) SPE 168195</t>
  </si>
  <si>
    <t>(6) Texas RRC data for Yates field unit, Kinder Morgan Operator, various well API numbers. Accessed from drillinginfo.com.  Cumulative WOR as of 2015.</t>
  </si>
  <si>
    <t>Water oil ratios as reported by Kinder Morgan for Yates Field unit.  Yates field, Pecos County, RRC district 8.  Monthly water totals only reported for 1996 to 2009.  Average value for 2008-2009 reporting months is: 11.907 bbl water per bbl oil.</t>
  </si>
  <si>
    <t>Colombia</t>
  </si>
  <si>
    <t>Bitumen Extraction &amp; Upgrading M31</t>
  </si>
  <si>
    <t>Bitumen Extraction &amp; Upgrading M6</t>
  </si>
  <si>
    <t>Bitumen Extraction &amp; Upgrading M41</t>
  </si>
  <si>
    <t>'User Inputs and Results'!J70</t>
  </si>
  <si>
    <t>Bitumen Extraction &amp; Upgrading M52</t>
  </si>
  <si>
    <t>Bitumen Extraction &amp; Upgrading M53</t>
  </si>
  <si>
    <t>Bitumen Extraction &amp; Upgrading M57</t>
  </si>
  <si>
    <t>Bitumen Extraction &amp; Upgrading M58</t>
  </si>
  <si>
    <t>Bitumen Extraction &amp; Upgrading M59</t>
  </si>
  <si>
    <t xml:space="preserve">Bitumen Extraction &amp; Upgrading M60
</t>
  </si>
  <si>
    <t>Bitumen Extraction &amp; Upgrading M61</t>
  </si>
  <si>
    <t>Bitumen Extraction &amp; Upgrading M64</t>
  </si>
  <si>
    <t>Bitumen Extraction &amp; Upgrading M65</t>
  </si>
  <si>
    <t>Bitumen Extraction &amp; Upgrading M69</t>
  </si>
  <si>
    <t>Alter #'s in Sheets/Cells Below</t>
  </si>
  <si>
    <t>User Inputs and Results'!J107</t>
  </si>
  <si>
    <t>User Inputs and Results'!J108</t>
  </si>
  <si>
    <t>Aboozar</t>
  </si>
  <si>
    <t>Bakken</t>
  </si>
  <si>
    <t>Bul Hanine</t>
  </si>
  <si>
    <t>Dukhan</t>
  </si>
  <si>
    <t>Rumaila</t>
  </si>
  <si>
    <t>Cossack</t>
  </si>
  <si>
    <t>Kirkuk</t>
  </si>
  <si>
    <t>Marun</t>
  </si>
  <si>
    <t>Waha</t>
  </si>
  <si>
    <t>Cano Limon</t>
  </si>
  <si>
    <t>Samotlor</t>
  </si>
  <si>
    <t>Sacha</t>
  </si>
  <si>
    <t>Orinoco Oil Belt</t>
  </si>
  <si>
    <t>Leona</t>
  </si>
  <si>
    <t>Tia Juana</t>
  </si>
  <si>
    <t>Weeks Island</t>
  </si>
  <si>
    <t>Yates</t>
  </si>
  <si>
    <t>Eagle Ford Condensate</t>
  </si>
  <si>
    <t>Midway Sunset</t>
  </si>
  <si>
    <t>Heavy Sour/Light Sweet SCO</t>
  </si>
  <si>
    <t>Syncrude Synthetic</t>
  </si>
  <si>
    <t>Flaring rates derived from NOAA satellite analysis</t>
  </si>
  <si>
    <t>Satellite derived flaring data from VIIRS: http://www.ngdc.noaa.gov/eog/viirs/download_global_flare.html</t>
  </si>
  <si>
    <t>Data obtained: March 3rd 2016</t>
  </si>
  <si>
    <t>Algeria</t>
  </si>
  <si>
    <t>Hassi R'Mel</t>
  </si>
  <si>
    <t>Takula</t>
  </si>
  <si>
    <t>Australia</t>
  </si>
  <si>
    <t>Huizhou 21-1</t>
  </si>
  <si>
    <t>Ecuador</t>
  </si>
  <si>
    <t>Ardeshir</t>
  </si>
  <si>
    <t>West Qurna -2</t>
  </si>
  <si>
    <t>Burgan</t>
  </si>
  <si>
    <t>Libya</t>
  </si>
  <si>
    <t>Qatar</t>
  </si>
  <si>
    <t>Romashkinskoye</t>
  </si>
  <si>
    <t>75 global oilfields</t>
  </si>
  <si>
    <t>Data collected by Jingfan Wang, Yuchi Sun, Sharad Bharadwaj, and Adam Brandt</t>
  </si>
  <si>
    <t>Azeri-Chirag-Guneshli</t>
  </si>
  <si>
    <t>Tyra</t>
  </si>
  <si>
    <t>Prudhoe Bay</t>
  </si>
  <si>
    <t>x</t>
  </si>
  <si>
    <t>OBJECTID *</t>
  </si>
  <si>
    <t>Shape *</t>
  </si>
  <si>
    <t>Join_Count</t>
  </si>
  <si>
    <t>TARGET_FID</t>
  </si>
  <si>
    <t>Field_Name</t>
  </si>
  <si>
    <t>Assay</t>
  </si>
  <si>
    <t>F2012_BCM_f</t>
  </si>
  <si>
    <t>F2012_Clear</t>
  </si>
  <si>
    <t>F2012_Cle_1</t>
  </si>
  <si>
    <t>F2012_Rank</t>
  </si>
  <si>
    <t>F2013_BCM_f</t>
  </si>
  <si>
    <t>F2013_Clear</t>
  </si>
  <si>
    <t>F2013_Cle_1</t>
  </si>
  <si>
    <t>F2013_Rank</t>
  </si>
  <si>
    <t>F2014_BCM_f</t>
  </si>
  <si>
    <t>F2014_Clear</t>
  </si>
  <si>
    <t>F2014_Cle_1</t>
  </si>
  <si>
    <t>F2014_Rank</t>
  </si>
  <si>
    <t>Shape_Length</t>
  </si>
  <si>
    <t>Shape_Area</t>
  </si>
  <si>
    <t>Polygon</t>
  </si>
  <si>
    <t>&lt;Null&gt;</t>
  </si>
  <si>
    <t>Bonga_Exxon</t>
  </si>
  <si>
    <t>Marine Qatar_O&amp;G</t>
  </si>
  <si>
    <t>Maya_Statiev</t>
  </si>
  <si>
    <t>Isthmus_Statiev</t>
  </si>
  <si>
    <t>Cusiana_COA</t>
  </si>
  <si>
    <t>Dukhan_Qatar_COA</t>
  </si>
  <si>
    <t>Escravos_Chevron</t>
  </si>
  <si>
    <t>Fateh_COA</t>
  </si>
  <si>
    <t>Greater Burgan</t>
  </si>
  <si>
    <t>Burgan (Wafra)_O&amp;G</t>
  </si>
  <si>
    <t>Murban_BP</t>
  </si>
  <si>
    <t>Pennington_Chevron</t>
  </si>
  <si>
    <t>Basrah Medium_COA</t>
  </si>
  <si>
    <t>Arab Heavy_Statiev</t>
  </si>
  <si>
    <t>Spraberry</t>
  </si>
  <si>
    <t>WTI_Statiev</t>
  </si>
  <si>
    <t>Arab Meidum</t>
  </si>
  <si>
    <t>Hassi r-mel</t>
  </si>
  <si>
    <t>Algerian Condensate_BP</t>
  </si>
  <si>
    <t>Cossack_Chevron</t>
  </si>
  <si>
    <t>Huizhou</t>
  </si>
  <si>
    <t>Nanhai Light_Chevron</t>
  </si>
  <si>
    <t>Quihangdao</t>
  </si>
  <si>
    <t>Qin Huang Dao_Chevron</t>
  </si>
  <si>
    <t>Sumatran Light (Minas)_Chevron</t>
  </si>
  <si>
    <t>Kirkuk_O&amp;G</t>
  </si>
  <si>
    <t>Iranian Heavy_COA</t>
  </si>
  <si>
    <t>West Qurna</t>
  </si>
  <si>
    <t>Basrah Heavy_O&amp;G</t>
  </si>
  <si>
    <t>Es Sider_Total</t>
  </si>
  <si>
    <t>Cano Limon_Statiev</t>
  </si>
  <si>
    <t>Romanshkinskoye</t>
  </si>
  <si>
    <t>Russian Export Blend_Statiev</t>
  </si>
  <si>
    <t>Gorm -- Tyra</t>
  </si>
  <si>
    <t>North Sea Dansk Blend_Statoil</t>
  </si>
  <si>
    <t>Siberian Light_COA</t>
  </si>
  <si>
    <t>Arab Light_Statiev</t>
  </si>
  <si>
    <t>Oriente_statiev</t>
  </si>
  <si>
    <t>East Texas</t>
  </si>
  <si>
    <t>East Texas Sweet_COA</t>
  </si>
  <si>
    <t>Merey_O&amp;G</t>
  </si>
  <si>
    <t>Venezuela Tia Juana_Statiev</t>
  </si>
  <si>
    <t>Wyoming Sweet_COA</t>
  </si>
  <si>
    <t>West Texas Sour</t>
  </si>
  <si>
    <t>Statoil Snohvit Condensate</t>
  </si>
  <si>
    <t>Eagle Ford Oil</t>
  </si>
  <si>
    <t>WTI_Statiev -- Statoil Aasgard Blend</t>
  </si>
  <si>
    <t>Bonny Light_Chevron</t>
  </si>
  <si>
    <t>Agbami_Chevron</t>
  </si>
  <si>
    <t>Kuito_Chevron</t>
  </si>
  <si>
    <t>Girassol_Exxon</t>
  </si>
  <si>
    <t>Brent_Exxon</t>
  </si>
  <si>
    <t>Forties Blend_BP</t>
  </si>
  <si>
    <t>Ekofisk_Statoil</t>
  </si>
  <si>
    <t>Iraq Basrah Light_BP</t>
  </si>
  <si>
    <t>Kuait Raawi_Chevron</t>
  </si>
  <si>
    <t>Lula_BG Group</t>
  </si>
  <si>
    <t>Frade_Chevron</t>
  </si>
  <si>
    <t>Bozhang</t>
  </si>
  <si>
    <t>Bozhang_Chevron</t>
  </si>
  <si>
    <t>Duri_Chevron</t>
  </si>
  <si>
    <t>Midway-Sunset_Knovel</t>
  </si>
  <si>
    <t>Belridge_Knovel</t>
  </si>
  <si>
    <t>Wilmington CA_Knovel</t>
  </si>
  <si>
    <t>Mars USA-Gulf of Mexico_BP</t>
  </si>
  <si>
    <t>Thunderhorse BP</t>
  </si>
  <si>
    <t>Azeri Light_Statoil</t>
  </si>
  <si>
    <t>Tengis_Chevron</t>
  </si>
  <si>
    <t>Sokol_Exxon</t>
  </si>
  <si>
    <t>Hamaca Venezuela_Knovel</t>
  </si>
  <si>
    <t>Suncor Synthetic A/H</t>
  </si>
  <si>
    <t>Medium Sweet SCO</t>
  </si>
  <si>
    <t>Cold Lake_Crude Monitor</t>
  </si>
  <si>
    <t>Hibernia_Exxon</t>
  </si>
  <si>
    <t>North Slope</t>
  </si>
  <si>
    <t>Alaskan North Slope_Exxon</t>
  </si>
  <si>
    <t>Midale_Crue Monitor</t>
  </si>
  <si>
    <t>North Sea Skarv_BP</t>
  </si>
  <si>
    <t>Cabinda_Statiev</t>
  </si>
  <si>
    <t>Original data</t>
  </si>
  <si>
    <t>Clean data</t>
  </si>
  <si>
    <t>Average BCM</t>
  </si>
  <si>
    <t>Average scf/d</t>
  </si>
  <si>
    <t>Gorm/Tyra</t>
  </si>
  <si>
    <t>Black oil</t>
  </si>
  <si>
    <t>Volatile oil</t>
  </si>
  <si>
    <t>Flaring</t>
  </si>
  <si>
    <t>No flaring</t>
  </si>
  <si>
    <t>Condesate</t>
  </si>
  <si>
    <t>Removed</t>
  </si>
  <si>
    <t>To do</t>
  </si>
  <si>
    <t>Jacob check on alignment</t>
  </si>
  <si>
    <t>Jacob check for BO vs VO</t>
  </si>
  <si>
    <t>Jacob check for lake washington</t>
  </si>
  <si>
    <t>Calculated from VIIRS flaring rate [scf/bbl]</t>
  </si>
  <si>
    <t>Satellite flaring rates VIIRS [scf/d]</t>
  </si>
  <si>
    <t>Phase II production rate [bbl/d]</t>
  </si>
  <si>
    <t>Input flaring rate from Phase II [scf/bbl]</t>
  </si>
  <si>
    <t>Phase II flaring rate - including country-level defaults [scf/bbl]</t>
  </si>
  <si>
    <t>Notes</t>
  </si>
  <si>
    <t>Jacob to include all ANS not just Prudhoe</t>
  </si>
  <si>
    <t>Original</t>
  </si>
  <si>
    <t>New</t>
  </si>
  <si>
    <t>Entry</t>
    <phoneticPr fontId="1" type="noConversion"/>
  </si>
  <si>
    <t>Value</t>
    <phoneticPr fontId="1" type="noConversion"/>
  </si>
  <si>
    <t>Source</t>
    <phoneticPr fontId="1" type="noConversion"/>
  </si>
  <si>
    <t>Description</t>
    <phoneticPr fontId="1" type="noConversion"/>
  </si>
  <si>
    <t>Petroleum type</t>
    <phoneticPr fontId="1" type="noConversion"/>
  </si>
  <si>
    <t>Blend</t>
    <phoneticPr fontId="1" type="noConversion"/>
  </si>
  <si>
    <t>Production Method</t>
    <phoneticPr fontId="1" type="noConversion"/>
  </si>
  <si>
    <t>No production mechanism is noted, so assume water is reinjected.two-stage separation, crude oil stabilizers, and gas transfer pipelines</t>
  </si>
  <si>
    <t>Field properties</t>
    <phoneticPr fontId="1" type="noConversion"/>
  </si>
  <si>
    <t>Field location (Country)</t>
    <phoneticPr fontId="1" type="noConversion"/>
  </si>
  <si>
    <t>Venezuela</t>
    <phoneticPr fontId="1" type="noConversion"/>
  </si>
  <si>
    <t>Field name</t>
    <phoneticPr fontId="1" type="noConversion"/>
  </si>
  <si>
    <t>Santa Barbara</t>
  </si>
  <si>
    <t>Modeled as Santa Barbara field. Production of Mesa likely comes from four fields: Pirital, Santa Barbara, El Carito, and El Furrial</t>
  </si>
  <si>
    <t>Field age</t>
    <phoneticPr fontId="1" type="noConversion"/>
  </si>
  <si>
    <t>OGJ production survey suggests discovered in 1941</t>
  </si>
  <si>
    <t>Field depth</t>
    <phoneticPr fontId="1" type="noConversion"/>
  </si>
  <si>
    <t>Gas condensate to volatile oil occurs at 14040 feet below sea level, while water-oil contact is at 17300 ft below sea level</t>
  </si>
  <si>
    <t>Oil production volume</t>
    <phoneticPr fontId="1" type="noConversion"/>
  </si>
  <si>
    <t>"Santa barbara and pirital fields produce 177000 stb/d"</t>
  </si>
  <si>
    <t>Number of producing wells</t>
    <phoneticPr fontId="1" type="noConversion"/>
  </si>
  <si>
    <t>113 wells in SBC-1 area, 31 wells in SBC-8 area, 1 well in SBC 139 area, SBC-22 has 25 wells (possibly shared with Pirital fields zones PIC-10 and PIC-3)</t>
  </si>
  <si>
    <t>Well diameter</t>
    <phoneticPr fontId="1" type="noConversion"/>
  </si>
  <si>
    <t>Well radius of 0.35 feet</t>
  </si>
  <si>
    <t>"Nowadays the average reservoir pressure and temperature is around 7400 psia and 290F"</t>
  </si>
  <si>
    <t>Figure 7 shows total field gas and oil production</t>
  </si>
  <si>
    <t>Figure 7 shows values for oil gas and water production]</t>
  </si>
  <si>
    <t>The heavy oil from Orionoco is blended with lighter oil (mesa) for transport to the project’s processing facility in San
Jose on the Venezuelan coast. The blend is piped along a pair of pipes 200 km long, whose
capacity is currently about 200,000 barrels/day[1]. 
San José - Houston 2239.10 mi</t>
  </si>
  <si>
    <t>(1) OGJ 2015 production survey</t>
  </si>
  <si>
    <t>(2) SPE 77538, 2002</t>
  </si>
  <si>
    <t>(3) SPE 69848</t>
  </si>
  <si>
    <t>(4) SPE 113723</t>
  </si>
  <si>
    <t>Data version: March 29th, 2016</t>
  </si>
  <si>
    <t>Description</t>
    <phoneticPr fontId="1" type="noConversion"/>
  </si>
  <si>
    <t>Conventional</t>
    <phoneticPr fontId="1" type="noConversion"/>
  </si>
  <si>
    <t>Gas lift and water reinjection</t>
  </si>
  <si>
    <t>"More than 80% of wells are on gas lift." p. 1</t>
  </si>
  <si>
    <t>Field properties</t>
    <phoneticPr fontId="1" type="noConversion"/>
  </si>
  <si>
    <t>Field location (Country)</t>
    <phoneticPr fontId="1" type="noConversion"/>
  </si>
  <si>
    <t>India</t>
  </si>
  <si>
    <t>Field name</t>
    <phoneticPr fontId="1" type="noConversion"/>
  </si>
  <si>
    <t>Bombay High</t>
  </si>
  <si>
    <t>Field age</t>
    <phoneticPr fontId="1" type="noConversion"/>
  </si>
  <si>
    <t>p. 453</t>
  </si>
  <si>
    <t>Field depth</t>
    <phoneticPr fontId="1" type="noConversion"/>
  </si>
  <si>
    <t>Wells drilled to about 4000 m</t>
  </si>
  <si>
    <t>Oil production volume</t>
    <phoneticPr fontId="1" type="noConversion"/>
  </si>
  <si>
    <t>p. 456 in text.</t>
  </si>
  <si>
    <t>Number of producing wells</t>
    <phoneticPr fontId="1" type="noConversion"/>
  </si>
  <si>
    <t>Number of water injecting wells</t>
    <phoneticPr fontId="1" type="noConversion"/>
  </si>
  <si>
    <t>Well diameter</t>
    <phoneticPr fontId="1" type="noConversion"/>
  </si>
  <si>
    <t>Productivity index</t>
    <phoneticPr fontId="1" type="noConversion"/>
  </si>
  <si>
    <t>PI given for three wells at 3.6, 2.73, and 8 bbl/d-psi</t>
  </si>
  <si>
    <t>Average reservoir pressure</t>
    <phoneticPr fontId="1" type="noConversion"/>
  </si>
  <si>
    <t>Fig 20</t>
  </si>
  <si>
    <t>Production practices</t>
    <phoneticPr fontId="1" type="noConversion"/>
  </si>
  <si>
    <t xml:space="preserve"> L per L</t>
  </si>
  <si>
    <t>Gas-to-oil ratio (GOR)</t>
    <phoneticPr fontId="1" type="noConversion"/>
  </si>
  <si>
    <t>p. 456 in text, GOR p 254 vol/vol</t>
  </si>
  <si>
    <t>L per scf</t>
  </si>
  <si>
    <t>Water-to-oil ratio (WOR)</t>
    <phoneticPr fontId="1" type="noConversion"/>
  </si>
  <si>
    <t>p. 456 in text. Water cut is 61%</t>
  </si>
  <si>
    <t>L per bbl</t>
  </si>
  <si>
    <t>Water injection ratio</t>
    <phoneticPr fontId="1" type="noConversion"/>
  </si>
  <si>
    <t>p. 456 in text, water injection of 800,000 bbl per day</t>
  </si>
  <si>
    <t>Gas lifting injection ratio</t>
    <phoneticPr fontId="1" type="noConversion"/>
  </si>
  <si>
    <t>p. 4, table 2.  Total oil across wells is 7352 bbl per day. Injection gas rate (base case) is 588379 std cubic meter per day. Assume these wells have the standard water cut.</t>
  </si>
  <si>
    <t>Gas flooding injection ratio</t>
    <phoneticPr fontId="1" type="noConversion"/>
  </si>
  <si>
    <t>Steam-to-oil ratio (SOR)</t>
    <phoneticPr fontId="1" type="noConversion"/>
  </si>
  <si>
    <t>electricity generated onsite</t>
    <phoneticPr fontId="1" type="noConversion"/>
  </si>
  <si>
    <t>Offshore field.</t>
  </si>
  <si>
    <t>Fraction of remaining gas reinjected</t>
    <phoneticPr fontId="1" type="noConversion"/>
  </si>
  <si>
    <t>Fraction of water produced reinjected</t>
    <phoneticPr fontId="1" type="noConversion"/>
  </si>
  <si>
    <t>Steam via co-generation</t>
    <phoneticPr fontId="1" type="noConversion"/>
  </si>
  <si>
    <t>Processing practices</t>
    <phoneticPr fontId="1" type="noConversion"/>
  </si>
  <si>
    <t>Upgrading activity</t>
    <phoneticPr fontId="1" type="noConversion"/>
  </si>
  <si>
    <t>Flaring to oil production</t>
    <phoneticPr fontId="1" type="noConversion"/>
  </si>
  <si>
    <t>Venting to oil production</t>
    <phoneticPr fontId="1" type="noConversion"/>
  </si>
  <si>
    <t>Fraction of diluent in diluted crude</t>
    <phoneticPr fontId="1" type="noConversion"/>
  </si>
  <si>
    <t>API gravity of produced crude</t>
    <phoneticPr fontId="1" type="noConversion"/>
  </si>
  <si>
    <t>Associated gas composition</t>
    <phoneticPr fontId="1" type="noConversion"/>
  </si>
  <si>
    <t>No H2S reported.</t>
  </si>
  <si>
    <t>Landuse</t>
    <phoneticPr fontId="1" type="noConversion"/>
  </si>
  <si>
    <t>Transport</t>
    <phoneticPr fontId="1" type="noConversion"/>
  </si>
  <si>
    <t>Source:</t>
    <phoneticPr fontId="1" type="noConversion"/>
  </si>
  <si>
    <t>(1) SPE 97520</t>
  </si>
  <si>
    <t>(2) SPE 123799</t>
  </si>
  <si>
    <t>(3) SPEOTC 18748</t>
  </si>
  <si>
    <t>(4) SPE 64461</t>
  </si>
  <si>
    <t>(5) Petroleum geology of bombay high field, india, Rao and Talukdar, 1980. AAPG.</t>
  </si>
  <si>
    <t xml:space="preserve">(6) Bombay High crude information sheet. Environment Canada.  </t>
  </si>
  <si>
    <t>(7) UNFCCC CDM Advisory Board -   Gas flaring reduction project at Mumbai High offshore oil field.</t>
  </si>
  <si>
    <t>Oseberg</t>
  </si>
  <si>
    <t>See Description</t>
    <phoneticPr fontId="1" type="noConversion"/>
  </si>
  <si>
    <t>Pressure maintence through gas, water injection. See p. 140</t>
  </si>
  <si>
    <t>On stream in dec 1988, see p. 146</t>
  </si>
  <si>
    <t>2300-2700 m deep</t>
  </si>
  <si>
    <t>Oil production volume</t>
    <phoneticPr fontId="1" type="noConversion"/>
  </si>
  <si>
    <t>3.32 million m3 in 2015</t>
  </si>
  <si>
    <t>See p. 141</t>
  </si>
  <si>
    <t>2.86 million Std m3 in 2015 of oil equivalent. From BP conversion factors, 5.35 BCF per million bbl oil equivalent</t>
  </si>
  <si>
    <t>3 million standard cubic meters water production in 2015</t>
  </si>
  <si>
    <t>Cannot find reliable data on injection.  Assume all produced water is reinjected.</t>
  </si>
  <si>
    <t>Cannot find reliable data on injection.</t>
  </si>
  <si>
    <t>ESP stats</t>
    <phoneticPr fontId="1" type="noConversion"/>
  </si>
  <si>
    <t>(1) Norsk Petroleum, dataset on fields. http://www.norskpetroleum.no/en/facts/</t>
  </si>
  <si>
    <t>(2) Norsk petroleum, dataset on production. http://www.norskpetroleum.no/en/facts/production/#per-field-in-2015</t>
  </si>
  <si>
    <t>(3) Oil and gas fields in norway: Industrial hertige plan. Accessed at: http://www.norskolje.museum.no/stream_file.asp?iEntityId=1915</t>
  </si>
  <si>
    <t>(4) Fact pages Oseberg. http://factpages.npd.no/ReportServer?/FactPages/PageView/field&amp;rs:Command=Render&amp;rc:Toolbar=false&amp;rc:Parameters=f&amp;NpdId=43625&amp;IpAddress=171.66.208.139&amp;CultureCode=en</t>
  </si>
  <si>
    <t>(5) http://www.statoil.com/en/OurOperations/TradingProducts/CrudeOil/Crudeoilassays/Pages/OsebergBlend.aspx</t>
  </si>
  <si>
    <t>Foster Creek</t>
  </si>
  <si>
    <t>Started Nov 2001</t>
  </si>
  <si>
    <t>(3) Englander et al., (2015) Oil Sands Energy Intensity Assessment Using Facility-Level Data. Energy &amp; Fuels</t>
  </si>
  <si>
    <t>(1) Cenovus, Foster Creek In Situ Oilsands scheme (8623) Update for 2012-2013, Subsurface</t>
  </si>
  <si>
    <t>(2) Cenovus, Foster Creek In Situ Oilsands scheme (8623) Update for 2012-2013, Surface</t>
  </si>
  <si>
    <t>SAGD</t>
  </si>
  <si>
    <t>Slide 72</t>
  </si>
  <si>
    <t>Slide 12, converted from 2700 kPa</t>
  </si>
  <si>
    <t>High Development Intensity, High Carbon Richness (Boreal forest)</t>
  </si>
  <si>
    <t>Minimum rate = 10 scf/bbl</t>
  </si>
  <si>
    <t>Entry</t>
    <phoneticPr fontId="1" type="noConversion"/>
  </si>
  <si>
    <t>Value</t>
    <phoneticPr fontId="1" type="noConversion"/>
  </si>
  <si>
    <t>Source</t>
    <phoneticPr fontId="1" type="noConversion"/>
  </si>
  <si>
    <t>Description</t>
    <phoneticPr fontId="1" type="noConversion"/>
  </si>
  <si>
    <t>Petroleum type</t>
    <phoneticPr fontId="1" type="noConversion"/>
  </si>
  <si>
    <t>Production Method</t>
    <phoneticPr fontId="1" type="noConversion"/>
  </si>
  <si>
    <t>Artificial lift</t>
  </si>
  <si>
    <t>The vast majority of wells (21500/22500) are not listed as "flowing", which implies artificial lift. No mention of significant IOR/EOR operations or injection.</t>
  </si>
  <si>
    <t>Field properties</t>
    <phoneticPr fontId="1" type="noConversion"/>
  </si>
  <si>
    <t>Field location (Country)</t>
    <phoneticPr fontId="1" type="noConversion"/>
  </si>
  <si>
    <t>US</t>
    <phoneticPr fontId="1" type="noConversion"/>
  </si>
  <si>
    <t>Field name</t>
    <phoneticPr fontId="1" type="noConversion"/>
  </si>
  <si>
    <t>Spraberry/Wolfcamp field</t>
  </si>
  <si>
    <t>1&amp;2</t>
    <phoneticPr fontId="1" type="noConversion"/>
  </si>
  <si>
    <t>These findings rank the Spraberry/Wolfcamp as the largest U.S. oil field and as the second-largest oil field in the world.
The oil produced is West Texas Intermediate Sweet, and the gas produced is casinghead gas with an average energy content of 1,400 Btu</t>
  </si>
  <si>
    <t>Field age</t>
    <phoneticPr fontId="1" type="noConversion"/>
  </si>
  <si>
    <r>
      <t> </t>
    </r>
    <r>
      <rPr>
        <sz val="12"/>
        <color rgb="FF000000"/>
        <rFont val="Times New Roman"/>
        <family val="1"/>
      </rPr>
      <t xml:space="preserve">The Spraberry field was discovered in 1949 and encompasses eight counties in West Texas. </t>
    </r>
  </si>
  <si>
    <t>Field depth</t>
    <phoneticPr fontId="1" type="noConversion"/>
  </si>
  <si>
    <t xml:space="preserve">Oil and gas are produced from multiple stacked layers. Ref 5 page 33 shows Clear Fork starting at about 6800 and lower range of Wolfcamp D at about 10400 ft. We average these. </t>
  </si>
  <si>
    <t>Texas RRC production data.</t>
  </si>
  <si>
    <t>Oil production volume</t>
    <phoneticPr fontId="1" type="noConversion"/>
  </si>
  <si>
    <t>Only include fields listed as "Spraberry (Trend Area)" as this is where most RRC data are listed. There are a total of 95 areas with "Spraberry" somewhere in the name, but the vast majority of these are single well "fields".  Sum is for "Spraberry (Trend Area)" in RRC districts 7C and 8.</t>
  </si>
  <si>
    <t>http://www.rrc.state.tx.us/media/27315/owu420_20150212_rrc179_dec2014.pdf</t>
  </si>
  <si>
    <t>During 2008, the Company also (i) drilled 370 wells in the Spraberry field, an increase of six percent compared to 2007</t>
    <phoneticPr fontId="1" type="noConversion"/>
  </si>
  <si>
    <t>Use Dec 2014 production statistics</t>
  </si>
  <si>
    <t>Number of water injecting wells</t>
    <phoneticPr fontId="1" type="noConversion"/>
  </si>
  <si>
    <t>District 7C</t>
  </si>
  <si>
    <t>District 8</t>
  </si>
  <si>
    <t>Total</t>
  </si>
  <si>
    <t>Spraberry (Trend Area)</t>
  </si>
  <si>
    <t>Wells flowing</t>
  </si>
  <si>
    <t>Wells</t>
  </si>
  <si>
    <t>Productivity index</t>
    <phoneticPr fontId="1" type="noConversion"/>
  </si>
  <si>
    <t>Wells art. Lift</t>
  </si>
  <si>
    <t>Average reservoir pressure</t>
    <phoneticPr fontId="1" type="noConversion"/>
  </si>
  <si>
    <t>Production</t>
  </si>
  <si>
    <t>bbl/mo</t>
  </si>
  <si>
    <t>Disposition by pipe</t>
  </si>
  <si>
    <t>Disposition by trucks</t>
  </si>
  <si>
    <t>Ref. 7 suggests cumulative produciton from "Spraberry (Trend Area)" gives GOR of 1600 scf/bbl</t>
  </si>
  <si>
    <t>Using drillinginfo.com production database, following search was performed. All wells drilled in field with "Spraberry" in name were filtered for wells with first production in 48 months prior to June 2016 (i.e., first production after June 2012). A total of 6932 rows (wells) were returned. No wells reported any water production.  Very few wells report "0" for water production.  Given that flowback water is at least likely to return upon production, it seems probable that these wells are not required to report water. We assume low WOR of 0.25 bbl/bbl.</t>
  </si>
  <si>
    <t>Pipline fraction</t>
  </si>
  <si>
    <t>Modern Spraberry wells do not appear to rely on waterflood.</t>
  </si>
  <si>
    <t>Truck fraction</t>
  </si>
  <si>
    <t>Gas lifting injection ratio</t>
    <phoneticPr fontId="1" type="noConversion"/>
  </si>
  <si>
    <t>Steam-to-oil ratio (SOR)</t>
    <phoneticPr fontId="1" type="noConversion"/>
  </si>
  <si>
    <t>electricity generated onsite</t>
    <phoneticPr fontId="1" type="noConversion"/>
  </si>
  <si>
    <t>Fraction of water produced reinjected</t>
    <phoneticPr fontId="1" type="noConversion"/>
  </si>
  <si>
    <t>Steam via co-generation</t>
    <phoneticPr fontId="1" type="noConversion"/>
  </si>
  <si>
    <t>Processing practices</t>
    <phoneticPr fontId="1" type="noConversion"/>
  </si>
  <si>
    <t>Upgrading activity</t>
    <phoneticPr fontId="1" type="noConversion"/>
  </si>
  <si>
    <t>Flaring to oil production</t>
    <phoneticPr fontId="1" type="noConversion"/>
  </si>
  <si>
    <t>Venting to oil production</t>
    <phoneticPr fontId="1" type="noConversion"/>
  </si>
  <si>
    <t>Fraction of diluent in diluted crude</t>
    <phoneticPr fontId="1" type="noConversion"/>
  </si>
  <si>
    <t>Fluid properties</t>
    <phoneticPr fontId="1" type="noConversion"/>
  </si>
  <si>
    <t>API gravity of produced crude</t>
    <phoneticPr fontId="1" type="noConversion"/>
  </si>
  <si>
    <t xml:space="preserve">The oil and gas are sweet and the oil has a gravity of 36.5 to 38.5 API. </t>
    <phoneticPr fontId="1" type="noConversion"/>
  </si>
  <si>
    <t>Associated gas composition</t>
    <phoneticPr fontId="1" type="noConversion"/>
  </si>
  <si>
    <t>Landuse</t>
    <phoneticPr fontId="1" type="noConversion"/>
  </si>
  <si>
    <t>The field is approximately 150 miles long and 75 miles wide at its widest point[2].</t>
    <phoneticPr fontId="1" type="noConversion"/>
  </si>
  <si>
    <t>Transport</t>
    <phoneticPr fontId="1" type="noConversion"/>
  </si>
  <si>
    <t>Midland - Houston: 477 mi</t>
    <phoneticPr fontId="1" type="noConversion"/>
  </si>
  <si>
    <t>Source:</t>
    <phoneticPr fontId="1" type="noConversion"/>
  </si>
  <si>
    <t>(1) Permian Basin, received from http://www.pxd.com/operations/permian-basin</t>
    <phoneticPr fontId="1" type="noConversion"/>
  </si>
  <si>
    <t>(2) Spraberry field, received from http://www.wikinvest.com/stock/Pioneer_Natural_Resources_Company_(PXD)/Spraberry_Field</t>
    <phoneticPr fontId="1" type="noConversion"/>
  </si>
  <si>
    <t>(3) Characteristics and production performance of the Spraberry</t>
    <phoneticPr fontId="1" type="noConversion"/>
  </si>
  <si>
    <t>(4) http://www.rrc.state.tx.us/media/27315/owu420_20150212_rrc179_dec2014.pdf</t>
  </si>
  <si>
    <t>(5) Pioneer Natural Resources, Investor Presentation</t>
  </si>
  <si>
    <t>(6) Texas RRC monthly production by field. Data from December 2014</t>
  </si>
  <si>
    <t>(7) Berman, A. "Permian Basin Break-Even Price is $61: The Best Of A Bad Lot". 2016. http://oilpro.com/post/25299/permian-basin-break-even-price-61-best-bad-lot.</t>
  </si>
  <si>
    <t>Christina Lake</t>
  </si>
  <si>
    <t>Athabasca DC SCO</t>
  </si>
  <si>
    <t>Athabasca FC-HC SCO</t>
  </si>
  <si>
    <t>Algeria Hassi R’Mel</t>
  </si>
  <si>
    <t>Angola Girassol</t>
  </si>
  <si>
    <t>Angola Kuito</t>
  </si>
  <si>
    <t>Angola Takula</t>
  </si>
  <si>
    <t>Australia Cossack</t>
  </si>
  <si>
    <t>Azerbaijan Azeri Light</t>
  </si>
  <si>
    <t>Brazil Frade</t>
  </si>
  <si>
    <t>Brazil Lula</t>
  </si>
  <si>
    <t>Canada Hibernia</t>
  </si>
  <si>
    <t>China Bozhong</t>
  </si>
  <si>
    <t>China Nanhai Light</t>
  </si>
  <si>
    <t>China Qinhuangdao</t>
  </si>
  <si>
    <t>Colombia Caño Limón</t>
  </si>
  <si>
    <t>Colombia Cusiana</t>
  </si>
  <si>
    <t>Ecuador Sacha</t>
  </si>
  <si>
    <t>India Bombay High</t>
  </si>
  <si>
    <t>Indonesia Duri</t>
  </si>
  <si>
    <t>Indonesia Minas</t>
  </si>
  <si>
    <t>Iran Aboozar</t>
  </si>
  <si>
    <t>Iran Marun</t>
  </si>
  <si>
    <t>Iraq Kirkuk</t>
  </si>
  <si>
    <t>Iraq Rumaila</t>
  </si>
  <si>
    <t>Iraq West Qurna</t>
  </si>
  <si>
    <t>Iraq Zubair</t>
  </si>
  <si>
    <t>Kazakhstan Tengiz</t>
  </si>
  <si>
    <t>Kuwait Burgan</t>
  </si>
  <si>
    <t>Kuwait Ratawi</t>
  </si>
  <si>
    <t>Libya Waha</t>
  </si>
  <si>
    <t>Mexico Chuc</t>
  </si>
  <si>
    <t>Nigeria Agbami</t>
  </si>
  <si>
    <t>Nigeria Bonga</t>
  </si>
  <si>
    <t>Nigeria Bonny</t>
  </si>
  <si>
    <t>Nigeria Escravos Beach</t>
  </si>
  <si>
    <t>Nigeria Obagi</t>
  </si>
  <si>
    <t>Nigeria Pennington</t>
  </si>
  <si>
    <t>Norway Ekofisk</t>
  </si>
  <si>
    <t>Norway Oseberg</t>
  </si>
  <si>
    <t>Norway Skarv</t>
  </si>
  <si>
    <t>Qatar Bul Hanine</t>
  </si>
  <si>
    <t>Qatar Dukhan</t>
  </si>
  <si>
    <t>Russia Romashkinskoye</t>
  </si>
  <si>
    <t>Russia Samotlor</t>
  </si>
  <si>
    <t>Saudi Arabia Ghawar</t>
  </si>
  <si>
    <t>Saudi Arabia Safaniya</t>
  </si>
  <si>
    <t>Saudi Arabia Zuluf</t>
  </si>
  <si>
    <t>United Arab Emirates Fateh</t>
  </si>
  <si>
    <t>United Arab Emirates Murban</t>
  </si>
  <si>
    <t>U.S.  Alaska North Slope</t>
  </si>
  <si>
    <t>U.S. Bakken Flare</t>
  </si>
  <si>
    <t>U.S. Bakken No Flare</t>
  </si>
  <si>
    <t>U.S. Texas Eagle Ford Black Oil Zone</t>
  </si>
  <si>
    <t>U.S. Texas Eagle Ford Volatile Oil Zone</t>
  </si>
  <si>
    <t>U.S. Texas Eagle Ford Condensate Zone</t>
  </si>
  <si>
    <t>U.S.  East Texas Field</t>
  </si>
  <si>
    <t>U.S. Louisiana Lake Washington Field</t>
  </si>
  <si>
    <t>U.S. Gulf Mars</t>
  </si>
  <si>
    <t>U.S. California Midway Sunset</t>
  </si>
  <si>
    <t>U.S. Wyoming Salt Creek</t>
  </si>
  <si>
    <t>U.S. California South Belridge</t>
  </si>
  <si>
    <t>U.S. Texas Spraberry</t>
  </si>
  <si>
    <t>U.S. Gulf Thunder Horse</t>
  </si>
  <si>
    <t>U.S. Wyoming WC</t>
  </si>
  <si>
    <t>U.S. California Wilmington</t>
  </si>
  <si>
    <t>U.S. Texas Yates</t>
  </si>
  <si>
    <t>Venezuela Hamaca SCO</t>
  </si>
  <si>
    <t>Venezuela Tia Juana</t>
  </si>
  <si>
    <t>Angola</t>
    <phoneticPr fontId="29" type="noConversion"/>
  </si>
  <si>
    <t>Australia</t>
    <phoneticPr fontId="29" type="noConversion"/>
  </si>
  <si>
    <t>Ecuador</t>
    <phoneticPr fontId="29" type="noConversion"/>
  </si>
  <si>
    <t>Indonesia</t>
    <phoneticPr fontId="29" type="noConversion"/>
  </si>
  <si>
    <t>Mexico</t>
    <phoneticPr fontId="29" type="noConversion"/>
  </si>
  <si>
    <t>Qatar</t>
    <phoneticPr fontId="29" type="noConversion"/>
  </si>
  <si>
    <t>Saudi Arabia</t>
    <phoneticPr fontId="29" type="noConversion"/>
  </si>
  <si>
    <t>Saudi Arab</t>
    <phoneticPr fontId="29" type="noConversion"/>
  </si>
  <si>
    <t>Venezuela</t>
    <phoneticPr fontId="29" type="noConversion"/>
  </si>
  <si>
    <t>Hassi R'Mel</t>
    <phoneticPr fontId="29" type="noConversion"/>
  </si>
  <si>
    <t>Takula</t>
    <phoneticPr fontId="29" type="noConversion"/>
  </si>
  <si>
    <t>Huizhou 21-1</t>
    <phoneticPr fontId="2" type="noConversion"/>
  </si>
  <si>
    <t>Cano Limon</t>
    <phoneticPr fontId="29" type="noConversion"/>
  </si>
  <si>
    <t>Cusiana</t>
    <phoneticPr fontId="29" type="noConversion"/>
  </si>
  <si>
    <t>Sacha</t>
    <phoneticPr fontId="29" type="noConversion"/>
  </si>
  <si>
    <t>Duri</t>
    <phoneticPr fontId="29" type="noConversion"/>
  </si>
  <si>
    <t>Marun</t>
    <phoneticPr fontId="29" type="noConversion"/>
  </si>
  <si>
    <t>Kirkuk</t>
    <phoneticPr fontId="29" type="noConversion"/>
  </si>
  <si>
    <t>Rumaila</t>
    <phoneticPr fontId="29" type="noConversion"/>
  </si>
  <si>
    <t>West Qurna-2</t>
    <phoneticPr fontId="29" type="noConversion"/>
  </si>
  <si>
    <t>Burgan</t>
    <phoneticPr fontId="29" type="noConversion"/>
  </si>
  <si>
    <t>Waha</t>
    <phoneticPr fontId="29" type="noConversion"/>
  </si>
  <si>
    <t>Chuc</t>
    <phoneticPr fontId="29" type="noConversion"/>
  </si>
  <si>
    <t>Escravos Beach</t>
    <phoneticPr fontId="29" type="noConversion"/>
  </si>
  <si>
    <t>Bul Hanine</t>
    <phoneticPr fontId="29" type="noConversion"/>
  </si>
  <si>
    <t>Dukhan</t>
    <phoneticPr fontId="29" type="noConversion"/>
  </si>
  <si>
    <t>Romashkinskoye</t>
    <phoneticPr fontId="29" type="noConversion"/>
  </si>
  <si>
    <t>Samotlor</t>
    <phoneticPr fontId="29" type="noConversion"/>
  </si>
  <si>
    <t>Safaniya</t>
    <phoneticPr fontId="29" type="noConversion"/>
  </si>
  <si>
    <t>Zuluf</t>
    <phoneticPr fontId="29" type="noConversion"/>
  </si>
  <si>
    <t>Fateh</t>
    <phoneticPr fontId="29" type="noConversion"/>
  </si>
  <si>
    <t>East Texas Field</t>
    <phoneticPr fontId="29" type="noConversion"/>
  </si>
  <si>
    <t>Lake Washington Field</t>
    <phoneticPr fontId="29" type="noConversion"/>
  </si>
  <si>
    <t>Midway-Sunset</t>
    <phoneticPr fontId="29" type="noConversion"/>
  </si>
  <si>
    <t>South Belridge</t>
    <phoneticPr fontId="29" type="noConversion"/>
  </si>
  <si>
    <t>Yates</t>
    <phoneticPr fontId="29" type="noConversion"/>
  </si>
  <si>
    <t>Tia Juana</t>
    <phoneticPr fontId="29" type="noConversion"/>
  </si>
  <si>
    <t>Kuwait</t>
    <phoneticPr fontId="29" type="noConversion"/>
  </si>
  <si>
    <t>UAE</t>
    <phoneticPr fontId="29" type="noConversion"/>
  </si>
  <si>
    <t>US Continental</t>
    <phoneticPr fontId="29" type="noConversion"/>
  </si>
  <si>
    <t>Cossack</t>
    <phoneticPr fontId="29" type="noConversion"/>
  </si>
  <si>
    <t>Huizhou 21-1</t>
    <phoneticPr fontId="29" type="noConversion"/>
  </si>
  <si>
    <t>Qinhuangdao 32-6</t>
    <phoneticPr fontId="29" type="noConversion"/>
  </si>
  <si>
    <t>West Qurna -2</t>
    <phoneticPr fontId="29" type="noConversion"/>
  </si>
  <si>
    <t>Chuc</t>
    <phoneticPr fontId="29" type="noConversion"/>
  </si>
  <si>
    <t xml:space="preserve">Tia Juana </t>
    <phoneticPr fontId="29" type="noConversion"/>
  </si>
  <si>
    <t>Special Workbooks</t>
  </si>
  <si>
    <t>---------&gt;</t>
  </si>
  <si>
    <t>Dan/Gorm</t>
  </si>
  <si>
    <t>Dansk (Tyra)</t>
  </si>
  <si>
    <t>Forties - DP</t>
  </si>
  <si>
    <t>Forties - GL</t>
  </si>
  <si>
    <t>Forties - Downhole Pump</t>
  </si>
  <si>
    <t>Forties - Gas Lifting</t>
  </si>
  <si>
    <t>UK Forties Blend</t>
  </si>
  <si>
    <t>Venezuela Merey Blend</t>
  </si>
  <si>
    <t>Denmark Dansk Blend</t>
  </si>
  <si>
    <t>Mexico Cantarell</t>
  </si>
  <si>
    <t>Russia Chayvo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</si>
</sst>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
  </numFmts>
  <fonts count="68">
    <font>
      <sz val="11"/>
      <color theme="1"/>
      <name val="Calibri"/>
      <family val="2"/>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2"/>
      <name val="Times New Roman"/>
      <family val="1"/>
    </font>
    <font>
      <sz val="12"/>
      <color rgb="FF000000"/>
      <name val="Times New Roman"/>
      <family val="1"/>
    </font>
    <font>
      <sz val="12"/>
      <color rgb="FF000000"/>
      <name val="Helvetica"/>
      <family val="2"/>
    </font>
    <font>
      <sz val="10.5"/>
      <color rgb="FF000000"/>
      <name val="Calibri"/>
      <family val="2"/>
    </font>
    <font>
      <sz val="12"/>
      <color theme="1"/>
      <name val="Times New Roman"/>
      <family val="1"/>
    </font>
    <font>
      <sz val="12"/>
      <color theme="1"/>
      <name val="Helvetica"/>
      <family val="2"/>
    </font>
    <font>
      <sz val="10.5"/>
      <color theme="1"/>
      <name val="Calibri"/>
      <family val="2"/>
      <scheme val="minor"/>
    </font>
    <font>
      <i/>
      <sz val="12"/>
      <name val="Times New Roman"/>
      <family val="1"/>
    </font>
    <font>
      <sz val="12"/>
      <color rgb="FFFF0000"/>
      <name val="Times New Roman"/>
      <family val="1"/>
    </font>
    <font>
      <sz val="12"/>
      <color theme="1"/>
      <name val="宋体"/>
      <family val="3"/>
      <charset val="134"/>
    </font>
    <font>
      <sz val="12"/>
      <color rgb="FF333333"/>
      <name val="Times New Roman"/>
      <family val="1"/>
    </font>
    <font>
      <sz val="10.5"/>
      <color theme="1"/>
      <name val="Calibri"/>
      <family val="2"/>
    </font>
    <font>
      <sz val="9"/>
      <name val="Calibri"/>
      <family val="3"/>
      <charset val="134"/>
      <scheme val="minor"/>
    </font>
    <font>
      <sz val="9"/>
      <name val="Calibri"/>
      <family val="2"/>
      <charset val="134"/>
      <scheme val="minor"/>
    </font>
    <font>
      <sz val="10"/>
      <color theme="5"/>
      <name val="Helvetica"/>
    </font>
    <font>
      <sz val="10.5"/>
      <color theme="1"/>
      <name val="Times New Roman"/>
      <family val="1"/>
    </font>
    <font>
      <b/>
      <sz val="12"/>
      <color rgb="FF000000"/>
      <name val="Times New Roman"/>
      <family val="1"/>
    </font>
    <font>
      <u/>
      <sz val="11"/>
      <color theme="11"/>
      <name val="Calibri"/>
      <family val="2"/>
      <scheme val="minor"/>
    </font>
    <font>
      <b/>
      <sz val="16"/>
      <color theme="0"/>
      <name val="Helvetica"/>
    </font>
    <font>
      <b/>
      <sz val="12"/>
      <color theme="0"/>
      <name val="Helvetica"/>
    </font>
    <font>
      <sz val="11"/>
      <color theme="1"/>
      <name val="Times New Roman"/>
      <family val="1"/>
    </font>
    <font>
      <vertAlign val="subscript"/>
      <sz val="12"/>
      <color theme="1"/>
      <name val="Times New Roman"/>
      <family val="1"/>
    </font>
    <font>
      <b/>
      <sz val="12"/>
      <color theme="1"/>
      <name val="Times New Roman"/>
      <family val="1"/>
    </font>
    <font>
      <sz val="10.5"/>
      <color rgb="FF000000"/>
      <name val="Times New Roman"/>
      <family val="1"/>
    </font>
    <font>
      <sz val="9"/>
      <color rgb="FF000000"/>
      <name val="Times New Roman"/>
      <family val="1"/>
    </font>
    <font>
      <sz val="11"/>
      <color rgb="FF000000"/>
      <name val="Times New Roman"/>
      <family val="1"/>
    </font>
    <font>
      <sz val="10"/>
      <name val="Times New Roman"/>
      <family val="1"/>
    </font>
    <font>
      <sz val="10"/>
      <color theme="1"/>
      <name val="Times New Roman"/>
      <family val="1"/>
    </font>
    <font>
      <vertAlign val="subscript"/>
      <sz val="10"/>
      <color theme="1"/>
      <name val="Times New Roman"/>
      <family val="1"/>
    </font>
    <font>
      <b/>
      <sz val="9"/>
      <color indexed="81"/>
      <name val="Tahoma"/>
      <family val="2"/>
    </font>
    <font>
      <sz val="9"/>
      <color indexed="81"/>
      <name val="Tahoma"/>
      <family val="2"/>
    </font>
    <font>
      <sz val="9"/>
      <color rgb="FF333333"/>
      <name val="Arial"/>
      <family val="2"/>
    </font>
    <font>
      <sz val="11"/>
      <color rgb="FF000000"/>
      <name val="Arial"/>
      <family val="2"/>
    </font>
    <font>
      <u/>
      <sz val="11"/>
      <color theme="10"/>
      <name val="Calibri"/>
      <family val="3"/>
      <charset val="134"/>
      <scheme val="minor"/>
    </font>
    <font>
      <sz val="11"/>
      <color rgb="FF000000"/>
      <name val="Calibri"/>
      <family val="2"/>
      <charset val="134"/>
    </font>
    <font>
      <sz val="12"/>
      <color rgb="FF000000"/>
      <name val="Times New Roman"/>
      <family val="1"/>
      <charset val="1"/>
    </font>
    <font>
      <sz val="12"/>
      <color rgb="FF000000"/>
      <name val="Arial"/>
      <family val="2"/>
      <charset val="1"/>
    </font>
    <font>
      <sz val="12"/>
      <name val="Times New Roman"/>
      <family val="1"/>
      <charset val="1"/>
    </font>
    <font>
      <sz val="10"/>
      <name val="Arial"/>
      <family val="2"/>
    </font>
    <font>
      <sz val="9"/>
      <name val="Calibri"/>
      <family val="2"/>
      <charset val="134"/>
    </font>
    <font>
      <sz val="10"/>
      <color rgb="FFED7D31"/>
      <name val="Arial"/>
      <family val="2"/>
      <charset val="1"/>
    </font>
    <font>
      <sz val="8"/>
      <color rgb="FF333333"/>
      <name val="ArialMT"/>
    </font>
    <font>
      <b/>
      <sz val="10.5"/>
      <color rgb="FF000000"/>
      <name val="Calibri"/>
      <family val="2"/>
    </font>
    <font>
      <sz val="12"/>
      <color rgb="FF252525"/>
      <name val="Times New Roman"/>
      <family val="1"/>
    </font>
    <font>
      <b/>
      <sz val="12"/>
      <color rgb="FF333333"/>
      <name val="Times New Roman"/>
      <family val="1"/>
    </font>
    <font>
      <u/>
      <sz val="11"/>
      <color theme="10"/>
      <name val="Calibri"/>
      <family val="2"/>
      <charset val="134"/>
      <scheme val="minor"/>
    </font>
    <font>
      <i/>
      <sz val="9"/>
      <color theme="1"/>
      <name val="Times New Roman"/>
      <family val="1"/>
    </font>
    <font>
      <b/>
      <u/>
      <sz val="10"/>
      <color theme="1"/>
      <name val="Times New Roman"/>
      <family val="1"/>
    </font>
    <font>
      <b/>
      <sz val="11"/>
      <color theme="1"/>
      <name val="Calibri"/>
      <family val="2"/>
      <scheme val="minor"/>
    </font>
    <font>
      <sz val="11"/>
      <color theme="1"/>
      <name val="Calibri"/>
      <family val="2"/>
      <scheme val="minor"/>
    </font>
    <font>
      <sz val="10"/>
      <color rgb="FF8C1515"/>
      <name val="Helvetica"/>
    </font>
    <font>
      <sz val="10"/>
      <color theme="1"/>
      <name val="Helvetica"/>
    </font>
  </fonts>
  <fills count="16">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0"/>
      </patternFill>
    </fill>
    <fill>
      <patternFill patternType="solid">
        <fgColor theme="5"/>
        <bgColor indexed="64"/>
      </patternFill>
    </fill>
    <fill>
      <patternFill patternType="solid">
        <fgColor theme="0"/>
        <bgColor rgb="FFFFFFCC"/>
      </patternFill>
    </fill>
    <fill>
      <patternFill patternType="solid">
        <fgColor theme="0"/>
        <bgColor rgb="FF000000"/>
      </patternFill>
    </fill>
    <fill>
      <patternFill patternType="solid">
        <fgColor theme="6" tint="0.59999389629810485"/>
        <bgColor indexed="64"/>
      </patternFill>
    </fill>
    <fill>
      <patternFill patternType="solid">
        <fgColor rgb="FFFFFFFF"/>
        <bgColor rgb="FFFFFFCC"/>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rgb="FFFFFFFF"/>
        <bgColor indexed="64"/>
      </patternFill>
    </fill>
    <fill>
      <patternFill patternType="solid">
        <fgColor theme="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rgb="FF000000"/>
      </right>
      <top style="thin">
        <color auto="1"/>
      </top>
      <bottom/>
      <diagonal/>
    </border>
    <border>
      <left/>
      <right style="thin">
        <color rgb="FF000000"/>
      </right>
      <top/>
      <bottom/>
      <diagonal/>
    </border>
    <border>
      <left style="thin">
        <color rgb="FF000000"/>
      </left>
      <right/>
      <top style="thin">
        <color auto="1"/>
      </top>
      <bottom/>
      <diagonal/>
    </border>
    <border>
      <left style="thin">
        <color rgb="FF000000"/>
      </left>
      <right/>
      <top/>
      <bottom/>
      <diagonal/>
    </border>
    <border>
      <left/>
      <right style="thin">
        <color rgb="FF000000"/>
      </right>
      <top style="thin">
        <color auto="1"/>
      </top>
      <bottom style="thin">
        <color auto="1"/>
      </bottom>
      <diagonal/>
    </border>
    <border>
      <left/>
      <right style="hair">
        <color auto="1"/>
      </right>
      <top/>
      <bottom style="hair">
        <color auto="1"/>
      </bottom>
      <diagonal/>
    </border>
    <border>
      <left/>
      <right/>
      <top/>
      <bottom style="hair">
        <color auto="1"/>
      </bottom>
      <diagonal/>
    </border>
    <border>
      <left style="thin">
        <color auto="1"/>
      </left>
      <right style="hair">
        <color auto="1"/>
      </right>
      <top style="thin">
        <color auto="1"/>
      </top>
      <bottom style="thin">
        <color auto="1"/>
      </bottom>
      <diagonal/>
    </border>
    <border>
      <left/>
      <right style="hair">
        <color auto="1"/>
      </right>
      <top/>
      <bottom/>
      <diagonal/>
    </border>
    <border>
      <left/>
      <right style="hair">
        <color auto="1"/>
      </right>
      <top style="hair">
        <color auto="1"/>
      </top>
      <bottom/>
      <diagonal/>
    </border>
    <border>
      <left/>
      <right style="hair">
        <color auto="1"/>
      </right>
      <top style="thin">
        <color auto="1"/>
      </top>
      <bottom style="hair">
        <color auto="1"/>
      </bottom>
      <diagonal/>
    </border>
  </borders>
  <cellStyleXfs count="134">
    <xf numFmtId="0" fontId="0" fillId="0" borderId="0"/>
    <xf numFmtId="0" fontId="30" fillId="4" borderId="1"/>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4" fillId="5" borderId="15"/>
    <xf numFmtId="0" fontId="35" fillId="5" borderId="15"/>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15" fillId="0" borderId="0">
      <alignment vertical="center"/>
    </xf>
    <xf numFmtId="0" fontId="14" fillId="0" borderId="0">
      <alignment vertical="center"/>
    </xf>
    <xf numFmtId="0" fontId="13" fillId="0" borderId="0">
      <alignment vertical="center"/>
    </xf>
    <xf numFmtId="0" fontId="12" fillId="0" borderId="0">
      <alignment vertical="center"/>
    </xf>
    <xf numFmtId="0" fontId="11" fillId="0" borderId="0">
      <alignment vertical="center"/>
    </xf>
    <xf numFmtId="0" fontId="10" fillId="0" borderId="0">
      <alignment vertical="center"/>
    </xf>
    <xf numFmtId="0" fontId="9" fillId="0" borderId="0">
      <alignment vertical="center"/>
    </xf>
    <xf numFmtId="0" fontId="50" fillId="0" borderId="0">
      <alignment vertical="center"/>
    </xf>
    <xf numFmtId="0" fontId="56" fillId="9" borderId="1"/>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61" fillId="0" borderId="0" applyNumberFormat="0" applyFill="0" applyBorder="0" applyAlignment="0" applyProtection="0">
      <alignment vertical="center"/>
    </xf>
    <xf numFmtId="0" fontId="3" fillId="0" borderId="0">
      <alignment vertical="center"/>
    </xf>
    <xf numFmtId="0" fontId="2" fillId="0" borderId="0">
      <alignment vertical="center"/>
    </xf>
    <xf numFmtId="0" fontId="1" fillId="0" borderId="0">
      <alignment vertical="center"/>
    </xf>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5" fillId="0" borderId="0"/>
    <xf numFmtId="9" fontId="65" fillId="0" borderId="0" applyFont="0" applyFill="0" applyBorder="0" applyAlignment="0" applyProtection="0"/>
  </cellStyleXfs>
  <cellXfs count="881">
    <xf numFmtId="0" fontId="0" fillId="0" borderId="0" xfId="0"/>
    <xf numFmtId="0" fontId="17" fillId="0" borderId="1" xfId="0" applyFont="1" applyFill="1" applyBorder="1" applyAlignment="1">
      <alignment horizontal="center" vertical="center"/>
    </xf>
    <xf numFmtId="0" fontId="17" fillId="0" borderId="0" xfId="0" applyFont="1" applyFill="1" applyBorder="1" applyAlignment="1">
      <alignment vertical="center"/>
    </xf>
    <xf numFmtId="0" fontId="17" fillId="0" borderId="2" xfId="0" applyFont="1" applyFill="1" applyBorder="1" applyAlignment="1">
      <alignment vertical="center"/>
    </xf>
    <xf numFmtId="0" fontId="17" fillId="0" borderId="3" xfId="0" applyFont="1" applyFill="1" applyBorder="1" applyAlignment="1">
      <alignment vertical="center"/>
    </xf>
    <xf numFmtId="0" fontId="17" fillId="0" borderId="4" xfId="0" applyFont="1" applyFill="1" applyBorder="1" applyAlignment="1">
      <alignment horizontal="center" vertical="center"/>
    </xf>
    <xf numFmtId="0" fontId="17" fillId="0" borderId="4" xfId="0" applyFont="1" applyFill="1" applyBorder="1" applyAlignment="1">
      <alignment vertical="center" wrapText="1"/>
    </xf>
    <xf numFmtId="0" fontId="17" fillId="0" borderId="5" xfId="0" applyFont="1" applyFill="1" applyBorder="1" applyAlignment="1">
      <alignment vertical="center"/>
    </xf>
    <xf numFmtId="0" fontId="17" fillId="0" borderId="6" xfId="0" applyFont="1" applyFill="1" applyBorder="1" applyAlignment="1">
      <alignment vertical="center"/>
    </xf>
    <xf numFmtId="0" fontId="17" fillId="2" borderId="5" xfId="0" applyFont="1" applyFill="1" applyBorder="1" applyAlignment="1" applyProtection="1">
      <alignment vertical="center"/>
      <protection locked="0"/>
    </xf>
    <xf numFmtId="0" fontId="17" fillId="2" borderId="6" xfId="0" applyFont="1" applyFill="1" applyBorder="1" applyAlignment="1" applyProtection="1">
      <alignment vertical="center"/>
      <protection locked="0"/>
    </xf>
    <xf numFmtId="0" fontId="18" fillId="2" borderId="6" xfId="0" applyFont="1" applyFill="1" applyBorder="1" applyAlignment="1" applyProtection="1">
      <alignment vertical="center"/>
      <protection locked="0"/>
    </xf>
    <xf numFmtId="0" fontId="19" fillId="0" borderId="4" xfId="0" applyFont="1" applyFill="1" applyBorder="1" applyAlignment="1">
      <alignment horizontal="justify" vertical="center"/>
    </xf>
    <xf numFmtId="0" fontId="16" fillId="2" borderId="6" xfId="0" applyFont="1" applyFill="1" applyBorder="1" applyAlignment="1" applyProtection="1">
      <alignment vertical="center"/>
      <protection locked="0"/>
    </xf>
    <xf numFmtId="0" fontId="16" fillId="2" borderId="6" xfId="0" applyFont="1" applyFill="1" applyBorder="1" applyAlignment="1" applyProtection="1">
      <alignment horizontal="right" vertical="center"/>
      <protection locked="0"/>
    </xf>
    <xf numFmtId="0" fontId="16" fillId="2" borderId="5" xfId="0" applyFont="1" applyFill="1" applyBorder="1" applyAlignment="1" applyProtection="1">
      <alignment vertical="center"/>
      <protection locked="0"/>
    </xf>
    <xf numFmtId="0" fontId="17" fillId="2" borderId="7" xfId="0" applyFont="1" applyFill="1" applyBorder="1" applyAlignment="1" applyProtection="1">
      <alignment vertical="center"/>
      <protection locked="0"/>
    </xf>
    <xf numFmtId="0" fontId="16" fillId="2" borderId="8" xfId="0" applyFont="1" applyFill="1" applyBorder="1" applyAlignment="1" applyProtection="1">
      <alignment horizontal="right" vertical="center"/>
      <protection locked="0"/>
    </xf>
    <xf numFmtId="0" fontId="16" fillId="2" borderId="7" xfId="0" applyFont="1" applyFill="1" applyBorder="1" applyAlignment="1" applyProtection="1">
      <alignment vertical="center"/>
      <protection locked="0"/>
    </xf>
    <xf numFmtId="0" fontId="18" fillId="2" borderId="8" xfId="0" applyFont="1" applyFill="1" applyBorder="1" applyAlignment="1" applyProtection="1">
      <alignment vertical="center"/>
      <protection locked="0"/>
    </xf>
    <xf numFmtId="0" fontId="17" fillId="0" borderId="12" xfId="0" applyFont="1" applyFill="1" applyBorder="1" applyAlignment="1">
      <alignment vertical="center"/>
    </xf>
    <xf numFmtId="0" fontId="17" fillId="0" borderId="12" xfId="0" applyFont="1" applyFill="1" applyBorder="1" applyAlignment="1">
      <alignment horizontal="left" vertical="center"/>
    </xf>
    <xf numFmtId="0" fontId="17" fillId="0" borderId="0" xfId="0" applyFont="1" applyFill="1" applyBorder="1" applyAlignment="1">
      <alignment horizontal="left" vertical="center"/>
    </xf>
    <xf numFmtId="0" fontId="20" fillId="0" borderId="1" xfId="0" applyFont="1" applyBorder="1" applyAlignment="1">
      <alignment horizontal="center" vertical="center"/>
    </xf>
    <xf numFmtId="0" fontId="20" fillId="0" borderId="0" xfId="0" applyFont="1" applyAlignment="1">
      <alignment vertical="center"/>
    </xf>
    <xf numFmtId="0" fontId="20" fillId="0" borderId="2" xfId="0" applyFont="1" applyBorder="1" applyAlignment="1">
      <alignment vertical="center"/>
    </xf>
    <xf numFmtId="0" fontId="20" fillId="0" borderId="3" xfId="0" applyFont="1" applyBorder="1" applyAlignment="1">
      <alignment vertical="center"/>
    </xf>
    <xf numFmtId="0" fontId="20" fillId="0" borderId="4" xfId="0" applyFont="1" applyBorder="1" applyAlignment="1">
      <alignment horizontal="center" vertical="center"/>
    </xf>
    <xf numFmtId="0" fontId="20" fillId="0" borderId="4" xfId="0" applyFont="1" applyBorder="1" applyAlignment="1">
      <alignment vertical="center" wrapText="1"/>
    </xf>
    <xf numFmtId="0" fontId="20" fillId="0" borderId="5" xfId="0" applyFont="1" applyBorder="1" applyAlignment="1">
      <alignment vertical="center"/>
    </xf>
    <xf numFmtId="0" fontId="20" fillId="0" borderId="6" xfId="0" applyFont="1" applyBorder="1" applyAlignment="1">
      <alignment vertical="center"/>
    </xf>
    <xf numFmtId="0" fontId="20" fillId="3" borderId="5" xfId="0" applyFont="1" applyFill="1" applyBorder="1" applyAlignment="1" applyProtection="1">
      <alignment vertical="center"/>
      <protection locked="0"/>
    </xf>
    <xf numFmtId="0" fontId="20" fillId="3" borderId="6" xfId="0" applyFont="1" applyFill="1" applyBorder="1" applyAlignment="1" applyProtection="1">
      <alignment vertical="center"/>
      <protection locked="0"/>
    </xf>
    <xf numFmtId="0" fontId="21" fillId="3" borderId="6" xfId="0" applyFont="1" applyFill="1" applyBorder="1" applyAlignment="1" applyProtection="1">
      <alignment vertical="center"/>
      <protection locked="0"/>
    </xf>
    <xf numFmtId="0" fontId="22" fillId="0" borderId="4" xfId="0" applyFont="1" applyBorder="1" applyAlignment="1">
      <alignment horizontal="justify" vertical="center"/>
    </xf>
    <xf numFmtId="0" fontId="16" fillId="3" borderId="6" xfId="0" applyFont="1" applyFill="1" applyBorder="1" applyAlignment="1" applyProtection="1">
      <alignment vertical="center"/>
      <protection locked="0"/>
    </xf>
    <xf numFmtId="0" fontId="16" fillId="3" borderId="6" xfId="0" applyFont="1" applyFill="1" applyBorder="1" applyAlignment="1" applyProtection="1">
      <alignment horizontal="right" vertical="center"/>
      <protection locked="0"/>
    </xf>
    <xf numFmtId="0" fontId="16" fillId="3" borderId="5" xfId="0" applyFont="1" applyFill="1" applyBorder="1" applyAlignment="1" applyProtection="1">
      <alignment vertical="center"/>
      <protection locked="0"/>
    </xf>
    <xf numFmtId="0" fontId="20" fillId="3" borderId="7" xfId="0" applyFont="1" applyFill="1" applyBorder="1" applyAlignment="1" applyProtection="1">
      <alignment vertical="center"/>
      <protection locked="0"/>
    </xf>
    <xf numFmtId="0" fontId="16" fillId="3" borderId="8" xfId="0" applyFont="1" applyFill="1" applyBorder="1" applyAlignment="1" applyProtection="1">
      <alignment horizontal="right" vertical="center"/>
      <protection locked="0"/>
    </xf>
    <xf numFmtId="0" fontId="16" fillId="3" borderId="7" xfId="0" applyFont="1" applyFill="1" applyBorder="1" applyAlignment="1" applyProtection="1">
      <alignment vertical="center"/>
      <protection locked="0"/>
    </xf>
    <xf numFmtId="0" fontId="21" fillId="3" borderId="8" xfId="0" applyFont="1" applyFill="1" applyBorder="1" applyAlignment="1" applyProtection="1">
      <alignment vertical="center"/>
      <protection locked="0"/>
    </xf>
    <xf numFmtId="0" fontId="20" fillId="0" borderId="12" xfId="0" applyFont="1" applyBorder="1" applyAlignment="1">
      <alignment vertical="center"/>
    </xf>
    <xf numFmtId="0" fontId="20" fillId="0" borderId="12" xfId="0" applyFont="1" applyBorder="1" applyAlignment="1">
      <alignment horizontal="left" vertical="center"/>
    </xf>
    <xf numFmtId="0" fontId="20" fillId="0" borderId="0" xfId="0" applyFont="1" applyBorder="1" applyAlignment="1">
      <alignment vertical="center"/>
    </xf>
    <xf numFmtId="0" fontId="20" fillId="0" borderId="0" xfId="0" applyFont="1" applyBorder="1" applyAlignment="1">
      <alignment horizontal="left" vertical="center"/>
    </xf>
    <xf numFmtId="2" fontId="20" fillId="0" borderId="5" xfId="0" applyNumberFormat="1" applyFont="1" applyBorder="1" applyAlignment="1">
      <alignment vertical="center"/>
    </xf>
    <xf numFmtId="0" fontId="23" fillId="3" borderId="6" xfId="0" applyFont="1" applyFill="1" applyBorder="1" applyAlignment="1" applyProtection="1">
      <alignment vertical="center"/>
      <protection locked="0"/>
    </xf>
    <xf numFmtId="0" fontId="24" fillId="3" borderId="6" xfId="0" applyFont="1" applyFill="1" applyBorder="1" applyAlignment="1" applyProtection="1">
      <alignment vertical="center"/>
      <protection locked="0"/>
    </xf>
    <xf numFmtId="0" fontId="20" fillId="0" borderId="4" xfId="0" applyFont="1" applyBorder="1" applyAlignment="1">
      <alignment vertical="center"/>
    </xf>
    <xf numFmtId="0" fontId="20" fillId="0" borderId="0" xfId="0" applyFont="1" applyBorder="1" applyAlignment="1">
      <alignment horizontal="left" vertical="center"/>
    </xf>
    <xf numFmtId="0" fontId="17" fillId="0" borderId="4" xfId="0" applyFont="1" applyBorder="1" applyAlignment="1">
      <alignment vertical="center" wrapText="1"/>
    </xf>
    <xf numFmtId="0" fontId="20" fillId="0" borderId="4" xfId="0" applyFont="1" applyBorder="1" applyAlignment="1">
      <alignment horizontal="justify" vertical="center"/>
    </xf>
    <xf numFmtId="0" fontId="20" fillId="3" borderId="0" xfId="0" applyFont="1" applyFill="1" applyBorder="1" applyAlignment="1" applyProtection="1">
      <alignment vertical="center"/>
      <protection locked="0"/>
    </xf>
    <xf numFmtId="0" fontId="23" fillId="3" borderId="0" xfId="0" applyFont="1" applyFill="1" applyBorder="1" applyAlignment="1" applyProtection="1">
      <alignment vertical="center"/>
      <protection locked="0"/>
    </xf>
    <xf numFmtId="0" fontId="24" fillId="3" borderId="0" xfId="0" applyFont="1" applyFill="1" applyBorder="1" applyAlignment="1" applyProtection="1">
      <alignment vertical="center"/>
      <protection locked="0"/>
    </xf>
    <xf numFmtId="0" fontId="20" fillId="0" borderId="4" xfId="0" applyFont="1" applyBorder="1" applyAlignment="1">
      <alignment horizontal="left" vertical="center" wrapText="1"/>
    </xf>
    <xf numFmtId="0" fontId="27" fillId="0" borderId="4" xfId="0" applyFont="1" applyBorder="1" applyAlignment="1">
      <alignment vertical="center"/>
    </xf>
    <xf numFmtId="0" fontId="16" fillId="0" borderId="4" xfId="0" applyFont="1" applyBorder="1" applyAlignment="1">
      <alignment vertical="center" wrapText="1"/>
    </xf>
    <xf numFmtId="0" fontId="16" fillId="0" borderId="4" xfId="0" applyFont="1" applyBorder="1" applyAlignment="1">
      <alignment vertical="center"/>
    </xf>
    <xf numFmtId="0" fontId="16" fillId="0" borderId="4" xfId="0" applyFont="1" applyBorder="1" applyAlignment="1">
      <alignment horizontal="justify" vertical="center"/>
    </xf>
    <xf numFmtId="0" fontId="20" fillId="0" borderId="1" xfId="0" applyFont="1" applyBorder="1" applyAlignment="1">
      <alignment horizontal="center" vertical="center"/>
    </xf>
    <xf numFmtId="0" fontId="20" fillId="0" borderId="0" xfId="0" applyFont="1" applyBorder="1" applyAlignment="1">
      <alignment horizontal="left" vertical="center"/>
    </xf>
    <xf numFmtId="0" fontId="17" fillId="2" borderId="0" xfId="0" applyFont="1" applyFill="1" applyBorder="1" applyAlignment="1" applyProtection="1">
      <alignment vertical="center"/>
      <protection locked="0"/>
    </xf>
    <xf numFmtId="0" fontId="32" fillId="2" borderId="0" xfId="0" applyFont="1" applyFill="1" applyBorder="1" applyAlignment="1" applyProtection="1">
      <alignment vertical="center"/>
      <protection locked="0"/>
    </xf>
    <xf numFmtId="0" fontId="36" fillId="0" borderId="0" xfId="0" applyFont="1"/>
    <xf numFmtId="1" fontId="20" fillId="0" borderId="5" xfId="0" applyNumberFormat="1" applyFont="1" applyBorder="1" applyAlignment="1">
      <alignment vertical="center"/>
    </xf>
    <xf numFmtId="164" fontId="20" fillId="3" borderId="5" xfId="0" applyNumberFormat="1" applyFont="1" applyFill="1" applyBorder="1" applyAlignment="1">
      <alignment vertical="center"/>
    </xf>
    <xf numFmtId="164" fontId="20" fillId="3" borderId="7" xfId="0" applyNumberFormat="1" applyFont="1" applyFill="1" applyBorder="1" applyAlignment="1">
      <alignment vertical="center"/>
    </xf>
    <xf numFmtId="0" fontId="20" fillId="3" borderId="0" xfId="0" applyFont="1" applyFill="1" applyAlignment="1">
      <alignment vertical="center"/>
    </xf>
    <xf numFmtId="0" fontId="20" fillId="3" borderId="2" xfId="0" applyFont="1" applyFill="1" applyBorder="1" applyAlignment="1">
      <alignment vertical="center"/>
    </xf>
    <xf numFmtId="0" fontId="20" fillId="3" borderId="3" xfId="0" applyFont="1" applyFill="1" applyBorder="1" applyAlignment="1">
      <alignment vertical="center"/>
    </xf>
    <xf numFmtId="0" fontId="20" fillId="3" borderId="4" xfId="0" applyFont="1" applyFill="1" applyBorder="1" applyAlignment="1">
      <alignment horizontal="center" vertical="center"/>
    </xf>
    <xf numFmtId="0" fontId="20" fillId="3" borderId="4" xfId="0" applyFont="1" applyFill="1" applyBorder="1" applyAlignment="1">
      <alignment vertical="center" wrapText="1"/>
    </xf>
    <xf numFmtId="0" fontId="20" fillId="3" borderId="5" xfId="0" applyFont="1" applyFill="1" applyBorder="1" applyAlignment="1">
      <alignment vertical="center"/>
    </xf>
    <xf numFmtId="0" fontId="20" fillId="3" borderId="6" xfId="0" applyFont="1" applyFill="1" applyBorder="1" applyAlignment="1">
      <alignment vertical="center"/>
    </xf>
    <xf numFmtId="0" fontId="20" fillId="3" borderId="5" xfId="0" applyFont="1" applyFill="1" applyBorder="1" applyAlignment="1">
      <alignment horizontal="right" vertical="center"/>
    </xf>
    <xf numFmtId="0" fontId="20" fillId="3" borderId="12" xfId="0" applyFont="1" applyFill="1" applyBorder="1" applyAlignment="1">
      <alignment vertical="center"/>
    </xf>
    <xf numFmtId="0" fontId="20" fillId="3" borderId="12" xfId="0" applyFont="1" applyFill="1" applyBorder="1" applyAlignment="1">
      <alignment horizontal="center" vertical="center"/>
    </xf>
    <xf numFmtId="0" fontId="20" fillId="3" borderId="0" xfId="0" applyFont="1" applyFill="1" applyBorder="1" applyAlignment="1">
      <alignment vertical="center"/>
    </xf>
    <xf numFmtId="0" fontId="20" fillId="3" borderId="0" xfId="0" applyFont="1" applyFill="1" applyBorder="1" applyAlignment="1">
      <alignment horizontal="center" vertical="center"/>
    </xf>
    <xf numFmtId="0" fontId="20" fillId="3" borderId="13" xfId="0" applyFont="1" applyFill="1" applyBorder="1" applyAlignment="1">
      <alignment horizontal="center" vertical="center"/>
    </xf>
    <xf numFmtId="0" fontId="20" fillId="3" borderId="13" xfId="0" applyFont="1" applyFill="1" applyBorder="1" applyAlignment="1">
      <alignment vertical="center"/>
    </xf>
    <xf numFmtId="0" fontId="36" fillId="3" borderId="5" xfId="0" applyFont="1" applyFill="1" applyBorder="1"/>
    <xf numFmtId="0" fontId="36" fillId="3" borderId="6" xfId="0" applyFont="1" applyFill="1" applyBorder="1"/>
    <xf numFmtId="0" fontId="20" fillId="3" borderId="4" xfId="0" applyFont="1" applyFill="1" applyBorder="1" applyAlignment="1">
      <alignment vertical="center"/>
    </xf>
    <xf numFmtId="1" fontId="36" fillId="3" borderId="5" xfId="0" applyNumberFormat="1" applyFont="1" applyFill="1" applyBorder="1"/>
    <xf numFmtId="1" fontId="36" fillId="3" borderId="6" xfId="0" applyNumberFormat="1" applyFont="1" applyFill="1" applyBorder="1"/>
    <xf numFmtId="2" fontId="36" fillId="3" borderId="5" xfId="0" applyNumberFormat="1" applyFont="1" applyFill="1" applyBorder="1"/>
    <xf numFmtId="2" fontId="36" fillId="3" borderId="6" xfId="0" applyNumberFormat="1" applyFont="1" applyFill="1" applyBorder="1"/>
    <xf numFmtId="0" fontId="36" fillId="3" borderId="7" xfId="0" applyFont="1" applyFill="1" applyBorder="1"/>
    <xf numFmtId="0" fontId="36" fillId="3" borderId="8" xfId="0" applyFont="1" applyFill="1" applyBorder="1"/>
    <xf numFmtId="0" fontId="20" fillId="3" borderId="8" xfId="0" applyFont="1" applyFill="1" applyBorder="1" applyAlignment="1">
      <alignment vertical="center"/>
    </xf>
    <xf numFmtId="0" fontId="20" fillId="3" borderId="14" xfId="0" applyFont="1" applyFill="1" applyBorder="1" applyAlignment="1">
      <alignment horizontal="center" vertical="center"/>
    </xf>
    <xf numFmtId="0" fontId="20" fillId="3" borderId="14" xfId="0" applyFont="1" applyFill="1" applyBorder="1" applyAlignment="1">
      <alignment vertical="center"/>
    </xf>
    <xf numFmtId="0" fontId="36" fillId="3" borderId="0" xfId="0" applyFont="1" applyFill="1"/>
    <xf numFmtId="0" fontId="20" fillId="0" borderId="1" xfId="0" applyFont="1" applyBorder="1" applyAlignment="1">
      <alignment horizontal="center" vertical="center"/>
    </xf>
    <xf numFmtId="0" fontId="20" fillId="0" borderId="0" xfId="0" applyFont="1" applyBorder="1" applyAlignment="1">
      <alignment horizontal="left" vertical="center"/>
    </xf>
    <xf numFmtId="0" fontId="20" fillId="3" borderId="1" xfId="0" applyFont="1" applyFill="1" applyBorder="1" applyAlignment="1">
      <alignment horizontal="center" vertical="center"/>
    </xf>
    <xf numFmtId="0" fontId="20" fillId="3" borderId="0" xfId="0" applyFont="1" applyFill="1" applyBorder="1" applyAlignment="1">
      <alignment horizontal="left" vertical="center"/>
    </xf>
    <xf numFmtId="0" fontId="22" fillId="3" borderId="4" xfId="0" applyFont="1" applyFill="1" applyBorder="1" applyAlignment="1">
      <alignment horizontal="justify" vertical="center"/>
    </xf>
    <xf numFmtId="0" fontId="20" fillId="3" borderId="12" xfId="0" applyFont="1" applyFill="1" applyBorder="1" applyAlignment="1">
      <alignment horizontal="left" vertical="center"/>
    </xf>
    <xf numFmtId="0" fontId="17" fillId="3" borderId="1" xfId="0" applyFont="1" applyFill="1" applyBorder="1" applyAlignment="1">
      <alignment horizontal="center"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horizontal="center" vertical="center"/>
    </xf>
    <xf numFmtId="0" fontId="17" fillId="3" borderId="4" xfId="0" applyFont="1" applyFill="1" applyBorder="1" applyAlignment="1">
      <alignment vertical="center" wrapText="1"/>
    </xf>
    <xf numFmtId="0" fontId="17" fillId="3" borderId="5" xfId="0" applyFont="1" applyFill="1" applyBorder="1" applyAlignment="1">
      <alignment vertical="center"/>
    </xf>
    <xf numFmtId="0" fontId="17" fillId="3" borderId="6" xfId="0" applyFont="1" applyFill="1" applyBorder="1" applyAlignment="1">
      <alignment vertical="center"/>
    </xf>
    <xf numFmtId="0" fontId="17" fillId="6" borderId="5" xfId="0" applyFont="1" applyFill="1" applyBorder="1" applyAlignment="1" applyProtection="1">
      <alignment vertical="center"/>
      <protection locked="0"/>
    </xf>
    <xf numFmtId="0" fontId="17" fillId="6" borderId="6" xfId="0" applyFont="1" applyFill="1" applyBorder="1" applyAlignment="1" applyProtection="1">
      <alignment vertical="center"/>
      <protection locked="0"/>
    </xf>
    <xf numFmtId="0" fontId="16" fillId="6" borderId="6" xfId="0" applyFont="1" applyFill="1" applyBorder="1" applyAlignment="1" applyProtection="1">
      <alignment vertical="center"/>
      <protection locked="0"/>
    </xf>
    <xf numFmtId="0" fontId="16" fillId="6" borderId="6" xfId="0" applyFont="1" applyFill="1" applyBorder="1" applyAlignment="1" applyProtection="1">
      <alignment horizontal="right" vertical="center"/>
      <protection locked="0"/>
    </xf>
    <xf numFmtId="0" fontId="16" fillId="6" borderId="5" xfId="0" applyFont="1" applyFill="1" applyBorder="1" applyAlignment="1" applyProtection="1">
      <alignment vertical="center"/>
      <protection locked="0"/>
    </xf>
    <xf numFmtId="0" fontId="17" fillId="6" borderId="7" xfId="0" applyFont="1" applyFill="1" applyBorder="1" applyAlignment="1" applyProtection="1">
      <alignment vertical="center"/>
      <protection locked="0"/>
    </xf>
    <xf numFmtId="0" fontId="16" fillId="6" borderId="8" xfId="0" applyFont="1" applyFill="1" applyBorder="1" applyAlignment="1" applyProtection="1">
      <alignment horizontal="right" vertical="center"/>
      <protection locked="0"/>
    </xf>
    <xf numFmtId="0" fontId="16" fillId="6" borderId="7" xfId="0" applyFont="1" applyFill="1" applyBorder="1" applyAlignment="1" applyProtection="1">
      <alignment vertical="center"/>
      <protection locked="0"/>
    </xf>
    <xf numFmtId="0" fontId="17" fillId="3" borderId="0" xfId="0" applyFont="1" applyFill="1" applyAlignment="1">
      <alignment vertical="center"/>
    </xf>
    <xf numFmtId="0" fontId="17" fillId="3" borderId="0" xfId="0" applyFont="1" applyFill="1" applyBorder="1" applyAlignment="1">
      <alignment vertical="center"/>
    </xf>
    <xf numFmtId="0" fontId="17" fillId="3" borderId="0" xfId="0" applyFont="1" applyFill="1" applyBorder="1" applyAlignment="1">
      <alignment horizontal="left" vertical="center"/>
    </xf>
    <xf numFmtId="0" fontId="36" fillId="3" borderId="0" xfId="0" applyFont="1" applyFill="1" applyAlignment="1">
      <alignment vertical="center"/>
    </xf>
    <xf numFmtId="0" fontId="39" fillId="3" borderId="4" xfId="0" applyFont="1" applyFill="1" applyBorder="1" applyAlignment="1">
      <alignment horizontal="justify" vertical="center"/>
    </xf>
    <xf numFmtId="0" fontId="17" fillId="6" borderId="8" xfId="0" applyFont="1" applyFill="1" applyBorder="1" applyAlignment="1" applyProtection="1">
      <alignment vertical="center"/>
      <protection locked="0"/>
    </xf>
    <xf numFmtId="0" fontId="20" fillId="3" borderId="7" xfId="0" applyFont="1" applyFill="1" applyBorder="1" applyAlignment="1">
      <alignment vertical="center"/>
    </xf>
    <xf numFmtId="0" fontId="31" fillId="3" borderId="4" xfId="0" applyFont="1" applyFill="1" applyBorder="1" applyAlignment="1">
      <alignment horizontal="justify" vertical="center"/>
    </xf>
    <xf numFmtId="0" fontId="20" fillId="3" borderId="8" xfId="0" applyFont="1" applyFill="1" applyBorder="1" applyAlignment="1" applyProtection="1">
      <alignment vertical="center"/>
      <protection locked="0"/>
    </xf>
    <xf numFmtId="2" fontId="20" fillId="3" borderId="5" xfId="0" applyNumberFormat="1" applyFont="1" applyFill="1" applyBorder="1" applyAlignment="1">
      <alignment vertical="center"/>
    </xf>
    <xf numFmtId="1" fontId="20" fillId="3" borderId="5" xfId="0" applyNumberFormat="1" applyFont="1" applyFill="1" applyBorder="1" applyAlignment="1">
      <alignment vertical="center"/>
    </xf>
    <xf numFmtId="0" fontId="20" fillId="3" borderId="4" xfId="0" applyFont="1" applyFill="1" applyBorder="1" applyAlignment="1">
      <alignment horizontal="justify" vertical="center"/>
    </xf>
    <xf numFmtId="0" fontId="20" fillId="3" borderId="13" xfId="0" applyFont="1" applyFill="1" applyBorder="1" applyAlignment="1">
      <alignment vertical="center" wrapText="1"/>
    </xf>
    <xf numFmtId="0" fontId="26" fillId="3" borderId="4" xfId="0" applyFont="1" applyFill="1" applyBorder="1" applyAlignment="1">
      <alignment horizontal="justify" vertical="center"/>
    </xf>
    <xf numFmtId="0" fontId="20" fillId="3" borderId="14" xfId="0" applyFont="1" applyFill="1" applyBorder="1" applyAlignment="1">
      <alignment vertical="center" wrapText="1"/>
    </xf>
    <xf numFmtId="0" fontId="40" fillId="3" borderId="4" xfId="0" applyFont="1" applyFill="1" applyBorder="1" applyAlignment="1">
      <alignment horizontal="justify" vertical="center"/>
    </xf>
    <xf numFmtId="0" fontId="17" fillId="3" borderId="11" xfId="0" applyFont="1" applyFill="1" applyBorder="1" applyAlignment="1">
      <alignment horizontal="center" vertical="center"/>
    </xf>
    <xf numFmtId="0" fontId="17" fillId="3" borderId="16" xfId="0" applyFont="1" applyFill="1" applyBorder="1" applyAlignment="1">
      <alignment vertical="center"/>
    </xf>
    <xf numFmtId="0" fontId="17" fillId="3" borderId="6" xfId="0" applyFont="1" applyFill="1" applyBorder="1" applyAlignment="1">
      <alignment horizontal="center" vertical="center"/>
    </xf>
    <xf numFmtId="0" fontId="17" fillId="3" borderId="6" xfId="0" applyFont="1" applyFill="1" applyBorder="1" applyAlignment="1">
      <alignment vertical="center" wrapText="1"/>
    </xf>
    <xf numFmtId="0" fontId="17" fillId="3" borderId="17" xfId="0" applyFont="1" applyFill="1" applyBorder="1" applyAlignment="1">
      <alignment vertical="center"/>
    </xf>
    <xf numFmtId="0" fontId="17" fillId="6" borderId="17" xfId="0" applyFont="1" applyFill="1" applyBorder="1" applyAlignment="1" applyProtection="1">
      <alignment vertical="center"/>
      <protection locked="0"/>
    </xf>
    <xf numFmtId="0" fontId="17" fillId="6" borderId="0" xfId="0" applyFont="1" applyFill="1" applyAlignment="1" applyProtection="1">
      <alignment vertical="center"/>
      <protection locked="0"/>
    </xf>
    <xf numFmtId="0" fontId="17" fillId="3" borderId="6" xfId="0" applyFont="1" applyFill="1" applyBorder="1" applyAlignment="1">
      <alignment horizontal="justify" vertical="center"/>
    </xf>
    <xf numFmtId="0" fontId="16" fillId="6" borderId="0" xfId="0" applyFont="1" applyFill="1" applyAlignment="1" applyProtection="1">
      <alignment vertical="center"/>
      <protection locked="0"/>
    </xf>
    <xf numFmtId="0" fontId="16" fillId="6" borderId="15" xfId="0" applyFont="1" applyFill="1" applyBorder="1" applyAlignment="1" applyProtection="1">
      <alignment vertical="center"/>
      <protection locked="0"/>
    </xf>
    <xf numFmtId="0" fontId="41" fillId="3" borderId="0" xfId="0" applyFont="1" applyFill="1" applyAlignment="1">
      <alignment vertical="center"/>
    </xf>
    <xf numFmtId="165" fontId="17" fillId="3" borderId="0" xfId="0" applyNumberFormat="1" applyFont="1" applyFill="1" applyAlignment="1">
      <alignment vertical="center"/>
    </xf>
    <xf numFmtId="0" fontId="17" fillId="3" borderId="7" xfId="0" applyFont="1" applyFill="1" applyBorder="1" applyAlignment="1">
      <alignment vertical="center"/>
    </xf>
    <xf numFmtId="0" fontId="17" fillId="3" borderId="8" xfId="0" applyFont="1" applyFill="1" applyBorder="1" applyAlignment="1">
      <alignment vertical="center"/>
    </xf>
    <xf numFmtId="0" fontId="20" fillId="3" borderId="5" xfId="0" applyFont="1" applyFill="1" applyBorder="1" applyAlignment="1">
      <alignment horizontal="center" vertical="center"/>
    </xf>
    <xf numFmtId="0" fontId="42" fillId="3" borderId="4" xfId="1" applyFont="1" applyFill="1" applyBorder="1" applyAlignment="1">
      <alignment wrapText="1"/>
    </xf>
    <xf numFmtId="0" fontId="20" fillId="3" borderId="0" xfId="0" applyFont="1" applyFill="1" applyAlignment="1">
      <alignment horizontal="justify" vertical="center"/>
    </xf>
    <xf numFmtId="0" fontId="20" fillId="3" borderId="4" xfId="0" applyFont="1" applyFill="1" applyBorder="1" applyAlignment="1">
      <alignment horizontal="center" vertical="center" wrapText="1"/>
    </xf>
    <xf numFmtId="0" fontId="43" fillId="3" borderId="0" xfId="0" applyFont="1" applyFill="1" applyAlignment="1" applyProtection="1">
      <alignment vertical="center"/>
      <protection locked="0"/>
    </xf>
    <xf numFmtId="0" fontId="20" fillId="3" borderId="0" xfId="0" applyFont="1" applyFill="1" applyAlignment="1" applyProtection="1">
      <alignment vertical="center"/>
      <protection locked="0"/>
    </xf>
    <xf numFmtId="0" fontId="16" fillId="3" borderId="5" xfId="0" applyFont="1" applyFill="1" applyBorder="1" applyAlignment="1">
      <alignment vertical="center"/>
    </xf>
    <xf numFmtId="0" fontId="17" fillId="7" borderId="5" xfId="0" applyFont="1" applyFill="1" applyBorder="1" applyAlignment="1" applyProtection="1">
      <alignment vertical="center"/>
      <protection locked="0"/>
    </xf>
    <xf numFmtId="0" fontId="17" fillId="7" borderId="17" xfId="0" applyFont="1" applyFill="1" applyBorder="1" applyAlignment="1" applyProtection="1">
      <alignment vertical="center"/>
      <protection locked="0"/>
    </xf>
    <xf numFmtId="0" fontId="17" fillId="7" borderId="0" xfId="0" applyFont="1" applyFill="1" applyAlignment="1" applyProtection="1">
      <alignment vertical="center"/>
      <protection locked="0"/>
    </xf>
    <xf numFmtId="0" fontId="17" fillId="7" borderId="6" xfId="0" applyFont="1" applyFill="1" applyBorder="1" applyAlignment="1" applyProtection="1">
      <alignment vertical="center"/>
      <protection locked="0"/>
    </xf>
    <xf numFmtId="0" fontId="16" fillId="7" borderId="6" xfId="0" applyFont="1" applyFill="1" applyBorder="1" applyAlignment="1" applyProtection="1">
      <alignment vertical="center"/>
      <protection locked="0"/>
    </xf>
    <xf numFmtId="0" fontId="16" fillId="7" borderId="6" xfId="0" applyFont="1" applyFill="1" applyBorder="1" applyAlignment="1" applyProtection="1">
      <alignment horizontal="right" vertical="center"/>
      <protection locked="0"/>
    </xf>
    <xf numFmtId="0" fontId="16" fillId="7" borderId="0" xfId="0" applyFont="1" applyFill="1" applyAlignment="1" applyProtection="1">
      <alignment vertical="center"/>
      <protection locked="0"/>
    </xf>
    <xf numFmtId="0" fontId="17" fillId="7" borderId="7" xfId="0" applyFont="1" applyFill="1" applyBorder="1" applyAlignment="1" applyProtection="1">
      <alignment vertical="center"/>
      <protection locked="0"/>
    </xf>
    <xf numFmtId="0" fontId="16" fillId="7" borderId="8" xfId="0" applyFont="1" applyFill="1" applyBorder="1" applyAlignment="1" applyProtection="1">
      <alignment horizontal="right" vertical="center"/>
      <protection locked="0"/>
    </xf>
    <xf numFmtId="0" fontId="16" fillId="7" borderId="15" xfId="0" applyFont="1" applyFill="1" applyBorder="1" applyAlignment="1" applyProtection="1">
      <alignment vertical="center"/>
      <protection locked="0"/>
    </xf>
    <xf numFmtId="0" fontId="17" fillId="3" borderId="12" xfId="0" applyFont="1" applyFill="1" applyBorder="1" applyAlignment="1">
      <alignment vertical="center"/>
    </xf>
    <xf numFmtId="0" fontId="17" fillId="3" borderId="0" xfId="0" applyFont="1" applyFill="1" applyAlignment="1">
      <alignment horizontal="left" vertical="center"/>
    </xf>
    <xf numFmtId="0" fontId="17" fillId="7" borderId="8" xfId="0" applyFont="1" applyFill="1" applyBorder="1" applyAlignment="1" applyProtection="1">
      <alignment vertical="center"/>
      <protection locked="0"/>
    </xf>
    <xf numFmtId="0" fontId="20" fillId="3" borderId="0" xfId="0" applyFont="1" applyFill="1"/>
    <xf numFmtId="0" fontId="26" fillId="3" borderId="4" xfId="0" applyFont="1" applyFill="1" applyBorder="1" applyAlignment="1">
      <alignment vertical="center"/>
    </xf>
    <xf numFmtId="0" fontId="31" fillId="3" borderId="0" xfId="0" applyFont="1" applyFill="1" applyAlignment="1">
      <alignment vertical="center"/>
    </xf>
    <xf numFmtId="0" fontId="20" fillId="3" borderId="1" xfId="0" applyNumberFormat="1" applyFont="1" applyFill="1" applyBorder="1" applyAlignment="1">
      <alignment horizontal="center" vertical="center"/>
    </xf>
    <xf numFmtId="0" fontId="20" fillId="3" borderId="4" xfId="0" applyNumberFormat="1" applyFont="1" applyFill="1" applyBorder="1" applyAlignment="1">
      <alignment horizontal="center" vertical="center"/>
    </xf>
    <xf numFmtId="0" fontId="20" fillId="3" borderId="12" xfId="0" applyNumberFormat="1" applyFont="1" applyFill="1" applyBorder="1" applyAlignment="1">
      <alignment horizontal="left" vertical="center"/>
    </xf>
    <xf numFmtId="0" fontId="20" fillId="3" borderId="0" xfId="0" applyNumberFormat="1" applyFont="1" applyFill="1" applyBorder="1" applyAlignment="1">
      <alignment horizontal="left" vertical="center"/>
    </xf>
    <xf numFmtId="0" fontId="20" fillId="3" borderId="4" xfId="0" applyFont="1" applyFill="1" applyBorder="1" applyAlignment="1">
      <alignment horizontal="left" vertical="center" wrapText="1"/>
    </xf>
    <xf numFmtId="3" fontId="20" fillId="3" borderId="5" xfId="0" applyNumberFormat="1" applyFont="1" applyFill="1" applyBorder="1" applyAlignment="1">
      <alignment vertical="center"/>
    </xf>
    <xf numFmtId="9" fontId="20" fillId="3" borderId="5" xfId="0" applyNumberFormat="1" applyFont="1" applyFill="1" applyBorder="1" applyAlignment="1">
      <alignment vertical="center"/>
    </xf>
    <xf numFmtId="0" fontId="38" fillId="3" borderId="0" xfId="0" applyFont="1" applyFill="1" applyBorder="1" applyProtection="1">
      <protection locked="0"/>
    </xf>
    <xf numFmtId="0" fontId="20" fillId="3" borderId="0" xfId="0" applyFont="1" applyFill="1" applyBorder="1" applyProtection="1">
      <protection locked="0"/>
    </xf>
    <xf numFmtId="0" fontId="20" fillId="3" borderId="0" xfId="0" applyFont="1" applyFill="1" applyBorder="1"/>
    <xf numFmtId="0" fontId="38" fillId="3" borderId="0" xfId="0" applyFont="1" applyFill="1" applyBorder="1"/>
    <xf numFmtId="1" fontId="20" fillId="3" borderId="0" xfId="0" applyNumberFormat="1" applyFont="1" applyFill="1" applyBorder="1"/>
    <xf numFmtId="2" fontId="20" fillId="3" borderId="0" xfId="0" applyNumberFormat="1" applyFont="1" applyFill="1" applyBorder="1"/>
    <xf numFmtId="2" fontId="17" fillId="3" borderId="0" xfId="0" applyNumberFormat="1" applyFont="1" applyFill="1" applyBorder="1"/>
    <xf numFmtId="0" fontId="17" fillId="3" borderId="0" xfId="0" applyFont="1" applyFill="1" applyBorder="1"/>
    <xf numFmtId="0" fontId="16" fillId="3" borderId="0" xfId="0" applyFont="1" applyFill="1" applyBorder="1"/>
    <xf numFmtId="0" fontId="20" fillId="0" borderId="0" xfId="111" applyFont="1">
      <alignment vertical="center"/>
    </xf>
    <xf numFmtId="0" fontId="20" fillId="0" borderId="0" xfId="111" applyFont="1" applyBorder="1">
      <alignment vertical="center"/>
    </xf>
    <xf numFmtId="0" fontId="20" fillId="0" borderId="0" xfId="111" applyFont="1" applyBorder="1" applyAlignment="1">
      <alignment horizontal="left" vertical="center"/>
    </xf>
    <xf numFmtId="0" fontId="20" fillId="0" borderId="12" xfId="111" applyFont="1" applyBorder="1">
      <alignment vertical="center"/>
    </xf>
    <xf numFmtId="0" fontId="20" fillId="0" borderId="12" xfId="111" applyFont="1" applyBorder="1" applyAlignment="1">
      <alignment horizontal="left" vertical="center"/>
    </xf>
    <xf numFmtId="0" fontId="20" fillId="0" borderId="4" xfId="111" applyFont="1" applyBorder="1" applyAlignment="1">
      <alignment vertical="center" wrapText="1"/>
    </xf>
    <xf numFmtId="0" fontId="20" fillId="0" borderId="4" xfId="111" applyFont="1" applyBorder="1" applyAlignment="1">
      <alignment horizontal="center" vertical="center"/>
    </xf>
    <xf numFmtId="0" fontId="21" fillId="3" borderId="6" xfId="111" applyFont="1" applyFill="1" applyBorder="1" applyAlignment="1" applyProtection="1">
      <alignment vertical="center"/>
      <protection locked="0"/>
    </xf>
    <xf numFmtId="0" fontId="20" fillId="0" borderId="5" xfId="111" applyFont="1" applyBorder="1">
      <alignment vertical="center"/>
    </xf>
    <xf numFmtId="0" fontId="20" fillId="3" borderId="6" xfId="111" applyFont="1" applyFill="1" applyBorder="1" applyAlignment="1" applyProtection="1">
      <alignment vertical="center"/>
      <protection locked="0"/>
    </xf>
    <xf numFmtId="0" fontId="20" fillId="3" borderId="5" xfId="111" applyFont="1" applyFill="1" applyBorder="1" applyAlignment="1" applyProtection="1">
      <alignment vertical="center"/>
      <protection locked="0"/>
    </xf>
    <xf numFmtId="0" fontId="24" fillId="3" borderId="6" xfId="111" applyFont="1" applyFill="1" applyBorder="1" applyAlignment="1" applyProtection="1">
      <alignment vertical="center"/>
      <protection locked="0"/>
    </xf>
    <xf numFmtId="0" fontId="23" fillId="3" borderId="6" xfId="111" applyFont="1" applyFill="1" applyBorder="1" applyAlignment="1" applyProtection="1">
      <alignment vertical="center"/>
      <protection locked="0"/>
    </xf>
    <xf numFmtId="0" fontId="16" fillId="3" borderId="6" xfId="111" applyFont="1" applyFill="1" applyBorder="1" applyAlignment="1" applyProtection="1">
      <alignment vertical="center"/>
      <protection locked="0"/>
    </xf>
    <xf numFmtId="0" fontId="20" fillId="0" borderId="6" xfId="111" applyFont="1" applyBorder="1">
      <alignment vertical="center"/>
    </xf>
    <xf numFmtId="0" fontId="20" fillId="0" borderId="0" xfId="111" applyFont="1" applyAlignment="1">
      <alignment vertical="center" wrapText="1"/>
    </xf>
    <xf numFmtId="0" fontId="20" fillId="0" borderId="3" xfId="111" applyFont="1" applyBorder="1">
      <alignment vertical="center"/>
    </xf>
    <xf numFmtId="0" fontId="20" fillId="0" borderId="2" xfId="111" applyFont="1" applyBorder="1">
      <alignment vertical="center"/>
    </xf>
    <xf numFmtId="0" fontId="20" fillId="0" borderId="1" xfId="111" applyFont="1" applyBorder="1" applyAlignment="1">
      <alignment horizontal="center" vertical="center"/>
    </xf>
    <xf numFmtId="0" fontId="20" fillId="8" borderId="0" xfId="0" applyFont="1" applyFill="1" applyBorder="1"/>
    <xf numFmtId="0" fontId="38" fillId="8" borderId="0" xfId="0" applyFont="1" applyFill="1" applyBorder="1"/>
    <xf numFmtId="1" fontId="20" fillId="8" borderId="0" xfId="0" applyNumberFormat="1" applyFont="1" applyFill="1" applyBorder="1"/>
    <xf numFmtId="2" fontId="20" fillId="8" borderId="0" xfId="0" applyNumberFormat="1" applyFont="1" applyFill="1" applyBorder="1"/>
    <xf numFmtId="0" fontId="20" fillId="8" borderId="0" xfId="0" applyFont="1" applyFill="1" applyBorder="1" applyAlignment="1">
      <alignment vertical="center"/>
    </xf>
    <xf numFmtId="164" fontId="20" fillId="8" borderId="0" xfId="0" applyNumberFormat="1" applyFont="1" applyFill="1" applyBorder="1" applyAlignment="1">
      <alignment vertical="center"/>
    </xf>
    <xf numFmtId="0" fontId="36" fillId="8" borderId="0" xfId="0" applyFont="1" applyFill="1"/>
    <xf numFmtId="0" fontId="38" fillId="8" borderId="5" xfId="0" applyFont="1" applyFill="1" applyBorder="1"/>
    <xf numFmtId="0" fontId="20" fillId="8" borderId="6" xfId="0" applyFont="1" applyFill="1" applyBorder="1"/>
    <xf numFmtId="0" fontId="20" fillId="3" borderId="1" xfId="0" applyFont="1" applyFill="1" applyBorder="1" applyAlignment="1">
      <alignment horizontal="center" vertical="center"/>
    </xf>
    <xf numFmtId="0" fontId="20" fillId="3" borderId="0" xfId="0" applyFont="1" applyFill="1" applyBorder="1" applyAlignment="1">
      <alignment horizontal="left" vertical="center"/>
    </xf>
    <xf numFmtId="0" fontId="20" fillId="3" borderId="1" xfId="0" applyFont="1" applyFill="1" applyBorder="1" applyAlignment="1">
      <alignment horizontal="center" vertical="center"/>
    </xf>
    <xf numFmtId="0" fontId="20" fillId="3" borderId="0" xfId="0" applyFont="1" applyFill="1" applyBorder="1" applyAlignment="1">
      <alignment horizontal="left" vertical="center"/>
    </xf>
    <xf numFmtId="2" fontId="16" fillId="3" borderId="5" xfId="0" applyNumberFormat="1" applyFont="1" applyFill="1" applyBorder="1" applyAlignment="1" applyProtection="1">
      <alignment vertical="center"/>
      <protection locked="0"/>
    </xf>
    <xf numFmtId="0" fontId="20" fillId="0" borderId="0" xfId="113" applyFont="1">
      <alignment vertical="center"/>
    </xf>
    <xf numFmtId="0" fontId="20" fillId="0" borderId="0" xfId="113" applyFont="1" applyBorder="1">
      <alignment vertical="center"/>
    </xf>
    <xf numFmtId="0" fontId="20" fillId="0" borderId="0" xfId="113" applyFont="1" applyBorder="1" applyAlignment="1">
      <alignment horizontal="left" vertical="center"/>
    </xf>
    <xf numFmtId="0" fontId="20" fillId="0" borderId="12" xfId="113" applyFont="1" applyBorder="1">
      <alignment vertical="center"/>
    </xf>
    <xf numFmtId="0" fontId="20" fillId="0" borderId="12" xfId="113" applyFont="1" applyBorder="1" applyAlignment="1">
      <alignment horizontal="left" vertical="center"/>
    </xf>
    <xf numFmtId="0" fontId="20" fillId="0" borderId="4" xfId="113" applyFont="1" applyBorder="1" applyAlignment="1">
      <alignment vertical="center" wrapText="1"/>
    </xf>
    <xf numFmtId="0" fontId="20" fillId="0" borderId="4" xfId="113" applyFont="1" applyBorder="1" applyAlignment="1">
      <alignment horizontal="center" vertical="center"/>
    </xf>
    <xf numFmtId="0" fontId="21" fillId="3" borderId="8" xfId="113" applyFont="1" applyFill="1" applyBorder="1" applyAlignment="1" applyProtection="1">
      <alignment vertical="center"/>
      <protection locked="0"/>
    </xf>
    <xf numFmtId="0" fontId="16" fillId="3" borderId="7" xfId="113" applyFont="1" applyFill="1" applyBorder="1" applyAlignment="1" applyProtection="1">
      <alignment vertical="center"/>
      <protection locked="0"/>
    </xf>
    <xf numFmtId="0" fontId="16" fillId="3" borderId="8" xfId="113" applyFont="1" applyFill="1" applyBorder="1" applyAlignment="1" applyProtection="1">
      <alignment horizontal="right" vertical="center"/>
      <protection locked="0"/>
    </xf>
    <xf numFmtId="0" fontId="20" fillId="3" borderId="7" xfId="113" applyFont="1" applyFill="1" applyBorder="1" applyAlignment="1" applyProtection="1">
      <alignment vertical="center"/>
      <protection locked="0"/>
    </xf>
    <xf numFmtId="0" fontId="21" fillId="3" borderId="6" xfId="113" applyFont="1" applyFill="1" applyBorder="1" applyAlignment="1" applyProtection="1">
      <alignment vertical="center"/>
      <protection locked="0"/>
    </xf>
    <xf numFmtId="0" fontId="16" fillId="3" borderId="5" xfId="113" applyFont="1" applyFill="1" applyBorder="1" applyAlignment="1" applyProtection="1">
      <alignment vertical="center"/>
      <protection locked="0"/>
    </xf>
    <xf numFmtId="0" fontId="16" fillId="3" borderId="6" xfId="113" applyFont="1" applyFill="1" applyBorder="1" applyAlignment="1" applyProtection="1">
      <alignment horizontal="right" vertical="center"/>
      <protection locked="0"/>
    </xf>
    <xf numFmtId="0" fontId="20" fillId="3" borderId="5" xfId="113" applyFont="1" applyFill="1" applyBorder="1" applyAlignment="1" applyProtection="1">
      <alignment vertical="center"/>
      <protection locked="0"/>
    </xf>
    <xf numFmtId="0" fontId="20" fillId="0" borderId="5" xfId="113" applyFont="1" applyBorder="1">
      <alignment vertical="center"/>
    </xf>
    <xf numFmtId="0" fontId="16" fillId="3" borderId="6" xfId="113" applyFont="1" applyFill="1" applyBorder="1" applyAlignment="1" applyProtection="1">
      <alignment vertical="center"/>
      <protection locked="0"/>
    </xf>
    <xf numFmtId="0" fontId="20" fillId="3" borderId="6" xfId="113" applyFont="1" applyFill="1" applyBorder="1" applyAlignment="1" applyProtection="1">
      <alignment vertical="center"/>
      <protection locked="0"/>
    </xf>
    <xf numFmtId="0" fontId="20" fillId="0" borderId="6" xfId="113" applyFont="1" applyBorder="1">
      <alignment vertical="center"/>
    </xf>
    <xf numFmtId="0" fontId="20" fillId="0" borderId="0" xfId="113" applyFont="1" applyAlignment="1">
      <alignment vertical="center" wrapText="1"/>
    </xf>
    <xf numFmtId="3" fontId="20" fillId="0" borderId="5" xfId="113" applyNumberFormat="1" applyFont="1" applyBorder="1">
      <alignment vertical="center"/>
    </xf>
    <xf numFmtId="0" fontId="20" fillId="0" borderId="3" xfId="113" applyFont="1" applyBorder="1">
      <alignment vertical="center"/>
    </xf>
    <xf numFmtId="0" fontId="20" fillId="0" borderId="2" xfId="113" applyFont="1" applyBorder="1">
      <alignment vertical="center"/>
    </xf>
    <xf numFmtId="0" fontId="20" fillId="0" borderId="1" xfId="113" applyFont="1" applyBorder="1" applyAlignment="1">
      <alignment horizontal="center" vertical="center"/>
    </xf>
    <xf numFmtId="0" fontId="26" fillId="0" borderId="0" xfId="113" applyFont="1" applyAlignment="1">
      <alignment horizontal="left" vertical="center" wrapText="1"/>
    </xf>
    <xf numFmtId="0" fontId="26" fillId="0" borderId="0" xfId="113" applyFont="1" applyAlignment="1">
      <alignment vertical="center" wrapText="1"/>
    </xf>
    <xf numFmtId="0" fontId="20" fillId="0" borderId="0" xfId="114" applyFont="1">
      <alignment vertical="center"/>
    </xf>
    <xf numFmtId="0" fontId="20" fillId="0" borderId="0" xfId="114" applyFont="1" applyBorder="1">
      <alignment vertical="center"/>
    </xf>
    <xf numFmtId="0" fontId="20" fillId="0" borderId="0" xfId="114" applyFont="1" applyBorder="1" applyAlignment="1">
      <alignment horizontal="left" vertical="center"/>
    </xf>
    <xf numFmtId="0" fontId="20" fillId="0" borderId="12" xfId="114" applyFont="1" applyBorder="1">
      <alignment vertical="center"/>
    </xf>
    <xf numFmtId="0" fontId="20" fillId="0" borderId="12" xfId="114" applyFont="1" applyBorder="1" applyAlignment="1">
      <alignment horizontal="left" vertical="center"/>
    </xf>
    <xf numFmtId="0" fontId="20" fillId="3" borderId="6" xfId="114" applyFont="1" applyFill="1" applyBorder="1" applyAlignment="1" applyProtection="1">
      <alignment vertical="center"/>
      <protection locked="0"/>
    </xf>
    <xf numFmtId="0" fontId="20" fillId="0" borderId="4" xfId="114" applyFont="1" applyBorder="1" applyAlignment="1">
      <alignment horizontal="center" vertical="center"/>
    </xf>
    <xf numFmtId="0" fontId="21" fillId="3" borderId="8" xfId="114" applyFont="1" applyFill="1" applyBorder="1" applyAlignment="1" applyProtection="1">
      <alignment vertical="center"/>
      <protection locked="0"/>
    </xf>
    <xf numFmtId="0" fontId="16" fillId="3" borderId="7" xfId="114" applyFont="1" applyFill="1" applyBorder="1" applyAlignment="1" applyProtection="1">
      <alignment vertical="center"/>
      <protection locked="0"/>
    </xf>
    <xf numFmtId="0" fontId="16" fillId="3" borderId="8" xfId="114" applyFont="1" applyFill="1" applyBorder="1" applyAlignment="1" applyProtection="1">
      <alignment horizontal="right" vertical="center"/>
      <protection locked="0"/>
    </xf>
    <xf numFmtId="0" fontId="20" fillId="3" borderId="7" xfId="114" applyFont="1" applyFill="1" applyBorder="1" applyAlignment="1" applyProtection="1">
      <alignment vertical="center"/>
      <protection locked="0"/>
    </xf>
    <xf numFmtId="0" fontId="20" fillId="0" borderId="4" xfId="114" applyFont="1" applyBorder="1" applyAlignment="1">
      <alignment vertical="center" wrapText="1"/>
    </xf>
    <xf numFmtId="0" fontId="21" fillId="3" borderId="6" xfId="114" applyFont="1" applyFill="1" applyBorder="1" applyAlignment="1" applyProtection="1">
      <alignment vertical="center"/>
      <protection locked="0"/>
    </xf>
    <xf numFmtId="0" fontId="16" fillId="3" borderId="5" xfId="114" applyFont="1" applyFill="1" applyBorder="1" applyAlignment="1" applyProtection="1">
      <alignment vertical="center"/>
      <protection locked="0"/>
    </xf>
    <xf numFmtId="0" fontId="16" fillId="3" borderId="6" xfId="114" applyFont="1" applyFill="1" applyBorder="1" applyAlignment="1" applyProtection="1">
      <alignment horizontal="right" vertical="center"/>
      <protection locked="0"/>
    </xf>
    <xf numFmtId="0" fontId="20" fillId="3" borderId="5" xfId="114" applyFont="1" applyFill="1" applyBorder="1" applyAlignment="1" applyProtection="1">
      <alignment vertical="center"/>
      <protection locked="0"/>
    </xf>
    <xf numFmtId="0" fontId="20" fillId="0" borderId="5" xfId="114" applyFont="1" applyBorder="1">
      <alignment vertical="center"/>
    </xf>
    <xf numFmtId="0" fontId="16" fillId="3" borderId="6" xfId="114" applyFont="1" applyFill="1" applyBorder="1" applyAlignment="1" applyProtection="1">
      <alignment vertical="center"/>
      <protection locked="0"/>
    </xf>
    <xf numFmtId="0" fontId="48" fillId="0" borderId="0" xfId="114" applyFont="1">
      <alignment vertical="center"/>
    </xf>
    <xf numFmtId="0" fontId="20" fillId="0" borderId="6" xfId="114" applyFont="1" applyBorder="1">
      <alignment vertical="center"/>
    </xf>
    <xf numFmtId="0" fontId="20" fillId="0" borderId="0" xfId="114" applyFont="1" applyAlignment="1">
      <alignment vertical="center" wrapText="1"/>
    </xf>
    <xf numFmtId="3" fontId="20" fillId="0" borderId="5" xfId="114" applyNumberFormat="1" applyFont="1" applyBorder="1">
      <alignment vertical="center"/>
    </xf>
    <xf numFmtId="0" fontId="20" fillId="3" borderId="6" xfId="114" applyFont="1" applyFill="1" applyBorder="1" applyAlignment="1" applyProtection="1">
      <alignment vertical="center" wrapText="1"/>
      <protection locked="0"/>
    </xf>
    <xf numFmtId="0" fontId="47" fillId="0" borderId="0" xfId="114" applyFont="1" applyAlignment="1">
      <alignment horizontal="justify" vertical="center" wrapText="1"/>
    </xf>
    <xf numFmtId="0" fontId="20" fillId="0" borderId="3" xfId="114" applyFont="1" applyBorder="1">
      <alignment vertical="center"/>
    </xf>
    <xf numFmtId="0" fontId="20" fillId="0" borderId="2" xfId="114" applyFont="1" applyBorder="1">
      <alignment vertical="center"/>
    </xf>
    <xf numFmtId="0" fontId="20" fillId="0" borderId="1" xfId="114" applyFont="1" applyBorder="1" applyAlignment="1">
      <alignment horizontal="center" vertical="center"/>
    </xf>
    <xf numFmtId="0" fontId="20" fillId="0" borderId="0" xfId="116" applyFont="1">
      <alignment vertical="center"/>
    </xf>
    <xf numFmtId="0" fontId="20" fillId="0" borderId="0" xfId="116" applyFont="1" applyBorder="1">
      <alignment vertical="center"/>
    </xf>
    <xf numFmtId="0" fontId="20" fillId="0" borderId="0" xfId="116" applyFont="1" applyBorder="1" applyAlignment="1">
      <alignment horizontal="left" vertical="center"/>
    </xf>
    <xf numFmtId="0" fontId="20" fillId="0" borderId="12" xfId="116" applyFont="1" applyBorder="1">
      <alignment vertical="center"/>
    </xf>
    <xf numFmtId="0" fontId="20" fillId="0" borderId="12" xfId="116" applyFont="1" applyBorder="1" applyAlignment="1">
      <alignment horizontal="left" vertical="center"/>
    </xf>
    <xf numFmtId="0" fontId="20" fillId="0" borderId="4" xfId="116" applyFont="1" applyBorder="1" applyAlignment="1">
      <alignment vertical="center" wrapText="1"/>
    </xf>
    <xf numFmtId="0" fontId="20" fillId="0" borderId="4" xfId="116" applyFont="1" applyBorder="1" applyAlignment="1">
      <alignment horizontal="center" vertical="center"/>
    </xf>
    <xf numFmtId="0" fontId="21" fillId="3" borderId="8" xfId="116" applyFont="1" applyFill="1" applyBorder="1" applyAlignment="1" applyProtection="1">
      <alignment vertical="center"/>
      <protection locked="0"/>
    </xf>
    <xf numFmtId="0" fontId="16" fillId="3" borderId="7" xfId="116" applyFont="1" applyFill="1" applyBorder="1" applyAlignment="1" applyProtection="1">
      <alignment vertical="center"/>
      <protection locked="0"/>
    </xf>
    <xf numFmtId="0" fontId="16" fillId="3" borderId="8" xfId="116" applyFont="1" applyFill="1" applyBorder="1" applyAlignment="1" applyProtection="1">
      <alignment horizontal="right" vertical="center"/>
      <protection locked="0"/>
    </xf>
    <xf numFmtId="0" fontId="20" fillId="3" borderId="7" xfId="116" applyFont="1" applyFill="1" applyBorder="1" applyAlignment="1" applyProtection="1">
      <alignment vertical="center"/>
      <protection locked="0"/>
    </xf>
    <xf numFmtId="0" fontId="21" fillId="3" borderId="6" xfId="116" applyFont="1" applyFill="1" applyBorder="1" applyAlignment="1" applyProtection="1">
      <alignment vertical="center"/>
      <protection locked="0"/>
    </xf>
    <xf numFmtId="0" fontId="16" fillId="3" borderId="5" xfId="116" applyFont="1" applyFill="1" applyBorder="1" applyAlignment="1" applyProtection="1">
      <alignment vertical="center"/>
      <protection locked="0"/>
    </xf>
    <xf numFmtId="0" fontId="16" fillId="3" borderId="6" xfId="116" applyFont="1" applyFill="1" applyBorder="1" applyAlignment="1" applyProtection="1">
      <alignment horizontal="right" vertical="center"/>
      <protection locked="0"/>
    </xf>
    <xf numFmtId="0" fontId="20" fillId="3" borderId="5" xfId="116" applyFont="1" applyFill="1" applyBorder="1" applyAlignment="1" applyProtection="1">
      <alignment vertical="center"/>
      <protection locked="0"/>
    </xf>
    <xf numFmtId="0" fontId="20" fillId="0" borderId="5" xfId="116" applyFont="1" applyBorder="1">
      <alignment vertical="center"/>
    </xf>
    <xf numFmtId="0" fontId="16" fillId="3" borderId="6" xfId="116" applyFont="1" applyFill="1" applyBorder="1" applyAlignment="1" applyProtection="1">
      <alignment vertical="center"/>
      <protection locked="0"/>
    </xf>
    <xf numFmtId="0" fontId="20" fillId="3" borderId="6" xfId="116" applyFont="1" applyFill="1" applyBorder="1" applyAlignment="1" applyProtection="1">
      <alignment vertical="center" wrapText="1"/>
      <protection locked="0"/>
    </xf>
    <xf numFmtId="0" fontId="20" fillId="3" borderId="6" xfId="116" applyFont="1" applyFill="1" applyBorder="1" applyAlignment="1" applyProtection="1">
      <alignment vertical="center"/>
      <protection locked="0"/>
    </xf>
    <xf numFmtId="0" fontId="20" fillId="0" borderId="6" xfId="116" applyFont="1" applyBorder="1">
      <alignment vertical="center"/>
    </xf>
    <xf numFmtId="3" fontId="20" fillId="0" borderId="5" xfId="116" applyNumberFormat="1" applyFont="1" applyBorder="1">
      <alignment vertical="center"/>
    </xf>
    <xf numFmtId="0" fontId="20" fillId="0" borderId="3" xfId="116" applyFont="1" applyBorder="1">
      <alignment vertical="center"/>
    </xf>
    <xf numFmtId="0" fontId="20" fillId="0" borderId="2" xfId="116" applyFont="1" applyBorder="1">
      <alignment vertical="center"/>
    </xf>
    <xf numFmtId="0" fontId="20" fillId="0" borderId="1" xfId="116" applyFont="1" applyBorder="1" applyAlignment="1">
      <alignment horizontal="center" vertical="center"/>
    </xf>
    <xf numFmtId="0" fontId="20" fillId="0" borderId="0" xfId="117" applyFont="1">
      <alignment vertical="center"/>
    </xf>
    <xf numFmtId="0" fontId="20" fillId="0" borderId="0" xfId="117" applyFont="1" applyBorder="1">
      <alignment vertical="center"/>
    </xf>
    <xf numFmtId="0" fontId="20" fillId="0" borderId="0" xfId="117" applyFont="1" applyBorder="1" applyAlignment="1">
      <alignment horizontal="left" vertical="center"/>
    </xf>
    <xf numFmtId="0" fontId="20" fillId="0" borderId="12" xfId="117" applyFont="1" applyBorder="1">
      <alignment vertical="center"/>
    </xf>
    <xf numFmtId="0" fontId="20" fillId="0" borderId="12" xfId="117" applyFont="1" applyBorder="1" applyAlignment="1">
      <alignment horizontal="left" vertical="center"/>
    </xf>
    <xf numFmtId="0" fontId="20" fillId="0" borderId="4" xfId="117" applyFont="1" applyBorder="1" applyAlignment="1">
      <alignment vertical="center" wrapText="1"/>
    </xf>
    <xf numFmtId="0" fontId="20" fillId="0" borderId="4" xfId="117" applyFont="1" applyBorder="1" applyAlignment="1">
      <alignment horizontal="center" vertical="center"/>
    </xf>
    <xf numFmtId="0" fontId="21" fillId="3" borderId="8" xfId="117" applyFont="1" applyFill="1" applyBorder="1" applyAlignment="1" applyProtection="1">
      <alignment vertical="center"/>
      <protection locked="0"/>
    </xf>
    <xf numFmtId="0" fontId="16" fillId="3" borderId="7" xfId="117" applyFont="1" applyFill="1" applyBorder="1" applyAlignment="1" applyProtection="1">
      <alignment vertical="center"/>
      <protection locked="0"/>
    </xf>
    <xf numFmtId="0" fontId="16" fillId="3" borderId="8" xfId="117" applyFont="1" applyFill="1" applyBorder="1" applyAlignment="1" applyProtection="1">
      <alignment horizontal="right" vertical="center"/>
      <protection locked="0"/>
    </xf>
    <xf numFmtId="0" fontId="20" fillId="3" borderId="7" xfId="117" applyFont="1" applyFill="1" applyBorder="1" applyAlignment="1" applyProtection="1">
      <alignment vertical="center"/>
      <protection locked="0"/>
    </xf>
    <xf numFmtId="0" fontId="21" fillId="3" borderId="6" xfId="117" applyFont="1" applyFill="1" applyBorder="1" applyAlignment="1" applyProtection="1">
      <alignment vertical="center"/>
      <protection locked="0"/>
    </xf>
    <xf numFmtId="0" fontId="16" fillId="3" borderId="5" xfId="117" applyFont="1" applyFill="1" applyBorder="1" applyAlignment="1" applyProtection="1">
      <alignment vertical="center"/>
      <protection locked="0"/>
    </xf>
    <xf numFmtId="0" fontId="16" fillId="3" borderId="6" xfId="117" applyFont="1" applyFill="1" applyBorder="1" applyAlignment="1" applyProtection="1">
      <alignment horizontal="right" vertical="center"/>
      <protection locked="0"/>
    </xf>
    <xf numFmtId="0" fontId="20" fillId="3" borderId="5" xfId="117" applyFont="1" applyFill="1" applyBorder="1" applyAlignment="1" applyProtection="1">
      <alignment vertical="center"/>
      <protection locked="0"/>
    </xf>
    <xf numFmtId="0" fontId="20" fillId="0" borderId="5" xfId="117" applyFont="1" applyBorder="1">
      <alignment vertical="center"/>
    </xf>
    <xf numFmtId="0" fontId="16" fillId="3" borderId="6" xfId="117" applyFont="1" applyFill="1" applyBorder="1" applyAlignment="1" applyProtection="1">
      <alignment vertical="center"/>
      <protection locked="0"/>
    </xf>
    <xf numFmtId="0" fontId="20" fillId="3" borderId="6" xfId="117" applyFont="1" applyFill="1" applyBorder="1" applyAlignment="1" applyProtection="1">
      <alignment vertical="center"/>
      <protection locked="0"/>
    </xf>
    <xf numFmtId="0" fontId="20" fillId="0" borderId="6" xfId="117" applyFont="1" applyBorder="1">
      <alignment vertical="center"/>
    </xf>
    <xf numFmtId="3" fontId="20" fillId="0" borderId="5" xfId="117" applyNumberFormat="1" applyFont="1" applyBorder="1">
      <alignment vertical="center"/>
    </xf>
    <xf numFmtId="0" fontId="20" fillId="0" borderId="3" xfId="117" applyFont="1" applyBorder="1">
      <alignment vertical="center"/>
    </xf>
    <xf numFmtId="0" fontId="20" fillId="0" borderId="2" xfId="117" applyFont="1" applyBorder="1">
      <alignment vertical="center"/>
    </xf>
    <xf numFmtId="0" fontId="20" fillId="0" borderId="1" xfId="117" applyFont="1" applyBorder="1" applyAlignment="1">
      <alignment horizontal="center" vertical="center"/>
    </xf>
    <xf numFmtId="0" fontId="20" fillId="0" borderId="5" xfId="117" applyFont="1" applyBorder="1" applyAlignment="1">
      <alignment vertical="center" wrapText="1"/>
    </xf>
    <xf numFmtId="0" fontId="50" fillId="0" borderId="0" xfId="118">
      <alignment vertical="center"/>
    </xf>
    <xf numFmtId="0" fontId="51" fillId="0" borderId="0" xfId="118" applyFont="1">
      <alignment vertical="center"/>
    </xf>
    <xf numFmtId="0" fontId="51" fillId="0" borderId="0" xfId="118" applyFont="1" applyBorder="1">
      <alignment vertical="center"/>
    </xf>
    <xf numFmtId="0" fontId="51" fillId="0" borderId="0" xfId="118" applyFont="1" applyBorder="1" applyAlignment="1">
      <alignment horizontal="left" vertical="center"/>
    </xf>
    <xf numFmtId="0" fontId="51" fillId="0" borderId="21" xfId="118" applyFont="1" applyBorder="1">
      <alignment vertical="center"/>
    </xf>
    <xf numFmtId="0" fontId="51" fillId="0" borderId="22" xfId="118" applyFont="1" applyBorder="1">
      <alignment vertical="center"/>
    </xf>
    <xf numFmtId="0" fontId="51" fillId="0" borderId="4" xfId="118" applyFont="1" applyBorder="1" applyAlignment="1">
      <alignment vertical="center" wrapText="1"/>
    </xf>
    <xf numFmtId="0" fontId="51" fillId="0" borderId="4" xfId="118" applyFont="1" applyBorder="1" applyAlignment="1">
      <alignment horizontal="center" vertical="center"/>
    </xf>
    <xf numFmtId="0" fontId="52" fillId="9" borderId="8" xfId="118" applyFont="1" applyFill="1" applyBorder="1" applyAlignment="1" applyProtection="1">
      <alignment vertical="center"/>
      <protection locked="0"/>
    </xf>
    <xf numFmtId="0" fontId="53" fillId="9" borderId="7" xfId="118" applyFont="1" applyFill="1" applyBorder="1" applyAlignment="1" applyProtection="1">
      <alignment vertical="center"/>
      <protection locked="0"/>
    </xf>
    <xf numFmtId="0" fontId="53" fillId="9" borderId="8" xfId="118" applyFont="1" applyFill="1" applyBorder="1" applyAlignment="1" applyProtection="1">
      <alignment horizontal="right" vertical="center"/>
      <protection locked="0"/>
    </xf>
    <xf numFmtId="0" fontId="51" fillId="9" borderId="7" xfId="118" applyFont="1" applyFill="1" applyBorder="1" applyAlignment="1" applyProtection="1">
      <alignment vertical="center"/>
      <protection locked="0"/>
    </xf>
    <xf numFmtId="0" fontId="52" fillId="9" borderId="6" xfId="118" applyFont="1" applyFill="1" applyBorder="1" applyAlignment="1" applyProtection="1">
      <alignment vertical="center"/>
      <protection locked="0"/>
    </xf>
    <xf numFmtId="0" fontId="53" fillId="9" borderId="5" xfId="118" applyFont="1" applyFill="1" applyBorder="1" applyAlignment="1" applyProtection="1">
      <alignment vertical="center"/>
      <protection locked="0"/>
    </xf>
    <xf numFmtId="0" fontId="53" fillId="9" borderId="6" xfId="118" applyFont="1" applyFill="1" applyBorder="1" applyAlignment="1" applyProtection="1">
      <alignment horizontal="right" vertical="center"/>
      <protection locked="0"/>
    </xf>
    <xf numFmtId="0" fontId="51" fillId="9" borderId="5" xfId="118" applyFont="1" applyFill="1" applyBorder="1" applyAlignment="1" applyProtection="1">
      <alignment vertical="center"/>
      <protection locked="0"/>
    </xf>
    <xf numFmtId="0" fontId="51" fillId="0" borderId="5" xfId="118" applyFont="1" applyBorder="1">
      <alignment vertical="center"/>
    </xf>
    <xf numFmtId="0" fontId="53" fillId="9" borderId="6" xfId="118" applyFont="1" applyFill="1" applyBorder="1" applyAlignment="1" applyProtection="1">
      <alignment vertical="center"/>
      <protection locked="0"/>
    </xf>
    <xf numFmtId="0" fontId="51" fillId="9" borderId="6" xfId="118" applyFont="1" applyFill="1" applyBorder="1" applyAlignment="1" applyProtection="1">
      <alignment vertical="center"/>
      <protection locked="0"/>
    </xf>
    <xf numFmtId="0" fontId="51" fillId="0" borderId="6" xfId="118" applyFont="1" applyBorder="1">
      <alignment vertical="center"/>
    </xf>
    <xf numFmtId="0" fontId="50" fillId="0" borderId="4" xfId="118" applyBorder="1">
      <alignment vertical="center"/>
    </xf>
    <xf numFmtId="2" fontId="50" fillId="0" borderId="0" xfId="118" applyNumberFormat="1">
      <alignment vertical="center"/>
    </xf>
    <xf numFmtId="3" fontId="50" fillId="0" borderId="0" xfId="118" applyNumberFormat="1">
      <alignment vertical="center"/>
    </xf>
    <xf numFmtId="0" fontId="54" fillId="0" borderId="0" xfId="118" applyFont="1" applyFill="1" applyBorder="1" applyAlignment="1" applyProtection="1">
      <alignment horizontal="left"/>
    </xf>
    <xf numFmtId="0" fontId="51" fillId="0" borderId="3" xfId="118" applyFont="1" applyBorder="1">
      <alignment vertical="center"/>
    </xf>
    <xf numFmtId="0" fontId="51" fillId="0" borderId="2" xfId="118" applyFont="1" applyBorder="1">
      <alignment vertical="center"/>
    </xf>
    <xf numFmtId="0" fontId="51" fillId="0" borderId="1" xfId="118" applyFont="1" applyBorder="1" applyAlignment="1">
      <alignment horizontal="center" vertical="center"/>
    </xf>
    <xf numFmtId="0" fontId="51" fillId="0" borderId="1" xfId="118" applyFont="1" applyBorder="1" applyAlignment="1">
      <alignment horizontal="center" vertical="center"/>
    </xf>
    <xf numFmtId="0" fontId="20" fillId="0" borderId="0" xfId="120" applyFont="1">
      <alignment vertical="center"/>
    </xf>
    <xf numFmtId="0" fontId="20" fillId="0" borderId="0" xfId="120" applyFont="1" applyBorder="1">
      <alignment vertical="center"/>
    </xf>
    <xf numFmtId="0" fontId="20" fillId="0" borderId="0" xfId="120" applyFont="1" applyBorder="1" applyAlignment="1">
      <alignment horizontal="left" vertical="center"/>
    </xf>
    <xf numFmtId="0" fontId="20" fillId="0" borderId="12" xfId="120" applyFont="1" applyBorder="1">
      <alignment vertical="center"/>
    </xf>
    <xf numFmtId="0" fontId="20" fillId="0" borderId="12" xfId="120" applyFont="1" applyBorder="1" applyAlignment="1">
      <alignment horizontal="left" vertical="center"/>
    </xf>
    <xf numFmtId="10" fontId="20" fillId="0" borderId="4" xfId="120" applyNumberFormat="1" applyFont="1" applyBorder="1" applyAlignment="1">
      <alignment vertical="center" wrapText="1"/>
    </xf>
    <xf numFmtId="0" fontId="20" fillId="0" borderId="4" xfId="120" applyFont="1" applyBorder="1" applyAlignment="1">
      <alignment horizontal="center" vertical="center"/>
    </xf>
    <xf numFmtId="0" fontId="21" fillId="3" borderId="8" xfId="120" applyFont="1" applyFill="1" applyBorder="1" applyAlignment="1" applyProtection="1">
      <alignment vertical="center"/>
      <protection locked="0"/>
    </xf>
    <xf numFmtId="0" fontId="16" fillId="3" borderId="7" xfId="120" applyFont="1" applyFill="1" applyBorder="1" applyAlignment="1" applyProtection="1">
      <alignment vertical="center"/>
      <protection locked="0"/>
    </xf>
    <xf numFmtId="0" fontId="16" fillId="3" borderId="8" xfId="120" applyFont="1" applyFill="1" applyBorder="1" applyAlignment="1" applyProtection="1">
      <alignment horizontal="right" vertical="center"/>
      <protection locked="0"/>
    </xf>
    <xf numFmtId="0" fontId="20" fillId="3" borderId="7" xfId="120" applyFont="1" applyFill="1" applyBorder="1" applyAlignment="1" applyProtection="1">
      <alignment vertical="center"/>
      <protection locked="0"/>
    </xf>
    <xf numFmtId="0" fontId="20" fillId="0" borderId="4" xfId="120" applyFont="1" applyBorder="1" applyAlignment="1">
      <alignment vertical="center" wrapText="1"/>
    </xf>
    <xf numFmtId="0" fontId="21" fillId="3" borderId="6" xfId="120" applyFont="1" applyFill="1" applyBorder="1" applyAlignment="1" applyProtection="1">
      <alignment vertical="center"/>
      <protection locked="0"/>
    </xf>
    <xf numFmtId="0" fontId="16" fillId="3" borderId="5" xfId="120" applyFont="1" applyFill="1" applyBorder="1" applyAlignment="1" applyProtection="1">
      <alignment vertical="center"/>
      <protection locked="0"/>
    </xf>
    <xf numFmtId="0" fontId="16" fillId="3" borderId="6" xfId="120" applyFont="1" applyFill="1" applyBorder="1" applyAlignment="1" applyProtection="1">
      <alignment horizontal="right" vertical="center"/>
      <protection locked="0"/>
    </xf>
    <xf numFmtId="0" fontId="20" fillId="3" borderId="5" xfId="120" applyFont="1" applyFill="1" applyBorder="1" applyAlignment="1" applyProtection="1">
      <alignment vertical="center"/>
      <protection locked="0"/>
    </xf>
    <xf numFmtId="0" fontId="20" fillId="0" borderId="5" xfId="120" applyFont="1" applyBorder="1">
      <alignment vertical="center"/>
    </xf>
    <xf numFmtId="0" fontId="16" fillId="3" borderId="6" xfId="120" applyFont="1" applyFill="1" applyBorder="1" applyAlignment="1" applyProtection="1">
      <alignment vertical="center"/>
      <protection locked="0"/>
    </xf>
    <xf numFmtId="0" fontId="36" fillId="0" borderId="0" xfId="120" applyFont="1" applyAlignment="1">
      <alignment vertical="center" wrapText="1"/>
    </xf>
    <xf numFmtId="0" fontId="20" fillId="3" borderId="6" xfId="120" applyFont="1" applyFill="1" applyBorder="1" applyAlignment="1" applyProtection="1">
      <alignment vertical="center"/>
      <protection locked="0"/>
    </xf>
    <xf numFmtId="0" fontId="20" fillId="0" borderId="6" xfId="120" applyFont="1" applyBorder="1">
      <alignment vertical="center"/>
    </xf>
    <xf numFmtId="0" fontId="20" fillId="0" borderId="0" xfId="120" applyFont="1" applyAlignment="1">
      <alignment vertical="center" wrapText="1"/>
    </xf>
    <xf numFmtId="3" fontId="20" fillId="0" borderId="5" xfId="120" applyNumberFormat="1" applyFont="1" applyBorder="1">
      <alignment vertical="center"/>
    </xf>
    <xf numFmtId="0" fontId="20" fillId="0" borderId="5" xfId="120" applyFont="1" applyBorder="1" applyAlignment="1">
      <alignment vertical="center" wrapText="1"/>
    </xf>
    <xf numFmtId="0" fontId="20" fillId="0" borderId="3" xfId="120" applyFont="1" applyBorder="1">
      <alignment vertical="center"/>
    </xf>
    <xf numFmtId="0" fontId="20" fillId="0" borderId="2" xfId="120" applyFont="1" applyBorder="1">
      <alignment vertical="center"/>
    </xf>
    <xf numFmtId="0" fontId="20" fillId="0" borderId="1" xfId="120" applyFont="1" applyBorder="1" applyAlignment="1">
      <alignment horizontal="center" vertical="center"/>
    </xf>
    <xf numFmtId="0" fontId="8" fillId="0" borderId="0" xfId="120">
      <alignment vertical="center"/>
    </xf>
    <xf numFmtId="0" fontId="24" fillId="3" borderId="6" xfId="120" applyFont="1" applyFill="1" applyBorder="1" applyAlignment="1" applyProtection="1">
      <alignment vertical="center"/>
      <protection locked="0"/>
    </xf>
    <xf numFmtId="0" fontId="23" fillId="3" borderId="6" xfId="120" applyFont="1" applyFill="1" applyBorder="1" applyAlignment="1" applyProtection="1">
      <alignment vertical="center"/>
      <protection locked="0"/>
    </xf>
    <xf numFmtId="0" fontId="20" fillId="0" borderId="14" xfId="120" applyFont="1" applyBorder="1" applyAlignment="1">
      <alignment horizontal="center" vertical="center"/>
    </xf>
    <xf numFmtId="0" fontId="8" fillId="0" borderId="4" xfId="120" applyBorder="1">
      <alignment vertical="center"/>
    </xf>
    <xf numFmtId="0" fontId="57" fillId="0" borderId="0" xfId="120" applyFont="1">
      <alignment vertical="center"/>
    </xf>
    <xf numFmtId="0" fontId="20" fillId="0" borderId="6" xfId="120" applyFont="1" applyBorder="1" applyAlignment="1">
      <alignment vertical="center" wrapText="1"/>
    </xf>
    <xf numFmtId="0" fontId="20" fillId="0" borderId="13" xfId="120" applyFont="1" applyBorder="1" applyAlignment="1">
      <alignment horizontal="center" vertical="center"/>
    </xf>
    <xf numFmtId="0" fontId="58" fillId="0" borderId="0" xfId="118" applyFont="1">
      <alignment vertical="center"/>
    </xf>
    <xf numFmtId="0" fontId="20" fillId="0" borderId="0" xfId="121" applyFont="1">
      <alignment vertical="center"/>
    </xf>
    <xf numFmtId="0" fontId="20" fillId="0" borderId="0" xfId="121" applyFont="1" applyBorder="1">
      <alignment vertical="center"/>
    </xf>
    <xf numFmtId="0" fontId="20" fillId="0" borderId="0" xfId="121" applyFont="1" applyBorder="1" applyAlignment="1">
      <alignment horizontal="left" vertical="center"/>
    </xf>
    <xf numFmtId="0" fontId="20" fillId="0" borderId="12" xfId="121" applyFont="1" applyBorder="1">
      <alignment vertical="center"/>
    </xf>
    <xf numFmtId="0" fontId="20" fillId="0" borderId="12" xfId="121" applyFont="1" applyBorder="1" applyAlignment="1">
      <alignment horizontal="left" vertical="center"/>
    </xf>
    <xf numFmtId="0" fontId="20" fillId="0" borderId="4" xfId="121" applyFont="1" applyBorder="1" applyAlignment="1">
      <alignment vertical="center" wrapText="1"/>
    </xf>
    <xf numFmtId="0" fontId="20" fillId="0" borderId="4" xfId="121" applyFont="1" applyBorder="1" applyAlignment="1">
      <alignment horizontal="center" vertical="center"/>
    </xf>
    <xf numFmtId="0" fontId="21" fillId="3" borderId="8" xfId="121" applyFont="1" applyFill="1" applyBorder="1" applyAlignment="1" applyProtection="1">
      <alignment vertical="center"/>
      <protection locked="0"/>
    </xf>
    <xf numFmtId="0" fontId="16" fillId="3" borderId="7" xfId="121" applyFont="1" applyFill="1" applyBorder="1" applyAlignment="1" applyProtection="1">
      <alignment vertical="center"/>
      <protection locked="0"/>
    </xf>
    <xf numFmtId="0" fontId="16" fillId="3" borderId="8" xfId="121" applyFont="1" applyFill="1" applyBorder="1" applyAlignment="1" applyProtection="1">
      <alignment horizontal="right" vertical="center"/>
      <protection locked="0"/>
    </xf>
    <xf numFmtId="0" fontId="20" fillId="3" borderId="7" xfId="121" applyFont="1" applyFill="1" applyBorder="1" applyAlignment="1" applyProtection="1">
      <alignment vertical="center"/>
      <protection locked="0"/>
    </xf>
    <xf numFmtId="0" fontId="21" fillId="3" borderId="6" xfId="121" applyFont="1" applyFill="1" applyBorder="1" applyAlignment="1" applyProtection="1">
      <alignment vertical="center"/>
      <protection locked="0"/>
    </xf>
    <xf numFmtId="0" fontId="16" fillId="3" borderId="5" xfId="121" applyFont="1" applyFill="1" applyBorder="1" applyAlignment="1" applyProtection="1">
      <alignment vertical="center"/>
      <protection locked="0"/>
    </xf>
    <xf numFmtId="0" fontId="16" fillId="3" borderId="6" xfId="121" applyFont="1" applyFill="1" applyBorder="1" applyAlignment="1" applyProtection="1">
      <alignment horizontal="right" vertical="center"/>
      <protection locked="0"/>
    </xf>
    <xf numFmtId="0" fontId="20" fillId="3" borderId="5" xfId="121" applyFont="1" applyFill="1" applyBorder="1" applyAlignment="1" applyProtection="1">
      <alignment vertical="center"/>
      <protection locked="0"/>
    </xf>
    <xf numFmtId="0" fontId="20" fillId="0" borderId="5" xfId="121" applyFont="1" applyBorder="1">
      <alignment vertical="center"/>
    </xf>
    <xf numFmtId="0" fontId="16" fillId="3" borderId="6" xfId="121" applyFont="1" applyFill="1" applyBorder="1" applyAlignment="1" applyProtection="1">
      <alignment vertical="center"/>
      <protection locked="0"/>
    </xf>
    <xf numFmtId="0" fontId="20" fillId="3" borderId="6" xfId="121" applyFont="1" applyFill="1" applyBorder="1" applyAlignment="1" applyProtection="1">
      <alignment vertical="center"/>
      <protection locked="0"/>
    </xf>
    <xf numFmtId="0" fontId="20" fillId="0" borderId="6" xfId="121" applyFont="1" applyBorder="1">
      <alignment vertical="center"/>
    </xf>
    <xf numFmtId="0" fontId="17" fillId="0" borderId="0" xfId="121" applyFont="1" applyAlignment="1">
      <alignment vertical="center" wrapText="1"/>
    </xf>
    <xf numFmtId="0" fontId="20" fillId="0" borderId="5" xfId="121" applyFont="1" applyBorder="1" applyAlignment="1">
      <alignment vertical="center" wrapText="1"/>
    </xf>
    <xf numFmtId="3" fontId="20" fillId="0" borderId="5" xfId="121" applyNumberFormat="1" applyFont="1" applyBorder="1">
      <alignment vertical="center"/>
    </xf>
    <xf numFmtId="0" fontId="20" fillId="0" borderId="4" xfId="121" applyFont="1" applyBorder="1" applyAlignment="1">
      <alignment horizontal="justify" vertical="center"/>
    </xf>
    <xf numFmtId="0" fontId="20" fillId="0" borderId="3" xfId="121" applyFont="1" applyBorder="1">
      <alignment vertical="center"/>
    </xf>
    <xf numFmtId="0" fontId="20" fillId="0" borderId="2" xfId="121" applyFont="1" applyBorder="1">
      <alignment vertical="center"/>
    </xf>
    <xf numFmtId="0" fontId="20" fillId="0" borderId="1" xfId="121" applyFont="1" applyBorder="1" applyAlignment="1">
      <alignment horizontal="center" vertical="center"/>
    </xf>
    <xf numFmtId="0" fontId="51" fillId="0" borderId="6" xfId="118" applyFont="1" applyBorder="1" applyAlignment="1">
      <alignment vertical="center" wrapText="1"/>
    </xf>
    <xf numFmtId="0" fontId="20" fillId="0" borderId="0" xfId="121" applyFont="1" applyAlignment="1">
      <alignment vertical="center" wrapText="1"/>
    </xf>
    <xf numFmtId="0" fontId="59" fillId="0" borderId="0" xfId="121" applyFont="1" applyAlignment="1">
      <alignment vertical="center" wrapText="1"/>
    </xf>
    <xf numFmtId="0" fontId="26" fillId="0" borderId="0" xfId="121" applyFont="1" applyAlignment="1">
      <alignment vertical="center" wrapText="1"/>
    </xf>
    <xf numFmtId="2" fontId="51" fillId="0" borderId="0" xfId="118" applyNumberFormat="1" applyFont="1">
      <alignment vertical="center"/>
    </xf>
    <xf numFmtId="1" fontId="50" fillId="0" borderId="0" xfId="118" applyNumberFormat="1">
      <alignment vertical="center"/>
    </xf>
    <xf numFmtId="0" fontId="51" fillId="0" borderId="0" xfId="118" applyFont="1" applyAlignment="1">
      <alignment vertical="center"/>
    </xf>
    <xf numFmtId="0" fontId="60" fillId="0" borderId="0" xfId="121" applyFont="1" applyAlignment="1">
      <alignment vertical="center" wrapText="1"/>
    </xf>
    <xf numFmtId="0" fontId="26" fillId="0" borderId="0" xfId="121" applyFont="1">
      <alignment vertical="center"/>
    </xf>
    <xf numFmtId="0" fontId="20" fillId="0" borderId="0" xfId="122" applyFont="1">
      <alignment vertical="center"/>
    </xf>
    <xf numFmtId="0" fontId="20" fillId="0" borderId="0" xfId="122" applyFont="1" applyBorder="1">
      <alignment vertical="center"/>
    </xf>
    <xf numFmtId="0" fontId="20" fillId="0" borderId="0" xfId="122" applyFont="1" applyBorder="1" applyAlignment="1">
      <alignment horizontal="left" vertical="center"/>
    </xf>
    <xf numFmtId="0" fontId="20" fillId="0" borderId="12" xfId="122" applyFont="1" applyBorder="1">
      <alignment vertical="center"/>
    </xf>
    <xf numFmtId="0" fontId="20" fillId="0" borderId="12" xfId="122" applyFont="1" applyBorder="1" applyAlignment="1">
      <alignment horizontal="left" vertical="center"/>
    </xf>
    <xf numFmtId="0" fontId="26" fillId="0" borderId="0" xfId="122" applyFont="1">
      <alignment vertical="center"/>
    </xf>
    <xf numFmtId="0" fontId="20" fillId="0" borderId="4" xfId="122" applyFont="1" applyBorder="1" applyAlignment="1">
      <alignment horizontal="center" vertical="center"/>
    </xf>
    <xf numFmtId="0" fontId="21" fillId="3" borderId="8" xfId="122" applyFont="1" applyFill="1" applyBorder="1" applyAlignment="1" applyProtection="1">
      <alignment vertical="center"/>
      <protection locked="0"/>
    </xf>
    <xf numFmtId="0" fontId="16" fillId="3" borderId="7" xfId="122" applyFont="1" applyFill="1" applyBorder="1" applyAlignment="1" applyProtection="1">
      <alignment vertical="center"/>
      <protection locked="0"/>
    </xf>
    <xf numFmtId="0" fontId="16" fillId="3" borderId="8" xfId="122" applyFont="1" applyFill="1" applyBorder="1" applyAlignment="1" applyProtection="1">
      <alignment horizontal="right" vertical="center"/>
      <protection locked="0"/>
    </xf>
    <xf numFmtId="0" fontId="20" fillId="3" borderId="7" xfId="122" applyFont="1" applyFill="1" applyBorder="1" applyAlignment="1" applyProtection="1">
      <alignment vertical="center"/>
      <protection locked="0"/>
    </xf>
    <xf numFmtId="0" fontId="20" fillId="0" borderId="4" xfId="122" applyFont="1" applyBorder="1" applyAlignment="1">
      <alignment vertical="center" wrapText="1"/>
    </xf>
    <xf numFmtId="0" fontId="21" fillId="3" borderId="6" xfId="122" applyFont="1" applyFill="1" applyBorder="1" applyAlignment="1" applyProtection="1">
      <alignment vertical="center"/>
      <protection locked="0"/>
    </xf>
    <xf numFmtId="0" fontId="16" fillId="3" borderId="5" xfId="122" applyFont="1" applyFill="1" applyBorder="1" applyAlignment="1" applyProtection="1">
      <alignment vertical="center"/>
      <protection locked="0"/>
    </xf>
    <xf numFmtId="0" fontId="16" fillId="3" borderId="6" xfId="122" applyFont="1" applyFill="1" applyBorder="1" applyAlignment="1" applyProtection="1">
      <alignment horizontal="right" vertical="center"/>
      <protection locked="0"/>
    </xf>
    <xf numFmtId="0" fontId="20" fillId="3" borderId="5" xfId="122" applyFont="1" applyFill="1" applyBorder="1" applyAlignment="1" applyProtection="1">
      <alignment vertical="center"/>
      <protection locked="0"/>
    </xf>
    <xf numFmtId="0" fontId="20" fillId="0" borderId="5" xfId="122" applyFont="1" applyBorder="1">
      <alignment vertical="center"/>
    </xf>
    <xf numFmtId="0" fontId="16" fillId="3" borderId="6" xfId="122" applyFont="1" applyFill="1" applyBorder="1" applyAlignment="1" applyProtection="1">
      <alignment vertical="center"/>
      <protection locked="0"/>
    </xf>
    <xf numFmtId="0" fontId="20" fillId="3" borderId="6" xfId="122" applyFont="1" applyFill="1" applyBorder="1" applyAlignment="1" applyProtection="1">
      <alignment vertical="center"/>
      <protection locked="0"/>
    </xf>
    <xf numFmtId="166" fontId="20" fillId="0" borderId="5" xfId="122" applyNumberFormat="1" applyFont="1" applyBorder="1">
      <alignment vertical="center"/>
    </xf>
    <xf numFmtId="0" fontId="20" fillId="0" borderId="6" xfId="122" applyFont="1" applyBorder="1">
      <alignment vertical="center"/>
    </xf>
    <xf numFmtId="0" fontId="20" fillId="0" borderId="0" xfId="122" applyFont="1" applyAlignment="1">
      <alignment vertical="center" wrapText="1"/>
    </xf>
    <xf numFmtId="3" fontId="20" fillId="0" borderId="5" xfId="122" applyNumberFormat="1" applyFont="1" applyBorder="1">
      <alignment vertical="center"/>
    </xf>
    <xf numFmtId="0" fontId="26" fillId="0" borderId="0" xfId="122" applyFont="1" applyAlignment="1">
      <alignment vertical="center" wrapText="1"/>
    </xf>
    <xf numFmtId="0" fontId="20" fillId="0" borderId="3" xfId="122" applyFont="1" applyBorder="1">
      <alignment vertical="center"/>
    </xf>
    <xf numFmtId="0" fontId="20" fillId="0" borderId="2" xfId="122" applyFont="1" applyBorder="1">
      <alignment vertical="center"/>
    </xf>
    <xf numFmtId="0" fontId="20" fillId="0" borderId="1" xfId="122" applyFont="1" applyBorder="1" applyAlignment="1">
      <alignment horizontal="center" vertical="center"/>
    </xf>
    <xf numFmtId="0" fontId="36" fillId="0" borderId="0" xfId="122" applyFont="1" applyAlignment="1">
      <alignment vertical="center" wrapText="1"/>
    </xf>
    <xf numFmtId="0" fontId="20" fillId="0" borderId="0" xfId="123" applyFont="1">
      <alignment vertical="center"/>
    </xf>
    <xf numFmtId="0" fontId="20" fillId="0" borderId="0" xfId="123" applyFont="1" applyBorder="1">
      <alignment vertical="center"/>
    </xf>
    <xf numFmtId="0" fontId="20" fillId="0" borderId="0" xfId="123" applyFont="1" applyBorder="1" applyAlignment="1">
      <alignment horizontal="left" vertical="center"/>
    </xf>
    <xf numFmtId="0" fontId="20" fillId="0" borderId="12" xfId="123" applyFont="1" applyBorder="1">
      <alignment vertical="center"/>
    </xf>
    <xf numFmtId="0" fontId="20" fillId="0" borderId="12" xfId="123" applyFont="1" applyBorder="1" applyAlignment="1">
      <alignment horizontal="left" vertical="center"/>
    </xf>
    <xf numFmtId="0" fontId="20" fillId="0" borderId="4" xfId="123" applyFont="1" applyBorder="1" applyAlignment="1">
      <alignment vertical="center" wrapText="1"/>
    </xf>
    <xf numFmtId="0" fontId="20" fillId="0" borderId="4" xfId="123" applyFont="1" applyBorder="1" applyAlignment="1">
      <alignment horizontal="center" vertical="center"/>
    </xf>
    <xf numFmtId="0" fontId="21" fillId="3" borderId="8" xfId="123" applyFont="1" applyFill="1" applyBorder="1" applyAlignment="1" applyProtection="1">
      <alignment vertical="center"/>
      <protection locked="0"/>
    </xf>
    <xf numFmtId="0" fontId="16" fillId="3" borderId="7" xfId="123" applyFont="1" applyFill="1" applyBorder="1" applyAlignment="1" applyProtection="1">
      <alignment vertical="center"/>
      <protection locked="0"/>
    </xf>
    <xf numFmtId="0" fontId="16" fillId="3" borderId="8" xfId="123" applyFont="1" applyFill="1" applyBorder="1" applyAlignment="1" applyProtection="1">
      <alignment horizontal="right" vertical="center"/>
      <protection locked="0"/>
    </xf>
    <xf numFmtId="0" fontId="20" fillId="3" borderId="7" xfId="123" applyFont="1" applyFill="1" applyBorder="1" applyAlignment="1" applyProtection="1">
      <alignment vertical="center"/>
      <protection locked="0"/>
    </xf>
    <xf numFmtId="0" fontId="21" fillId="3" borderId="6" xfId="123" applyFont="1" applyFill="1" applyBorder="1" applyAlignment="1" applyProtection="1">
      <alignment vertical="center"/>
      <protection locked="0"/>
    </xf>
    <xf numFmtId="0" fontId="16" fillId="3" borderId="5" xfId="123" applyFont="1" applyFill="1" applyBorder="1" applyAlignment="1" applyProtection="1">
      <alignment vertical="center"/>
      <protection locked="0"/>
    </xf>
    <xf numFmtId="0" fontId="16" fillId="3" borderId="6" xfId="123" applyFont="1" applyFill="1" applyBorder="1" applyAlignment="1" applyProtection="1">
      <alignment horizontal="right" vertical="center"/>
      <protection locked="0"/>
    </xf>
    <xf numFmtId="0" fontId="20" fillId="3" borderId="5" xfId="123" applyFont="1" applyFill="1" applyBorder="1" applyAlignment="1" applyProtection="1">
      <alignment vertical="center"/>
      <protection locked="0"/>
    </xf>
    <xf numFmtId="0" fontId="20" fillId="0" borderId="5" xfId="123" applyFont="1" applyBorder="1">
      <alignment vertical="center"/>
    </xf>
    <xf numFmtId="0" fontId="16" fillId="3" borderId="6" xfId="123" applyFont="1" applyFill="1" applyBorder="1" applyAlignment="1" applyProtection="1">
      <alignment vertical="center"/>
      <protection locked="0"/>
    </xf>
    <xf numFmtId="0" fontId="36" fillId="0" borderId="0" xfId="123" applyFont="1" applyAlignment="1">
      <alignment vertical="center" wrapText="1"/>
    </xf>
    <xf numFmtId="0" fontId="20" fillId="3" borderId="6" xfId="123" applyFont="1" applyFill="1" applyBorder="1" applyAlignment="1" applyProtection="1">
      <alignment vertical="center"/>
      <protection locked="0"/>
    </xf>
    <xf numFmtId="0" fontId="20" fillId="0" borderId="6" xfId="123" applyFont="1" applyBorder="1">
      <alignment vertical="center"/>
    </xf>
    <xf numFmtId="0" fontId="20" fillId="3" borderId="6" xfId="123" applyFont="1" applyFill="1" applyBorder="1" applyAlignment="1" applyProtection="1">
      <alignment vertical="center" wrapText="1"/>
      <protection locked="0"/>
    </xf>
    <xf numFmtId="0" fontId="20" fillId="0" borderId="0" xfId="123" applyFont="1" applyAlignment="1">
      <alignment vertical="center" wrapText="1"/>
    </xf>
    <xf numFmtId="3" fontId="20" fillId="0" borderId="5" xfId="123" applyNumberFormat="1" applyFont="1" applyBorder="1">
      <alignment vertical="center"/>
    </xf>
    <xf numFmtId="0" fontId="20" fillId="3" borderId="0" xfId="123" applyFont="1" applyFill="1" applyBorder="1" applyAlignment="1" applyProtection="1">
      <alignment vertical="center"/>
      <protection locked="0"/>
    </xf>
    <xf numFmtId="0" fontId="20" fillId="0" borderId="3" xfId="123" applyFont="1" applyBorder="1">
      <alignment vertical="center"/>
    </xf>
    <xf numFmtId="0" fontId="20" fillId="0" borderId="2" xfId="123" applyFont="1" applyBorder="1">
      <alignment vertical="center"/>
    </xf>
    <xf numFmtId="0" fontId="20" fillId="0" borderId="1" xfId="123" applyFont="1" applyBorder="1" applyAlignment="1">
      <alignment horizontal="center" vertical="center"/>
    </xf>
    <xf numFmtId="0" fontId="47" fillId="0" borderId="0" xfId="123" applyFont="1">
      <alignment vertical="center"/>
    </xf>
    <xf numFmtId="0" fontId="26" fillId="0" borderId="0" xfId="123" applyFont="1" applyAlignment="1">
      <alignment vertical="center" wrapText="1"/>
    </xf>
    <xf numFmtId="0" fontId="61" fillId="0" borderId="4" xfId="124" applyBorder="1" applyAlignment="1">
      <alignment vertical="center" wrapText="1"/>
    </xf>
    <xf numFmtId="0" fontId="20" fillId="0" borderId="5" xfId="123" applyFont="1" applyBorder="1" applyAlignment="1">
      <alignment vertical="center" wrapText="1"/>
    </xf>
    <xf numFmtId="0" fontId="20" fillId="0" borderId="0" xfId="123" applyFont="1" applyAlignment="1">
      <alignment horizontal="left" vertical="top"/>
    </xf>
    <xf numFmtId="0" fontId="47" fillId="0" borderId="0" xfId="123" applyFont="1" applyAlignment="1">
      <alignment horizontal="justify" vertical="center" wrapText="1"/>
    </xf>
    <xf numFmtId="0" fontId="4" fillId="0" borderId="0" xfId="120" applyFont="1">
      <alignment vertical="center"/>
    </xf>
    <xf numFmtId="0" fontId="20" fillId="0" borderId="0" xfId="125" applyFont="1">
      <alignment vertical="center"/>
    </xf>
    <xf numFmtId="0" fontId="20" fillId="0" borderId="0" xfId="125" applyFont="1" applyBorder="1">
      <alignment vertical="center"/>
    </xf>
    <xf numFmtId="0" fontId="20" fillId="0" borderId="0" xfId="125" applyFont="1" applyBorder="1" applyAlignment="1">
      <alignment horizontal="left" vertical="center"/>
    </xf>
    <xf numFmtId="0" fontId="20" fillId="0" borderId="12" xfId="125" applyFont="1" applyBorder="1">
      <alignment vertical="center"/>
    </xf>
    <xf numFmtId="0" fontId="20" fillId="0" borderId="12" xfId="125" applyFont="1" applyBorder="1" applyAlignment="1">
      <alignment horizontal="left" vertical="center"/>
    </xf>
    <xf numFmtId="0" fontId="20" fillId="0" borderId="4" xfId="125" applyFont="1" applyBorder="1" applyAlignment="1">
      <alignment vertical="center" wrapText="1"/>
    </xf>
    <xf numFmtId="0" fontId="20" fillId="0" borderId="4" xfId="125" applyFont="1" applyBorder="1" applyAlignment="1">
      <alignment horizontal="center" vertical="center"/>
    </xf>
    <xf numFmtId="0" fontId="21" fillId="3" borderId="8" xfId="125" applyFont="1" applyFill="1" applyBorder="1" applyAlignment="1" applyProtection="1">
      <alignment vertical="center"/>
      <protection locked="0"/>
    </xf>
    <xf numFmtId="0" fontId="16" fillId="3" borderId="7" xfId="125" applyFont="1" applyFill="1" applyBorder="1" applyAlignment="1" applyProtection="1">
      <alignment vertical="center"/>
      <protection locked="0"/>
    </xf>
    <xf numFmtId="0" fontId="16" fillId="3" borderId="8" xfId="125" applyFont="1" applyFill="1" applyBorder="1" applyAlignment="1" applyProtection="1">
      <alignment horizontal="right" vertical="center"/>
      <protection locked="0"/>
    </xf>
    <xf numFmtId="0" fontId="20" fillId="3" borderId="7" xfId="125" applyFont="1" applyFill="1" applyBorder="1" applyAlignment="1" applyProtection="1">
      <alignment vertical="center"/>
      <protection locked="0"/>
    </xf>
    <xf numFmtId="0" fontId="21" fillId="3" borderId="6" xfId="125" applyFont="1" applyFill="1" applyBorder="1" applyAlignment="1" applyProtection="1">
      <alignment vertical="center"/>
      <protection locked="0"/>
    </xf>
    <xf numFmtId="0" fontId="16" fillId="3" borderId="5" xfId="125" applyFont="1" applyFill="1" applyBorder="1" applyAlignment="1" applyProtection="1">
      <alignment vertical="center"/>
      <protection locked="0"/>
    </xf>
    <xf numFmtId="0" fontId="16" fillId="3" borderId="6" xfId="125" applyFont="1" applyFill="1" applyBorder="1" applyAlignment="1" applyProtection="1">
      <alignment horizontal="right" vertical="center"/>
      <protection locked="0"/>
    </xf>
    <xf numFmtId="0" fontId="20" fillId="3" borderId="5" xfId="125" applyFont="1" applyFill="1" applyBorder="1" applyAlignment="1" applyProtection="1">
      <alignment vertical="center"/>
      <protection locked="0"/>
    </xf>
    <xf numFmtId="0" fontId="20" fillId="0" borderId="5" xfId="125" applyFont="1" applyBorder="1">
      <alignment vertical="center"/>
    </xf>
    <xf numFmtId="0" fontId="16" fillId="3" borderId="6" xfId="125" applyFont="1" applyFill="1" applyBorder="1" applyAlignment="1" applyProtection="1">
      <alignment vertical="center"/>
      <protection locked="0"/>
    </xf>
    <xf numFmtId="0" fontId="20" fillId="3" borderId="6" xfId="125" applyFont="1" applyFill="1" applyBorder="1" applyAlignment="1" applyProtection="1">
      <alignment vertical="center"/>
      <protection locked="0"/>
    </xf>
    <xf numFmtId="0" fontId="20" fillId="0" borderId="6" xfId="125" applyFont="1" applyBorder="1">
      <alignment vertical="center"/>
    </xf>
    <xf numFmtId="0" fontId="20" fillId="0" borderId="0" xfId="125" applyFont="1" applyAlignment="1">
      <alignment horizontal="justify" vertical="center"/>
    </xf>
    <xf numFmtId="0" fontId="20" fillId="0" borderId="0" xfId="125" applyFont="1" applyAlignment="1">
      <alignment horizontal="justify" vertical="center" wrapText="1"/>
    </xf>
    <xf numFmtId="3" fontId="20" fillId="0" borderId="5" xfId="125" applyNumberFormat="1" applyFont="1" applyBorder="1">
      <alignment vertical="center"/>
    </xf>
    <xf numFmtId="0" fontId="20" fillId="0" borderId="0" xfId="125" applyFont="1" applyAlignment="1">
      <alignment vertical="center" wrapText="1"/>
    </xf>
    <xf numFmtId="0" fontId="20" fillId="0" borderId="3" xfId="125" applyFont="1" applyBorder="1">
      <alignment vertical="center"/>
    </xf>
    <xf numFmtId="0" fontId="20" fillId="0" borderId="2" xfId="125" applyFont="1" applyBorder="1">
      <alignment vertical="center"/>
    </xf>
    <xf numFmtId="0" fontId="20" fillId="0" borderId="1" xfId="125" applyFont="1" applyBorder="1" applyAlignment="1">
      <alignment horizontal="center" vertical="center"/>
    </xf>
    <xf numFmtId="0" fontId="20" fillId="0" borderId="0" xfId="126" applyFont="1">
      <alignment vertical="center"/>
    </xf>
    <xf numFmtId="0" fontId="20" fillId="0" borderId="0" xfId="126" applyFont="1" applyBorder="1">
      <alignment vertical="center"/>
    </xf>
    <xf numFmtId="0" fontId="20" fillId="0" borderId="0" xfId="126" applyFont="1" applyBorder="1" applyAlignment="1">
      <alignment horizontal="left" vertical="center"/>
    </xf>
    <xf numFmtId="0" fontId="20" fillId="0" borderId="12" xfId="126" applyFont="1" applyBorder="1">
      <alignment vertical="center"/>
    </xf>
    <xf numFmtId="0" fontId="20" fillId="0" borderId="12" xfId="126" applyFont="1" applyBorder="1" applyAlignment="1">
      <alignment horizontal="left" vertical="center"/>
    </xf>
    <xf numFmtId="0" fontId="20" fillId="0" borderId="4" xfId="126" applyFont="1" applyBorder="1" applyAlignment="1">
      <alignment vertical="center" wrapText="1"/>
    </xf>
    <xf numFmtId="0" fontId="20" fillId="0" borderId="4" xfId="126" applyFont="1" applyBorder="1" applyAlignment="1">
      <alignment horizontal="center" vertical="center"/>
    </xf>
    <xf numFmtId="0" fontId="21" fillId="3" borderId="8" xfId="126" applyFont="1" applyFill="1" applyBorder="1" applyAlignment="1" applyProtection="1">
      <alignment vertical="center"/>
      <protection locked="0"/>
    </xf>
    <xf numFmtId="0" fontId="16" fillId="3" borderId="7" xfId="126" applyFont="1" applyFill="1" applyBorder="1" applyAlignment="1" applyProtection="1">
      <alignment vertical="center"/>
      <protection locked="0"/>
    </xf>
    <xf numFmtId="0" fontId="16" fillId="3" borderId="8" xfId="126" applyFont="1" applyFill="1" applyBorder="1" applyAlignment="1" applyProtection="1">
      <alignment horizontal="right" vertical="center"/>
      <protection locked="0"/>
    </xf>
    <xf numFmtId="0" fontId="20" fillId="3" borderId="7" xfId="126" applyFont="1" applyFill="1" applyBorder="1" applyAlignment="1" applyProtection="1">
      <alignment vertical="center"/>
      <protection locked="0"/>
    </xf>
    <xf numFmtId="0" fontId="21" fillId="3" borderId="6" xfId="126" applyFont="1" applyFill="1" applyBorder="1" applyAlignment="1" applyProtection="1">
      <alignment vertical="center"/>
      <protection locked="0"/>
    </xf>
    <xf numFmtId="0" fontId="16" fillId="3" borderId="5" xfId="126" applyFont="1" applyFill="1" applyBorder="1" applyAlignment="1" applyProtection="1">
      <alignment vertical="center"/>
      <protection locked="0"/>
    </xf>
    <xf numFmtId="0" fontId="16" fillId="3" borderId="6" xfId="126" applyFont="1" applyFill="1" applyBorder="1" applyAlignment="1" applyProtection="1">
      <alignment horizontal="right" vertical="center"/>
      <protection locked="0"/>
    </xf>
    <xf numFmtId="0" fontId="20" fillId="3" borderId="5" xfId="126" applyFont="1" applyFill="1" applyBorder="1" applyAlignment="1" applyProtection="1">
      <alignment vertical="center"/>
      <protection locked="0"/>
    </xf>
    <xf numFmtId="0" fontId="20" fillId="0" borderId="5" xfId="126" applyFont="1" applyBorder="1">
      <alignment vertical="center"/>
    </xf>
    <xf numFmtId="0" fontId="16" fillId="3" borderId="6" xfId="126" applyFont="1" applyFill="1" applyBorder="1" applyAlignment="1" applyProtection="1">
      <alignment vertical="center"/>
      <protection locked="0"/>
    </xf>
    <xf numFmtId="0" fontId="36" fillId="0" borderId="0" xfId="126" applyFont="1" applyAlignment="1">
      <alignment vertical="center" wrapText="1"/>
    </xf>
    <xf numFmtId="0" fontId="20" fillId="3" borderId="6" xfId="126" applyFont="1" applyFill="1" applyBorder="1" applyAlignment="1" applyProtection="1">
      <alignment vertical="center"/>
      <protection locked="0"/>
    </xf>
    <xf numFmtId="0" fontId="20" fillId="0" borderId="6" xfId="126" applyFont="1" applyBorder="1">
      <alignment vertical="center"/>
    </xf>
    <xf numFmtId="0" fontId="20" fillId="0" borderId="0" xfId="126" applyFont="1" applyAlignment="1">
      <alignment vertical="center" wrapText="1"/>
    </xf>
    <xf numFmtId="3" fontId="20" fillId="0" borderId="5" xfId="126" applyNumberFormat="1" applyFont="1" applyBorder="1">
      <alignment vertical="center"/>
    </xf>
    <xf numFmtId="0" fontId="20" fillId="0" borderId="5" xfId="126" applyFont="1" applyBorder="1" applyAlignment="1">
      <alignment vertical="center" wrapText="1"/>
    </xf>
    <xf numFmtId="0" fontId="20" fillId="0" borderId="3" xfId="126" applyFont="1" applyBorder="1">
      <alignment vertical="center"/>
    </xf>
    <xf numFmtId="0" fontId="20" fillId="0" borderId="2" xfId="126" applyFont="1" applyBorder="1">
      <alignment vertical="center"/>
    </xf>
    <xf numFmtId="0" fontId="20" fillId="0" borderId="1" xfId="126" applyFont="1" applyBorder="1" applyAlignment="1">
      <alignment horizontal="center" vertical="center"/>
    </xf>
    <xf numFmtId="0" fontId="20" fillId="0" borderId="0" xfId="127" applyFont="1">
      <alignment vertical="center"/>
    </xf>
    <xf numFmtId="0" fontId="20" fillId="0" borderId="0" xfId="127" applyFont="1" applyBorder="1">
      <alignment vertical="center"/>
    </xf>
    <xf numFmtId="0" fontId="20" fillId="0" borderId="0" xfId="127" applyFont="1" applyBorder="1" applyAlignment="1">
      <alignment horizontal="left" vertical="center"/>
    </xf>
    <xf numFmtId="0" fontId="20" fillId="0" borderId="0" xfId="127" applyFont="1" applyAlignment="1">
      <alignment horizontal="left" vertical="top"/>
    </xf>
    <xf numFmtId="0" fontId="20" fillId="0" borderId="12" xfId="127" applyFont="1" applyBorder="1">
      <alignment vertical="center"/>
    </xf>
    <xf numFmtId="0" fontId="20" fillId="0" borderId="12" xfId="127" applyFont="1" applyBorder="1" applyAlignment="1">
      <alignment horizontal="left" vertical="center"/>
    </xf>
    <xf numFmtId="0" fontId="20" fillId="3" borderId="6" xfId="127" applyFont="1" applyFill="1" applyBorder="1" applyAlignment="1" applyProtection="1">
      <alignment vertical="center"/>
      <protection locked="0"/>
    </xf>
    <xf numFmtId="0" fontId="20" fillId="0" borderId="4" xfId="127" applyFont="1" applyBorder="1" applyAlignment="1">
      <alignment horizontal="center" vertical="center"/>
    </xf>
    <xf numFmtId="0" fontId="21" fillId="3" borderId="8" xfId="127" applyFont="1" applyFill="1" applyBorder="1" applyAlignment="1" applyProtection="1">
      <alignment vertical="center"/>
      <protection locked="0"/>
    </xf>
    <xf numFmtId="0" fontId="16" fillId="3" borderId="7" xfId="127" applyFont="1" applyFill="1" applyBorder="1" applyAlignment="1" applyProtection="1">
      <alignment vertical="center"/>
      <protection locked="0"/>
    </xf>
    <xf numFmtId="0" fontId="16" fillId="3" borderId="8" xfId="127" applyFont="1" applyFill="1" applyBorder="1" applyAlignment="1" applyProtection="1">
      <alignment horizontal="right" vertical="center"/>
      <protection locked="0"/>
    </xf>
    <xf numFmtId="0" fontId="20" fillId="3" borderId="7" xfId="127" applyFont="1" applyFill="1" applyBorder="1" applyAlignment="1" applyProtection="1">
      <alignment vertical="center"/>
      <protection locked="0"/>
    </xf>
    <xf numFmtId="0" fontId="20" fillId="0" borderId="4" xfId="127" applyFont="1" applyBorder="1" applyAlignment="1">
      <alignment vertical="center" wrapText="1"/>
    </xf>
    <xf numFmtId="0" fontId="21" fillId="3" borderId="6" xfId="127" applyFont="1" applyFill="1" applyBorder="1" applyAlignment="1" applyProtection="1">
      <alignment vertical="center"/>
      <protection locked="0"/>
    </xf>
    <xf numFmtId="0" fontId="16" fillId="3" borderId="5" xfId="127" applyFont="1" applyFill="1" applyBorder="1" applyAlignment="1" applyProtection="1">
      <alignment vertical="center"/>
      <protection locked="0"/>
    </xf>
    <xf numFmtId="0" fontId="16" fillId="3" borderId="6" xfId="127" applyFont="1" applyFill="1" applyBorder="1" applyAlignment="1" applyProtection="1">
      <alignment horizontal="right" vertical="center"/>
      <protection locked="0"/>
    </xf>
    <xf numFmtId="0" fontId="20" fillId="3" borderId="5" xfId="127" applyFont="1" applyFill="1" applyBorder="1" applyAlignment="1" applyProtection="1">
      <alignment vertical="center"/>
      <protection locked="0"/>
    </xf>
    <xf numFmtId="0" fontId="20" fillId="0" borderId="5" xfId="127" applyFont="1" applyBorder="1">
      <alignment vertical="center"/>
    </xf>
    <xf numFmtId="0" fontId="16" fillId="3" borderId="6" xfId="127" applyFont="1" applyFill="1" applyBorder="1" applyAlignment="1" applyProtection="1">
      <alignment vertical="center"/>
      <protection locked="0"/>
    </xf>
    <xf numFmtId="0" fontId="20" fillId="0" borderId="6" xfId="127" applyFont="1" applyBorder="1">
      <alignment vertical="center"/>
    </xf>
    <xf numFmtId="0" fontId="20" fillId="3" borderId="6" xfId="127" applyFont="1" applyFill="1" applyBorder="1" applyAlignment="1" applyProtection="1">
      <alignment vertical="center" wrapText="1"/>
      <protection locked="0"/>
    </xf>
    <xf numFmtId="0" fontId="20" fillId="0" borderId="0" xfId="127" applyFont="1" applyAlignment="1">
      <alignment vertical="center" wrapText="1"/>
    </xf>
    <xf numFmtId="3" fontId="20" fillId="0" borderId="5" xfId="127" applyNumberFormat="1" applyFont="1" applyBorder="1">
      <alignment vertical="center"/>
    </xf>
    <xf numFmtId="0" fontId="47" fillId="0" borderId="0" xfId="127" applyFont="1" applyAlignment="1">
      <alignment horizontal="justify" vertical="center" wrapText="1"/>
    </xf>
    <xf numFmtId="0" fontId="20" fillId="0" borderId="3" xfId="127" applyFont="1" applyBorder="1">
      <alignment vertical="center"/>
    </xf>
    <xf numFmtId="0" fontId="20" fillId="0" borderId="2" xfId="127" applyFont="1" applyBorder="1">
      <alignment vertical="center"/>
    </xf>
    <xf numFmtId="0" fontId="20" fillId="0" borderId="1" xfId="127" applyFont="1" applyBorder="1" applyAlignment="1">
      <alignment horizontal="center" vertical="center"/>
    </xf>
    <xf numFmtId="0" fontId="26" fillId="0" borderId="0" xfId="127" applyFont="1">
      <alignment vertical="center"/>
    </xf>
    <xf numFmtId="166" fontId="20" fillId="0" borderId="5" xfId="127" applyNumberFormat="1" applyFont="1" applyBorder="1">
      <alignment vertical="center"/>
    </xf>
    <xf numFmtId="0" fontId="20" fillId="3" borderId="6" xfId="127" applyFont="1" applyFill="1" applyBorder="1" applyAlignment="1" applyProtection="1">
      <alignment horizontal="left" vertical="center" wrapText="1"/>
      <protection locked="0"/>
    </xf>
    <xf numFmtId="0" fontId="20" fillId="0" borderId="5" xfId="122" applyFont="1" applyBorder="1" applyAlignment="1">
      <alignment vertical="center" wrapText="1"/>
    </xf>
    <xf numFmtId="0" fontId="20" fillId="0" borderId="1" xfId="0" applyFont="1" applyBorder="1" applyAlignment="1">
      <alignment horizontal="center" vertical="center"/>
    </xf>
    <xf numFmtId="0" fontId="20" fillId="0" borderId="5" xfId="0" applyFont="1" applyBorder="1" applyAlignment="1">
      <alignment vertical="center" wrapText="1"/>
    </xf>
    <xf numFmtId="3" fontId="20" fillId="0" borderId="5" xfId="0" applyNumberFormat="1" applyFont="1" applyBorder="1" applyAlignment="1">
      <alignment vertical="center"/>
    </xf>
    <xf numFmtId="0" fontId="20" fillId="0" borderId="0" xfId="0" applyFont="1" applyAlignment="1">
      <alignment vertical="center" wrapText="1"/>
    </xf>
    <xf numFmtId="165" fontId="20" fillId="0" borderId="5" xfId="0" applyNumberFormat="1" applyFont="1" applyBorder="1" applyAlignment="1">
      <alignment vertical="center"/>
    </xf>
    <xf numFmtId="0" fontId="16" fillId="3" borderId="8" xfId="0" applyFont="1" applyFill="1" applyBorder="1" applyAlignment="1" applyProtection="1">
      <alignment horizontal="left" vertical="center"/>
      <protection locked="0"/>
    </xf>
    <xf numFmtId="0" fontId="62" fillId="3" borderId="0" xfId="0" applyFont="1" applyFill="1" applyBorder="1"/>
    <xf numFmtId="0" fontId="62" fillId="3" borderId="0" xfId="0" applyFont="1" applyFill="1" applyBorder="1" applyAlignment="1"/>
    <xf numFmtId="0" fontId="63" fillId="3" borderId="0" xfId="0" applyFont="1" applyFill="1" applyBorder="1"/>
    <xf numFmtId="1" fontId="62" fillId="3" borderId="0" xfId="0" applyNumberFormat="1" applyFont="1" applyFill="1" applyBorder="1"/>
    <xf numFmtId="0" fontId="62" fillId="3" borderId="0" xfId="0" quotePrefix="1" applyFont="1" applyFill="1" applyBorder="1"/>
    <xf numFmtId="1" fontId="36" fillId="3" borderId="0" xfId="0" applyNumberFormat="1" applyFont="1" applyFill="1" applyBorder="1" applyAlignment="1"/>
    <xf numFmtId="1" fontId="0" fillId="0" borderId="0" xfId="0" applyNumberFormat="1"/>
    <xf numFmtId="165" fontId="0" fillId="0" borderId="0" xfId="0" applyNumberFormat="1"/>
    <xf numFmtId="0" fontId="64" fillId="0" borderId="0" xfId="0" applyFont="1"/>
    <xf numFmtId="0" fontId="0" fillId="11" borderId="0" xfId="0" applyFill="1"/>
    <xf numFmtId="1" fontId="0" fillId="11" borderId="0" xfId="0" applyNumberFormat="1" applyFill="1"/>
    <xf numFmtId="165" fontId="0" fillId="11" borderId="0" xfId="0" applyNumberFormat="1" applyFill="1"/>
    <xf numFmtId="0" fontId="0" fillId="12" borderId="0" xfId="0" applyFill="1"/>
    <xf numFmtId="1" fontId="0" fillId="12" borderId="0" xfId="0" applyNumberFormat="1" applyFill="1"/>
    <xf numFmtId="165" fontId="0" fillId="12" borderId="0" xfId="0" applyNumberFormat="1" applyFill="1"/>
    <xf numFmtId="1" fontId="0" fillId="10" borderId="0" xfId="0" applyNumberFormat="1" applyFill="1"/>
    <xf numFmtId="1" fontId="0" fillId="13" borderId="0" xfId="0" applyNumberFormat="1" applyFill="1"/>
    <xf numFmtId="0" fontId="20" fillId="3" borderId="1" xfId="0" applyFont="1" applyFill="1" applyBorder="1" applyAlignment="1">
      <alignment horizontal="center" vertical="center"/>
    </xf>
    <xf numFmtId="0" fontId="20" fillId="3" borderId="0" xfId="0" applyFont="1" applyFill="1" applyBorder="1" applyAlignment="1">
      <alignment horizontal="left" vertical="center"/>
    </xf>
    <xf numFmtId="0" fontId="26" fillId="3" borderId="0" xfId="0" applyFont="1" applyFill="1" applyAlignment="1">
      <alignment vertical="center" wrapText="1"/>
    </xf>
    <xf numFmtId="0" fontId="20" fillId="3" borderId="0" xfId="0" applyFont="1" applyFill="1" applyAlignment="1">
      <alignment vertical="center" wrapText="1"/>
    </xf>
    <xf numFmtId="166" fontId="20" fillId="3" borderId="5" xfId="0" applyNumberFormat="1" applyFont="1" applyFill="1" applyBorder="1" applyAlignment="1">
      <alignment vertical="center"/>
    </xf>
    <xf numFmtId="0" fontId="26" fillId="3" borderId="0" xfId="0" applyFont="1" applyFill="1" applyAlignment="1">
      <alignment vertical="center"/>
    </xf>
    <xf numFmtId="0" fontId="0" fillId="3" borderId="0" xfId="0" applyFill="1" applyAlignment="1">
      <alignment horizontal="center" vertical="center"/>
    </xf>
    <xf numFmtId="0" fontId="0" fillId="3" borderId="4" xfId="0" applyFill="1" applyBorder="1" applyAlignment="1">
      <alignment vertical="center"/>
    </xf>
    <xf numFmtId="0" fontId="0" fillId="3" borderId="0" xfId="0" applyFill="1" applyAlignment="1">
      <alignment vertical="center"/>
    </xf>
    <xf numFmtId="165" fontId="0" fillId="3" borderId="0" xfId="0" applyNumberFormat="1" applyFill="1" applyAlignment="1">
      <alignment vertical="center"/>
    </xf>
    <xf numFmtId="1" fontId="0" fillId="3" borderId="0" xfId="0" applyNumberFormat="1" applyFill="1" applyAlignment="1">
      <alignment vertical="center"/>
    </xf>
    <xf numFmtId="2" fontId="20" fillId="3" borderId="0" xfId="0" applyNumberFormat="1" applyFont="1" applyFill="1" applyBorder="1" applyAlignment="1">
      <alignment vertical="center"/>
    </xf>
    <xf numFmtId="164" fontId="0" fillId="3" borderId="0" xfId="0" applyNumberFormat="1" applyFill="1" applyAlignment="1">
      <alignment vertical="center"/>
    </xf>
    <xf numFmtId="1" fontId="20" fillId="3" borderId="0" xfId="0" applyNumberFormat="1" applyFont="1" applyFill="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3" borderId="12" xfId="0" applyFill="1" applyBorder="1" applyAlignment="1">
      <alignment vertical="center"/>
    </xf>
    <xf numFmtId="0" fontId="0" fillId="3" borderId="13" xfId="0" applyFill="1" applyBorder="1" applyAlignment="1">
      <alignment vertical="center"/>
    </xf>
    <xf numFmtId="0" fontId="0" fillId="3" borderId="7" xfId="0" applyFill="1" applyBorder="1" applyAlignment="1">
      <alignment vertical="center"/>
    </xf>
    <xf numFmtId="0" fontId="0" fillId="3" borderId="8" xfId="0" applyFill="1" applyBorder="1" applyAlignment="1">
      <alignment vertical="center"/>
    </xf>
    <xf numFmtId="0" fontId="0" fillId="3" borderId="15" xfId="0" applyFill="1" applyBorder="1" applyAlignment="1">
      <alignment vertical="center"/>
    </xf>
    <xf numFmtId="0" fontId="0" fillId="3" borderId="14" xfId="0" applyFill="1" applyBorder="1" applyAlignment="1">
      <alignment vertical="center"/>
    </xf>
    <xf numFmtId="165" fontId="20" fillId="3" borderId="0" xfId="0" applyNumberFormat="1" applyFont="1" applyFill="1" applyBorder="1"/>
    <xf numFmtId="0" fontId="0" fillId="0" borderId="0" xfId="0"/>
    <xf numFmtId="165" fontId="0" fillId="10" borderId="0" xfId="0" applyNumberFormat="1" applyFill="1"/>
    <xf numFmtId="0" fontId="20" fillId="0" borderId="1" xfId="0" applyFont="1" applyBorder="1" applyAlignment="1">
      <alignment horizontal="center" vertical="center"/>
    </xf>
    <xf numFmtId="0" fontId="20" fillId="3" borderId="6" xfId="0" applyFont="1" applyFill="1" applyBorder="1" applyAlignment="1" applyProtection="1">
      <alignment vertical="center" wrapText="1"/>
      <protection locked="0"/>
    </xf>
    <xf numFmtId="0" fontId="0" fillId="0" borderId="0" xfId="0" applyAlignment="1">
      <alignment vertical="center"/>
    </xf>
    <xf numFmtId="0" fontId="20" fillId="3" borderId="0" xfId="132" applyFont="1" applyFill="1" applyBorder="1"/>
    <xf numFmtId="0" fontId="20" fillId="8" borderId="0" xfId="132" applyFont="1" applyFill="1" applyBorder="1"/>
    <xf numFmtId="1" fontId="20" fillId="3" borderId="0" xfId="132" applyNumberFormat="1" applyFont="1" applyFill="1" applyBorder="1"/>
    <xf numFmtId="2" fontId="20" fillId="3" borderId="0" xfId="132" applyNumberFormat="1" applyFont="1" applyFill="1" applyBorder="1"/>
    <xf numFmtId="0" fontId="30" fillId="4" borderId="1" xfId="1" applyFont="1"/>
    <xf numFmtId="165" fontId="30" fillId="4" borderId="0" xfId="1" applyNumberFormat="1" applyFont="1" applyBorder="1" applyProtection="1">
      <protection locked="0"/>
    </xf>
    <xf numFmtId="0" fontId="20" fillId="3" borderId="0" xfId="0" applyFont="1" applyFill="1" applyBorder="1" applyAlignment="1">
      <alignment horizontal="center"/>
    </xf>
    <xf numFmtId="0" fontId="20" fillId="0" borderId="9" xfId="123" applyFont="1" applyBorder="1" applyAlignment="1">
      <alignment vertical="center" wrapText="1"/>
    </xf>
    <xf numFmtId="0" fontId="20" fillId="0" borderId="10" xfId="123" applyFont="1" applyBorder="1" applyAlignment="1">
      <alignment vertical="center" wrapText="1"/>
    </xf>
    <xf numFmtId="0" fontId="20" fillId="0" borderId="1" xfId="123" applyFont="1" applyBorder="1" applyAlignment="1">
      <alignment horizontal="center" vertical="center"/>
    </xf>
    <xf numFmtId="0" fontId="20" fillId="0" borderId="0" xfId="123" applyFont="1" applyAlignment="1">
      <alignment horizontal="left" vertical="center"/>
    </xf>
    <xf numFmtId="0" fontId="20" fillId="0" borderId="9" xfId="123" applyFont="1" applyBorder="1" applyAlignment="1">
      <alignment horizontal="left" vertical="center" wrapText="1"/>
    </xf>
    <xf numFmtId="0" fontId="20" fillId="0" borderId="10" xfId="123" applyFont="1" applyBorder="1" applyAlignment="1">
      <alignment horizontal="left" vertical="center"/>
    </xf>
    <xf numFmtId="0" fontId="20" fillId="0" borderId="11" xfId="123" applyFont="1" applyBorder="1" applyAlignment="1">
      <alignment horizontal="left" vertical="center"/>
    </xf>
    <xf numFmtId="0" fontId="20" fillId="0" borderId="2" xfId="123" applyFont="1" applyBorder="1" applyAlignment="1">
      <alignment horizontal="left" vertical="center"/>
    </xf>
    <xf numFmtId="0" fontId="20" fillId="0" borderId="3" xfId="123" applyFont="1" applyBorder="1" applyAlignment="1">
      <alignment horizontal="left" vertical="center"/>
    </xf>
    <xf numFmtId="0" fontId="20" fillId="0" borderId="5" xfId="123" applyFont="1" applyBorder="1" applyAlignment="1">
      <alignment horizontal="left" vertical="center"/>
    </xf>
    <xf numFmtId="0" fontId="20" fillId="0" borderId="6" xfId="123" applyFont="1" applyBorder="1" applyAlignment="1">
      <alignment horizontal="left" vertical="center"/>
    </xf>
    <xf numFmtId="0" fontId="20" fillId="0" borderId="0" xfId="123" applyFont="1" applyAlignment="1">
      <alignment horizontal="left" vertical="top"/>
    </xf>
    <xf numFmtId="0" fontId="20" fillId="0" borderId="9" xfId="127" applyFont="1" applyBorder="1" applyAlignment="1">
      <alignment vertical="center" wrapText="1"/>
    </xf>
    <xf numFmtId="0" fontId="20" fillId="0" borderId="10" xfId="127" applyFont="1" applyBorder="1" applyAlignment="1">
      <alignment vertical="center" wrapText="1"/>
    </xf>
    <xf numFmtId="0" fontId="20" fillId="0" borderId="1" xfId="127" applyFont="1" applyBorder="1" applyAlignment="1">
      <alignment horizontal="center" vertical="center"/>
    </xf>
    <xf numFmtId="0" fontId="20" fillId="0" borderId="0" xfId="127" applyFont="1" applyAlignment="1">
      <alignment horizontal="left" vertical="center"/>
    </xf>
    <xf numFmtId="0" fontId="20" fillId="0" borderId="9" xfId="127" applyFont="1" applyBorder="1" applyAlignment="1">
      <alignment horizontal="left" vertical="center" wrapText="1"/>
    </xf>
    <xf numFmtId="0" fontId="20" fillId="0" borderId="10" xfId="127" applyFont="1" applyBorder="1" applyAlignment="1">
      <alignment horizontal="left" vertical="center"/>
    </xf>
    <xf numFmtId="0" fontId="20" fillId="0" borderId="11" xfId="127" applyFont="1" applyBorder="1" applyAlignment="1">
      <alignment horizontal="left" vertical="center"/>
    </xf>
    <xf numFmtId="0" fontId="20" fillId="0" borderId="2" xfId="127" applyFont="1" applyBorder="1" applyAlignment="1">
      <alignment horizontal="left" vertical="center"/>
    </xf>
    <xf numFmtId="0" fontId="20" fillId="0" borderId="3" xfId="127" applyFont="1" applyBorder="1" applyAlignment="1">
      <alignment horizontal="left" vertical="center"/>
    </xf>
    <xf numFmtId="0" fontId="20" fillId="0" borderId="5" xfId="127" applyFont="1" applyBorder="1" applyAlignment="1">
      <alignment horizontal="left" vertical="center"/>
    </xf>
    <xf numFmtId="0" fontId="20" fillId="0" borderId="6" xfId="127" applyFont="1" applyBorder="1" applyAlignment="1">
      <alignment horizontal="left" vertical="center"/>
    </xf>
    <xf numFmtId="0" fontId="20" fillId="0" borderId="0" xfId="127" applyFont="1" applyAlignment="1">
      <alignment horizontal="left" vertical="top"/>
    </xf>
    <xf numFmtId="0" fontId="17" fillId="0" borderId="0" xfId="0" applyFont="1" applyFill="1" applyBorder="1" applyAlignment="1">
      <alignment horizontal="left" vertical="top"/>
    </xf>
    <xf numFmtId="0" fontId="17" fillId="0" borderId="0" xfId="0" applyFont="1" applyFill="1" applyBorder="1" applyAlignment="1">
      <alignment horizontal="left"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2" xfId="0" applyFont="1" applyFill="1" applyBorder="1" applyAlignment="1">
      <alignment horizontal="left" vertical="center"/>
    </xf>
    <xf numFmtId="0" fontId="17" fillId="0" borderId="3" xfId="0" applyFont="1" applyFill="1" applyBorder="1" applyAlignment="1">
      <alignment horizontal="left" vertical="center"/>
    </xf>
    <xf numFmtId="0" fontId="17" fillId="0" borderId="5" xfId="0" applyFont="1" applyFill="1" applyBorder="1" applyAlignment="1">
      <alignment horizontal="left" vertical="center"/>
    </xf>
    <xf numFmtId="0" fontId="17" fillId="0" borderId="6" xfId="0" applyFont="1" applyFill="1" applyBorder="1" applyAlignment="1">
      <alignment horizontal="left" vertical="center"/>
    </xf>
    <xf numFmtId="0" fontId="17" fillId="0" borderId="9" xfId="0" applyFont="1" applyFill="1" applyBorder="1" applyAlignment="1">
      <alignment horizontal="left" vertical="center" wrapText="1"/>
    </xf>
    <xf numFmtId="0" fontId="17" fillId="0" borderId="10" xfId="0" applyFont="1" applyFill="1" applyBorder="1" applyAlignment="1">
      <alignment horizontal="left" vertical="center"/>
    </xf>
    <xf numFmtId="0" fontId="17" fillId="0" borderId="11" xfId="0" applyFont="1" applyFill="1" applyBorder="1" applyAlignment="1">
      <alignment horizontal="left" vertical="center"/>
    </xf>
    <xf numFmtId="0" fontId="20" fillId="3" borderId="1" xfId="0" applyFont="1" applyFill="1" applyBorder="1" applyAlignment="1">
      <alignment horizontal="center" vertical="center"/>
    </xf>
    <xf numFmtId="0" fontId="20" fillId="3" borderId="2" xfId="0" applyFont="1" applyFill="1" applyBorder="1" applyAlignment="1">
      <alignment horizontal="left" vertical="center"/>
    </xf>
    <xf numFmtId="0" fontId="20" fillId="3" borderId="3" xfId="0" applyFont="1" applyFill="1" applyBorder="1" applyAlignment="1">
      <alignment horizontal="left" vertical="center"/>
    </xf>
    <xf numFmtId="0" fontId="20" fillId="3" borderId="5" xfId="0" applyFont="1" applyFill="1" applyBorder="1" applyAlignment="1">
      <alignment horizontal="left" vertical="center"/>
    </xf>
    <xf numFmtId="0" fontId="20" fillId="3" borderId="6" xfId="0" applyFont="1" applyFill="1" applyBorder="1" applyAlignment="1">
      <alignment horizontal="left" vertical="center"/>
    </xf>
    <xf numFmtId="0" fontId="20" fillId="3" borderId="0" xfId="0" applyFont="1" applyFill="1" applyAlignment="1">
      <alignment horizontal="left" vertical="center"/>
    </xf>
    <xf numFmtId="0" fontId="20" fillId="3" borderId="9" xfId="0" applyFont="1" applyFill="1" applyBorder="1" applyAlignment="1">
      <alignment horizontal="left" vertical="center" wrapText="1"/>
    </xf>
    <xf numFmtId="0" fontId="20" fillId="3" borderId="10" xfId="0" applyFont="1" applyFill="1" applyBorder="1" applyAlignment="1">
      <alignment horizontal="left" vertical="center"/>
    </xf>
    <xf numFmtId="0" fontId="20" fillId="3" borderId="11" xfId="0" applyFont="1" applyFill="1" applyBorder="1" applyAlignment="1">
      <alignment horizontal="left" vertical="center"/>
    </xf>
    <xf numFmtId="0" fontId="20" fillId="3" borderId="0" xfId="0" applyFont="1" applyFill="1" applyAlignment="1">
      <alignment horizontal="left" vertical="top"/>
    </xf>
    <xf numFmtId="0" fontId="20" fillId="3" borderId="9" xfId="0" applyFont="1" applyFill="1" applyBorder="1" applyAlignment="1">
      <alignment horizontal="center" vertical="center"/>
    </xf>
    <xf numFmtId="0" fontId="20" fillId="3" borderId="10" xfId="0" applyFont="1" applyFill="1" applyBorder="1" applyAlignment="1">
      <alignment horizontal="center" vertical="center"/>
    </xf>
    <xf numFmtId="0" fontId="20" fillId="0" borderId="0" xfId="0" applyFont="1" applyAlignment="1">
      <alignment horizontal="left" vertical="top"/>
    </xf>
    <xf numFmtId="0" fontId="20" fillId="0" borderId="9" xfId="0" applyFont="1" applyBorder="1" applyAlignment="1">
      <alignment vertical="center" wrapText="1"/>
    </xf>
    <xf numFmtId="0" fontId="20" fillId="0" borderId="10" xfId="0" applyFont="1" applyBorder="1" applyAlignment="1">
      <alignment vertical="center" wrapText="1"/>
    </xf>
    <xf numFmtId="0" fontId="20" fillId="0" borderId="1" xfId="0" applyFont="1" applyBorder="1" applyAlignment="1">
      <alignment horizontal="center" vertical="center"/>
    </xf>
    <xf numFmtId="0" fontId="20" fillId="0" borderId="0" xfId="0" applyFont="1" applyAlignment="1">
      <alignment horizontal="left" vertical="center"/>
    </xf>
    <xf numFmtId="0" fontId="20" fillId="0" borderId="9" xfId="0" applyFont="1" applyBorder="1" applyAlignment="1">
      <alignment horizontal="left" vertical="center" wrapText="1"/>
    </xf>
    <xf numFmtId="0" fontId="20" fillId="0" borderId="10" xfId="0" applyFont="1" applyBorder="1" applyAlignment="1">
      <alignment horizontal="left" vertical="center"/>
    </xf>
    <xf numFmtId="0" fontId="20" fillId="0" borderId="11" xfId="0" applyFont="1" applyBorder="1" applyAlignment="1">
      <alignment horizontal="left" vertical="center"/>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20" fillId="0" borderId="5" xfId="0" applyFont="1" applyBorder="1" applyAlignment="1">
      <alignment horizontal="left" vertical="center"/>
    </xf>
    <xf numFmtId="0" fontId="20" fillId="0" borderId="6" xfId="0" applyFont="1" applyBorder="1" applyAlignment="1">
      <alignment horizontal="left" vertical="center"/>
    </xf>
    <xf numFmtId="0" fontId="20" fillId="3" borderId="9" xfId="0" applyFont="1" applyFill="1" applyBorder="1" applyAlignment="1">
      <alignment vertical="center" wrapText="1"/>
    </xf>
    <xf numFmtId="0" fontId="20" fillId="3" borderId="10" xfId="0" applyFont="1" applyFill="1" applyBorder="1" applyAlignment="1">
      <alignment vertical="center" wrapText="1"/>
    </xf>
    <xf numFmtId="0" fontId="20" fillId="3" borderId="9" xfId="0" applyFont="1" applyFill="1" applyBorder="1" applyAlignment="1">
      <alignment horizontal="left" vertical="center"/>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20" fillId="0" borderId="9" xfId="0" applyFont="1" applyBorder="1" applyAlignment="1">
      <alignment horizontal="left" vertical="center"/>
    </xf>
    <xf numFmtId="0" fontId="17" fillId="3" borderId="0" xfId="0" applyFont="1" applyFill="1" applyBorder="1" applyAlignment="1">
      <alignment horizontal="left" vertical="top"/>
    </xf>
    <xf numFmtId="0" fontId="17" fillId="3" borderId="1" xfId="0" applyFont="1" applyFill="1" applyBorder="1" applyAlignment="1">
      <alignment horizontal="center" vertical="center"/>
    </xf>
    <xf numFmtId="0" fontId="17" fillId="3" borderId="13" xfId="0" applyFont="1" applyFill="1" applyBorder="1" applyAlignment="1">
      <alignment horizontal="left" vertical="center"/>
    </xf>
    <xf numFmtId="0" fontId="17" fillId="3" borderId="4" xfId="0" applyFont="1" applyFill="1" applyBorder="1" applyAlignment="1">
      <alignment horizontal="left" vertical="center"/>
    </xf>
    <xf numFmtId="0" fontId="17" fillId="3" borderId="1" xfId="0" applyFont="1" applyFill="1" applyBorder="1" applyAlignment="1">
      <alignment horizontal="left" vertical="center"/>
    </xf>
    <xf numFmtId="0" fontId="17" fillId="3" borderId="1" xfId="0" applyFont="1" applyFill="1" applyBorder="1" applyAlignment="1">
      <alignment horizontal="left" vertical="center" wrapText="1"/>
    </xf>
    <xf numFmtId="0" fontId="20" fillId="3" borderId="0" xfId="0" applyFont="1" applyFill="1" applyBorder="1" applyAlignment="1">
      <alignment horizontal="left" vertical="center"/>
    </xf>
    <xf numFmtId="0" fontId="20" fillId="3" borderId="0" xfId="0" applyFont="1" applyFill="1" applyAlignment="1">
      <alignment horizontal="left" vertical="center" wrapText="1"/>
    </xf>
    <xf numFmtId="0" fontId="20" fillId="0" borderId="0" xfId="0" applyFont="1" applyAlignment="1">
      <alignment horizontal="left" vertical="center" wrapText="1"/>
    </xf>
    <xf numFmtId="0" fontId="20" fillId="0" borderId="0" xfId="117" applyFont="1" applyAlignment="1">
      <alignment horizontal="left" vertical="top"/>
    </xf>
    <xf numFmtId="0" fontId="20" fillId="0" borderId="9" xfId="117" applyFont="1" applyBorder="1" applyAlignment="1">
      <alignment vertical="center" wrapText="1"/>
    </xf>
    <xf numFmtId="0" fontId="20" fillId="0" borderId="10" xfId="117" applyFont="1" applyBorder="1" applyAlignment="1">
      <alignment vertical="center" wrapText="1"/>
    </xf>
    <xf numFmtId="0" fontId="20" fillId="0" borderId="1" xfId="117" applyFont="1" applyBorder="1" applyAlignment="1">
      <alignment horizontal="center" vertical="center"/>
    </xf>
    <xf numFmtId="0" fontId="20" fillId="0" borderId="0" xfId="117" applyFont="1" applyAlignment="1">
      <alignment horizontal="left" vertical="center"/>
    </xf>
    <xf numFmtId="0" fontId="20" fillId="0" borderId="9" xfId="117" applyFont="1" applyBorder="1" applyAlignment="1">
      <alignment horizontal="left" vertical="center" wrapText="1"/>
    </xf>
    <xf numFmtId="0" fontId="20" fillId="0" borderId="10" xfId="117" applyFont="1" applyBorder="1" applyAlignment="1">
      <alignment horizontal="left" vertical="center"/>
    </xf>
    <xf numFmtId="0" fontId="20" fillId="0" borderId="11" xfId="117" applyFont="1" applyBorder="1" applyAlignment="1">
      <alignment horizontal="left" vertical="center"/>
    </xf>
    <xf numFmtId="0" fontId="20" fillId="0" borderId="2" xfId="117" applyFont="1" applyBorder="1" applyAlignment="1">
      <alignment horizontal="left" vertical="center"/>
    </xf>
    <xf numFmtId="0" fontId="20" fillId="0" borderId="3" xfId="117" applyFont="1" applyBorder="1" applyAlignment="1">
      <alignment horizontal="left" vertical="center"/>
    </xf>
    <xf numFmtId="0" fontId="20" fillId="0" borderId="5" xfId="117" applyFont="1" applyBorder="1" applyAlignment="1">
      <alignment horizontal="left" vertical="center"/>
    </xf>
    <xf numFmtId="0" fontId="20" fillId="0" borderId="6" xfId="117" applyFont="1" applyBorder="1" applyAlignment="1">
      <alignment horizontal="left" vertical="center"/>
    </xf>
    <xf numFmtId="0" fontId="20" fillId="3" borderId="7" xfId="0" applyFont="1" applyFill="1" applyBorder="1" applyAlignment="1">
      <alignment horizontal="left" vertical="center"/>
    </xf>
    <xf numFmtId="0" fontId="20" fillId="3" borderId="15" xfId="0" applyFont="1" applyFill="1" applyBorder="1" applyAlignment="1">
      <alignment horizontal="left" vertical="center"/>
    </xf>
    <xf numFmtId="0" fontId="20" fillId="3" borderId="12" xfId="0" applyFont="1" applyFill="1" applyBorder="1" applyAlignment="1">
      <alignment horizontal="left" vertical="center"/>
    </xf>
    <xf numFmtId="0" fontId="20" fillId="0" borderId="0" xfId="111" applyFont="1" applyAlignment="1">
      <alignment horizontal="left" vertical="top"/>
    </xf>
    <xf numFmtId="0" fontId="20" fillId="0" borderId="1" xfId="111" applyFont="1" applyBorder="1" applyAlignment="1">
      <alignment horizontal="center" vertical="center"/>
    </xf>
    <xf numFmtId="0" fontId="20" fillId="0" borderId="0" xfId="111" applyFont="1" applyAlignment="1">
      <alignment horizontal="left" vertical="center"/>
    </xf>
    <xf numFmtId="0" fontId="20" fillId="0" borderId="9" xfId="111" applyFont="1" applyBorder="1" applyAlignment="1">
      <alignment horizontal="left" vertical="center"/>
    </xf>
    <xf numFmtId="0" fontId="20" fillId="0" borderId="10" xfId="111" applyFont="1" applyBorder="1" applyAlignment="1">
      <alignment horizontal="left" vertical="center"/>
    </xf>
    <xf numFmtId="0" fontId="20" fillId="0" borderId="11" xfId="111" applyFont="1" applyBorder="1" applyAlignment="1">
      <alignment horizontal="left" vertical="center"/>
    </xf>
    <xf numFmtId="0" fontId="20" fillId="0" borderId="2" xfId="111" applyFont="1" applyBorder="1" applyAlignment="1">
      <alignment horizontal="left" vertical="center"/>
    </xf>
    <xf numFmtId="0" fontId="20" fillId="0" borderId="3" xfId="111" applyFont="1" applyBorder="1" applyAlignment="1">
      <alignment horizontal="left" vertical="center"/>
    </xf>
    <xf numFmtId="0" fontId="20" fillId="0" borderId="5" xfId="111" applyFont="1" applyBorder="1" applyAlignment="1">
      <alignment horizontal="left" vertical="center"/>
    </xf>
    <xf numFmtId="0" fontId="20" fillId="0" borderId="6" xfId="111" applyFont="1" applyBorder="1" applyAlignment="1">
      <alignment horizontal="left" vertical="center"/>
    </xf>
    <xf numFmtId="0" fontId="51" fillId="0" borderId="24" xfId="118" applyFont="1" applyBorder="1" applyAlignment="1">
      <alignment horizontal="left" vertical="center"/>
    </xf>
    <xf numFmtId="0" fontId="51" fillId="0" borderId="23" xfId="118" applyFont="1" applyBorder="1" applyAlignment="1">
      <alignment horizontal="center" vertical="center"/>
    </xf>
    <xf numFmtId="0" fontId="51" fillId="0" borderId="1" xfId="118" applyFont="1" applyBorder="1" applyAlignment="1">
      <alignment horizontal="center" vertical="center"/>
    </xf>
    <xf numFmtId="0" fontId="51" fillId="0" borderId="13" xfId="118" applyFont="1" applyBorder="1" applyAlignment="1">
      <alignment horizontal="left" vertical="center"/>
    </xf>
    <xf numFmtId="0" fontId="51" fillId="0" borderId="4" xfId="118" applyFont="1" applyBorder="1" applyAlignment="1">
      <alignment horizontal="left" vertical="center"/>
    </xf>
    <xf numFmtId="0" fontId="51" fillId="0" borderId="25" xfId="118" applyFont="1" applyBorder="1" applyAlignment="1">
      <alignment horizontal="left" vertical="center"/>
    </xf>
    <xf numFmtId="0" fontId="51" fillId="0" borderId="23" xfId="118" applyFont="1" applyBorder="1" applyAlignment="1">
      <alignment horizontal="left" vertical="center" wrapText="1"/>
    </xf>
    <xf numFmtId="0" fontId="20" fillId="0" borderId="9" xfId="114" applyFont="1" applyBorder="1" applyAlignment="1">
      <alignment vertical="center" wrapText="1"/>
    </xf>
    <xf numFmtId="0" fontId="20" fillId="0" borderId="10" xfId="114" applyFont="1" applyBorder="1" applyAlignment="1">
      <alignment vertical="center" wrapText="1"/>
    </xf>
    <xf numFmtId="0" fontId="20" fillId="0" borderId="1" xfId="114" applyFont="1" applyBorder="1" applyAlignment="1">
      <alignment horizontal="center" vertical="center"/>
    </xf>
    <xf numFmtId="0" fontId="20" fillId="0" borderId="0" xfId="114" applyFont="1" applyAlignment="1">
      <alignment horizontal="left" vertical="center"/>
    </xf>
    <xf numFmtId="0" fontId="20" fillId="0" borderId="9" xfId="114" applyFont="1" applyBorder="1" applyAlignment="1">
      <alignment horizontal="left" vertical="center" wrapText="1"/>
    </xf>
    <xf numFmtId="0" fontId="20" fillId="0" borderId="10" xfId="114" applyFont="1" applyBorder="1" applyAlignment="1">
      <alignment horizontal="left" vertical="center"/>
    </xf>
    <xf numFmtId="0" fontId="20" fillId="0" borderId="11" xfId="114" applyFont="1" applyBorder="1" applyAlignment="1">
      <alignment horizontal="left" vertical="center"/>
    </xf>
    <xf numFmtId="0" fontId="20" fillId="0" borderId="2" xfId="114" applyFont="1" applyBorder="1" applyAlignment="1">
      <alignment horizontal="left" vertical="center"/>
    </xf>
    <xf numFmtId="0" fontId="20" fillId="0" borderId="3" xfId="114" applyFont="1" applyBorder="1" applyAlignment="1">
      <alignment horizontal="left" vertical="center"/>
    </xf>
    <xf numFmtId="0" fontId="20" fillId="0" borderId="5" xfId="114" applyFont="1" applyBorder="1" applyAlignment="1">
      <alignment horizontal="left" vertical="center"/>
    </xf>
    <xf numFmtId="0" fontId="20" fillId="0" borderId="6" xfId="114" applyFont="1" applyBorder="1" applyAlignment="1">
      <alignment horizontal="left" vertical="center"/>
    </xf>
    <xf numFmtId="0" fontId="20" fillId="0" borderId="0" xfId="114" applyFont="1" applyAlignment="1">
      <alignment horizontal="left" vertical="top"/>
    </xf>
    <xf numFmtId="0" fontId="20" fillId="0" borderId="0" xfId="120" applyFont="1" applyAlignment="1">
      <alignment horizontal="left" vertical="top"/>
    </xf>
    <xf numFmtId="0" fontId="20" fillId="0" borderId="9" xfId="120" applyFont="1" applyBorder="1" applyAlignment="1">
      <alignment vertical="center" wrapText="1"/>
    </xf>
    <xf numFmtId="0" fontId="20" fillId="0" borderId="10" xfId="120" applyFont="1" applyBorder="1" applyAlignment="1">
      <alignment vertical="center" wrapText="1"/>
    </xf>
    <xf numFmtId="0" fontId="20" fillId="0" borderId="1" xfId="120" applyFont="1" applyBorder="1" applyAlignment="1">
      <alignment horizontal="center" vertical="center"/>
    </xf>
    <xf numFmtId="0" fontId="20" fillId="0" borderId="0" xfId="120" applyFont="1" applyAlignment="1">
      <alignment horizontal="left" vertical="center"/>
    </xf>
    <xf numFmtId="0" fontId="20" fillId="0" borderId="9" xfId="120" applyFont="1" applyBorder="1" applyAlignment="1">
      <alignment horizontal="left" vertical="center" wrapText="1"/>
    </xf>
    <xf numFmtId="0" fontId="20" fillId="0" borderId="10" xfId="120" applyFont="1" applyBorder="1" applyAlignment="1">
      <alignment horizontal="left" vertical="center"/>
    </xf>
    <xf numFmtId="0" fontId="20" fillId="0" borderId="11" xfId="120" applyFont="1" applyBorder="1" applyAlignment="1">
      <alignment horizontal="left" vertical="center"/>
    </xf>
    <xf numFmtId="0" fontId="20" fillId="0" borderId="2" xfId="120" applyFont="1" applyBorder="1" applyAlignment="1">
      <alignment horizontal="left" vertical="center"/>
    </xf>
    <xf numFmtId="0" fontId="20" fillId="0" borderId="3" xfId="120" applyFont="1" applyBorder="1" applyAlignment="1">
      <alignment horizontal="left" vertical="center"/>
    </xf>
    <xf numFmtId="0" fontId="20" fillId="0" borderId="5" xfId="120" applyFont="1" applyBorder="1" applyAlignment="1">
      <alignment horizontal="left" vertical="center"/>
    </xf>
    <xf numFmtId="0" fontId="20" fillId="0" borderId="6" xfId="120" applyFont="1" applyBorder="1" applyAlignment="1">
      <alignment horizontal="left" vertical="center"/>
    </xf>
    <xf numFmtId="0" fontId="20" fillId="0" borderId="9" xfId="120" applyFont="1" applyBorder="1" applyAlignment="1">
      <alignment horizontal="left" vertical="center"/>
    </xf>
    <xf numFmtId="0" fontId="20" fillId="0" borderId="1" xfId="116" applyFont="1" applyBorder="1" applyAlignment="1">
      <alignment horizontal="center" vertical="center"/>
    </xf>
    <xf numFmtId="0" fontId="20" fillId="0" borderId="0" xfId="116" applyFont="1" applyAlignment="1">
      <alignment horizontal="left" vertical="center"/>
    </xf>
    <xf numFmtId="0" fontId="20" fillId="0" borderId="9" xfId="116" applyFont="1" applyBorder="1" applyAlignment="1">
      <alignment horizontal="left" vertical="center" wrapText="1"/>
    </xf>
    <xf numFmtId="0" fontId="20" fillId="0" borderId="10" xfId="116" applyFont="1" applyBorder="1" applyAlignment="1">
      <alignment horizontal="left" vertical="center"/>
    </xf>
    <xf numFmtId="0" fontId="20" fillId="0" borderId="11" xfId="116" applyFont="1" applyBorder="1" applyAlignment="1">
      <alignment horizontal="left" vertical="center"/>
    </xf>
    <xf numFmtId="0" fontId="20" fillId="0" borderId="0" xfId="116" applyFont="1" applyAlignment="1">
      <alignment horizontal="left" vertical="top"/>
    </xf>
    <xf numFmtId="0" fontId="20" fillId="0" borderId="2" xfId="116" applyFont="1" applyBorder="1" applyAlignment="1">
      <alignment horizontal="left" vertical="center"/>
    </xf>
    <xf numFmtId="0" fontId="20" fillId="0" borderId="3" xfId="116" applyFont="1" applyBorder="1" applyAlignment="1">
      <alignment horizontal="left" vertical="center"/>
    </xf>
    <xf numFmtId="0" fontId="20" fillId="0" borderId="5" xfId="116" applyFont="1" applyBorder="1" applyAlignment="1">
      <alignment horizontal="left" vertical="center"/>
    </xf>
    <xf numFmtId="0" fontId="20" fillId="0" borderId="6" xfId="116" applyFont="1" applyBorder="1" applyAlignment="1">
      <alignment horizontal="left" vertical="center"/>
    </xf>
    <xf numFmtId="0" fontId="20" fillId="0" borderId="9" xfId="116" applyFont="1" applyBorder="1" applyAlignment="1">
      <alignment vertical="center" wrapText="1"/>
    </xf>
    <xf numFmtId="0" fontId="20" fillId="0" borderId="10" xfId="116" applyFont="1" applyBorder="1" applyAlignment="1">
      <alignment vertical="center" wrapText="1"/>
    </xf>
    <xf numFmtId="0" fontId="20" fillId="3" borderId="0" xfId="0" applyFont="1" applyFill="1" applyAlignment="1">
      <alignment horizontal="left" vertical="top" wrapText="1"/>
    </xf>
    <xf numFmtId="0" fontId="20" fillId="3" borderId="0" xfId="0" applyFont="1" applyFill="1" applyAlignment="1">
      <alignment horizontal="center" vertical="center"/>
    </xf>
    <xf numFmtId="0" fontId="51" fillId="0" borderId="26" xfId="118" applyFont="1" applyBorder="1">
      <alignment vertical="center"/>
    </xf>
    <xf numFmtId="0" fontId="20" fillId="0" borderId="0" xfId="0" applyFont="1" applyAlignment="1">
      <alignment horizontal="center" vertical="center"/>
    </xf>
    <xf numFmtId="0" fontId="20" fillId="0" borderId="0" xfId="121" applyFont="1" applyAlignment="1">
      <alignment horizontal="left" vertical="top"/>
    </xf>
    <xf numFmtId="0" fontId="20" fillId="0" borderId="9" xfId="121" applyFont="1" applyBorder="1" applyAlignment="1">
      <alignment vertical="center" wrapText="1"/>
    </xf>
    <xf numFmtId="0" fontId="20" fillId="0" borderId="10" xfId="121" applyFont="1" applyBorder="1" applyAlignment="1">
      <alignment vertical="center" wrapText="1"/>
    </xf>
    <xf numFmtId="0" fontId="20" fillId="0" borderId="11" xfId="121" applyFont="1" applyBorder="1" applyAlignment="1">
      <alignment vertical="center" wrapText="1"/>
    </xf>
    <xf numFmtId="0" fontId="20" fillId="0" borderId="1" xfId="121" applyFont="1" applyBorder="1" applyAlignment="1">
      <alignment horizontal="center" vertical="center"/>
    </xf>
    <xf numFmtId="0" fontId="20" fillId="0" borderId="0" xfId="121" applyFont="1" applyAlignment="1">
      <alignment horizontal="left" vertical="center"/>
    </xf>
    <xf numFmtId="0" fontId="20" fillId="0" borderId="9" xfId="121" applyFont="1" applyBorder="1" applyAlignment="1">
      <alignment horizontal="left" vertical="center" wrapText="1"/>
    </xf>
    <xf numFmtId="0" fontId="20" fillId="0" borderId="10" xfId="121" applyFont="1" applyBorder="1" applyAlignment="1">
      <alignment horizontal="left" vertical="center"/>
    </xf>
    <xf numFmtId="0" fontId="20" fillId="0" borderId="11" xfId="121" applyFont="1" applyBorder="1" applyAlignment="1">
      <alignment horizontal="left" vertical="center"/>
    </xf>
    <xf numFmtId="0" fontId="20" fillId="0" borderId="2" xfId="121" applyFont="1" applyBorder="1" applyAlignment="1">
      <alignment horizontal="left" vertical="center"/>
    </xf>
    <xf numFmtId="0" fontId="20" fillId="0" borderId="3" xfId="121" applyFont="1" applyBorder="1" applyAlignment="1">
      <alignment horizontal="left" vertical="center"/>
    </xf>
    <xf numFmtId="0" fontId="20" fillId="0" borderId="5" xfId="121" applyFont="1" applyBorder="1" applyAlignment="1">
      <alignment horizontal="left" vertical="center"/>
    </xf>
    <xf numFmtId="0" fontId="20" fillId="0" borderId="6" xfId="121" applyFont="1" applyBorder="1" applyAlignment="1">
      <alignment horizontal="left" vertical="center"/>
    </xf>
    <xf numFmtId="0" fontId="17" fillId="3" borderId="0" xfId="0" applyFont="1" applyFill="1" applyAlignment="1">
      <alignment horizontal="left" vertical="top"/>
    </xf>
    <xf numFmtId="0" fontId="17" fillId="3" borderId="5" xfId="0" applyFont="1" applyFill="1" applyBorder="1" applyAlignment="1">
      <alignment horizontal="left" vertical="center"/>
    </xf>
    <xf numFmtId="0" fontId="17" fillId="3" borderId="6" xfId="0" applyFont="1" applyFill="1" applyBorder="1" applyAlignment="1">
      <alignment horizontal="left" vertical="center"/>
    </xf>
    <xf numFmtId="0" fontId="17" fillId="3" borderId="1" xfId="0" applyFont="1" applyFill="1" applyBorder="1" applyAlignment="1">
      <alignment vertical="center"/>
    </xf>
    <xf numFmtId="0" fontId="17" fillId="3" borderId="9"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18" xfId="0" applyFont="1" applyFill="1" applyBorder="1" applyAlignment="1">
      <alignment horizontal="left" vertical="center"/>
    </xf>
    <xf numFmtId="0" fontId="17" fillId="3" borderId="3" xfId="0" applyFont="1" applyFill="1" applyBorder="1" applyAlignment="1">
      <alignment horizontal="left" vertical="center"/>
    </xf>
    <xf numFmtId="0" fontId="17" fillId="3" borderId="19" xfId="0" applyFont="1" applyFill="1" applyBorder="1" applyAlignment="1">
      <alignment horizontal="left" vertical="center"/>
    </xf>
    <xf numFmtId="0" fontId="17" fillId="3" borderId="2" xfId="0" applyFont="1" applyFill="1" applyBorder="1" applyAlignment="1">
      <alignment horizontal="left" vertical="center"/>
    </xf>
    <xf numFmtId="0" fontId="20" fillId="3" borderId="10" xfId="0" applyFont="1" applyFill="1" applyBorder="1" applyAlignment="1">
      <alignment horizontal="left" vertical="center" wrapText="1"/>
    </xf>
    <xf numFmtId="0" fontId="20" fillId="3" borderId="0" xfId="0" applyFont="1" applyFill="1" applyBorder="1" applyAlignment="1">
      <alignment horizontal="left" vertical="center" wrapText="1"/>
    </xf>
    <xf numFmtId="0" fontId="20" fillId="0" borderId="9" xfId="122" applyFont="1" applyBorder="1" applyAlignment="1">
      <alignment vertical="center" wrapText="1"/>
    </xf>
    <xf numFmtId="0" fontId="20" fillId="0" borderId="10" xfId="122" applyFont="1" applyBorder="1" applyAlignment="1">
      <alignment vertical="center" wrapText="1"/>
    </xf>
    <xf numFmtId="0" fontId="20" fillId="0" borderId="1" xfId="122" applyFont="1" applyBorder="1" applyAlignment="1">
      <alignment horizontal="center" vertical="center"/>
    </xf>
    <xf numFmtId="0" fontId="20" fillId="0" borderId="0" xfId="122" applyFont="1" applyAlignment="1">
      <alignment horizontal="left" vertical="center"/>
    </xf>
    <xf numFmtId="0" fontId="20" fillId="0" borderId="9" xfId="122" applyFont="1" applyBorder="1" applyAlignment="1">
      <alignment horizontal="left" vertical="center" wrapText="1"/>
    </xf>
    <xf numFmtId="0" fontId="20" fillId="0" borderId="10" xfId="122" applyFont="1" applyBorder="1" applyAlignment="1">
      <alignment horizontal="left" vertical="center"/>
    </xf>
    <xf numFmtId="0" fontId="20" fillId="0" borderId="11" xfId="122" applyFont="1" applyBorder="1" applyAlignment="1">
      <alignment horizontal="left" vertical="center"/>
    </xf>
    <xf numFmtId="0" fontId="20" fillId="0" borderId="2" xfId="122" applyFont="1" applyBorder="1" applyAlignment="1">
      <alignment horizontal="left" vertical="center"/>
    </xf>
    <xf numFmtId="0" fontId="20" fillId="0" borderId="3" xfId="122" applyFont="1" applyBorder="1" applyAlignment="1">
      <alignment horizontal="left" vertical="center"/>
    </xf>
    <xf numFmtId="0" fontId="20" fillId="0" borderId="5" xfId="122" applyFont="1" applyBorder="1" applyAlignment="1">
      <alignment horizontal="left" vertical="center" wrapText="1"/>
    </xf>
    <xf numFmtId="0" fontId="20" fillId="0" borderId="6" xfId="122" applyFont="1" applyBorder="1" applyAlignment="1">
      <alignment horizontal="left" vertical="center"/>
    </xf>
    <xf numFmtId="0" fontId="20" fillId="0" borderId="0" xfId="122" applyFont="1" applyAlignment="1">
      <alignment horizontal="left" vertical="top"/>
    </xf>
    <xf numFmtId="0" fontId="51" fillId="0" borderId="23" xfId="118" applyFont="1" applyBorder="1" applyAlignment="1">
      <alignment horizontal="center" vertical="center" wrapText="1"/>
    </xf>
    <xf numFmtId="0" fontId="17" fillId="3" borderId="15" xfId="0" applyFont="1" applyFill="1" applyBorder="1" applyAlignment="1">
      <alignment horizontal="left" vertical="center"/>
    </xf>
    <xf numFmtId="0" fontId="17" fillId="3" borderId="8" xfId="0" applyFont="1" applyFill="1" applyBorder="1" applyAlignment="1">
      <alignment horizontal="left" vertical="center"/>
    </xf>
    <xf numFmtId="0" fontId="17" fillId="3" borderId="10" xfId="0" applyFont="1" applyFill="1" applyBorder="1" applyAlignment="1">
      <alignment horizontal="center" vertical="center"/>
    </xf>
    <xf numFmtId="0" fontId="17" fillId="3" borderId="16" xfId="0" applyFont="1" applyFill="1" applyBorder="1" applyAlignment="1">
      <alignment horizontal="left" vertical="center"/>
    </xf>
    <xf numFmtId="0" fontId="17" fillId="3" borderId="17" xfId="0" applyFont="1" applyFill="1" applyBorder="1" applyAlignment="1">
      <alignment horizontal="left" vertical="center"/>
    </xf>
    <xf numFmtId="0" fontId="17" fillId="3" borderId="12" xfId="0" applyFont="1" applyFill="1" applyBorder="1" applyAlignment="1">
      <alignment horizontal="left" vertical="center"/>
    </xf>
    <xf numFmtId="0" fontId="17" fillId="3" borderId="9" xfId="0" applyFont="1" applyFill="1" applyBorder="1" applyAlignment="1">
      <alignment horizontal="left" vertical="center" wrapText="1"/>
    </xf>
    <xf numFmtId="0" fontId="17" fillId="3" borderId="10" xfId="0" applyFont="1" applyFill="1" applyBorder="1" applyAlignment="1">
      <alignment horizontal="left" vertical="center" wrapText="1"/>
    </xf>
    <xf numFmtId="0" fontId="17" fillId="3" borderId="20" xfId="0" applyFont="1" applyFill="1" applyBorder="1" applyAlignment="1">
      <alignment horizontal="left" vertical="center" wrapText="1"/>
    </xf>
    <xf numFmtId="0" fontId="20" fillId="0" borderId="0" xfId="125" applyFont="1" applyAlignment="1">
      <alignment horizontal="left" vertical="top"/>
    </xf>
    <xf numFmtId="0" fontId="20" fillId="0" borderId="9" xfId="125" applyFont="1" applyBorder="1" applyAlignment="1">
      <alignment vertical="center" wrapText="1"/>
    </xf>
    <xf numFmtId="0" fontId="20" fillId="0" borderId="10" xfId="125" applyFont="1" applyBorder="1" applyAlignment="1">
      <alignment vertical="center" wrapText="1"/>
    </xf>
    <xf numFmtId="0" fontId="20" fillId="0" borderId="1" xfId="125" applyFont="1" applyBorder="1" applyAlignment="1">
      <alignment horizontal="center" vertical="center"/>
    </xf>
    <xf numFmtId="0" fontId="20" fillId="0" borderId="0" xfId="125" applyFont="1" applyAlignment="1">
      <alignment horizontal="left" vertical="center"/>
    </xf>
    <xf numFmtId="0" fontId="20" fillId="0" borderId="9" xfId="125" applyFont="1" applyBorder="1" applyAlignment="1">
      <alignment horizontal="left" vertical="center" wrapText="1"/>
    </xf>
    <xf numFmtId="0" fontId="20" fillId="0" borderId="10" xfId="125" applyFont="1" applyBorder="1" applyAlignment="1">
      <alignment horizontal="left" vertical="center"/>
    </xf>
    <xf numFmtId="0" fontId="20" fillId="0" borderId="11" xfId="125" applyFont="1" applyBorder="1" applyAlignment="1">
      <alignment horizontal="left" vertical="center"/>
    </xf>
    <xf numFmtId="0" fontId="20" fillId="0" borderId="2" xfId="125" applyFont="1" applyBorder="1" applyAlignment="1">
      <alignment horizontal="left" vertical="center"/>
    </xf>
    <xf numFmtId="0" fontId="20" fillId="0" borderId="3" xfId="125" applyFont="1" applyBorder="1" applyAlignment="1">
      <alignment horizontal="left" vertical="center"/>
    </xf>
    <xf numFmtId="0" fontId="20" fillId="0" borderId="5" xfId="125" applyFont="1" applyBorder="1" applyAlignment="1">
      <alignment horizontal="left" vertical="center"/>
    </xf>
    <xf numFmtId="0" fontId="20" fillId="0" borderId="6" xfId="125" applyFont="1" applyBorder="1" applyAlignment="1">
      <alignment horizontal="left" vertical="center"/>
    </xf>
    <xf numFmtId="0" fontId="20" fillId="0" borderId="0" xfId="126" applyFont="1" applyAlignment="1">
      <alignment horizontal="left" vertical="top"/>
    </xf>
    <xf numFmtId="0" fontId="20" fillId="0" borderId="1" xfId="126" applyFont="1" applyBorder="1" applyAlignment="1">
      <alignment horizontal="center" vertical="center"/>
    </xf>
    <xf numFmtId="0" fontId="20" fillId="0" borderId="0" xfId="126" applyFont="1" applyAlignment="1">
      <alignment horizontal="left" vertical="center"/>
    </xf>
    <xf numFmtId="0" fontId="20" fillId="0" borderId="9" xfId="126" applyFont="1" applyBorder="1" applyAlignment="1">
      <alignment horizontal="left" vertical="center" wrapText="1"/>
    </xf>
    <xf numFmtId="0" fontId="20" fillId="0" borderId="10" xfId="126" applyFont="1" applyBorder="1" applyAlignment="1">
      <alignment horizontal="left" vertical="center"/>
    </xf>
    <xf numFmtId="0" fontId="20" fillId="0" borderId="11" xfId="126" applyFont="1" applyBorder="1" applyAlignment="1">
      <alignment horizontal="left" vertical="center"/>
    </xf>
    <xf numFmtId="0" fontId="20" fillId="0" borderId="2" xfId="126" applyFont="1" applyBorder="1" applyAlignment="1">
      <alignment horizontal="left" vertical="center"/>
    </xf>
    <xf numFmtId="0" fontId="20" fillId="0" borderId="3" xfId="126" applyFont="1" applyBorder="1" applyAlignment="1">
      <alignment horizontal="left" vertical="center"/>
    </xf>
    <xf numFmtId="0" fontId="20" fillId="0" borderId="5" xfId="126" applyFont="1" applyBorder="1" applyAlignment="1">
      <alignment horizontal="left" vertical="center"/>
    </xf>
    <xf numFmtId="0" fontId="20" fillId="0" borderId="6" xfId="126" applyFont="1" applyBorder="1" applyAlignment="1">
      <alignment horizontal="left" vertical="center"/>
    </xf>
    <xf numFmtId="0" fontId="20" fillId="0" borderId="9" xfId="126" applyFont="1" applyBorder="1" applyAlignment="1">
      <alignment vertical="center" wrapText="1"/>
    </xf>
    <xf numFmtId="0" fontId="20" fillId="0" borderId="10" xfId="126" applyFont="1" applyBorder="1" applyAlignment="1">
      <alignment vertical="center" wrapText="1"/>
    </xf>
    <xf numFmtId="0" fontId="20" fillId="0" borderId="0" xfId="113" applyFont="1" applyAlignment="1">
      <alignment horizontal="left" vertical="top"/>
    </xf>
    <xf numFmtId="0" fontId="20" fillId="0" borderId="9" xfId="113" applyFont="1" applyBorder="1" applyAlignment="1">
      <alignment vertical="center" wrapText="1"/>
    </xf>
    <xf numFmtId="0" fontId="20" fillId="0" borderId="10" xfId="113" applyFont="1" applyBorder="1" applyAlignment="1">
      <alignment vertical="center" wrapText="1"/>
    </xf>
    <xf numFmtId="0" fontId="20" fillId="0" borderId="1" xfId="113" applyFont="1" applyBorder="1" applyAlignment="1">
      <alignment horizontal="center" vertical="center"/>
    </xf>
    <xf numFmtId="0" fontId="20" fillId="0" borderId="0" xfId="113" applyFont="1" applyAlignment="1">
      <alignment horizontal="left" vertical="center"/>
    </xf>
    <xf numFmtId="0" fontId="20" fillId="0" borderId="9" xfId="113" applyFont="1" applyBorder="1" applyAlignment="1">
      <alignment horizontal="left" vertical="center" wrapText="1"/>
    </xf>
    <xf numFmtId="0" fontId="20" fillId="0" borderId="10" xfId="113" applyFont="1" applyBorder="1" applyAlignment="1">
      <alignment horizontal="left" vertical="center"/>
    </xf>
    <xf numFmtId="0" fontId="20" fillId="0" borderId="11" xfId="113" applyFont="1" applyBorder="1" applyAlignment="1">
      <alignment horizontal="left" vertical="center"/>
    </xf>
    <xf numFmtId="0" fontId="20" fillId="0" borderId="2" xfId="113" applyFont="1" applyBorder="1" applyAlignment="1">
      <alignment horizontal="left" vertical="center"/>
    </xf>
    <xf numFmtId="0" fontId="20" fillId="0" borderId="3" xfId="113" applyFont="1" applyBorder="1" applyAlignment="1">
      <alignment horizontal="left" vertical="center"/>
    </xf>
    <xf numFmtId="0" fontId="20" fillId="0" borderId="5" xfId="113" applyFont="1" applyBorder="1" applyAlignment="1">
      <alignment horizontal="left" vertical="center"/>
    </xf>
    <xf numFmtId="0" fontId="20" fillId="0" borderId="6" xfId="113" applyFont="1" applyBorder="1" applyAlignment="1">
      <alignment horizontal="left" vertical="center"/>
    </xf>
    <xf numFmtId="0" fontId="20" fillId="0" borderId="0" xfId="0" applyFont="1" applyAlignment="1">
      <alignment horizontal="left" vertical="top" wrapText="1"/>
    </xf>
    <xf numFmtId="0" fontId="20" fillId="3" borderId="0" xfId="0" quotePrefix="1" applyFont="1" applyFill="1" applyAlignment="1">
      <alignment horizontal="left" vertical="center"/>
    </xf>
    <xf numFmtId="0" fontId="20" fillId="0" borderId="5" xfId="122" applyFont="1" applyBorder="1" applyAlignment="1">
      <alignment horizontal="left" vertical="center"/>
    </xf>
    <xf numFmtId="0" fontId="20" fillId="3" borderId="0" xfId="132" applyFont="1" applyFill="1" applyBorder="1" applyProtection="1">
      <protection locked="0"/>
    </xf>
    <xf numFmtId="0" fontId="38" fillId="3" borderId="0" xfId="132" applyFont="1" applyFill="1" applyBorder="1" applyAlignment="1">
      <alignment horizontal="left"/>
    </xf>
    <xf numFmtId="0" fontId="38" fillId="8" borderId="0" xfId="132" applyFont="1" applyFill="1" applyBorder="1" applyAlignment="1">
      <alignment horizontal="left"/>
    </xf>
    <xf numFmtId="0" fontId="38" fillId="0" borderId="5" xfId="132" applyFont="1" applyBorder="1" applyAlignment="1">
      <alignment horizontal="left" vertical="center"/>
    </xf>
    <xf numFmtId="0" fontId="65" fillId="8" borderId="0" xfId="132" applyFill="1"/>
    <xf numFmtId="0" fontId="65" fillId="3" borderId="0" xfId="132" applyFill="1"/>
    <xf numFmtId="1" fontId="20" fillId="8" borderId="0" xfId="132" applyNumberFormat="1" applyFont="1" applyFill="1" applyBorder="1"/>
    <xf numFmtId="2" fontId="20" fillId="8" borderId="0" xfId="132" applyNumberFormat="1" applyFont="1" applyFill="1" applyBorder="1"/>
    <xf numFmtId="0" fontId="17" fillId="3" borderId="0" xfId="132" applyFont="1" applyFill="1" applyBorder="1"/>
    <xf numFmtId="0" fontId="16" fillId="3" borderId="0" xfId="132" applyFont="1" applyFill="1" applyBorder="1"/>
    <xf numFmtId="0" fontId="66" fillId="14" borderId="1" xfId="1" applyFont="1" applyFill="1"/>
    <xf numFmtId="165" fontId="66" fillId="14" borderId="0" xfId="1" applyNumberFormat="1" applyFont="1" applyFill="1" applyBorder="1" applyProtection="1">
      <protection locked="0"/>
    </xf>
    <xf numFmtId="165" fontId="30" fillId="4" borderId="10" xfId="1" applyNumberFormat="1" applyFont="1" applyBorder="1" applyProtection="1">
      <protection locked="0"/>
    </xf>
    <xf numFmtId="0" fontId="67" fillId="0" borderId="0" xfId="0" applyFont="1" applyProtection="1">
      <protection locked="0"/>
    </xf>
    <xf numFmtId="0" fontId="20" fillId="3" borderId="0" xfId="0" applyFont="1" applyFill="1" applyBorder="1" applyAlignment="1"/>
    <xf numFmtId="0" fontId="20" fillId="15" borderId="0" xfId="0" applyFont="1" applyFill="1" applyBorder="1" applyAlignment="1"/>
    <xf numFmtId="0" fontId="20" fillId="15" borderId="0" xfId="0" quotePrefix="1" applyFont="1" applyFill="1" applyBorder="1" applyAlignment="1">
      <alignment horizontal="right"/>
    </xf>
    <xf numFmtId="0" fontId="20" fillId="15" borderId="0" xfId="0" applyFont="1" applyFill="1" applyBorder="1"/>
    <xf numFmtId="0" fontId="38" fillId="15" borderId="0" xfId="0" applyFont="1" applyFill="1" applyBorder="1"/>
    <xf numFmtId="1" fontId="20" fillId="15" borderId="0" xfId="0" applyNumberFormat="1" applyFont="1" applyFill="1" applyBorder="1"/>
    <xf numFmtId="2" fontId="20" fillId="15" borderId="0" xfId="0" applyNumberFormat="1" applyFont="1" applyFill="1" applyBorder="1"/>
    <xf numFmtId="9" fontId="20" fillId="8" borderId="0" xfId="133" applyFont="1" applyFill="1" applyBorder="1"/>
    <xf numFmtId="9" fontId="20" fillId="3" borderId="0" xfId="133" applyFont="1" applyFill="1" applyBorder="1"/>
    <xf numFmtId="0" fontId="20" fillId="8" borderId="0" xfId="0" applyFont="1" applyFill="1" applyBorder="1" applyAlignment="1">
      <alignment horizontal="center"/>
    </xf>
  </cellXfs>
  <cellStyles count="13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28" builtinId="9" hidden="1"/>
    <cellStyle name="Followed Hyperlink" xfId="129" builtinId="9" hidden="1"/>
    <cellStyle name="Followed Hyperlink" xfId="130" builtinId="9" hidden="1"/>
    <cellStyle name="Followed Hyperlink" xfId="131" builtinId="9" hidden="1"/>
    <cellStyle name="GHG First" xfId="13"/>
    <cellStyle name="GHG_Title" xfId="12"/>
    <cellStyle name="Normal" xfId="0" builtinId="0"/>
    <cellStyle name="Normal 3" xfId="132"/>
    <cellStyle name="Percent" xfId="133" builtinId="5"/>
    <cellStyle name="TableStyleLight1" xfId="119"/>
    <cellStyle name="User_Free" xfId="1"/>
    <cellStyle name="常规 10" xfId="120"/>
    <cellStyle name="常规 11" xfId="121"/>
    <cellStyle name="常规 12" xfId="122"/>
    <cellStyle name="常规 13" xfId="125"/>
    <cellStyle name="常规 14" xfId="126"/>
    <cellStyle name="常规 15" xfId="127"/>
    <cellStyle name="常规 2" xfId="111"/>
    <cellStyle name="常规 3" xfId="112"/>
    <cellStyle name="常规 4" xfId="113"/>
    <cellStyle name="常规 5" xfId="114"/>
    <cellStyle name="常规 6" xfId="115"/>
    <cellStyle name="常规 7" xfId="116"/>
    <cellStyle name="常规 8" xfId="117"/>
    <cellStyle name="常规 8 2" xfId="123"/>
    <cellStyle name="常规 9" xfId="118"/>
    <cellStyle name="超链接 2" xfId="12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173025407906"/>
          <c:y val="0.13494252873563201"/>
          <c:w val="0.74345584057147496"/>
          <c:h val="0.70299477908221797"/>
        </c:manualLayout>
      </c:layout>
      <c:scatterChart>
        <c:scatterStyle val="lineMarker"/>
        <c:varyColors val="0"/>
        <c:ser>
          <c:idx val="0"/>
          <c:order val="0"/>
          <c:spPr>
            <a:ln w="47625" cap="rnd">
              <a:noFill/>
              <a:round/>
            </a:ln>
            <a:effectLst/>
          </c:spPr>
          <c:marker>
            <c:symbol val="circle"/>
            <c:size val="5"/>
            <c:spPr>
              <a:solidFill>
                <a:schemeClr val="accent1"/>
              </a:solidFill>
              <a:ln w="9525">
                <a:solidFill>
                  <a:schemeClr val="accent1"/>
                </a:solidFill>
              </a:ln>
              <a:effectLst/>
            </c:spPr>
          </c:marker>
          <c:xVal>
            <c:numRef>
              <c:f>Flaring!$M$6:$M$77</c:f>
              <c:numCache>
                <c:formatCode>0</c:formatCode>
                <c:ptCount val="72"/>
                <c:pt idx="0">
                  <c:v>313.20934912997456</c:v>
                </c:pt>
                <c:pt idx="1">
                  <c:v>223.0078965498704</c:v>
                </c:pt>
                <c:pt idx="2">
                  <c:v>223.0078965498704</c:v>
                </c:pt>
                <c:pt idx="3">
                  <c:v>190</c:v>
                </c:pt>
                <c:pt idx="4">
                  <c:v>73.594255093845078</c:v>
                </c:pt>
                <c:pt idx="5">
                  <c:v>24.865479056620696</c:v>
                </c:pt>
                <c:pt idx="6">
                  <c:v>44.74826195239492</c:v>
                </c:pt>
                <c:pt idx="7">
                  <c:v>44.74826195239492</c:v>
                </c:pt>
                <c:pt idx="8">
                  <c:v>81.586088878737954</c:v>
                </c:pt>
                <c:pt idx="9">
                  <c:v>2694</c:v>
                </c:pt>
                <c:pt idx="10">
                  <c:v>62.092122555256076</c:v>
                </c:pt>
                <c:pt idx="11">
                  <c:v>38.4</c:v>
                </c:pt>
                <c:pt idx="12">
                  <c:v>77.990802215352687</c:v>
                </c:pt>
                <c:pt idx="13">
                  <c:v>77.990802215352687</c:v>
                </c:pt>
                <c:pt idx="14">
                  <c:v>43.7761242869461</c:v>
                </c:pt>
                <c:pt idx="15">
                  <c:v>43.7761242869461</c:v>
                </c:pt>
                <c:pt idx="16">
                  <c:v>254.42171820036003</c:v>
                </c:pt>
                <c:pt idx="17">
                  <c:v>0</c:v>
                </c:pt>
                <c:pt idx="18">
                  <c:v>5</c:v>
                </c:pt>
                <c:pt idx="19">
                  <c:v>230.88224574328069</c:v>
                </c:pt>
                <c:pt idx="20">
                  <c:v>270.99599651149765</c:v>
                </c:pt>
                <c:pt idx="21">
                  <c:v>270.99599651149765</c:v>
                </c:pt>
                <c:pt idx="22">
                  <c:v>344.65914902832992</c:v>
                </c:pt>
                <c:pt idx="23">
                  <c:v>344.65914902832992</c:v>
                </c:pt>
                <c:pt idx="24">
                  <c:v>543</c:v>
                </c:pt>
                <c:pt idx="25">
                  <c:v>344.65914902832992</c:v>
                </c:pt>
                <c:pt idx="26">
                  <c:v>18</c:v>
                </c:pt>
                <c:pt idx="27">
                  <c:v>52.942027942715107</c:v>
                </c:pt>
                <c:pt idx="28">
                  <c:v>52.942027942715107</c:v>
                </c:pt>
                <c:pt idx="29">
                  <c:v>462.74357720421176</c:v>
                </c:pt>
                <c:pt idx="30">
                  <c:v>77.876293090598679</c:v>
                </c:pt>
                <c:pt idx="31">
                  <c:v>77.876293090598679</c:v>
                </c:pt>
                <c:pt idx="32">
                  <c:v>90</c:v>
                </c:pt>
                <c:pt idx="33">
                  <c:v>129</c:v>
                </c:pt>
                <c:pt idx="34">
                  <c:v>1652</c:v>
                </c:pt>
                <c:pt idx="35">
                  <c:v>1273</c:v>
                </c:pt>
                <c:pt idx="36">
                  <c:v>2428.4</c:v>
                </c:pt>
                <c:pt idx="37">
                  <c:v>1081</c:v>
                </c:pt>
                <c:pt idx="38">
                  <c:v>18.033714267663758</c:v>
                </c:pt>
                <c:pt idx="39">
                  <c:v>18.033714267663758</c:v>
                </c:pt>
                <c:pt idx="40">
                  <c:v>126.84371246099151</c:v>
                </c:pt>
                <c:pt idx="41">
                  <c:v>126.84371246099151</c:v>
                </c:pt>
                <c:pt idx="42">
                  <c:v>369.9426782966039</c:v>
                </c:pt>
                <c:pt idx="43">
                  <c:v>19.645</c:v>
                </c:pt>
                <c:pt idx="44">
                  <c:v>369.94267829660396</c:v>
                </c:pt>
                <c:pt idx="45">
                  <c:v>33.286613237438601</c:v>
                </c:pt>
                <c:pt idx="46">
                  <c:v>33.286613237438601</c:v>
                </c:pt>
                <c:pt idx="47">
                  <c:v>33.286613237438601</c:v>
                </c:pt>
                <c:pt idx="48">
                  <c:v>33.546091939475758</c:v>
                </c:pt>
                <c:pt idx="49">
                  <c:v>33.546091939475758</c:v>
                </c:pt>
                <c:pt idx="50">
                  <c:v>34</c:v>
                </c:pt>
                <c:pt idx="51">
                  <c:v>34</c:v>
                </c:pt>
                <c:pt idx="52">
                  <c:v>50.577597299635535</c:v>
                </c:pt>
                <c:pt idx="53">
                  <c:v>514</c:v>
                </c:pt>
                <c:pt idx="54">
                  <c:v>10</c:v>
                </c:pt>
                <c:pt idx="55">
                  <c:v>140.1</c:v>
                </c:pt>
                <c:pt idx="56">
                  <c:v>140.1</c:v>
                </c:pt>
                <c:pt idx="57">
                  <c:v>140.1</c:v>
                </c:pt>
                <c:pt idx="58">
                  <c:v>16.247085350905063</c:v>
                </c:pt>
                <c:pt idx="59">
                  <c:v>16.247085350905063</c:v>
                </c:pt>
                <c:pt idx="60">
                  <c:v>16.247085350905063</c:v>
                </c:pt>
                <c:pt idx="61">
                  <c:v>16.247085350905063</c:v>
                </c:pt>
                <c:pt idx="62">
                  <c:v>16.247085350905063</c:v>
                </c:pt>
                <c:pt idx="63">
                  <c:v>300</c:v>
                </c:pt>
                <c:pt idx="64">
                  <c:v>16.247085350905063</c:v>
                </c:pt>
                <c:pt idx="65">
                  <c:v>16.247085350905063</c:v>
                </c:pt>
                <c:pt idx="66">
                  <c:v>16.247085350905063</c:v>
                </c:pt>
                <c:pt idx="67">
                  <c:v>16.247085350905063</c:v>
                </c:pt>
                <c:pt idx="68">
                  <c:v>16.247085350905063</c:v>
                </c:pt>
                <c:pt idx="69">
                  <c:v>101</c:v>
                </c:pt>
                <c:pt idx="70">
                  <c:v>100</c:v>
                </c:pt>
                <c:pt idx="71">
                  <c:v>135</c:v>
                </c:pt>
              </c:numCache>
            </c:numRef>
          </c:xVal>
          <c:yVal>
            <c:numRef>
              <c:f>Flaring!$N$6:$N$77</c:f>
              <c:numCache>
                <c:formatCode>0.0</c:formatCode>
                <c:ptCount val="72"/>
                <c:pt idx="0">
                  <c:v>356.64980256215119</c:v>
                </c:pt>
                <c:pt idx="1">
                  <c:v>68.17219104153078</c:v>
                </c:pt>
                <c:pt idx="2">
                  <c:v>32.195580378343116</c:v>
                </c:pt>
                <c:pt idx="3">
                  <c:v>58.438572054794527</c:v>
                </c:pt>
                <c:pt idx="4">
                  <c:v>0</c:v>
                </c:pt>
                <c:pt idx="5">
                  <c:v>2.9112838982077087</c:v>
                </c:pt>
                <c:pt idx="6">
                  <c:v>0</c:v>
                </c:pt>
                <c:pt idx="7">
                  <c:v>127.27288876529681</c:v>
                </c:pt>
                <c:pt idx="8">
                  <c:v>0</c:v>
                </c:pt>
                <c:pt idx="9">
                  <c:v>112.1111825672248</c:v>
                </c:pt>
                <c:pt idx="10">
                  <c:v>234.30828651338962</c:v>
                </c:pt>
                <c:pt idx="11">
                  <c:v>40.560841126331816</c:v>
                </c:pt>
                <c:pt idx="12">
                  <c:v>70.731685982356254</c:v>
                </c:pt>
                <c:pt idx="13">
                  <c:v>0.92647946865919484</c:v>
                </c:pt>
                <c:pt idx="14">
                  <c:v>158.70933913868305</c:v>
                </c:pt>
                <c:pt idx="15">
                  <c:v>158.70933913868305</c:v>
                </c:pt>
                <c:pt idx="16">
                  <c:v>210.73858061257462</c:v>
                </c:pt>
                <c:pt idx="17">
                  <c:v>163.45826663182817</c:v>
                </c:pt>
                <c:pt idx="18">
                  <c:v>44.070734247250357</c:v>
                </c:pt>
                <c:pt idx="19">
                  <c:v>111.65250356164383</c:v>
                </c:pt>
                <c:pt idx="20">
                  <c:v>211.49658232224394</c:v>
                </c:pt>
                <c:pt idx="21">
                  <c:v>205.37668781471729</c:v>
                </c:pt>
                <c:pt idx="22">
                  <c:v>368.58978028439731</c:v>
                </c:pt>
                <c:pt idx="23">
                  <c:v>300.16978986118721</c:v>
                </c:pt>
                <c:pt idx="24">
                  <c:v>1116.5851918738761</c:v>
                </c:pt>
                <c:pt idx="25">
                  <c:v>378.64040779762553</c:v>
                </c:pt>
                <c:pt idx="26">
                  <c:v>29.044670226304802</c:v>
                </c:pt>
                <c:pt idx="27">
                  <c:v>15.854664720287019</c:v>
                </c:pt>
                <c:pt idx="28">
                  <c:v>213.21406900050735</c:v>
                </c:pt>
                <c:pt idx="29">
                  <c:v>28.249890384488126</c:v>
                </c:pt>
                <c:pt idx="30">
                  <c:v>29.603587365479456</c:v>
                </c:pt>
                <c:pt idx="31">
                  <c:v>0</c:v>
                </c:pt>
                <c:pt idx="32">
                  <c:v>37.466511104709269</c:v>
                </c:pt>
                <c:pt idx="33">
                  <c:v>0</c:v>
                </c:pt>
                <c:pt idx="34">
                  <c:v>761.66328268396683</c:v>
                </c:pt>
                <c:pt idx="35">
                  <c:v>1273</c:v>
                </c:pt>
                <c:pt idx="36">
                  <c:v>991.73858590326643</c:v>
                </c:pt>
                <c:pt idx="37">
                  <c:v>660.77905379888091</c:v>
                </c:pt>
                <c:pt idx="38">
                  <c:v>18.496821112006447</c:v>
                </c:pt>
                <c:pt idx="39">
                  <c:v>90.081099740352798</c:v>
                </c:pt>
                <c:pt idx="40">
                  <c:v>67.820975196892249</c:v>
                </c:pt>
                <c:pt idx="41">
                  <c:v>151.65074622019281</c:v>
                </c:pt>
                <c:pt idx="42">
                  <c:v>46.660555214611882</c:v>
                </c:pt>
                <c:pt idx="43">
                  <c:v>6.792892735464231</c:v>
                </c:pt>
                <c:pt idx="44">
                  <c:v>12.014437200121767</c:v>
                </c:pt>
                <c:pt idx="45">
                  <c:v>14.470087059506849</c:v>
                </c:pt>
                <c:pt idx="46">
                  <c:v>9.738450473850838</c:v>
                </c:pt>
                <c:pt idx="47">
                  <c:v>10.290105147234907</c:v>
                </c:pt>
                <c:pt idx="48">
                  <c:v>48.330228701891713</c:v>
                </c:pt>
                <c:pt idx="49">
                  <c:v>41.223775626585486</c:v>
                </c:pt>
                <c:pt idx="50">
                  <c:v>102.83308305268015</c:v>
                </c:pt>
                <c:pt idx="51">
                  <c:v>102.83308305268015</c:v>
                </c:pt>
                <c:pt idx="52">
                  <c:v>20.69652441929134</c:v>
                </c:pt>
                <c:pt idx="53">
                  <c:v>521.63747620529966</c:v>
                </c:pt>
                <c:pt idx="54">
                  <c:v>0</c:v>
                </c:pt>
                <c:pt idx="55">
                  <c:v>95.047395434330966</c:v>
                </c:pt>
                <c:pt idx="56">
                  <c:v>95.047395434330966</c:v>
                </c:pt>
                <c:pt idx="57">
                  <c:v>1690.5511482124957</c:v>
                </c:pt>
                <c:pt idx="58">
                  <c:v>6.767703407822026</c:v>
                </c:pt>
                <c:pt idx="59">
                  <c:v>2.0530380963076915</c:v>
                </c:pt>
                <c:pt idx="60">
                  <c:v>5.8374070319634717</c:v>
                </c:pt>
                <c:pt idx="61">
                  <c:v>0</c:v>
                </c:pt>
                <c:pt idx="62">
                  <c:v>0</c:v>
                </c:pt>
                <c:pt idx="63">
                  <c:v>0</c:v>
                </c:pt>
                <c:pt idx="64">
                  <c:v>2.1917236805024718</c:v>
                </c:pt>
                <c:pt idx="65">
                  <c:v>53.115672334908396</c:v>
                </c:pt>
                <c:pt idx="66">
                  <c:v>77.886345218930316</c:v>
                </c:pt>
                <c:pt idx="67">
                  <c:v>0.27153008036423015</c:v>
                </c:pt>
                <c:pt idx="68">
                  <c:v>0</c:v>
                </c:pt>
                <c:pt idx="69">
                  <c:v>0</c:v>
                </c:pt>
                <c:pt idx="70">
                  <c:v>0</c:v>
                </c:pt>
                <c:pt idx="71">
                  <c:v>0</c:v>
                </c:pt>
              </c:numCache>
            </c:numRef>
          </c:yVal>
          <c:smooth val="0"/>
        </c:ser>
        <c:dLbls>
          <c:showLegendKey val="0"/>
          <c:showVal val="0"/>
          <c:showCatName val="0"/>
          <c:showSerName val="0"/>
          <c:showPercent val="0"/>
          <c:showBubbleSize val="0"/>
        </c:dLbls>
        <c:axId val="185948800"/>
        <c:axId val="188875520"/>
      </c:scatterChart>
      <c:valAx>
        <c:axId val="1859488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75520"/>
        <c:crosses val="autoZero"/>
        <c:crossBetween val="midCat"/>
      </c:valAx>
      <c:valAx>
        <c:axId val="188875520"/>
        <c:scaling>
          <c:orientation val="minMax"/>
          <c:max val="30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48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0</xdr:colOff>
      <xdr:row>2</xdr:row>
      <xdr:rowOff>171450</xdr:rowOff>
    </xdr:from>
    <xdr:to>
      <xdr:col>21</xdr:col>
      <xdr:colOff>25400</xdr:colOff>
      <xdr:row>31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hyperlink" Target="http://www.ogj.com/articles/2001/10/qinhuangdao-field-brought-on-stream-in-chinas-bohai-bay.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5.xml.rels><?xml version="1.0" encoding="UTF-8" standalone="yes"?>
<Relationships xmlns="http://schemas.openxmlformats.org/package/2006/relationships"><Relationship Id="rId1" Type="http://schemas.openxmlformats.org/officeDocument/2006/relationships/hyperlink" Target="http://www.hydrocarbons-technology.com/news/news107085.html" TargetMode="External"/></Relationships>
</file>

<file path=xl/worksheets/_rels/sheet37.xml.rels><?xml version="1.0" encoding="UTF-8" standalone="yes"?>
<Relationships xmlns="http://schemas.openxmlformats.org/package/2006/relationships"><Relationship Id="rId2" Type="http://schemas.openxmlformats.org/officeDocument/2006/relationships/hyperlink" Target="http://petrowiki.org/Kirkuk_field" TargetMode="External"/><Relationship Id="rId1" Type="http://schemas.openxmlformats.org/officeDocument/2006/relationships/hyperlink" Target="http://petrowiki.org/Kirkuk_field"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http://wiki.openoil.net/index.php?title=Es_Sider" TargetMode="External"/><Relationship Id="rId1" Type="http://schemas.openxmlformats.org/officeDocument/2006/relationships/hyperlink" Target="http://online.wsj.com/news/articles/SB10001424127887323324904579040711999886326"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en.wikipedia.org/wiki/Qatar_Petroleum"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http://www.swiftenergy.com/PUBLICATIONS/SEC-FILINGS/2014-10K/sek14002.htm"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http://www.eia.gov/dnav/ng/hist/n9040fx2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1"/>
  <sheetViews>
    <sheetView workbookViewId="0">
      <selection activeCell="A9" sqref="A9"/>
    </sheetView>
  </sheetViews>
  <sheetFormatPr defaultColWidth="8.85546875" defaultRowHeight="15.75"/>
  <cols>
    <col min="1" max="16384" width="8.85546875" style="63"/>
  </cols>
  <sheetData>
    <row r="1" spans="1:1">
      <c r="A1" s="64" t="s">
        <v>1205</v>
      </c>
    </row>
    <row r="2" spans="1:1">
      <c r="A2" s="63" t="s">
        <v>2719</v>
      </c>
    </row>
    <row r="3" spans="1:1">
      <c r="A3" s="63" t="s">
        <v>2720</v>
      </c>
    </row>
    <row r="4" spans="1:1">
      <c r="A4" s="63" t="s">
        <v>993</v>
      </c>
    </row>
    <row r="5" spans="1:1">
      <c r="A5" s="63" t="s">
        <v>994</v>
      </c>
    </row>
    <row r="7" spans="1:1">
      <c r="A7" s="63" t="s">
        <v>1006</v>
      </c>
    </row>
    <row r="8" spans="1:1">
      <c r="A8" s="63" t="s">
        <v>2882</v>
      </c>
    </row>
    <row r="10" spans="1:1">
      <c r="A10" s="63" t="s">
        <v>995</v>
      </c>
    </row>
    <row r="11" spans="1:1">
      <c r="A11" s="63" t="s">
        <v>996</v>
      </c>
    </row>
  </sheetData>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57"/>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74</v>
      </c>
      <c r="B1" s="659"/>
      <c r="C1" s="659" t="s">
        <v>75</v>
      </c>
      <c r="D1" s="659"/>
      <c r="E1" s="98" t="s">
        <v>76</v>
      </c>
      <c r="F1" s="98" t="s">
        <v>255</v>
      </c>
    </row>
    <row r="2" spans="1:6">
      <c r="A2" s="70" t="s">
        <v>256</v>
      </c>
      <c r="B2" s="71"/>
      <c r="C2" s="660"/>
      <c r="D2" s="661"/>
      <c r="E2" s="72"/>
      <c r="F2" s="73"/>
    </row>
    <row r="3" spans="1:6">
      <c r="A3" s="74" t="s">
        <v>258</v>
      </c>
      <c r="B3" s="75"/>
      <c r="C3" s="662" t="s">
        <v>866</v>
      </c>
      <c r="D3" s="663"/>
      <c r="E3" s="72">
        <v>5</v>
      </c>
      <c r="F3" s="73" t="s">
        <v>1181</v>
      </c>
    </row>
    <row r="4" spans="1:6">
      <c r="A4" s="31" t="s">
        <v>259</v>
      </c>
      <c r="B4" s="32"/>
      <c r="C4" s="31"/>
      <c r="D4" s="75"/>
      <c r="E4" s="72"/>
      <c r="F4" s="73"/>
    </row>
    <row r="5" spans="1:6">
      <c r="A5" s="31"/>
      <c r="B5" s="32" t="s">
        <v>1182</v>
      </c>
      <c r="C5" s="74" t="s">
        <v>85</v>
      </c>
      <c r="D5" s="33"/>
      <c r="E5" s="72"/>
      <c r="F5" s="73"/>
    </row>
    <row r="6" spans="1:6">
      <c r="A6" s="31"/>
      <c r="B6" s="32" t="s">
        <v>1183</v>
      </c>
      <c r="C6" s="74" t="s">
        <v>1032</v>
      </c>
      <c r="D6" s="33"/>
      <c r="E6" s="72"/>
      <c r="F6" s="73"/>
    </row>
    <row r="7" spans="1:6">
      <c r="A7" s="31"/>
      <c r="B7" s="32" t="s">
        <v>873</v>
      </c>
      <c r="C7" s="74">
        <v>4</v>
      </c>
      <c r="D7" s="33" t="s">
        <v>10</v>
      </c>
      <c r="E7" s="72">
        <v>1</v>
      </c>
      <c r="F7" s="73" t="s">
        <v>1184</v>
      </c>
    </row>
    <row r="8" spans="1:6" ht="47.25">
      <c r="A8" s="31"/>
      <c r="B8" s="32" t="s">
        <v>1143</v>
      </c>
      <c r="C8" s="74">
        <v>6730</v>
      </c>
      <c r="D8" s="33" t="s">
        <v>12</v>
      </c>
      <c r="E8" s="72">
        <v>1</v>
      </c>
      <c r="F8" s="73" t="s">
        <v>1185</v>
      </c>
    </row>
    <row r="9" spans="1:6" ht="78.75">
      <c r="A9" s="31"/>
      <c r="B9" s="32" t="s">
        <v>152</v>
      </c>
      <c r="C9" s="74">
        <v>16912</v>
      </c>
      <c r="D9" s="33" t="s">
        <v>15</v>
      </c>
      <c r="E9" s="72" t="s">
        <v>1186</v>
      </c>
      <c r="F9" s="73" t="s">
        <v>1187</v>
      </c>
    </row>
    <row r="10" spans="1:6" ht="31.5">
      <c r="A10" s="31"/>
      <c r="B10" s="32" t="s">
        <v>154</v>
      </c>
      <c r="C10" s="74">
        <v>12</v>
      </c>
      <c r="D10" s="33"/>
      <c r="E10" s="72">
        <v>5</v>
      </c>
      <c r="F10" s="73" t="s">
        <v>1188</v>
      </c>
    </row>
    <row r="11" spans="1:6">
      <c r="A11" s="31"/>
      <c r="B11" s="32" t="s">
        <v>1149</v>
      </c>
      <c r="C11" s="74">
        <v>7</v>
      </c>
      <c r="D11" s="33"/>
      <c r="E11" s="72">
        <v>5</v>
      </c>
      <c r="F11" s="73"/>
    </row>
    <row r="12" spans="1:6">
      <c r="A12" s="31"/>
      <c r="B12" s="32" t="s">
        <v>1150</v>
      </c>
      <c r="C12" s="74"/>
      <c r="D12" s="33" t="s">
        <v>19</v>
      </c>
      <c r="E12" s="72"/>
      <c r="F12" s="73"/>
    </row>
    <row r="13" spans="1:6">
      <c r="A13" s="31"/>
      <c r="B13" s="32" t="s">
        <v>1189</v>
      </c>
      <c r="D13" s="33" t="s">
        <v>21</v>
      </c>
      <c r="E13" s="72"/>
      <c r="F13" s="73"/>
    </row>
    <row r="14" spans="1:6" ht="63">
      <c r="A14" s="31"/>
      <c r="B14" s="32" t="s">
        <v>1154</v>
      </c>
      <c r="C14" s="74">
        <v>2900</v>
      </c>
      <c r="D14" s="33" t="s">
        <v>24</v>
      </c>
      <c r="E14" s="72">
        <v>1</v>
      </c>
      <c r="F14" s="73" t="s">
        <v>1190</v>
      </c>
    </row>
    <row r="15" spans="1:6">
      <c r="A15" s="31"/>
      <c r="B15" s="32"/>
      <c r="C15" s="74"/>
      <c r="D15" s="33"/>
      <c r="E15" s="72"/>
      <c r="F15" s="73"/>
    </row>
    <row r="16" spans="1:6">
      <c r="A16" s="31" t="s">
        <v>158</v>
      </c>
      <c r="B16" s="32"/>
      <c r="C16" s="74"/>
      <c r="D16" s="33"/>
      <c r="E16" s="72"/>
      <c r="F16" s="73"/>
    </row>
    <row r="17" spans="1:6" ht="47.25">
      <c r="A17" s="31"/>
      <c r="B17" s="32" t="s">
        <v>1191</v>
      </c>
      <c r="C17" s="74">
        <v>370</v>
      </c>
      <c r="D17" s="33" t="s">
        <v>28</v>
      </c>
      <c r="E17" s="72" t="s">
        <v>1192</v>
      </c>
      <c r="F17" s="73" t="s">
        <v>1193</v>
      </c>
    </row>
    <row r="18" spans="1:6" ht="78.75">
      <c r="A18" s="31"/>
      <c r="B18" s="32" t="s">
        <v>104</v>
      </c>
      <c r="C18" s="74">
        <v>1.3</v>
      </c>
      <c r="D18" s="33" t="s">
        <v>31</v>
      </c>
      <c r="E18" s="72">
        <v>5</v>
      </c>
      <c r="F18" s="73" t="s">
        <v>1194</v>
      </c>
    </row>
    <row r="19" spans="1:6" ht="31.5">
      <c r="A19" s="31"/>
      <c r="B19" s="35" t="s">
        <v>106</v>
      </c>
      <c r="C19" s="74">
        <v>1.3</v>
      </c>
      <c r="D19" s="33" t="s">
        <v>31</v>
      </c>
      <c r="E19" s="72">
        <v>5</v>
      </c>
      <c r="F19" s="73" t="s">
        <v>1195</v>
      </c>
    </row>
    <row r="20" spans="1:6" ht="31.5">
      <c r="A20" s="31"/>
      <c r="B20" s="35" t="s">
        <v>108</v>
      </c>
      <c r="C20" s="74">
        <v>580</v>
      </c>
      <c r="D20" s="33" t="s">
        <v>35</v>
      </c>
      <c r="E20" s="72">
        <v>5</v>
      </c>
      <c r="F20" s="73" t="s">
        <v>1196</v>
      </c>
    </row>
    <row r="21" spans="1:6">
      <c r="A21" s="31"/>
      <c r="B21" s="35" t="s">
        <v>109</v>
      </c>
      <c r="C21" s="74">
        <v>0</v>
      </c>
      <c r="D21" s="33" t="s">
        <v>28</v>
      </c>
      <c r="E21" s="72"/>
      <c r="F21" s="73"/>
    </row>
    <row r="22" spans="1:6">
      <c r="A22" s="31"/>
      <c r="B22" s="35" t="s">
        <v>110</v>
      </c>
      <c r="C22" s="74">
        <v>0</v>
      </c>
      <c r="D22" s="33" t="s">
        <v>39</v>
      </c>
      <c r="E22" s="72"/>
      <c r="F22" s="73"/>
    </row>
    <row r="23" spans="1:6">
      <c r="A23" s="31"/>
      <c r="B23" s="35" t="s">
        <v>111</v>
      </c>
      <c r="C23" s="74">
        <v>1</v>
      </c>
      <c r="D23" s="33" t="s">
        <v>41</v>
      </c>
      <c r="E23" s="72"/>
      <c r="F23" s="73"/>
    </row>
    <row r="24" spans="1:6">
      <c r="A24" s="31"/>
      <c r="B24" s="35" t="s">
        <v>112</v>
      </c>
      <c r="C24" s="74">
        <v>0</v>
      </c>
      <c r="D24" s="33" t="s">
        <v>41</v>
      </c>
      <c r="E24" s="72">
        <v>5</v>
      </c>
      <c r="F24" s="73" t="s">
        <v>1197</v>
      </c>
    </row>
    <row r="25" spans="1:6">
      <c r="A25" s="31"/>
      <c r="B25" s="32" t="s">
        <v>114</v>
      </c>
      <c r="C25" s="74">
        <v>1</v>
      </c>
      <c r="D25" s="33" t="s">
        <v>41</v>
      </c>
      <c r="E25" s="72"/>
      <c r="F25" s="73"/>
    </row>
    <row r="26" spans="1:6">
      <c r="A26" s="31"/>
      <c r="B26" s="32" t="s">
        <v>115</v>
      </c>
      <c r="C26" s="74">
        <v>0</v>
      </c>
      <c r="D26" s="33" t="s">
        <v>41</v>
      </c>
      <c r="E26" s="72"/>
      <c r="F26" s="73"/>
    </row>
    <row r="27" spans="1:6">
      <c r="A27" s="31"/>
      <c r="B27" s="32"/>
      <c r="C27" s="74"/>
      <c r="D27" s="33"/>
      <c r="E27" s="72"/>
      <c r="F27" s="73"/>
    </row>
    <row r="28" spans="1:6">
      <c r="A28" s="31" t="s">
        <v>116</v>
      </c>
      <c r="B28" s="32"/>
      <c r="C28" s="74"/>
      <c r="D28" s="33"/>
      <c r="E28" s="72"/>
      <c r="F28" s="73"/>
    </row>
    <row r="29" spans="1:6">
      <c r="A29" s="31"/>
      <c r="B29" s="32" t="s">
        <v>117</v>
      </c>
      <c r="C29" s="74"/>
      <c r="D29" s="33" t="s">
        <v>48</v>
      </c>
      <c r="E29" s="72"/>
      <c r="F29" s="73"/>
    </row>
    <row r="30" spans="1:6">
      <c r="A30" s="31"/>
      <c r="B30" s="35" t="s">
        <v>118</v>
      </c>
      <c r="C30" s="74"/>
      <c r="D30" s="33" t="s">
        <v>50</v>
      </c>
      <c r="E30" s="72"/>
      <c r="F30" s="73"/>
    </row>
    <row r="31" spans="1:6">
      <c r="A31" s="31"/>
      <c r="B31" s="35" t="s">
        <v>119</v>
      </c>
      <c r="C31" s="74"/>
      <c r="D31" s="33" t="s">
        <v>50</v>
      </c>
      <c r="E31" s="72"/>
      <c r="F31" s="73"/>
    </row>
    <row r="32" spans="1:6">
      <c r="A32" s="31"/>
      <c r="B32" s="35" t="s">
        <v>120</v>
      </c>
      <c r="C32" s="74"/>
      <c r="D32" s="33" t="s">
        <v>41</v>
      </c>
      <c r="E32" s="72"/>
      <c r="F32" s="73"/>
    </row>
    <row r="33" spans="1:6">
      <c r="A33" s="74"/>
      <c r="B33" s="75"/>
      <c r="C33" s="74"/>
      <c r="D33" s="75"/>
      <c r="E33" s="72"/>
      <c r="F33" s="73"/>
    </row>
    <row r="34" spans="1:6">
      <c r="A34" s="31" t="s">
        <v>121</v>
      </c>
      <c r="B34" s="32"/>
      <c r="C34" s="74"/>
      <c r="D34" s="33"/>
      <c r="E34" s="72"/>
      <c r="F34" s="73"/>
    </row>
    <row r="35" spans="1:6">
      <c r="A35" s="31"/>
      <c r="B35" s="32" t="s">
        <v>122</v>
      </c>
      <c r="C35" s="74">
        <v>19</v>
      </c>
      <c r="D35" s="33" t="s">
        <v>56</v>
      </c>
      <c r="E35" s="72">
        <v>1</v>
      </c>
      <c r="F35" s="73"/>
    </row>
    <row r="36" spans="1:6">
      <c r="A36" s="31"/>
      <c r="B36" s="35" t="s">
        <v>123</v>
      </c>
      <c r="C36" s="74"/>
      <c r="D36" s="33"/>
      <c r="E36" s="72"/>
      <c r="F36" s="73"/>
    </row>
    <row r="37" spans="1:6">
      <c r="A37" s="31"/>
      <c r="B37" s="36" t="s">
        <v>58</v>
      </c>
      <c r="C37" s="37"/>
      <c r="D37" s="33" t="s">
        <v>59</v>
      </c>
      <c r="E37" s="72"/>
      <c r="F37" s="73"/>
    </row>
    <row r="38" spans="1:6">
      <c r="A38" s="31"/>
      <c r="B38" s="36" t="s">
        <v>60</v>
      </c>
      <c r="C38" s="37"/>
      <c r="D38" s="33" t="s">
        <v>59</v>
      </c>
      <c r="E38" s="72"/>
      <c r="F38" s="73"/>
    </row>
    <row r="39" spans="1:6">
      <c r="A39" s="31"/>
      <c r="B39" s="36" t="s">
        <v>61</v>
      </c>
      <c r="C39" s="37"/>
      <c r="D39" s="33" t="s">
        <v>59</v>
      </c>
      <c r="E39" s="72"/>
      <c r="F39" s="73"/>
    </row>
    <row r="40" spans="1:6">
      <c r="A40" s="31"/>
      <c r="B40" s="36" t="s">
        <v>62</v>
      </c>
      <c r="C40" s="37"/>
      <c r="D40" s="33" t="s">
        <v>59</v>
      </c>
      <c r="E40" s="72"/>
      <c r="F40" s="73"/>
    </row>
    <row r="41" spans="1:6">
      <c r="A41" s="31"/>
      <c r="B41" s="36" t="s">
        <v>63</v>
      </c>
      <c r="C41" s="37"/>
      <c r="D41" s="33" t="s">
        <v>59</v>
      </c>
      <c r="E41" s="72"/>
      <c r="F41" s="73"/>
    </row>
    <row r="42" spans="1:6">
      <c r="A42" s="31"/>
      <c r="B42" s="36" t="s">
        <v>64</v>
      </c>
      <c r="C42" s="37"/>
      <c r="D42" s="33" t="s">
        <v>59</v>
      </c>
      <c r="E42" s="72"/>
      <c r="F42" s="73"/>
    </row>
    <row r="43" spans="1:6">
      <c r="A43" s="38"/>
      <c r="B43" s="39" t="s">
        <v>65</v>
      </c>
      <c r="C43" s="40"/>
      <c r="D43" s="41" t="s">
        <v>59</v>
      </c>
      <c r="E43" s="72"/>
      <c r="F43" s="73"/>
    </row>
    <row r="44" spans="1:6">
      <c r="A44" s="664" t="s">
        <v>125</v>
      </c>
      <c r="B44" s="664"/>
      <c r="C44" s="665" t="s">
        <v>1198</v>
      </c>
      <c r="D44" s="666"/>
      <c r="E44" s="666"/>
      <c r="F44" s="667"/>
    </row>
    <row r="45" spans="1:6">
      <c r="A45" s="664" t="s">
        <v>127</v>
      </c>
      <c r="B45" s="664"/>
      <c r="C45" s="685" t="s">
        <v>1199</v>
      </c>
      <c r="D45" s="666"/>
      <c r="E45" s="666"/>
      <c r="F45" s="667"/>
    </row>
    <row r="46" spans="1:6">
      <c r="A46" s="77"/>
      <c r="B46" s="77"/>
      <c r="C46" s="77"/>
      <c r="D46" s="77"/>
      <c r="E46" s="101"/>
      <c r="F46" s="77"/>
    </row>
    <row r="47" spans="1:6">
      <c r="A47" s="69" t="s">
        <v>129</v>
      </c>
    </row>
    <row r="48" spans="1:6">
      <c r="A48" s="668" t="s">
        <v>1200</v>
      </c>
      <c r="B48" s="668"/>
      <c r="C48" s="668"/>
      <c r="D48" s="668"/>
      <c r="E48" s="668"/>
      <c r="F48" s="668"/>
    </row>
    <row r="49" spans="1:6">
      <c r="A49" s="668" t="s">
        <v>1201</v>
      </c>
      <c r="B49" s="668"/>
      <c r="C49" s="668"/>
      <c r="D49" s="668"/>
      <c r="E49" s="668"/>
      <c r="F49" s="668"/>
    </row>
    <row r="50" spans="1:6">
      <c r="A50" s="668" t="s">
        <v>1202</v>
      </c>
      <c r="B50" s="668"/>
      <c r="C50" s="668"/>
      <c r="D50" s="668"/>
      <c r="E50" s="668"/>
      <c r="F50" s="668"/>
    </row>
    <row r="51" spans="1:6">
      <c r="A51" s="668" t="s">
        <v>1203</v>
      </c>
      <c r="B51" s="668"/>
      <c r="C51" s="668"/>
      <c r="D51" s="668"/>
      <c r="E51" s="668"/>
      <c r="F51" s="668"/>
    </row>
    <row r="52" spans="1:6">
      <c r="A52" s="668" t="s">
        <v>1204</v>
      </c>
      <c r="B52" s="668"/>
      <c r="C52" s="668"/>
      <c r="D52" s="668"/>
      <c r="E52" s="668"/>
      <c r="F52" s="668"/>
    </row>
    <row r="53" spans="1:6">
      <c r="A53" s="668"/>
      <c r="B53" s="668"/>
      <c r="C53" s="668"/>
      <c r="D53" s="668"/>
      <c r="E53" s="668"/>
      <c r="F53" s="668"/>
    </row>
    <row r="54" spans="1:6">
      <c r="A54" s="668"/>
      <c r="B54" s="668"/>
      <c r="C54" s="668"/>
      <c r="D54" s="668"/>
      <c r="E54" s="668"/>
      <c r="F54" s="668"/>
    </row>
    <row r="55" spans="1:6">
      <c r="A55" s="668"/>
      <c r="B55" s="668"/>
      <c r="C55" s="668"/>
      <c r="D55" s="668"/>
      <c r="E55" s="668"/>
      <c r="F55" s="668"/>
    </row>
    <row r="56" spans="1:6">
      <c r="A56" s="668"/>
      <c r="B56" s="668"/>
      <c r="C56" s="668"/>
      <c r="D56" s="668"/>
      <c r="E56" s="668"/>
      <c r="F56" s="668"/>
    </row>
    <row r="57" spans="1:6">
      <c r="A57" s="668"/>
      <c r="B57" s="668"/>
      <c r="C57" s="668"/>
      <c r="D57" s="668"/>
      <c r="E57" s="668"/>
      <c r="F57" s="668"/>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57"/>
  <sheetViews>
    <sheetView workbookViewId="0">
      <selection sqref="A1:B1"/>
    </sheetView>
  </sheetViews>
  <sheetFormatPr defaultColWidth="9" defaultRowHeight="15.75"/>
  <cols>
    <col min="1" max="1" width="5.42578125" style="24" customWidth="1"/>
    <col min="2" max="2" width="31.42578125" style="44" customWidth="1"/>
    <col min="3" max="3" width="9" style="44"/>
    <col min="4" max="4" width="15" style="44" customWidth="1"/>
    <col min="5" max="5" width="9" style="45"/>
    <col min="6" max="6" width="60.85546875" style="44" customWidth="1"/>
    <col min="7" max="16384" width="9" style="24"/>
  </cols>
  <sheetData>
    <row r="1" spans="1:6">
      <c r="A1" s="674" t="s">
        <v>74</v>
      </c>
      <c r="B1" s="674"/>
      <c r="C1" s="674" t="s">
        <v>75</v>
      </c>
      <c r="D1" s="674"/>
      <c r="E1" s="23" t="s">
        <v>76</v>
      </c>
      <c r="F1" s="23" t="s">
        <v>77</v>
      </c>
    </row>
    <row r="2" spans="1:6">
      <c r="A2" s="25" t="s">
        <v>78</v>
      </c>
      <c r="B2" s="26"/>
      <c r="C2" s="679" t="s">
        <v>79</v>
      </c>
      <c r="D2" s="680"/>
      <c r="E2" s="27"/>
      <c r="F2" s="28"/>
    </row>
    <row r="3" spans="1:6" ht="31.5">
      <c r="A3" s="29" t="s">
        <v>80</v>
      </c>
      <c r="B3" s="30"/>
      <c r="C3" s="681" t="s">
        <v>81</v>
      </c>
      <c r="D3" s="682"/>
      <c r="E3" s="27"/>
      <c r="F3" s="28" t="s">
        <v>82</v>
      </c>
    </row>
    <row r="4" spans="1:6">
      <c r="A4" s="31" t="s">
        <v>83</v>
      </c>
      <c r="B4" s="32"/>
      <c r="C4" s="31"/>
      <c r="D4" s="30"/>
      <c r="E4" s="27"/>
      <c r="F4" s="28"/>
    </row>
    <row r="5" spans="1:6">
      <c r="A5" s="31"/>
      <c r="B5" s="32" t="s">
        <v>84</v>
      </c>
      <c r="C5" s="29" t="s">
        <v>85</v>
      </c>
      <c r="D5" s="33"/>
      <c r="E5" s="27"/>
      <c r="F5" s="28"/>
    </row>
    <row r="6" spans="1:6">
      <c r="A6" s="31"/>
      <c r="B6" s="32" t="s">
        <v>86</v>
      </c>
      <c r="C6" s="29" t="s">
        <v>87</v>
      </c>
      <c r="D6" s="33"/>
      <c r="E6" s="27"/>
      <c r="F6" s="28"/>
    </row>
    <row r="7" spans="1:6">
      <c r="A7" s="31"/>
      <c r="B7" s="32" t="s">
        <v>88</v>
      </c>
      <c r="C7" s="29">
        <v>3</v>
      </c>
      <c r="D7" s="33" t="s">
        <v>10</v>
      </c>
      <c r="E7" s="27">
        <v>1</v>
      </c>
      <c r="F7" s="34" t="s">
        <v>89</v>
      </c>
    </row>
    <row r="8" spans="1:6" ht="31.5">
      <c r="A8" s="31"/>
      <c r="B8" s="32" t="s">
        <v>90</v>
      </c>
      <c r="C8" s="66">
        <f>6000/0.304</f>
        <v>19736.84210526316</v>
      </c>
      <c r="D8" s="33" t="s">
        <v>12</v>
      </c>
      <c r="E8" s="27">
        <v>1</v>
      </c>
      <c r="F8" s="28" t="s">
        <v>1111</v>
      </c>
    </row>
    <row r="9" spans="1:6">
      <c r="A9" s="31"/>
      <c r="B9" s="32" t="s">
        <v>91</v>
      </c>
      <c r="C9" s="29">
        <v>100000</v>
      </c>
      <c r="D9" s="33" t="s">
        <v>15</v>
      </c>
      <c r="E9" s="27">
        <v>1</v>
      </c>
      <c r="F9" s="28" t="s">
        <v>92</v>
      </c>
    </row>
    <row r="10" spans="1:6">
      <c r="A10" s="31"/>
      <c r="B10" s="32" t="s">
        <v>93</v>
      </c>
      <c r="C10" s="29">
        <v>6</v>
      </c>
      <c r="D10" s="33"/>
      <c r="E10" s="27">
        <v>1</v>
      </c>
      <c r="F10" s="28"/>
    </row>
    <row r="11" spans="1:6">
      <c r="A11" s="31"/>
      <c r="B11" s="32" t="s">
        <v>94</v>
      </c>
      <c r="C11" s="29">
        <v>1</v>
      </c>
      <c r="D11" s="33"/>
      <c r="E11" s="27">
        <v>1</v>
      </c>
      <c r="F11" s="28" t="s">
        <v>95</v>
      </c>
    </row>
    <row r="12" spans="1:6">
      <c r="A12" s="31"/>
      <c r="B12" s="32" t="s">
        <v>96</v>
      </c>
      <c r="C12" s="29"/>
      <c r="D12" s="33" t="s">
        <v>19</v>
      </c>
      <c r="E12" s="27"/>
      <c r="F12" s="28"/>
    </row>
    <row r="13" spans="1:6">
      <c r="A13" s="31"/>
      <c r="B13" s="32" t="s">
        <v>97</v>
      </c>
      <c r="C13" s="29"/>
      <c r="D13" s="33" t="s">
        <v>21</v>
      </c>
      <c r="E13" s="27"/>
      <c r="F13" s="28"/>
    </row>
    <row r="14" spans="1:6">
      <c r="A14" s="31"/>
      <c r="B14" s="32" t="s">
        <v>98</v>
      </c>
      <c r="C14" s="29">
        <v>8000</v>
      </c>
      <c r="D14" s="33" t="s">
        <v>24</v>
      </c>
      <c r="E14" s="27" t="s">
        <v>99</v>
      </c>
      <c r="F14" s="28" t="s">
        <v>100</v>
      </c>
    </row>
    <row r="15" spans="1:6">
      <c r="A15" s="31"/>
      <c r="B15" s="32"/>
      <c r="C15" s="29"/>
      <c r="D15" s="33"/>
      <c r="E15" s="27"/>
      <c r="F15" s="28"/>
    </row>
    <row r="16" spans="1:6">
      <c r="A16" s="31" t="s">
        <v>101</v>
      </c>
      <c r="B16" s="32"/>
      <c r="C16" s="29"/>
      <c r="D16" s="33"/>
      <c r="E16" s="27"/>
      <c r="F16" s="28"/>
    </row>
    <row r="17" spans="1:6" ht="47.25">
      <c r="A17" s="31"/>
      <c r="B17" s="32" t="s">
        <v>102</v>
      </c>
      <c r="C17" s="29">
        <v>1403</v>
      </c>
      <c r="D17" s="33" t="s">
        <v>28</v>
      </c>
      <c r="E17" s="27">
        <v>1</v>
      </c>
      <c r="F17" s="28" t="s">
        <v>103</v>
      </c>
    </row>
    <row r="18" spans="1:6">
      <c r="A18" s="31"/>
      <c r="B18" s="32" t="s">
        <v>104</v>
      </c>
      <c r="C18" s="29">
        <v>0.1</v>
      </c>
      <c r="D18" s="33" t="s">
        <v>31</v>
      </c>
      <c r="E18" s="27">
        <v>1</v>
      </c>
      <c r="F18" s="28" t="s">
        <v>105</v>
      </c>
    </row>
    <row r="19" spans="1:6" ht="31.5">
      <c r="A19" s="31"/>
      <c r="B19" s="35" t="s">
        <v>106</v>
      </c>
      <c r="C19" s="29">
        <v>0.5</v>
      </c>
      <c r="D19" s="33" t="s">
        <v>31</v>
      </c>
      <c r="E19" s="27"/>
      <c r="F19" s="28" t="s">
        <v>107</v>
      </c>
    </row>
    <row r="20" spans="1:6">
      <c r="A20" s="31"/>
      <c r="B20" s="35" t="s">
        <v>108</v>
      </c>
      <c r="C20" s="29"/>
      <c r="D20" s="33" t="s">
        <v>35</v>
      </c>
      <c r="E20" s="27"/>
      <c r="F20" s="28"/>
    </row>
    <row r="21" spans="1:6">
      <c r="A21" s="31"/>
      <c r="B21" s="35" t="s">
        <v>109</v>
      </c>
      <c r="C21" s="29"/>
      <c r="D21" s="33" t="s">
        <v>28</v>
      </c>
      <c r="E21" s="27"/>
      <c r="F21" s="28"/>
    </row>
    <row r="22" spans="1:6">
      <c r="A22" s="31"/>
      <c r="B22" s="35" t="s">
        <v>110</v>
      </c>
      <c r="C22" s="29"/>
      <c r="D22" s="33" t="s">
        <v>39</v>
      </c>
      <c r="E22" s="27"/>
      <c r="F22" s="28"/>
    </row>
    <row r="23" spans="1:6">
      <c r="A23" s="31"/>
      <c r="B23" s="35" t="s">
        <v>111</v>
      </c>
      <c r="C23" s="29">
        <v>1</v>
      </c>
      <c r="D23" s="33" t="s">
        <v>41</v>
      </c>
      <c r="E23" s="27"/>
      <c r="F23" s="28"/>
    </row>
    <row r="24" spans="1:6" ht="31.5">
      <c r="A24" s="31"/>
      <c r="B24" s="35" t="s">
        <v>112</v>
      </c>
      <c r="C24" s="29">
        <v>0.23</v>
      </c>
      <c r="D24" s="33" t="s">
        <v>41</v>
      </c>
      <c r="E24" s="27">
        <v>1</v>
      </c>
      <c r="F24" s="28" t="s">
        <v>113</v>
      </c>
    </row>
    <row r="25" spans="1:6">
      <c r="A25" s="31"/>
      <c r="B25" s="32" t="s">
        <v>114</v>
      </c>
      <c r="C25" s="29">
        <v>1</v>
      </c>
      <c r="D25" s="33" t="s">
        <v>41</v>
      </c>
      <c r="E25" s="27"/>
      <c r="F25" s="28"/>
    </row>
    <row r="26" spans="1:6">
      <c r="A26" s="31"/>
      <c r="B26" s="32" t="s">
        <v>115</v>
      </c>
      <c r="C26" s="29"/>
      <c r="D26" s="33" t="s">
        <v>41</v>
      </c>
      <c r="E26" s="27"/>
      <c r="F26" s="28"/>
    </row>
    <row r="27" spans="1:6">
      <c r="A27" s="31"/>
      <c r="B27" s="32"/>
      <c r="C27" s="29"/>
      <c r="D27" s="33"/>
      <c r="E27" s="27"/>
      <c r="F27" s="28"/>
    </row>
    <row r="28" spans="1:6">
      <c r="A28" s="31" t="s">
        <v>116</v>
      </c>
      <c r="B28" s="32"/>
      <c r="C28" s="29"/>
      <c r="D28" s="33"/>
      <c r="E28" s="27"/>
      <c r="F28" s="28"/>
    </row>
    <row r="29" spans="1:6">
      <c r="A29" s="31"/>
      <c r="B29" s="32" t="s">
        <v>117</v>
      </c>
      <c r="C29" s="29"/>
      <c r="D29" s="33" t="s">
        <v>48</v>
      </c>
      <c r="E29" s="27"/>
      <c r="F29" s="28"/>
    </row>
    <row r="30" spans="1:6">
      <c r="A30" s="31"/>
      <c r="B30" s="35" t="s">
        <v>118</v>
      </c>
      <c r="C30" s="29"/>
      <c r="D30" s="33" t="s">
        <v>50</v>
      </c>
      <c r="E30" s="27"/>
      <c r="F30" s="28"/>
    </row>
    <row r="31" spans="1:6">
      <c r="A31" s="31"/>
      <c r="B31" s="35" t="s">
        <v>119</v>
      </c>
      <c r="C31" s="29"/>
      <c r="D31" s="33" t="s">
        <v>50</v>
      </c>
      <c r="E31" s="27"/>
      <c r="F31" s="28"/>
    </row>
    <row r="32" spans="1:6">
      <c r="A32" s="31"/>
      <c r="B32" s="35" t="s">
        <v>120</v>
      </c>
      <c r="C32" s="29"/>
      <c r="D32" s="33" t="s">
        <v>41</v>
      </c>
      <c r="E32" s="27"/>
      <c r="F32" s="28"/>
    </row>
    <row r="33" spans="1:6">
      <c r="A33" s="29"/>
      <c r="B33" s="30"/>
      <c r="C33" s="29"/>
      <c r="D33" s="30"/>
      <c r="E33" s="27"/>
      <c r="F33" s="28"/>
    </row>
    <row r="34" spans="1:6">
      <c r="A34" s="31" t="s">
        <v>121</v>
      </c>
      <c r="B34" s="32"/>
      <c r="C34" s="29"/>
      <c r="D34" s="33"/>
      <c r="E34" s="27"/>
      <c r="F34" s="28"/>
    </row>
    <row r="35" spans="1:6">
      <c r="A35" s="31"/>
      <c r="B35" s="32" t="s">
        <v>122</v>
      </c>
      <c r="C35" s="29">
        <v>28</v>
      </c>
      <c r="D35" s="33" t="s">
        <v>56</v>
      </c>
      <c r="E35" s="27">
        <v>3</v>
      </c>
      <c r="F35" s="28"/>
    </row>
    <row r="36" spans="1:6" ht="47.25">
      <c r="A36" s="31"/>
      <c r="B36" s="35" t="s">
        <v>123</v>
      </c>
      <c r="C36" s="29"/>
      <c r="D36" s="33"/>
      <c r="E36" s="27">
        <v>1</v>
      </c>
      <c r="F36" s="28" t="s">
        <v>124</v>
      </c>
    </row>
    <row r="37" spans="1:6">
      <c r="A37" s="31"/>
      <c r="B37" s="36" t="s">
        <v>58</v>
      </c>
      <c r="C37" s="37"/>
      <c r="D37" s="33" t="s">
        <v>59</v>
      </c>
      <c r="E37" s="27"/>
      <c r="F37" s="28"/>
    </row>
    <row r="38" spans="1:6">
      <c r="A38" s="31"/>
      <c r="B38" s="36" t="s">
        <v>60</v>
      </c>
      <c r="C38" s="37"/>
      <c r="D38" s="33" t="s">
        <v>59</v>
      </c>
      <c r="E38" s="27"/>
      <c r="F38" s="28"/>
    </row>
    <row r="39" spans="1:6">
      <c r="A39" s="31"/>
      <c r="B39" s="36" t="s">
        <v>61</v>
      </c>
      <c r="C39" s="37"/>
      <c r="D39" s="33" t="s">
        <v>59</v>
      </c>
      <c r="E39" s="27"/>
      <c r="F39" s="28"/>
    </row>
    <row r="40" spans="1:6">
      <c r="A40" s="31"/>
      <c r="B40" s="36" t="s">
        <v>62</v>
      </c>
      <c r="C40" s="37"/>
      <c r="D40" s="33" t="s">
        <v>59</v>
      </c>
      <c r="E40" s="27"/>
      <c r="F40" s="28"/>
    </row>
    <row r="41" spans="1:6">
      <c r="A41" s="31"/>
      <c r="B41" s="36" t="s">
        <v>63</v>
      </c>
      <c r="C41" s="37"/>
      <c r="D41" s="33" t="s">
        <v>59</v>
      </c>
      <c r="E41" s="27"/>
      <c r="F41" s="28"/>
    </row>
    <row r="42" spans="1:6">
      <c r="A42" s="31"/>
      <c r="B42" s="36" t="s">
        <v>64</v>
      </c>
      <c r="C42" s="37"/>
      <c r="D42" s="33" t="s">
        <v>59</v>
      </c>
      <c r="E42" s="27"/>
      <c r="F42" s="28"/>
    </row>
    <row r="43" spans="1:6">
      <c r="A43" s="38"/>
      <c r="B43" s="39" t="s">
        <v>65</v>
      </c>
      <c r="C43" s="40"/>
      <c r="D43" s="41" t="s">
        <v>59</v>
      </c>
      <c r="E43" s="27"/>
      <c r="F43" s="28"/>
    </row>
    <row r="44" spans="1:6">
      <c r="A44" s="675" t="s">
        <v>125</v>
      </c>
      <c r="B44" s="675"/>
      <c r="C44" s="676" t="s">
        <v>126</v>
      </c>
      <c r="D44" s="677"/>
      <c r="E44" s="677"/>
      <c r="F44" s="678"/>
    </row>
    <row r="45" spans="1:6">
      <c r="A45" s="675" t="s">
        <v>127</v>
      </c>
      <c r="B45" s="675"/>
      <c r="C45" s="686" t="s">
        <v>128</v>
      </c>
      <c r="D45" s="687"/>
      <c r="E45" s="687"/>
      <c r="F45" s="687"/>
    </row>
    <row r="46" spans="1:6">
      <c r="A46" s="42"/>
      <c r="B46" s="42"/>
      <c r="C46" s="42"/>
      <c r="D46" s="42"/>
      <c r="E46" s="43"/>
      <c r="F46" s="42"/>
    </row>
    <row r="47" spans="1:6">
      <c r="A47" s="24" t="s">
        <v>129</v>
      </c>
    </row>
    <row r="48" spans="1:6">
      <c r="A48" s="671" t="s">
        <v>130</v>
      </c>
      <c r="B48" s="671"/>
      <c r="C48" s="671"/>
      <c r="D48" s="671"/>
      <c r="E48" s="671"/>
      <c r="F48" s="671"/>
    </row>
    <row r="49" spans="1:6">
      <c r="A49" s="671" t="s">
        <v>131</v>
      </c>
      <c r="B49" s="671"/>
      <c r="C49" s="671"/>
      <c r="D49" s="671"/>
      <c r="E49" s="671"/>
      <c r="F49" s="671"/>
    </row>
    <row r="50" spans="1:6">
      <c r="A50" s="671" t="s">
        <v>132</v>
      </c>
      <c r="B50" s="671"/>
      <c r="C50" s="671"/>
      <c r="D50" s="671"/>
      <c r="E50" s="671"/>
      <c r="F50" s="671"/>
    </row>
    <row r="51" spans="1:6">
      <c r="A51" s="671"/>
      <c r="B51" s="671"/>
      <c r="C51" s="671"/>
      <c r="D51" s="671"/>
      <c r="E51" s="671"/>
      <c r="F51" s="671"/>
    </row>
    <row r="52" spans="1:6">
      <c r="A52" s="671"/>
      <c r="B52" s="671"/>
      <c r="C52" s="671"/>
      <c r="D52" s="671"/>
      <c r="E52" s="671"/>
      <c r="F52" s="671"/>
    </row>
    <row r="53" spans="1:6">
      <c r="A53" s="671"/>
      <c r="B53" s="671"/>
      <c r="C53" s="671"/>
      <c r="D53" s="671"/>
      <c r="E53" s="671"/>
      <c r="F53" s="671"/>
    </row>
    <row r="54" spans="1:6">
      <c r="A54" s="671"/>
      <c r="B54" s="671"/>
      <c r="C54" s="671"/>
      <c r="D54" s="671"/>
      <c r="E54" s="671"/>
      <c r="F54" s="671"/>
    </row>
    <row r="55" spans="1:6">
      <c r="A55" s="671"/>
      <c r="B55" s="671"/>
      <c r="C55" s="671"/>
      <c r="D55" s="671"/>
      <c r="E55" s="671"/>
      <c r="F55" s="671"/>
    </row>
    <row r="56" spans="1:6">
      <c r="A56" s="671"/>
      <c r="B56" s="671"/>
      <c r="C56" s="671"/>
      <c r="D56" s="671"/>
      <c r="E56" s="671"/>
      <c r="F56" s="671"/>
    </row>
    <row r="57" spans="1:6">
      <c r="A57" s="671"/>
      <c r="B57" s="671"/>
      <c r="C57" s="671"/>
      <c r="D57" s="671"/>
      <c r="E57" s="671"/>
      <c r="F57" s="671"/>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57"/>
  <sheetViews>
    <sheetView workbookViewId="0">
      <selection sqref="A1:B1"/>
    </sheetView>
  </sheetViews>
  <sheetFormatPr defaultColWidth="9" defaultRowHeight="15.75"/>
  <cols>
    <col min="1" max="1" width="5.42578125" style="24" customWidth="1"/>
    <col min="2" max="2" width="31.42578125" style="44" customWidth="1"/>
    <col min="3" max="3" width="9" style="44"/>
    <col min="4" max="4" width="15" style="44" customWidth="1"/>
    <col min="5" max="5" width="9" style="62"/>
    <col min="6" max="6" width="60.85546875" style="44" customWidth="1"/>
    <col min="7" max="16384" width="9" style="24"/>
  </cols>
  <sheetData>
    <row r="1" spans="1:6">
      <c r="A1" s="674" t="s">
        <v>74</v>
      </c>
      <c r="B1" s="674"/>
      <c r="C1" s="674" t="s">
        <v>75</v>
      </c>
      <c r="D1" s="674"/>
      <c r="E1" s="61" t="s">
        <v>76</v>
      </c>
      <c r="F1" s="61" t="s">
        <v>77</v>
      </c>
    </row>
    <row r="2" spans="1:6">
      <c r="A2" s="25" t="s">
        <v>78</v>
      </c>
      <c r="B2" s="26"/>
      <c r="C2" s="679" t="s">
        <v>79</v>
      </c>
      <c r="D2" s="680"/>
      <c r="E2" s="27"/>
      <c r="F2" s="28"/>
    </row>
    <row r="3" spans="1:6">
      <c r="A3" s="29" t="s">
        <v>80</v>
      </c>
      <c r="B3" s="30"/>
      <c r="C3" s="681" t="s">
        <v>81</v>
      </c>
      <c r="D3" s="682"/>
      <c r="E3" s="27"/>
      <c r="F3" s="28"/>
    </row>
    <row r="4" spans="1:6">
      <c r="A4" s="31" t="s">
        <v>83</v>
      </c>
      <c r="B4" s="32"/>
      <c r="C4" s="31"/>
      <c r="D4" s="30"/>
      <c r="E4" s="27"/>
      <c r="F4" s="28"/>
    </row>
    <row r="5" spans="1:6">
      <c r="A5" s="31"/>
      <c r="B5" s="32" t="s">
        <v>84</v>
      </c>
      <c r="C5" s="29" t="s">
        <v>85</v>
      </c>
      <c r="D5" s="33"/>
      <c r="E5" s="27"/>
      <c r="F5" s="28"/>
    </row>
    <row r="6" spans="1:6">
      <c r="A6" s="31"/>
      <c r="B6" s="32" t="s">
        <v>86</v>
      </c>
      <c r="C6" s="29" t="s">
        <v>1005</v>
      </c>
      <c r="D6" s="33"/>
      <c r="E6" s="27"/>
      <c r="F6" s="28"/>
    </row>
    <row r="7" spans="1:6">
      <c r="A7" s="31"/>
      <c r="B7" s="32" t="s">
        <v>88</v>
      </c>
      <c r="C7" s="29">
        <v>16</v>
      </c>
      <c r="D7" s="33" t="s">
        <v>10</v>
      </c>
      <c r="E7" s="27">
        <v>1</v>
      </c>
      <c r="F7" s="28" t="s">
        <v>299</v>
      </c>
    </row>
    <row r="8" spans="1:6">
      <c r="A8" s="31"/>
      <c r="B8" s="32" t="s">
        <v>90</v>
      </c>
      <c r="C8" s="29">
        <v>11152</v>
      </c>
      <c r="D8" s="33" t="s">
        <v>12</v>
      </c>
      <c r="E8" s="27">
        <v>1</v>
      </c>
      <c r="F8" s="51" t="s">
        <v>1000</v>
      </c>
    </row>
    <row r="9" spans="1:6">
      <c r="A9" s="31"/>
      <c r="B9" s="32" t="s">
        <v>91</v>
      </c>
      <c r="C9" s="29">
        <v>390000</v>
      </c>
      <c r="D9" s="33" t="s">
        <v>15</v>
      </c>
      <c r="E9" s="27">
        <v>1</v>
      </c>
      <c r="F9" s="51" t="s">
        <v>1000</v>
      </c>
    </row>
    <row r="10" spans="1:6">
      <c r="A10" s="31"/>
      <c r="B10" s="32" t="s">
        <v>93</v>
      </c>
      <c r="C10" s="29">
        <v>102</v>
      </c>
      <c r="D10" s="33"/>
      <c r="E10" s="27">
        <v>1</v>
      </c>
      <c r="F10" s="51" t="s">
        <v>1000</v>
      </c>
    </row>
    <row r="11" spans="1:6">
      <c r="A11" s="31"/>
      <c r="B11" s="32" t="s">
        <v>94</v>
      </c>
      <c r="C11" s="29">
        <v>50</v>
      </c>
      <c r="D11" s="33"/>
      <c r="E11" s="27">
        <v>1</v>
      </c>
      <c r="F11" s="51" t="s">
        <v>1000</v>
      </c>
    </row>
    <row r="12" spans="1:6">
      <c r="A12" s="31"/>
      <c r="B12" s="32" t="s">
        <v>96</v>
      </c>
      <c r="C12" s="29"/>
      <c r="D12" s="33" t="s">
        <v>19</v>
      </c>
      <c r="E12" s="27"/>
      <c r="F12" s="28"/>
    </row>
    <row r="13" spans="1:6">
      <c r="A13" s="31"/>
      <c r="B13" s="32" t="s">
        <v>97</v>
      </c>
      <c r="C13" s="29"/>
      <c r="D13" s="33" t="s">
        <v>21</v>
      </c>
      <c r="E13" s="27"/>
      <c r="F13" s="28"/>
    </row>
    <row r="14" spans="1:6">
      <c r="A14" s="31"/>
      <c r="B14" s="32" t="s">
        <v>98</v>
      </c>
      <c r="C14" s="29"/>
      <c r="D14" s="33" t="s">
        <v>24</v>
      </c>
      <c r="E14" s="27"/>
      <c r="F14" s="28"/>
    </row>
    <row r="15" spans="1:6">
      <c r="A15" s="31"/>
      <c r="B15" s="32"/>
      <c r="C15" s="29"/>
      <c r="D15" s="33"/>
      <c r="E15" s="27"/>
      <c r="F15" s="28"/>
    </row>
    <row r="16" spans="1:6">
      <c r="A16" s="31" t="s">
        <v>101</v>
      </c>
      <c r="B16" s="32"/>
      <c r="C16" s="29"/>
      <c r="D16" s="33"/>
      <c r="E16" s="27"/>
      <c r="F16" s="28"/>
    </row>
    <row r="17" spans="1:6">
      <c r="A17" s="31"/>
      <c r="B17" s="32" t="s">
        <v>102</v>
      </c>
      <c r="C17" s="29"/>
      <c r="D17" s="33" t="s">
        <v>28</v>
      </c>
      <c r="E17" s="27"/>
      <c r="F17" s="28"/>
    </row>
    <row r="18" spans="1:6">
      <c r="A18" s="31"/>
      <c r="B18" s="32" t="s">
        <v>104</v>
      </c>
      <c r="C18" s="29"/>
      <c r="D18" s="33" t="s">
        <v>31</v>
      </c>
      <c r="E18" s="27"/>
      <c r="F18" s="28"/>
    </row>
    <row r="19" spans="1:6">
      <c r="A19" s="31"/>
      <c r="B19" s="35" t="s">
        <v>106</v>
      </c>
      <c r="C19" s="29"/>
      <c r="D19" s="33" t="s">
        <v>31</v>
      </c>
      <c r="E19" s="27"/>
      <c r="F19" s="28"/>
    </row>
    <row r="20" spans="1:6">
      <c r="A20" s="31"/>
      <c r="B20" s="35" t="s">
        <v>108</v>
      </c>
      <c r="C20" s="29"/>
      <c r="D20" s="33" t="s">
        <v>35</v>
      </c>
      <c r="E20" s="27"/>
      <c r="F20" s="28"/>
    </row>
    <row r="21" spans="1:6">
      <c r="A21" s="31"/>
      <c r="B21" s="35" t="s">
        <v>109</v>
      </c>
      <c r="C21" s="29"/>
      <c r="D21" s="33" t="s">
        <v>28</v>
      </c>
      <c r="E21" s="27"/>
      <c r="F21" s="28"/>
    </row>
    <row r="22" spans="1:6">
      <c r="A22" s="31"/>
      <c r="B22" s="35" t="s">
        <v>110</v>
      </c>
      <c r="C22" s="29"/>
      <c r="D22" s="33" t="s">
        <v>39</v>
      </c>
      <c r="E22" s="27"/>
      <c r="F22" s="28"/>
    </row>
    <row r="23" spans="1:6">
      <c r="A23" s="31"/>
      <c r="B23" s="35" t="s">
        <v>111</v>
      </c>
      <c r="C23" s="29">
        <v>1</v>
      </c>
      <c r="D23" s="33" t="s">
        <v>41</v>
      </c>
      <c r="E23" s="27">
        <v>1</v>
      </c>
      <c r="F23" s="51" t="s">
        <v>1000</v>
      </c>
    </row>
    <row r="24" spans="1:6">
      <c r="A24" s="31"/>
      <c r="B24" s="35" t="s">
        <v>112</v>
      </c>
      <c r="C24" s="29">
        <v>-1</v>
      </c>
      <c r="D24" s="33" t="s">
        <v>41</v>
      </c>
      <c r="E24" s="27">
        <v>1</v>
      </c>
      <c r="F24" s="51" t="s">
        <v>1000</v>
      </c>
    </row>
    <row r="25" spans="1:6">
      <c r="A25" s="31"/>
      <c r="B25" s="32" t="s">
        <v>114</v>
      </c>
      <c r="C25" s="29"/>
      <c r="D25" s="33" t="s">
        <v>41</v>
      </c>
      <c r="E25" s="27"/>
      <c r="F25" s="28"/>
    </row>
    <row r="26" spans="1:6">
      <c r="A26" s="31"/>
      <c r="B26" s="32" t="s">
        <v>115</v>
      </c>
      <c r="C26" s="29"/>
      <c r="D26" s="33" t="s">
        <v>41</v>
      </c>
      <c r="E26" s="27"/>
      <c r="F26" s="28"/>
    </row>
    <row r="27" spans="1:6">
      <c r="A27" s="31"/>
      <c r="B27" s="32"/>
      <c r="C27" s="29"/>
      <c r="D27" s="33"/>
      <c r="E27" s="27"/>
      <c r="F27" s="28"/>
    </row>
    <row r="28" spans="1:6">
      <c r="A28" s="31" t="s">
        <v>116</v>
      </c>
      <c r="B28" s="32"/>
      <c r="C28" s="29"/>
      <c r="D28" s="33"/>
      <c r="E28" s="27"/>
      <c r="F28" s="28"/>
    </row>
    <row r="29" spans="1:6">
      <c r="A29" s="31"/>
      <c r="B29" s="32" t="s">
        <v>117</v>
      </c>
      <c r="C29" s="29"/>
      <c r="D29" s="33" t="s">
        <v>48</v>
      </c>
      <c r="E29" s="27"/>
      <c r="F29" s="28"/>
    </row>
    <row r="30" spans="1:6">
      <c r="A30" s="31"/>
      <c r="B30" s="35" t="s">
        <v>118</v>
      </c>
      <c r="C30" s="29"/>
      <c r="D30" s="33" t="s">
        <v>50</v>
      </c>
      <c r="E30" s="27"/>
      <c r="F30" s="28"/>
    </row>
    <row r="31" spans="1:6">
      <c r="A31" s="31"/>
      <c r="B31" s="35" t="s">
        <v>119</v>
      </c>
      <c r="C31" s="29"/>
      <c r="D31" s="33" t="s">
        <v>50</v>
      </c>
      <c r="E31" s="27"/>
      <c r="F31" s="28"/>
    </row>
    <row r="32" spans="1:6">
      <c r="A32" s="31"/>
      <c r="B32" s="35" t="s">
        <v>120</v>
      </c>
      <c r="C32" s="29"/>
      <c r="D32" s="33" t="s">
        <v>41</v>
      </c>
      <c r="E32" s="27"/>
      <c r="F32" s="28"/>
    </row>
    <row r="33" spans="1:6">
      <c r="A33" s="29"/>
      <c r="B33" s="30"/>
      <c r="C33" s="29"/>
      <c r="D33" s="30"/>
      <c r="E33" s="27"/>
      <c r="F33" s="28"/>
    </row>
    <row r="34" spans="1:6">
      <c r="A34" s="31" t="s">
        <v>121</v>
      </c>
      <c r="B34" s="32"/>
      <c r="C34" s="29"/>
      <c r="D34" s="33"/>
      <c r="E34" s="27"/>
      <c r="F34" s="28"/>
    </row>
    <row r="35" spans="1:6">
      <c r="A35" s="31"/>
      <c r="B35" s="32" t="s">
        <v>122</v>
      </c>
      <c r="C35" s="29">
        <v>20</v>
      </c>
      <c r="D35" s="33" t="s">
        <v>56</v>
      </c>
      <c r="E35" s="27">
        <v>1</v>
      </c>
      <c r="F35" s="51" t="s">
        <v>1000</v>
      </c>
    </row>
    <row r="36" spans="1:6">
      <c r="A36" s="31"/>
      <c r="B36" s="35" t="s">
        <v>123</v>
      </c>
      <c r="C36" s="29"/>
      <c r="D36" s="33"/>
      <c r="E36" s="27"/>
      <c r="F36" s="28"/>
    </row>
    <row r="37" spans="1:6">
      <c r="A37" s="31"/>
      <c r="B37" s="36" t="s">
        <v>58</v>
      </c>
      <c r="C37" s="37"/>
      <c r="D37" s="33" t="s">
        <v>59</v>
      </c>
      <c r="E37" s="27"/>
      <c r="F37" s="28"/>
    </row>
    <row r="38" spans="1:6">
      <c r="A38" s="31"/>
      <c r="B38" s="36" t="s">
        <v>60</v>
      </c>
      <c r="C38" s="37"/>
      <c r="D38" s="33" t="s">
        <v>59</v>
      </c>
      <c r="E38" s="27"/>
      <c r="F38" s="28"/>
    </row>
    <row r="39" spans="1:6">
      <c r="A39" s="31"/>
      <c r="B39" s="36" t="s">
        <v>61</v>
      </c>
      <c r="C39" s="37"/>
      <c r="D39" s="33" t="s">
        <v>59</v>
      </c>
      <c r="E39" s="27"/>
      <c r="F39" s="28"/>
    </row>
    <row r="40" spans="1:6">
      <c r="A40" s="31"/>
      <c r="B40" s="36" t="s">
        <v>62</v>
      </c>
      <c r="C40" s="37"/>
      <c r="D40" s="33" t="s">
        <v>59</v>
      </c>
      <c r="E40" s="27"/>
      <c r="F40" s="28"/>
    </row>
    <row r="41" spans="1:6">
      <c r="A41" s="31"/>
      <c r="B41" s="36" t="s">
        <v>63</v>
      </c>
      <c r="C41" s="37"/>
      <c r="D41" s="33" t="s">
        <v>59</v>
      </c>
      <c r="E41" s="27"/>
      <c r="F41" s="28"/>
    </row>
    <row r="42" spans="1:6">
      <c r="A42" s="31"/>
      <c r="B42" s="36" t="s">
        <v>64</v>
      </c>
      <c r="C42" s="37"/>
      <c r="D42" s="33" t="s">
        <v>59</v>
      </c>
      <c r="E42" s="27"/>
      <c r="F42" s="28"/>
    </row>
    <row r="43" spans="1:6">
      <c r="A43" s="38"/>
      <c r="B43" s="39" t="s">
        <v>65</v>
      </c>
      <c r="C43" s="40"/>
      <c r="D43" s="41" t="s">
        <v>59</v>
      </c>
      <c r="E43" s="27"/>
      <c r="F43" s="28"/>
    </row>
    <row r="44" spans="1:6">
      <c r="A44" s="675" t="s">
        <v>125</v>
      </c>
      <c r="B44" s="675"/>
      <c r="C44" s="676" t="s">
        <v>126</v>
      </c>
      <c r="D44" s="677"/>
      <c r="E44" s="677"/>
      <c r="F44" s="678"/>
    </row>
    <row r="45" spans="1:6">
      <c r="A45" s="675" t="s">
        <v>127</v>
      </c>
      <c r="B45" s="675"/>
      <c r="C45" s="688" t="s">
        <v>1585</v>
      </c>
      <c r="D45" s="677"/>
      <c r="E45" s="677"/>
      <c r="F45" s="678"/>
    </row>
    <row r="46" spans="1:6">
      <c r="A46" s="42"/>
      <c r="B46" s="42"/>
      <c r="C46" s="42"/>
      <c r="D46" s="42"/>
      <c r="E46" s="43"/>
      <c r="F46" s="42"/>
    </row>
    <row r="47" spans="1:6">
      <c r="A47" s="24" t="s">
        <v>129</v>
      </c>
    </row>
    <row r="48" spans="1:6">
      <c r="A48" s="675" t="s">
        <v>1002</v>
      </c>
      <c r="B48" s="675"/>
      <c r="C48" s="675"/>
      <c r="D48" s="675"/>
      <c r="E48" s="675"/>
      <c r="F48" s="675"/>
    </row>
    <row r="49" spans="1:6">
      <c r="A49" s="671"/>
      <c r="B49" s="671"/>
      <c r="C49" s="671"/>
      <c r="D49" s="671"/>
      <c r="E49" s="671"/>
      <c r="F49" s="671"/>
    </row>
    <row r="50" spans="1:6">
      <c r="A50" s="671"/>
      <c r="B50" s="671"/>
      <c r="C50" s="671"/>
      <c r="D50" s="671"/>
      <c r="E50" s="671"/>
      <c r="F50" s="671"/>
    </row>
    <row r="51" spans="1:6">
      <c r="A51" s="671"/>
      <c r="B51" s="671"/>
      <c r="C51" s="671"/>
      <c r="D51" s="671"/>
      <c r="E51" s="671"/>
      <c r="F51" s="671"/>
    </row>
    <row r="52" spans="1:6">
      <c r="A52" s="671"/>
      <c r="B52" s="671"/>
      <c r="C52" s="671"/>
      <c r="D52" s="671"/>
      <c r="E52" s="671"/>
      <c r="F52" s="671"/>
    </row>
    <row r="53" spans="1:6">
      <c r="A53" s="671"/>
      <c r="B53" s="671"/>
      <c r="C53" s="671"/>
      <c r="D53" s="671"/>
      <c r="E53" s="671"/>
      <c r="F53" s="671"/>
    </row>
    <row r="54" spans="1:6">
      <c r="A54" s="671"/>
      <c r="B54" s="671"/>
      <c r="C54" s="671"/>
      <c r="D54" s="671"/>
      <c r="E54" s="671"/>
      <c r="F54" s="671"/>
    </row>
    <row r="55" spans="1:6">
      <c r="A55" s="671"/>
      <c r="B55" s="671"/>
      <c r="C55" s="671"/>
      <c r="D55" s="671"/>
      <c r="E55" s="671"/>
      <c r="F55" s="671"/>
    </row>
    <row r="56" spans="1:6">
      <c r="A56" s="671"/>
      <c r="B56" s="671"/>
      <c r="C56" s="671"/>
      <c r="D56" s="671"/>
      <c r="E56" s="671"/>
      <c r="F56" s="671"/>
    </row>
    <row r="57" spans="1:6">
      <c r="A57" s="671"/>
      <c r="B57" s="671"/>
      <c r="C57" s="671"/>
      <c r="D57" s="671"/>
      <c r="E57" s="671"/>
      <c r="F57" s="671"/>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2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K50"/>
  <sheetViews>
    <sheetView workbookViewId="0">
      <selection sqref="A1:B1"/>
    </sheetView>
  </sheetViews>
  <sheetFormatPr defaultColWidth="18.85546875" defaultRowHeight="15.75"/>
  <cols>
    <col min="1" max="1" width="18.85546875" style="117"/>
    <col min="2" max="2" width="21.7109375" style="118" customWidth="1"/>
    <col min="3" max="3" width="6.85546875" style="118" customWidth="1"/>
    <col min="4" max="4" width="18.85546875" style="118"/>
    <col min="5" max="5" width="8" style="119" customWidth="1"/>
    <col min="6" max="6" width="64" style="118" customWidth="1"/>
    <col min="7" max="1025" width="18.85546875" style="117"/>
    <col min="1026" max="16384" width="18.85546875" style="120"/>
  </cols>
  <sheetData>
    <row r="1" spans="1:1025">
      <c r="A1" s="690" t="s">
        <v>1391</v>
      </c>
      <c r="B1" s="690"/>
      <c r="C1" s="690" t="s">
        <v>1392</v>
      </c>
      <c r="D1" s="690"/>
      <c r="E1" s="102" t="s">
        <v>1393</v>
      </c>
      <c r="F1" s="102" t="s">
        <v>1394</v>
      </c>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0"/>
      <c r="CC1" s="120"/>
      <c r="CD1" s="120"/>
      <c r="CE1" s="120"/>
      <c r="CF1" s="120"/>
      <c r="CG1" s="120"/>
      <c r="CH1" s="120"/>
      <c r="CI1" s="120"/>
      <c r="CJ1" s="120"/>
      <c r="CK1" s="120"/>
      <c r="CL1" s="120"/>
      <c r="CM1" s="120"/>
      <c r="CN1" s="120"/>
      <c r="CO1" s="120"/>
      <c r="CP1" s="120"/>
      <c r="CQ1" s="120"/>
      <c r="CR1" s="120"/>
      <c r="CS1" s="120"/>
      <c r="CT1" s="120"/>
      <c r="CU1" s="120"/>
      <c r="CV1" s="120"/>
      <c r="CW1" s="120"/>
      <c r="CX1" s="120"/>
      <c r="CY1" s="120"/>
      <c r="CZ1" s="120"/>
      <c r="DA1" s="120"/>
      <c r="DB1" s="120"/>
      <c r="DC1" s="120"/>
      <c r="DD1" s="120"/>
      <c r="DE1" s="120"/>
      <c r="DF1" s="120"/>
      <c r="DG1" s="120"/>
      <c r="DH1" s="120"/>
      <c r="DI1" s="120"/>
      <c r="DJ1" s="120"/>
      <c r="DK1" s="120"/>
      <c r="DL1" s="120"/>
      <c r="DM1" s="120"/>
      <c r="DN1" s="120"/>
      <c r="DO1" s="120"/>
      <c r="DP1" s="120"/>
      <c r="DQ1" s="120"/>
      <c r="DR1" s="120"/>
      <c r="DS1" s="120"/>
      <c r="DT1" s="120"/>
      <c r="DU1" s="120"/>
      <c r="DV1" s="120"/>
      <c r="DW1" s="120"/>
      <c r="DX1" s="120"/>
      <c r="DY1" s="120"/>
      <c r="DZ1" s="120"/>
      <c r="EA1" s="120"/>
      <c r="EB1" s="120"/>
      <c r="EC1" s="120"/>
      <c r="ED1" s="120"/>
      <c r="EE1" s="120"/>
      <c r="EF1" s="120"/>
      <c r="EG1" s="120"/>
      <c r="EH1" s="120"/>
      <c r="EI1" s="120"/>
      <c r="EJ1" s="120"/>
      <c r="EK1" s="120"/>
      <c r="EL1" s="120"/>
      <c r="EM1" s="120"/>
      <c r="EN1" s="120"/>
      <c r="EO1" s="120"/>
      <c r="EP1" s="120"/>
      <c r="EQ1" s="120"/>
      <c r="ER1" s="120"/>
      <c r="ES1" s="120"/>
      <c r="ET1" s="120"/>
      <c r="EU1" s="120"/>
      <c r="EV1" s="120"/>
      <c r="EW1" s="120"/>
      <c r="EX1" s="120"/>
      <c r="EY1" s="120"/>
      <c r="EZ1" s="120"/>
      <c r="FA1" s="120"/>
      <c r="FB1" s="120"/>
      <c r="FC1" s="120"/>
      <c r="FD1" s="120"/>
      <c r="FE1" s="120"/>
      <c r="FF1" s="120"/>
      <c r="FG1" s="120"/>
      <c r="FH1" s="120"/>
      <c r="FI1" s="120"/>
      <c r="FJ1" s="120"/>
      <c r="FK1" s="120"/>
      <c r="FL1" s="120"/>
      <c r="FM1" s="120"/>
      <c r="FN1" s="120"/>
      <c r="FO1" s="120"/>
      <c r="FP1" s="120"/>
      <c r="FQ1" s="120"/>
      <c r="FR1" s="120"/>
      <c r="FS1" s="120"/>
      <c r="FT1" s="120"/>
      <c r="FU1" s="120"/>
      <c r="FV1" s="120"/>
      <c r="FW1" s="120"/>
      <c r="FX1" s="120"/>
      <c r="FY1" s="120"/>
      <c r="FZ1" s="120"/>
      <c r="GA1" s="120"/>
      <c r="GB1" s="120"/>
      <c r="GC1" s="120"/>
      <c r="GD1" s="120"/>
      <c r="GE1" s="120"/>
      <c r="GF1" s="120"/>
      <c r="GG1" s="120"/>
      <c r="GH1" s="120"/>
      <c r="GI1" s="120"/>
      <c r="GJ1" s="120"/>
      <c r="GK1" s="120"/>
      <c r="GL1" s="120"/>
      <c r="GM1" s="120"/>
      <c r="GN1" s="120"/>
      <c r="GO1" s="120"/>
      <c r="GP1" s="120"/>
      <c r="GQ1" s="120"/>
      <c r="GR1" s="120"/>
      <c r="GS1" s="120"/>
      <c r="GT1" s="120"/>
      <c r="GU1" s="120"/>
      <c r="GV1" s="120"/>
      <c r="GW1" s="120"/>
      <c r="GX1" s="120"/>
      <c r="GY1" s="120"/>
      <c r="GZ1" s="120"/>
      <c r="HA1" s="120"/>
      <c r="HB1" s="120"/>
      <c r="HC1" s="120"/>
      <c r="HD1" s="120"/>
      <c r="HE1" s="120"/>
      <c r="HF1" s="120"/>
      <c r="HG1" s="120"/>
      <c r="HH1" s="120"/>
      <c r="HI1" s="120"/>
      <c r="HJ1" s="120"/>
      <c r="HK1" s="120"/>
      <c r="HL1" s="120"/>
      <c r="HM1" s="120"/>
      <c r="HN1" s="120"/>
      <c r="HO1" s="120"/>
      <c r="HP1" s="120"/>
      <c r="HQ1" s="120"/>
      <c r="HR1" s="120"/>
      <c r="HS1" s="120"/>
      <c r="HT1" s="120"/>
      <c r="HU1" s="120"/>
      <c r="HV1" s="120"/>
      <c r="HW1" s="120"/>
      <c r="HX1" s="120"/>
      <c r="HY1" s="120"/>
      <c r="HZ1" s="120"/>
      <c r="IA1" s="120"/>
      <c r="IB1" s="120"/>
      <c r="IC1" s="120"/>
      <c r="ID1" s="120"/>
      <c r="IE1" s="120"/>
      <c r="IF1" s="120"/>
      <c r="IG1" s="120"/>
      <c r="IH1" s="120"/>
      <c r="II1" s="120"/>
      <c r="IJ1" s="120"/>
      <c r="IK1" s="120"/>
      <c r="IL1" s="120"/>
      <c r="IM1" s="120"/>
      <c r="IN1" s="120"/>
      <c r="IO1" s="120"/>
      <c r="IP1" s="120"/>
      <c r="IQ1" s="120"/>
      <c r="IR1" s="120"/>
      <c r="IS1" s="120"/>
      <c r="IT1" s="120"/>
      <c r="IU1" s="120"/>
      <c r="IV1" s="120"/>
      <c r="IW1" s="120"/>
      <c r="IX1" s="120"/>
      <c r="IY1" s="120"/>
      <c r="IZ1" s="120"/>
      <c r="JA1" s="120"/>
      <c r="JB1" s="120"/>
      <c r="JC1" s="120"/>
      <c r="JD1" s="120"/>
      <c r="JE1" s="120"/>
      <c r="JF1" s="120"/>
      <c r="JG1" s="120"/>
      <c r="JH1" s="120"/>
      <c r="JI1" s="120"/>
      <c r="JJ1" s="120"/>
      <c r="JK1" s="120"/>
      <c r="JL1" s="120"/>
      <c r="JM1" s="120"/>
      <c r="JN1" s="120"/>
      <c r="JO1" s="120"/>
      <c r="JP1" s="120"/>
      <c r="JQ1" s="120"/>
      <c r="JR1" s="120"/>
      <c r="JS1" s="120"/>
      <c r="JT1" s="120"/>
      <c r="JU1" s="120"/>
      <c r="JV1" s="120"/>
      <c r="JW1" s="120"/>
      <c r="JX1" s="120"/>
      <c r="JY1" s="120"/>
      <c r="JZ1" s="120"/>
      <c r="KA1" s="120"/>
      <c r="KB1" s="120"/>
      <c r="KC1" s="120"/>
      <c r="KD1" s="120"/>
      <c r="KE1" s="120"/>
      <c r="KF1" s="120"/>
      <c r="KG1" s="120"/>
      <c r="KH1" s="120"/>
      <c r="KI1" s="120"/>
      <c r="KJ1" s="120"/>
      <c r="KK1" s="120"/>
      <c r="KL1" s="120"/>
      <c r="KM1" s="120"/>
      <c r="KN1" s="120"/>
      <c r="KO1" s="120"/>
      <c r="KP1" s="120"/>
      <c r="KQ1" s="120"/>
      <c r="KR1" s="120"/>
      <c r="KS1" s="120"/>
      <c r="KT1" s="120"/>
      <c r="KU1" s="120"/>
      <c r="KV1" s="120"/>
      <c r="KW1" s="120"/>
      <c r="KX1" s="120"/>
      <c r="KY1" s="120"/>
      <c r="KZ1" s="120"/>
      <c r="LA1" s="120"/>
      <c r="LB1" s="120"/>
      <c r="LC1" s="120"/>
      <c r="LD1" s="120"/>
      <c r="LE1" s="120"/>
      <c r="LF1" s="120"/>
      <c r="LG1" s="120"/>
      <c r="LH1" s="120"/>
      <c r="LI1" s="120"/>
      <c r="LJ1" s="120"/>
      <c r="LK1" s="120"/>
      <c r="LL1" s="120"/>
      <c r="LM1" s="120"/>
      <c r="LN1" s="120"/>
      <c r="LO1" s="120"/>
      <c r="LP1" s="120"/>
      <c r="LQ1" s="120"/>
      <c r="LR1" s="120"/>
      <c r="LS1" s="120"/>
      <c r="LT1" s="120"/>
      <c r="LU1" s="120"/>
      <c r="LV1" s="120"/>
      <c r="LW1" s="120"/>
      <c r="LX1" s="120"/>
      <c r="LY1" s="120"/>
      <c r="LZ1" s="120"/>
      <c r="MA1" s="120"/>
      <c r="MB1" s="120"/>
      <c r="MC1" s="120"/>
      <c r="MD1" s="120"/>
      <c r="ME1" s="120"/>
      <c r="MF1" s="120"/>
      <c r="MG1" s="120"/>
      <c r="MH1" s="120"/>
      <c r="MI1" s="120"/>
      <c r="MJ1" s="120"/>
      <c r="MK1" s="120"/>
      <c r="ML1" s="120"/>
      <c r="MM1" s="120"/>
      <c r="MN1" s="120"/>
      <c r="MO1" s="120"/>
      <c r="MP1" s="120"/>
      <c r="MQ1" s="120"/>
      <c r="MR1" s="120"/>
      <c r="MS1" s="120"/>
      <c r="MT1" s="120"/>
      <c r="MU1" s="120"/>
      <c r="MV1" s="120"/>
      <c r="MW1" s="120"/>
      <c r="MX1" s="120"/>
      <c r="MY1" s="120"/>
      <c r="MZ1" s="120"/>
      <c r="NA1" s="120"/>
      <c r="NB1" s="120"/>
      <c r="NC1" s="120"/>
      <c r="ND1" s="120"/>
      <c r="NE1" s="120"/>
      <c r="NF1" s="120"/>
      <c r="NG1" s="120"/>
      <c r="NH1" s="120"/>
      <c r="NI1" s="120"/>
      <c r="NJ1" s="120"/>
      <c r="NK1" s="120"/>
      <c r="NL1" s="120"/>
      <c r="NM1" s="120"/>
      <c r="NN1" s="120"/>
      <c r="NO1" s="120"/>
      <c r="NP1" s="120"/>
      <c r="NQ1" s="120"/>
      <c r="NR1" s="120"/>
      <c r="NS1" s="120"/>
      <c r="NT1" s="120"/>
      <c r="NU1" s="120"/>
      <c r="NV1" s="120"/>
      <c r="NW1" s="120"/>
      <c r="NX1" s="120"/>
      <c r="NY1" s="120"/>
      <c r="NZ1" s="120"/>
      <c r="OA1" s="120"/>
      <c r="OB1" s="120"/>
      <c r="OC1" s="120"/>
      <c r="OD1" s="120"/>
      <c r="OE1" s="120"/>
      <c r="OF1" s="120"/>
      <c r="OG1" s="120"/>
      <c r="OH1" s="120"/>
      <c r="OI1" s="120"/>
      <c r="OJ1" s="120"/>
      <c r="OK1" s="120"/>
      <c r="OL1" s="120"/>
      <c r="OM1" s="120"/>
      <c r="ON1" s="120"/>
      <c r="OO1" s="120"/>
      <c r="OP1" s="120"/>
      <c r="OQ1" s="120"/>
      <c r="OR1" s="120"/>
      <c r="OS1" s="120"/>
      <c r="OT1" s="120"/>
      <c r="OU1" s="120"/>
      <c r="OV1" s="120"/>
      <c r="OW1" s="120"/>
      <c r="OX1" s="120"/>
      <c r="OY1" s="120"/>
      <c r="OZ1" s="120"/>
      <c r="PA1" s="120"/>
      <c r="PB1" s="120"/>
      <c r="PC1" s="120"/>
      <c r="PD1" s="120"/>
      <c r="PE1" s="120"/>
      <c r="PF1" s="120"/>
      <c r="PG1" s="120"/>
      <c r="PH1" s="120"/>
      <c r="PI1" s="120"/>
      <c r="PJ1" s="120"/>
      <c r="PK1" s="120"/>
      <c r="PL1" s="120"/>
      <c r="PM1" s="120"/>
      <c r="PN1" s="120"/>
      <c r="PO1" s="120"/>
      <c r="PP1" s="120"/>
      <c r="PQ1" s="120"/>
      <c r="PR1" s="120"/>
      <c r="PS1" s="120"/>
      <c r="PT1" s="120"/>
      <c r="PU1" s="120"/>
      <c r="PV1" s="120"/>
      <c r="PW1" s="120"/>
      <c r="PX1" s="120"/>
      <c r="PY1" s="120"/>
      <c r="PZ1" s="120"/>
      <c r="QA1" s="120"/>
      <c r="QB1" s="120"/>
      <c r="QC1" s="120"/>
      <c r="QD1" s="120"/>
      <c r="QE1" s="120"/>
      <c r="QF1" s="120"/>
      <c r="QG1" s="120"/>
      <c r="QH1" s="120"/>
      <c r="QI1" s="120"/>
      <c r="QJ1" s="120"/>
      <c r="QK1" s="120"/>
      <c r="QL1" s="120"/>
      <c r="QM1" s="120"/>
      <c r="QN1" s="120"/>
      <c r="QO1" s="120"/>
      <c r="QP1" s="120"/>
      <c r="QQ1" s="120"/>
      <c r="QR1" s="120"/>
      <c r="QS1" s="120"/>
      <c r="QT1" s="120"/>
      <c r="QU1" s="120"/>
      <c r="QV1" s="120"/>
      <c r="QW1" s="120"/>
      <c r="QX1" s="120"/>
      <c r="QY1" s="120"/>
      <c r="QZ1" s="120"/>
      <c r="RA1" s="120"/>
      <c r="RB1" s="120"/>
      <c r="RC1" s="120"/>
      <c r="RD1" s="120"/>
      <c r="RE1" s="120"/>
      <c r="RF1" s="120"/>
      <c r="RG1" s="120"/>
      <c r="RH1" s="120"/>
      <c r="RI1" s="120"/>
      <c r="RJ1" s="120"/>
      <c r="RK1" s="120"/>
      <c r="RL1" s="120"/>
      <c r="RM1" s="120"/>
      <c r="RN1" s="120"/>
      <c r="RO1" s="120"/>
      <c r="RP1" s="120"/>
      <c r="RQ1" s="120"/>
      <c r="RR1" s="120"/>
      <c r="RS1" s="120"/>
      <c r="RT1" s="120"/>
      <c r="RU1" s="120"/>
      <c r="RV1" s="120"/>
      <c r="RW1" s="120"/>
      <c r="RX1" s="120"/>
      <c r="RY1" s="120"/>
      <c r="RZ1" s="120"/>
      <c r="SA1" s="120"/>
      <c r="SB1" s="120"/>
      <c r="SC1" s="120"/>
      <c r="SD1" s="120"/>
      <c r="SE1" s="120"/>
      <c r="SF1" s="120"/>
      <c r="SG1" s="120"/>
      <c r="SH1" s="120"/>
      <c r="SI1" s="120"/>
      <c r="SJ1" s="120"/>
      <c r="SK1" s="120"/>
      <c r="SL1" s="120"/>
      <c r="SM1" s="120"/>
      <c r="SN1" s="120"/>
      <c r="SO1" s="120"/>
      <c r="SP1" s="120"/>
      <c r="SQ1" s="120"/>
      <c r="SR1" s="120"/>
      <c r="SS1" s="120"/>
      <c r="ST1" s="120"/>
      <c r="SU1" s="120"/>
      <c r="SV1" s="120"/>
      <c r="SW1" s="120"/>
      <c r="SX1" s="120"/>
      <c r="SY1" s="120"/>
      <c r="SZ1" s="120"/>
      <c r="TA1" s="120"/>
      <c r="TB1" s="120"/>
      <c r="TC1" s="120"/>
      <c r="TD1" s="120"/>
      <c r="TE1" s="120"/>
      <c r="TF1" s="120"/>
      <c r="TG1" s="120"/>
      <c r="TH1" s="120"/>
      <c r="TI1" s="120"/>
      <c r="TJ1" s="120"/>
      <c r="TK1" s="120"/>
      <c r="TL1" s="120"/>
      <c r="TM1" s="120"/>
      <c r="TN1" s="120"/>
      <c r="TO1" s="120"/>
      <c r="TP1" s="120"/>
      <c r="TQ1" s="120"/>
      <c r="TR1" s="120"/>
      <c r="TS1" s="120"/>
      <c r="TT1" s="120"/>
      <c r="TU1" s="120"/>
      <c r="TV1" s="120"/>
      <c r="TW1" s="120"/>
      <c r="TX1" s="120"/>
      <c r="TY1" s="120"/>
      <c r="TZ1" s="120"/>
      <c r="UA1" s="120"/>
      <c r="UB1" s="120"/>
      <c r="UC1" s="120"/>
      <c r="UD1" s="120"/>
      <c r="UE1" s="120"/>
      <c r="UF1" s="120"/>
      <c r="UG1" s="120"/>
      <c r="UH1" s="120"/>
      <c r="UI1" s="120"/>
      <c r="UJ1" s="120"/>
      <c r="UK1" s="120"/>
      <c r="UL1" s="120"/>
      <c r="UM1" s="120"/>
      <c r="UN1" s="120"/>
      <c r="UO1" s="120"/>
      <c r="UP1" s="120"/>
      <c r="UQ1" s="120"/>
      <c r="UR1" s="120"/>
      <c r="US1" s="120"/>
      <c r="UT1" s="120"/>
      <c r="UU1" s="120"/>
      <c r="UV1" s="120"/>
      <c r="UW1" s="120"/>
      <c r="UX1" s="120"/>
      <c r="UY1" s="120"/>
      <c r="UZ1" s="120"/>
      <c r="VA1" s="120"/>
      <c r="VB1" s="120"/>
      <c r="VC1" s="120"/>
      <c r="VD1" s="120"/>
      <c r="VE1" s="120"/>
      <c r="VF1" s="120"/>
      <c r="VG1" s="120"/>
      <c r="VH1" s="120"/>
      <c r="VI1" s="120"/>
      <c r="VJ1" s="120"/>
      <c r="VK1" s="120"/>
      <c r="VL1" s="120"/>
      <c r="VM1" s="120"/>
      <c r="VN1" s="120"/>
      <c r="VO1" s="120"/>
      <c r="VP1" s="120"/>
      <c r="VQ1" s="120"/>
      <c r="VR1" s="120"/>
      <c r="VS1" s="120"/>
      <c r="VT1" s="120"/>
      <c r="VU1" s="120"/>
      <c r="VV1" s="120"/>
      <c r="VW1" s="120"/>
      <c r="VX1" s="120"/>
      <c r="VY1" s="120"/>
      <c r="VZ1" s="120"/>
      <c r="WA1" s="120"/>
      <c r="WB1" s="120"/>
      <c r="WC1" s="120"/>
      <c r="WD1" s="120"/>
      <c r="WE1" s="120"/>
      <c r="WF1" s="120"/>
      <c r="WG1" s="120"/>
      <c r="WH1" s="120"/>
      <c r="WI1" s="120"/>
      <c r="WJ1" s="120"/>
      <c r="WK1" s="120"/>
      <c r="WL1" s="120"/>
      <c r="WM1" s="120"/>
      <c r="WN1" s="120"/>
      <c r="WO1" s="120"/>
      <c r="WP1" s="120"/>
      <c r="WQ1" s="120"/>
      <c r="WR1" s="120"/>
      <c r="WS1" s="120"/>
      <c r="WT1" s="120"/>
      <c r="WU1" s="120"/>
      <c r="WV1" s="120"/>
      <c r="WW1" s="120"/>
      <c r="WX1" s="120"/>
      <c r="WY1" s="120"/>
      <c r="WZ1" s="120"/>
      <c r="XA1" s="120"/>
      <c r="XB1" s="120"/>
      <c r="XC1" s="120"/>
      <c r="XD1" s="120"/>
      <c r="XE1" s="120"/>
      <c r="XF1" s="120"/>
      <c r="XG1" s="120"/>
      <c r="XH1" s="120"/>
      <c r="XI1" s="120"/>
      <c r="XJ1" s="120"/>
      <c r="XK1" s="120"/>
      <c r="XL1" s="120"/>
      <c r="XM1" s="120"/>
      <c r="XN1" s="120"/>
      <c r="XO1" s="120"/>
      <c r="XP1" s="120"/>
      <c r="XQ1" s="120"/>
      <c r="XR1" s="120"/>
      <c r="XS1" s="120"/>
      <c r="XT1" s="120"/>
      <c r="XU1" s="120"/>
      <c r="XV1" s="120"/>
      <c r="XW1" s="120"/>
      <c r="XX1" s="120"/>
      <c r="XY1" s="120"/>
      <c r="XZ1" s="120"/>
      <c r="YA1" s="120"/>
      <c r="YB1" s="120"/>
      <c r="YC1" s="120"/>
      <c r="YD1" s="120"/>
      <c r="YE1" s="120"/>
      <c r="YF1" s="120"/>
      <c r="YG1" s="120"/>
      <c r="YH1" s="120"/>
      <c r="YI1" s="120"/>
      <c r="YJ1" s="120"/>
      <c r="YK1" s="120"/>
      <c r="YL1" s="120"/>
      <c r="YM1" s="120"/>
      <c r="YN1" s="120"/>
      <c r="YO1" s="120"/>
      <c r="YP1" s="120"/>
      <c r="YQ1" s="120"/>
      <c r="YR1" s="120"/>
      <c r="YS1" s="120"/>
      <c r="YT1" s="120"/>
      <c r="YU1" s="120"/>
      <c r="YV1" s="120"/>
      <c r="YW1" s="120"/>
      <c r="YX1" s="120"/>
      <c r="YY1" s="120"/>
      <c r="YZ1" s="120"/>
      <c r="ZA1" s="120"/>
      <c r="ZB1" s="120"/>
      <c r="ZC1" s="120"/>
      <c r="ZD1" s="120"/>
      <c r="ZE1" s="120"/>
      <c r="ZF1" s="120"/>
      <c r="ZG1" s="120"/>
      <c r="ZH1" s="120"/>
      <c r="ZI1" s="120"/>
      <c r="ZJ1" s="120"/>
      <c r="ZK1" s="120"/>
      <c r="ZL1" s="120"/>
      <c r="ZM1" s="120"/>
      <c r="ZN1" s="120"/>
      <c r="ZO1" s="120"/>
      <c r="ZP1" s="120"/>
      <c r="ZQ1" s="120"/>
      <c r="ZR1" s="120"/>
      <c r="ZS1" s="120"/>
      <c r="ZT1" s="120"/>
      <c r="ZU1" s="120"/>
      <c r="ZV1" s="120"/>
      <c r="ZW1" s="120"/>
      <c r="ZX1" s="120"/>
      <c r="ZY1" s="120"/>
      <c r="ZZ1" s="120"/>
      <c r="AAA1" s="120"/>
      <c r="AAB1" s="120"/>
      <c r="AAC1" s="120"/>
      <c r="AAD1" s="120"/>
      <c r="AAE1" s="120"/>
      <c r="AAF1" s="120"/>
      <c r="AAG1" s="120"/>
      <c r="AAH1" s="120"/>
      <c r="AAI1" s="120"/>
      <c r="AAJ1" s="120"/>
      <c r="AAK1" s="120"/>
      <c r="AAL1" s="120"/>
      <c r="AAM1" s="120"/>
      <c r="AAN1" s="120"/>
      <c r="AAO1" s="120"/>
      <c r="AAP1" s="120"/>
      <c r="AAQ1" s="120"/>
      <c r="AAR1" s="120"/>
      <c r="AAS1" s="120"/>
      <c r="AAT1" s="120"/>
      <c r="AAU1" s="120"/>
      <c r="AAV1" s="120"/>
      <c r="AAW1" s="120"/>
      <c r="AAX1" s="120"/>
      <c r="AAY1" s="120"/>
      <c r="AAZ1" s="120"/>
      <c r="ABA1" s="120"/>
      <c r="ABB1" s="120"/>
      <c r="ABC1" s="120"/>
      <c r="ABD1" s="120"/>
      <c r="ABE1" s="120"/>
      <c r="ABF1" s="120"/>
      <c r="ABG1" s="120"/>
      <c r="ABH1" s="120"/>
      <c r="ABI1" s="120"/>
      <c r="ABJ1" s="120"/>
      <c r="ABK1" s="120"/>
      <c r="ABL1" s="120"/>
      <c r="ABM1" s="120"/>
      <c r="ABN1" s="120"/>
      <c r="ABO1" s="120"/>
      <c r="ABP1" s="120"/>
      <c r="ABQ1" s="120"/>
      <c r="ABR1" s="120"/>
      <c r="ABS1" s="120"/>
      <c r="ABT1" s="120"/>
      <c r="ABU1" s="120"/>
      <c r="ABV1" s="120"/>
      <c r="ABW1" s="120"/>
      <c r="ABX1" s="120"/>
      <c r="ABY1" s="120"/>
      <c r="ABZ1" s="120"/>
      <c r="ACA1" s="120"/>
      <c r="ACB1" s="120"/>
      <c r="ACC1" s="120"/>
      <c r="ACD1" s="120"/>
      <c r="ACE1" s="120"/>
      <c r="ACF1" s="120"/>
      <c r="ACG1" s="120"/>
      <c r="ACH1" s="120"/>
      <c r="ACI1" s="120"/>
      <c r="ACJ1" s="120"/>
      <c r="ACK1" s="120"/>
      <c r="ACL1" s="120"/>
      <c r="ACM1" s="120"/>
      <c r="ACN1" s="120"/>
      <c r="ACO1" s="120"/>
      <c r="ACP1" s="120"/>
      <c r="ACQ1" s="120"/>
      <c r="ACR1" s="120"/>
      <c r="ACS1" s="120"/>
      <c r="ACT1" s="120"/>
      <c r="ACU1" s="120"/>
      <c r="ACV1" s="120"/>
      <c r="ACW1" s="120"/>
      <c r="ACX1" s="120"/>
      <c r="ACY1" s="120"/>
      <c r="ACZ1" s="120"/>
      <c r="ADA1" s="120"/>
      <c r="ADB1" s="120"/>
      <c r="ADC1" s="120"/>
      <c r="ADD1" s="120"/>
      <c r="ADE1" s="120"/>
      <c r="ADF1" s="120"/>
      <c r="ADG1" s="120"/>
      <c r="ADH1" s="120"/>
      <c r="ADI1" s="120"/>
      <c r="ADJ1" s="120"/>
      <c r="ADK1" s="120"/>
      <c r="ADL1" s="120"/>
      <c r="ADM1" s="120"/>
      <c r="ADN1" s="120"/>
      <c r="ADO1" s="120"/>
      <c r="ADP1" s="120"/>
      <c r="ADQ1" s="120"/>
      <c r="ADR1" s="120"/>
      <c r="ADS1" s="120"/>
      <c r="ADT1" s="120"/>
      <c r="ADU1" s="120"/>
      <c r="ADV1" s="120"/>
      <c r="ADW1" s="120"/>
      <c r="ADX1" s="120"/>
      <c r="ADY1" s="120"/>
      <c r="ADZ1" s="120"/>
      <c r="AEA1" s="120"/>
      <c r="AEB1" s="120"/>
      <c r="AEC1" s="120"/>
      <c r="AED1" s="120"/>
      <c r="AEE1" s="120"/>
      <c r="AEF1" s="120"/>
      <c r="AEG1" s="120"/>
      <c r="AEH1" s="120"/>
      <c r="AEI1" s="120"/>
      <c r="AEJ1" s="120"/>
      <c r="AEK1" s="120"/>
      <c r="AEL1" s="120"/>
      <c r="AEM1" s="120"/>
      <c r="AEN1" s="120"/>
      <c r="AEO1" s="120"/>
      <c r="AEP1" s="120"/>
      <c r="AEQ1" s="120"/>
      <c r="AER1" s="120"/>
      <c r="AES1" s="120"/>
      <c r="AET1" s="120"/>
      <c r="AEU1" s="120"/>
      <c r="AEV1" s="120"/>
      <c r="AEW1" s="120"/>
      <c r="AEX1" s="120"/>
      <c r="AEY1" s="120"/>
      <c r="AEZ1" s="120"/>
      <c r="AFA1" s="120"/>
      <c r="AFB1" s="120"/>
      <c r="AFC1" s="120"/>
      <c r="AFD1" s="120"/>
      <c r="AFE1" s="120"/>
      <c r="AFF1" s="120"/>
      <c r="AFG1" s="120"/>
      <c r="AFH1" s="120"/>
      <c r="AFI1" s="120"/>
      <c r="AFJ1" s="120"/>
      <c r="AFK1" s="120"/>
      <c r="AFL1" s="120"/>
      <c r="AFM1" s="120"/>
      <c r="AFN1" s="120"/>
      <c r="AFO1" s="120"/>
      <c r="AFP1" s="120"/>
      <c r="AFQ1" s="120"/>
      <c r="AFR1" s="120"/>
      <c r="AFS1" s="120"/>
      <c r="AFT1" s="120"/>
      <c r="AFU1" s="120"/>
      <c r="AFV1" s="120"/>
      <c r="AFW1" s="120"/>
      <c r="AFX1" s="120"/>
      <c r="AFY1" s="120"/>
      <c r="AFZ1" s="120"/>
      <c r="AGA1" s="120"/>
      <c r="AGB1" s="120"/>
      <c r="AGC1" s="120"/>
      <c r="AGD1" s="120"/>
      <c r="AGE1" s="120"/>
      <c r="AGF1" s="120"/>
      <c r="AGG1" s="120"/>
      <c r="AGH1" s="120"/>
      <c r="AGI1" s="120"/>
      <c r="AGJ1" s="120"/>
      <c r="AGK1" s="120"/>
      <c r="AGL1" s="120"/>
      <c r="AGM1" s="120"/>
      <c r="AGN1" s="120"/>
      <c r="AGO1" s="120"/>
      <c r="AGP1" s="120"/>
      <c r="AGQ1" s="120"/>
      <c r="AGR1" s="120"/>
      <c r="AGS1" s="120"/>
      <c r="AGT1" s="120"/>
      <c r="AGU1" s="120"/>
      <c r="AGV1" s="120"/>
      <c r="AGW1" s="120"/>
      <c r="AGX1" s="120"/>
      <c r="AGY1" s="120"/>
      <c r="AGZ1" s="120"/>
      <c r="AHA1" s="120"/>
      <c r="AHB1" s="120"/>
      <c r="AHC1" s="120"/>
      <c r="AHD1" s="120"/>
      <c r="AHE1" s="120"/>
      <c r="AHF1" s="120"/>
      <c r="AHG1" s="120"/>
      <c r="AHH1" s="120"/>
      <c r="AHI1" s="120"/>
      <c r="AHJ1" s="120"/>
      <c r="AHK1" s="120"/>
      <c r="AHL1" s="120"/>
      <c r="AHM1" s="120"/>
      <c r="AHN1" s="120"/>
      <c r="AHO1" s="120"/>
      <c r="AHP1" s="120"/>
      <c r="AHQ1" s="120"/>
      <c r="AHR1" s="120"/>
      <c r="AHS1" s="120"/>
      <c r="AHT1" s="120"/>
      <c r="AHU1" s="120"/>
      <c r="AHV1" s="120"/>
      <c r="AHW1" s="120"/>
      <c r="AHX1" s="120"/>
      <c r="AHY1" s="120"/>
      <c r="AHZ1" s="120"/>
      <c r="AIA1" s="120"/>
      <c r="AIB1" s="120"/>
      <c r="AIC1" s="120"/>
      <c r="AID1" s="120"/>
      <c r="AIE1" s="120"/>
      <c r="AIF1" s="120"/>
      <c r="AIG1" s="120"/>
      <c r="AIH1" s="120"/>
      <c r="AII1" s="120"/>
      <c r="AIJ1" s="120"/>
      <c r="AIK1" s="120"/>
      <c r="AIL1" s="120"/>
      <c r="AIM1" s="120"/>
      <c r="AIN1" s="120"/>
      <c r="AIO1" s="120"/>
      <c r="AIP1" s="120"/>
      <c r="AIQ1" s="120"/>
      <c r="AIR1" s="120"/>
      <c r="AIS1" s="120"/>
      <c r="AIT1" s="120"/>
      <c r="AIU1" s="120"/>
      <c r="AIV1" s="120"/>
      <c r="AIW1" s="120"/>
      <c r="AIX1" s="120"/>
      <c r="AIY1" s="120"/>
      <c r="AIZ1" s="120"/>
      <c r="AJA1" s="120"/>
      <c r="AJB1" s="120"/>
      <c r="AJC1" s="120"/>
      <c r="AJD1" s="120"/>
      <c r="AJE1" s="120"/>
      <c r="AJF1" s="120"/>
      <c r="AJG1" s="120"/>
      <c r="AJH1" s="120"/>
      <c r="AJI1" s="120"/>
      <c r="AJJ1" s="120"/>
      <c r="AJK1" s="120"/>
      <c r="AJL1" s="120"/>
      <c r="AJM1" s="120"/>
      <c r="AJN1" s="120"/>
      <c r="AJO1" s="120"/>
      <c r="AJP1" s="120"/>
      <c r="AJQ1" s="120"/>
      <c r="AJR1" s="120"/>
      <c r="AJS1" s="120"/>
      <c r="AJT1" s="120"/>
      <c r="AJU1" s="120"/>
      <c r="AJV1" s="120"/>
      <c r="AJW1" s="120"/>
      <c r="AJX1" s="120"/>
      <c r="AJY1" s="120"/>
      <c r="AJZ1" s="120"/>
      <c r="AKA1" s="120"/>
      <c r="AKB1" s="120"/>
      <c r="AKC1" s="120"/>
      <c r="AKD1" s="120"/>
      <c r="AKE1" s="120"/>
      <c r="AKF1" s="120"/>
      <c r="AKG1" s="120"/>
      <c r="AKH1" s="120"/>
      <c r="AKI1" s="120"/>
      <c r="AKJ1" s="120"/>
      <c r="AKK1" s="120"/>
      <c r="AKL1" s="120"/>
      <c r="AKM1" s="120"/>
      <c r="AKN1" s="120"/>
      <c r="AKO1" s="120"/>
      <c r="AKP1" s="120"/>
      <c r="AKQ1" s="120"/>
      <c r="AKR1" s="120"/>
      <c r="AKS1" s="120"/>
      <c r="AKT1" s="120"/>
      <c r="AKU1" s="120"/>
      <c r="AKV1" s="120"/>
      <c r="AKW1" s="120"/>
      <c r="AKX1" s="120"/>
      <c r="AKY1" s="120"/>
      <c r="AKZ1" s="120"/>
      <c r="ALA1" s="120"/>
      <c r="ALB1" s="120"/>
      <c r="ALC1" s="120"/>
      <c r="ALD1" s="120"/>
      <c r="ALE1" s="120"/>
      <c r="ALF1" s="120"/>
      <c r="ALG1" s="120"/>
      <c r="ALH1" s="120"/>
      <c r="ALI1" s="120"/>
      <c r="ALJ1" s="120"/>
      <c r="ALK1" s="120"/>
      <c r="ALL1" s="120"/>
      <c r="ALM1" s="120"/>
      <c r="ALN1" s="120"/>
      <c r="ALO1" s="120"/>
      <c r="ALP1" s="120"/>
      <c r="ALQ1" s="120"/>
      <c r="ALR1" s="120"/>
      <c r="ALS1" s="120"/>
      <c r="ALT1" s="120"/>
      <c r="ALU1" s="120"/>
      <c r="ALV1" s="120"/>
      <c r="ALW1" s="120"/>
      <c r="ALX1" s="120"/>
      <c r="ALY1" s="120"/>
      <c r="ALZ1" s="120"/>
      <c r="AMA1" s="120"/>
      <c r="AMB1" s="120"/>
      <c r="AMC1" s="120"/>
      <c r="AMD1" s="120"/>
      <c r="AME1" s="120"/>
      <c r="AMF1" s="120"/>
      <c r="AMG1" s="120"/>
      <c r="AMH1" s="120"/>
      <c r="AMI1" s="120"/>
      <c r="AMJ1" s="120"/>
      <c r="AMK1" s="120"/>
    </row>
    <row r="2" spans="1:1025">
      <c r="A2" s="103" t="s">
        <v>1395</v>
      </c>
      <c r="B2" s="104"/>
      <c r="C2" s="691"/>
      <c r="D2" s="691"/>
      <c r="E2" s="105"/>
      <c r="F2" s="106"/>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c r="CG2" s="120"/>
      <c r="CH2" s="120"/>
      <c r="CI2" s="120"/>
      <c r="CJ2" s="120"/>
      <c r="CK2" s="120"/>
      <c r="CL2" s="120"/>
      <c r="CM2" s="120"/>
      <c r="CN2" s="120"/>
      <c r="CO2" s="120"/>
      <c r="CP2" s="120"/>
      <c r="CQ2" s="120"/>
      <c r="CR2" s="120"/>
      <c r="CS2" s="120"/>
      <c r="CT2" s="120"/>
      <c r="CU2" s="120"/>
      <c r="CV2" s="120"/>
      <c r="CW2" s="120"/>
      <c r="CX2" s="120"/>
      <c r="CY2" s="120"/>
      <c r="CZ2" s="120"/>
      <c r="DA2" s="120"/>
      <c r="DB2" s="120"/>
      <c r="DC2" s="120"/>
      <c r="DD2" s="120"/>
      <c r="DE2" s="120"/>
      <c r="DF2" s="120"/>
      <c r="DG2" s="120"/>
      <c r="DH2" s="120"/>
      <c r="DI2" s="120"/>
      <c r="DJ2" s="120"/>
      <c r="DK2" s="120"/>
      <c r="DL2" s="120"/>
      <c r="DM2" s="120"/>
      <c r="DN2" s="120"/>
      <c r="DO2" s="120"/>
      <c r="DP2" s="120"/>
      <c r="DQ2" s="120"/>
      <c r="DR2" s="120"/>
      <c r="DS2" s="120"/>
      <c r="DT2" s="120"/>
      <c r="DU2" s="120"/>
      <c r="DV2" s="120"/>
      <c r="DW2" s="120"/>
      <c r="DX2" s="120"/>
      <c r="DY2" s="120"/>
      <c r="DZ2" s="120"/>
      <c r="EA2" s="120"/>
      <c r="EB2" s="120"/>
      <c r="EC2" s="120"/>
      <c r="ED2" s="120"/>
      <c r="EE2" s="120"/>
      <c r="EF2" s="120"/>
      <c r="EG2" s="120"/>
      <c r="EH2" s="120"/>
      <c r="EI2" s="120"/>
      <c r="EJ2" s="120"/>
      <c r="EK2" s="120"/>
      <c r="EL2" s="120"/>
      <c r="EM2" s="120"/>
      <c r="EN2" s="120"/>
      <c r="EO2" s="120"/>
      <c r="EP2" s="120"/>
      <c r="EQ2" s="120"/>
      <c r="ER2" s="120"/>
      <c r="ES2" s="120"/>
      <c r="ET2" s="120"/>
      <c r="EU2" s="120"/>
      <c r="EV2" s="120"/>
      <c r="EW2" s="120"/>
      <c r="EX2" s="120"/>
      <c r="EY2" s="120"/>
      <c r="EZ2" s="120"/>
      <c r="FA2" s="120"/>
      <c r="FB2" s="120"/>
      <c r="FC2" s="120"/>
      <c r="FD2" s="120"/>
      <c r="FE2" s="120"/>
      <c r="FF2" s="120"/>
      <c r="FG2" s="120"/>
      <c r="FH2" s="120"/>
      <c r="FI2" s="120"/>
      <c r="FJ2" s="120"/>
      <c r="FK2" s="120"/>
      <c r="FL2" s="120"/>
      <c r="FM2" s="120"/>
      <c r="FN2" s="120"/>
      <c r="FO2" s="120"/>
      <c r="FP2" s="120"/>
      <c r="FQ2" s="120"/>
      <c r="FR2" s="120"/>
      <c r="FS2" s="120"/>
      <c r="FT2" s="120"/>
      <c r="FU2" s="120"/>
      <c r="FV2" s="120"/>
      <c r="FW2" s="120"/>
      <c r="FX2" s="120"/>
      <c r="FY2" s="120"/>
      <c r="FZ2" s="120"/>
      <c r="GA2" s="120"/>
      <c r="GB2" s="120"/>
      <c r="GC2" s="120"/>
      <c r="GD2" s="120"/>
      <c r="GE2" s="120"/>
      <c r="GF2" s="120"/>
      <c r="GG2" s="120"/>
      <c r="GH2" s="120"/>
      <c r="GI2" s="120"/>
      <c r="GJ2" s="120"/>
      <c r="GK2" s="120"/>
      <c r="GL2" s="120"/>
      <c r="GM2" s="120"/>
      <c r="GN2" s="120"/>
      <c r="GO2" s="120"/>
      <c r="GP2" s="120"/>
      <c r="GQ2" s="120"/>
      <c r="GR2" s="120"/>
      <c r="GS2" s="120"/>
      <c r="GT2" s="120"/>
      <c r="GU2" s="120"/>
      <c r="GV2" s="120"/>
      <c r="GW2" s="120"/>
      <c r="GX2" s="120"/>
      <c r="GY2" s="120"/>
      <c r="GZ2" s="120"/>
      <c r="HA2" s="120"/>
      <c r="HB2" s="120"/>
      <c r="HC2" s="120"/>
      <c r="HD2" s="120"/>
      <c r="HE2" s="120"/>
      <c r="HF2" s="120"/>
      <c r="HG2" s="120"/>
      <c r="HH2" s="120"/>
      <c r="HI2" s="120"/>
      <c r="HJ2" s="120"/>
      <c r="HK2" s="120"/>
      <c r="HL2" s="120"/>
      <c r="HM2" s="120"/>
      <c r="HN2" s="120"/>
      <c r="HO2" s="120"/>
      <c r="HP2" s="120"/>
      <c r="HQ2" s="120"/>
      <c r="HR2" s="120"/>
      <c r="HS2" s="120"/>
      <c r="HT2" s="120"/>
      <c r="HU2" s="120"/>
      <c r="HV2" s="120"/>
      <c r="HW2" s="120"/>
      <c r="HX2" s="120"/>
      <c r="HY2" s="120"/>
      <c r="HZ2" s="120"/>
      <c r="IA2" s="120"/>
      <c r="IB2" s="120"/>
      <c r="IC2" s="120"/>
      <c r="ID2" s="120"/>
      <c r="IE2" s="120"/>
      <c r="IF2" s="120"/>
      <c r="IG2" s="120"/>
      <c r="IH2" s="120"/>
      <c r="II2" s="120"/>
      <c r="IJ2" s="120"/>
      <c r="IK2" s="120"/>
      <c r="IL2" s="120"/>
      <c r="IM2" s="120"/>
      <c r="IN2" s="120"/>
      <c r="IO2" s="120"/>
      <c r="IP2" s="120"/>
      <c r="IQ2" s="120"/>
      <c r="IR2" s="120"/>
      <c r="IS2" s="120"/>
      <c r="IT2" s="120"/>
      <c r="IU2" s="120"/>
      <c r="IV2" s="120"/>
      <c r="IW2" s="120"/>
      <c r="IX2" s="120"/>
      <c r="IY2" s="120"/>
      <c r="IZ2" s="120"/>
      <c r="JA2" s="120"/>
      <c r="JB2" s="120"/>
      <c r="JC2" s="120"/>
      <c r="JD2" s="120"/>
      <c r="JE2" s="120"/>
      <c r="JF2" s="120"/>
      <c r="JG2" s="120"/>
      <c r="JH2" s="120"/>
      <c r="JI2" s="120"/>
      <c r="JJ2" s="120"/>
      <c r="JK2" s="120"/>
      <c r="JL2" s="120"/>
      <c r="JM2" s="120"/>
      <c r="JN2" s="120"/>
      <c r="JO2" s="120"/>
      <c r="JP2" s="120"/>
      <c r="JQ2" s="120"/>
      <c r="JR2" s="120"/>
      <c r="JS2" s="120"/>
      <c r="JT2" s="120"/>
      <c r="JU2" s="120"/>
      <c r="JV2" s="120"/>
      <c r="JW2" s="120"/>
      <c r="JX2" s="120"/>
      <c r="JY2" s="120"/>
      <c r="JZ2" s="120"/>
      <c r="KA2" s="120"/>
      <c r="KB2" s="120"/>
      <c r="KC2" s="120"/>
      <c r="KD2" s="120"/>
      <c r="KE2" s="120"/>
      <c r="KF2" s="120"/>
      <c r="KG2" s="120"/>
      <c r="KH2" s="120"/>
      <c r="KI2" s="120"/>
      <c r="KJ2" s="120"/>
      <c r="KK2" s="120"/>
      <c r="KL2" s="120"/>
      <c r="KM2" s="120"/>
      <c r="KN2" s="120"/>
      <c r="KO2" s="120"/>
      <c r="KP2" s="120"/>
      <c r="KQ2" s="120"/>
      <c r="KR2" s="120"/>
      <c r="KS2" s="120"/>
      <c r="KT2" s="120"/>
      <c r="KU2" s="120"/>
      <c r="KV2" s="120"/>
      <c r="KW2" s="120"/>
      <c r="KX2" s="120"/>
      <c r="KY2" s="120"/>
      <c r="KZ2" s="120"/>
      <c r="LA2" s="120"/>
      <c r="LB2" s="120"/>
      <c r="LC2" s="120"/>
      <c r="LD2" s="120"/>
      <c r="LE2" s="120"/>
      <c r="LF2" s="120"/>
      <c r="LG2" s="120"/>
      <c r="LH2" s="120"/>
      <c r="LI2" s="120"/>
      <c r="LJ2" s="120"/>
      <c r="LK2" s="120"/>
      <c r="LL2" s="120"/>
      <c r="LM2" s="120"/>
      <c r="LN2" s="120"/>
      <c r="LO2" s="120"/>
      <c r="LP2" s="120"/>
      <c r="LQ2" s="120"/>
      <c r="LR2" s="120"/>
      <c r="LS2" s="120"/>
      <c r="LT2" s="120"/>
      <c r="LU2" s="120"/>
      <c r="LV2" s="120"/>
      <c r="LW2" s="120"/>
      <c r="LX2" s="120"/>
      <c r="LY2" s="120"/>
      <c r="LZ2" s="120"/>
      <c r="MA2" s="120"/>
      <c r="MB2" s="120"/>
      <c r="MC2" s="120"/>
      <c r="MD2" s="120"/>
      <c r="ME2" s="120"/>
      <c r="MF2" s="120"/>
      <c r="MG2" s="120"/>
      <c r="MH2" s="120"/>
      <c r="MI2" s="120"/>
      <c r="MJ2" s="120"/>
      <c r="MK2" s="120"/>
      <c r="ML2" s="120"/>
      <c r="MM2" s="120"/>
      <c r="MN2" s="120"/>
      <c r="MO2" s="120"/>
      <c r="MP2" s="120"/>
      <c r="MQ2" s="120"/>
      <c r="MR2" s="120"/>
      <c r="MS2" s="120"/>
      <c r="MT2" s="120"/>
      <c r="MU2" s="120"/>
      <c r="MV2" s="120"/>
      <c r="MW2" s="120"/>
      <c r="MX2" s="120"/>
      <c r="MY2" s="120"/>
      <c r="MZ2" s="120"/>
      <c r="NA2" s="120"/>
      <c r="NB2" s="120"/>
      <c r="NC2" s="120"/>
      <c r="ND2" s="120"/>
      <c r="NE2" s="120"/>
      <c r="NF2" s="120"/>
      <c r="NG2" s="120"/>
      <c r="NH2" s="120"/>
      <c r="NI2" s="120"/>
      <c r="NJ2" s="120"/>
      <c r="NK2" s="120"/>
      <c r="NL2" s="120"/>
      <c r="NM2" s="120"/>
      <c r="NN2" s="120"/>
      <c r="NO2" s="120"/>
      <c r="NP2" s="120"/>
      <c r="NQ2" s="120"/>
      <c r="NR2" s="120"/>
      <c r="NS2" s="120"/>
      <c r="NT2" s="120"/>
      <c r="NU2" s="120"/>
      <c r="NV2" s="120"/>
      <c r="NW2" s="120"/>
      <c r="NX2" s="120"/>
      <c r="NY2" s="120"/>
      <c r="NZ2" s="120"/>
      <c r="OA2" s="120"/>
      <c r="OB2" s="120"/>
      <c r="OC2" s="120"/>
      <c r="OD2" s="120"/>
      <c r="OE2" s="120"/>
      <c r="OF2" s="120"/>
      <c r="OG2" s="120"/>
      <c r="OH2" s="120"/>
      <c r="OI2" s="120"/>
      <c r="OJ2" s="120"/>
      <c r="OK2" s="120"/>
      <c r="OL2" s="120"/>
      <c r="OM2" s="120"/>
      <c r="ON2" s="120"/>
      <c r="OO2" s="120"/>
      <c r="OP2" s="120"/>
      <c r="OQ2" s="120"/>
      <c r="OR2" s="120"/>
      <c r="OS2" s="120"/>
      <c r="OT2" s="120"/>
      <c r="OU2" s="120"/>
      <c r="OV2" s="120"/>
      <c r="OW2" s="120"/>
      <c r="OX2" s="120"/>
      <c r="OY2" s="120"/>
      <c r="OZ2" s="120"/>
      <c r="PA2" s="120"/>
      <c r="PB2" s="120"/>
      <c r="PC2" s="120"/>
      <c r="PD2" s="120"/>
      <c r="PE2" s="120"/>
      <c r="PF2" s="120"/>
      <c r="PG2" s="120"/>
      <c r="PH2" s="120"/>
      <c r="PI2" s="120"/>
      <c r="PJ2" s="120"/>
      <c r="PK2" s="120"/>
      <c r="PL2" s="120"/>
      <c r="PM2" s="120"/>
      <c r="PN2" s="120"/>
      <c r="PO2" s="120"/>
      <c r="PP2" s="120"/>
      <c r="PQ2" s="120"/>
      <c r="PR2" s="120"/>
      <c r="PS2" s="120"/>
      <c r="PT2" s="120"/>
      <c r="PU2" s="120"/>
      <c r="PV2" s="120"/>
      <c r="PW2" s="120"/>
      <c r="PX2" s="120"/>
      <c r="PY2" s="120"/>
      <c r="PZ2" s="120"/>
      <c r="QA2" s="120"/>
      <c r="QB2" s="120"/>
      <c r="QC2" s="120"/>
      <c r="QD2" s="120"/>
      <c r="QE2" s="120"/>
      <c r="QF2" s="120"/>
      <c r="QG2" s="120"/>
      <c r="QH2" s="120"/>
      <c r="QI2" s="120"/>
      <c r="QJ2" s="120"/>
      <c r="QK2" s="120"/>
      <c r="QL2" s="120"/>
      <c r="QM2" s="120"/>
      <c r="QN2" s="120"/>
      <c r="QO2" s="120"/>
      <c r="QP2" s="120"/>
      <c r="QQ2" s="120"/>
      <c r="QR2" s="120"/>
      <c r="QS2" s="120"/>
      <c r="QT2" s="120"/>
      <c r="QU2" s="120"/>
      <c r="QV2" s="120"/>
      <c r="QW2" s="120"/>
      <c r="QX2" s="120"/>
      <c r="QY2" s="120"/>
      <c r="QZ2" s="120"/>
      <c r="RA2" s="120"/>
      <c r="RB2" s="120"/>
      <c r="RC2" s="120"/>
      <c r="RD2" s="120"/>
      <c r="RE2" s="120"/>
      <c r="RF2" s="120"/>
      <c r="RG2" s="120"/>
      <c r="RH2" s="120"/>
      <c r="RI2" s="120"/>
      <c r="RJ2" s="120"/>
      <c r="RK2" s="120"/>
      <c r="RL2" s="120"/>
      <c r="RM2" s="120"/>
      <c r="RN2" s="120"/>
      <c r="RO2" s="120"/>
      <c r="RP2" s="120"/>
      <c r="RQ2" s="120"/>
      <c r="RR2" s="120"/>
      <c r="RS2" s="120"/>
      <c r="RT2" s="120"/>
      <c r="RU2" s="120"/>
      <c r="RV2" s="120"/>
      <c r="RW2" s="120"/>
      <c r="RX2" s="120"/>
      <c r="RY2" s="120"/>
      <c r="RZ2" s="120"/>
      <c r="SA2" s="120"/>
      <c r="SB2" s="120"/>
      <c r="SC2" s="120"/>
      <c r="SD2" s="120"/>
      <c r="SE2" s="120"/>
      <c r="SF2" s="120"/>
      <c r="SG2" s="120"/>
      <c r="SH2" s="120"/>
      <c r="SI2" s="120"/>
      <c r="SJ2" s="120"/>
      <c r="SK2" s="120"/>
      <c r="SL2" s="120"/>
      <c r="SM2" s="120"/>
      <c r="SN2" s="120"/>
      <c r="SO2" s="120"/>
      <c r="SP2" s="120"/>
      <c r="SQ2" s="120"/>
      <c r="SR2" s="120"/>
      <c r="SS2" s="120"/>
      <c r="ST2" s="120"/>
      <c r="SU2" s="120"/>
      <c r="SV2" s="120"/>
      <c r="SW2" s="120"/>
      <c r="SX2" s="120"/>
      <c r="SY2" s="120"/>
      <c r="SZ2" s="120"/>
      <c r="TA2" s="120"/>
      <c r="TB2" s="120"/>
      <c r="TC2" s="120"/>
      <c r="TD2" s="120"/>
      <c r="TE2" s="120"/>
      <c r="TF2" s="120"/>
      <c r="TG2" s="120"/>
      <c r="TH2" s="120"/>
      <c r="TI2" s="120"/>
      <c r="TJ2" s="120"/>
      <c r="TK2" s="120"/>
      <c r="TL2" s="120"/>
      <c r="TM2" s="120"/>
      <c r="TN2" s="120"/>
      <c r="TO2" s="120"/>
      <c r="TP2" s="120"/>
      <c r="TQ2" s="120"/>
      <c r="TR2" s="120"/>
      <c r="TS2" s="120"/>
      <c r="TT2" s="120"/>
      <c r="TU2" s="120"/>
      <c r="TV2" s="120"/>
      <c r="TW2" s="120"/>
      <c r="TX2" s="120"/>
      <c r="TY2" s="120"/>
      <c r="TZ2" s="120"/>
      <c r="UA2" s="120"/>
      <c r="UB2" s="120"/>
      <c r="UC2" s="120"/>
      <c r="UD2" s="120"/>
      <c r="UE2" s="120"/>
      <c r="UF2" s="120"/>
      <c r="UG2" s="120"/>
      <c r="UH2" s="120"/>
      <c r="UI2" s="120"/>
      <c r="UJ2" s="120"/>
      <c r="UK2" s="120"/>
      <c r="UL2" s="120"/>
      <c r="UM2" s="120"/>
      <c r="UN2" s="120"/>
      <c r="UO2" s="120"/>
      <c r="UP2" s="120"/>
      <c r="UQ2" s="120"/>
      <c r="UR2" s="120"/>
      <c r="US2" s="120"/>
      <c r="UT2" s="120"/>
      <c r="UU2" s="120"/>
      <c r="UV2" s="120"/>
      <c r="UW2" s="120"/>
      <c r="UX2" s="120"/>
      <c r="UY2" s="120"/>
      <c r="UZ2" s="120"/>
      <c r="VA2" s="120"/>
      <c r="VB2" s="120"/>
      <c r="VC2" s="120"/>
      <c r="VD2" s="120"/>
      <c r="VE2" s="120"/>
      <c r="VF2" s="120"/>
      <c r="VG2" s="120"/>
      <c r="VH2" s="120"/>
      <c r="VI2" s="120"/>
      <c r="VJ2" s="120"/>
      <c r="VK2" s="120"/>
      <c r="VL2" s="120"/>
      <c r="VM2" s="120"/>
      <c r="VN2" s="120"/>
      <c r="VO2" s="120"/>
      <c r="VP2" s="120"/>
      <c r="VQ2" s="120"/>
      <c r="VR2" s="120"/>
      <c r="VS2" s="120"/>
      <c r="VT2" s="120"/>
      <c r="VU2" s="120"/>
      <c r="VV2" s="120"/>
      <c r="VW2" s="120"/>
      <c r="VX2" s="120"/>
      <c r="VY2" s="120"/>
      <c r="VZ2" s="120"/>
      <c r="WA2" s="120"/>
      <c r="WB2" s="120"/>
      <c r="WC2" s="120"/>
      <c r="WD2" s="120"/>
      <c r="WE2" s="120"/>
      <c r="WF2" s="120"/>
      <c r="WG2" s="120"/>
      <c r="WH2" s="120"/>
      <c r="WI2" s="120"/>
      <c r="WJ2" s="120"/>
      <c r="WK2" s="120"/>
      <c r="WL2" s="120"/>
      <c r="WM2" s="120"/>
      <c r="WN2" s="120"/>
      <c r="WO2" s="120"/>
      <c r="WP2" s="120"/>
      <c r="WQ2" s="120"/>
      <c r="WR2" s="120"/>
      <c r="WS2" s="120"/>
      <c r="WT2" s="120"/>
      <c r="WU2" s="120"/>
      <c r="WV2" s="120"/>
      <c r="WW2" s="120"/>
      <c r="WX2" s="120"/>
      <c r="WY2" s="120"/>
      <c r="WZ2" s="120"/>
      <c r="XA2" s="120"/>
      <c r="XB2" s="120"/>
      <c r="XC2" s="120"/>
      <c r="XD2" s="120"/>
      <c r="XE2" s="120"/>
      <c r="XF2" s="120"/>
      <c r="XG2" s="120"/>
      <c r="XH2" s="120"/>
      <c r="XI2" s="120"/>
      <c r="XJ2" s="120"/>
      <c r="XK2" s="120"/>
      <c r="XL2" s="120"/>
      <c r="XM2" s="120"/>
      <c r="XN2" s="120"/>
      <c r="XO2" s="120"/>
      <c r="XP2" s="120"/>
      <c r="XQ2" s="120"/>
      <c r="XR2" s="120"/>
      <c r="XS2" s="120"/>
      <c r="XT2" s="120"/>
      <c r="XU2" s="120"/>
      <c r="XV2" s="120"/>
      <c r="XW2" s="120"/>
      <c r="XX2" s="120"/>
      <c r="XY2" s="120"/>
      <c r="XZ2" s="120"/>
      <c r="YA2" s="120"/>
      <c r="YB2" s="120"/>
      <c r="YC2" s="120"/>
      <c r="YD2" s="120"/>
      <c r="YE2" s="120"/>
      <c r="YF2" s="120"/>
      <c r="YG2" s="120"/>
      <c r="YH2" s="120"/>
      <c r="YI2" s="120"/>
      <c r="YJ2" s="120"/>
      <c r="YK2" s="120"/>
      <c r="YL2" s="120"/>
      <c r="YM2" s="120"/>
      <c r="YN2" s="120"/>
      <c r="YO2" s="120"/>
      <c r="YP2" s="120"/>
      <c r="YQ2" s="120"/>
      <c r="YR2" s="120"/>
      <c r="YS2" s="120"/>
      <c r="YT2" s="120"/>
      <c r="YU2" s="120"/>
      <c r="YV2" s="120"/>
      <c r="YW2" s="120"/>
      <c r="YX2" s="120"/>
      <c r="YY2" s="120"/>
      <c r="YZ2" s="120"/>
      <c r="ZA2" s="120"/>
      <c r="ZB2" s="120"/>
      <c r="ZC2" s="120"/>
      <c r="ZD2" s="120"/>
      <c r="ZE2" s="120"/>
      <c r="ZF2" s="120"/>
      <c r="ZG2" s="120"/>
      <c r="ZH2" s="120"/>
      <c r="ZI2" s="120"/>
      <c r="ZJ2" s="120"/>
      <c r="ZK2" s="120"/>
      <c r="ZL2" s="120"/>
      <c r="ZM2" s="120"/>
      <c r="ZN2" s="120"/>
      <c r="ZO2" s="120"/>
      <c r="ZP2" s="120"/>
      <c r="ZQ2" s="120"/>
      <c r="ZR2" s="120"/>
      <c r="ZS2" s="120"/>
      <c r="ZT2" s="120"/>
      <c r="ZU2" s="120"/>
      <c r="ZV2" s="120"/>
      <c r="ZW2" s="120"/>
      <c r="ZX2" s="120"/>
      <c r="ZY2" s="120"/>
      <c r="ZZ2" s="120"/>
      <c r="AAA2" s="120"/>
      <c r="AAB2" s="120"/>
      <c r="AAC2" s="120"/>
      <c r="AAD2" s="120"/>
      <c r="AAE2" s="120"/>
      <c r="AAF2" s="120"/>
      <c r="AAG2" s="120"/>
      <c r="AAH2" s="120"/>
      <c r="AAI2" s="120"/>
      <c r="AAJ2" s="120"/>
      <c r="AAK2" s="120"/>
      <c r="AAL2" s="120"/>
      <c r="AAM2" s="120"/>
      <c r="AAN2" s="120"/>
      <c r="AAO2" s="120"/>
      <c r="AAP2" s="120"/>
      <c r="AAQ2" s="120"/>
      <c r="AAR2" s="120"/>
      <c r="AAS2" s="120"/>
      <c r="AAT2" s="120"/>
      <c r="AAU2" s="120"/>
      <c r="AAV2" s="120"/>
      <c r="AAW2" s="120"/>
      <c r="AAX2" s="120"/>
      <c r="AAY2" s="120"/>
      <c r="AAZ2" s="120"/>
      <c r="ABA2" s="120"/>
      <c r="ABB2" s="120"/>
      <c r="ABC2" s="120"/>
      <c r="ABD2" s="120"/>
      <c r="ABE2" s="120"/>
      <c r="ABF2" s="120"/>
      <c r="ABG2" s="120"/>
      <c r="ABH2" s="120"/>
      <c r="ABI2" s="120"/>
      <c r="ABJ2" s="120"/>
      <c r="ABK2" s="120"/>
      <c r="ABL2" s="120"/>
      <c r="ABM2" s="120"/>
      <c r="ABN2" s="120"/>
      <c r="ABO2" s="120"/>
      <c r="ABP2" s="120"/>
      <c r="ABQ2" s="120"/>
      <c r="ABR2" s="120"/>
      <c r="ABS2" s="120"/>
      <c r="ABT2" s="120"/>
      <c r="ABU2" s="120"/>
      <c r="ABV2" s="120"/>
      <c r="ABW2" s="120"/>
      <c r="ABX2" s="120"/>
      <c r="ABY2" s="120"/>
      <c r="ABZ2" s="120"/>
      <c r="ACA2" s="120"/>
      <c r="ACB2" s="120"/>
      <c r="ACC2" s="120"/>
      <c r="ACD2" s="120"/>
      <c r="ACE2" s="120"/>
      <c r="ACF2" s="120"/>
      <c r="ACG2" s="120"/>
      <c r="ACH2" s="120"/>
      <c r="ACI2" s="120"/>
      <c r="ACJ2" s="120"/>
      <c r="ACK2" s="120"/>
      <c r="ACL2" s="120"/>
      <c r="ACM2" s="120"/>
      <c r="ACN2" s="120"/>
      <c r="ACO2" s="120"/>
      <c r="ACP2" s="120"/>
      <c r="ACQ2" s="120"/>
      <c r="ACR2" s="120"/>
      <c r="ACS2" s="120"/>
      <c r="ACT2" s="120"/>
      <c r="ACU2" s="120"/>
      <c r="ACV2" s="120"/>
      <c r="ACW2" s="120"/>
      <c r="ACX2" s="120"/>
      <c r="ACY2" s="120"/>
      <c r="ACZ2" s="120"/>
      <c r="ADA2" s="120"/>
      <c r="ADB2" s="120"/>
      <c r="ADC2" s="120"/>
      <c r="ADD2" s="120"/>
      <c r="ADE2" s="120"/>
      <c r="ADF2" s="120"/>
      <c r="ADG2" s="120"/>
      <c r="ADH2" s="120"/>
      <c r="ADI2" s="120"/>
      <c r="ADJ2" s="120"/>
      <c r="ADK2" s="120"/>
      <c r="ADL2" s="120"/>
      <c r="ADM2" s="120"/>
      <c r="ADN2" s="120"/>
      <c r="ADO2" s="120"/>
      <c r="ADP2" s="120"/>
      <c r="ADQ2" s="120"/>
      <c r="ADR2" s="120"/>
      <c r="ADS2" s="120"/>
      <c r="ADT2" s="120"/>
      <c r="ADU2" s="120"/>
      <c r="ADV2" s="120"/>
      <c r="ADW2" s="120"/>
      <c r="ADX2" s="120"/>
      <c r="ADY2" s="120"/>
      <c r="ADZ2" s="120"/>
      <c r="AEA2" s="120"/>
      <c r="AEB2" s="120"/>
      <c r="AEC2" s="120"/>
      <c r="AED2" s="120"/>
      <c r="AEE2" s="120"/>
      <c r="AEF2" s="120"/>
      <c r="AEG2" s="120"/>
      <c r="AEH2" s="120"/>
      <c r="AEI2" s="120"/>
      <c r="AEJ2" s="120"/>
      <c r="AEK2" s="120"/>
      <c r="AEL2" s="120"/>
      <c r="AEM2" s="120"/>
      <c r="AEN2" s="120"/>
      <c r="AEO2" s="120"/>
      <c r="AEP2" s="120"/>
      <c r="AEQ2" s="120"/>
      <c r="AER2" s="120"/>
      <c r="AES2" s="120"/>
      <c r="AET2" s="120"/>
      <c r="AEU2" s="120"/>
      <c r="AEV2" s="120"/>
      <c r="AEW2" s="120"/>
      <c r="AEX2" s="120"/>
      <c r="AEY2" s="120"/>
      <c r="AEZ2" s="120"/>
      <c r="AFA2" s="120"/>
      <c r="AFB2" s="120"/>
      <c r="AFC2" s="120"/>
      <c r="AFD2" s="120"/>
      <c r="AFE2" s="120"/>
      <c r="AFF2" s="120"/>
      <c r="AFG2" s="120"/>
      <c r="AFH2" s="120"/>
      <c r="AFI2" s="120"/>
      <c r="AFJ2" s="120"/>
      <c r="AFK2" s="120"/>
      <c r="AFL2" s="120"/>
      <c r="AFM2" s="120"/>
      <c r="AFN2" s="120"/>
      <c r="AFO2" s="120"/>
      <c r="AFP2" s="120"/>
      <c r="AFQ2" s="120"/>
      <c r="AFR2" s="120"/>
      <c r="AFS2" s="120"/>
      <c r="AFT2" s="120"/>
      <c r="AFU2" s="120"/>
      <c r="AFV2" s="120"/>
      <c r="AFW2" s="120"/>
      <c r="AFX2" s="120"/>
      <c r="AFY2" s="120"/>
      <c r="AFZ2" s="120"/>
      <c r="AGA2" s="120"/>
      <c r="AGB2" s="120"/>
      <c r="AGC2" s="120"/>
      <c r="AGD2" s="120"/>
      <c r="AGE2" s="120"/>
      <c r="AGF2" s="120"/>
      <c r="AGG2" s="120"/>
      <c r="AGH2" s="120"/>
      <c r="AGI2" s="120"/>
      <c r="AGJ2" s="120"/>
      <c r="AGK2" s="120"/>
      <c r="AGL2" s="120"/>
      <c r="AGM2" s="120"/>
      <c r="AGN2" s="120"/>
      <c r="AGO2" s="120"/>
      <c r="AGP2" s="120"/>
      <c r="AGQ2" s="120"/>
      <c r="AGR2" s="120"/>
      <c r="AGS2" s="120"/>
      <c r="AGT2" s="120"/>
      <c r="AGU2" s="120"/>
      <c r="AGV2" s="120"/>
      <c r="AGW2" s="120"/>
      <c r="AGX2" s="120"/>
      <c r="AGY2" s="120"/>
      <c r="AGZ2" s="120"/>
      <c r="AHA2" s="120"/>
      <c r="AHB2" s="120"/>
      <c r="AHC2" s="120"/>
      <c r="AHD2" s="120"/>
      <c r="AHE2" s="120"/>
      <c r="AHF2" s="120"/>
      <c r="AHG2" s="120"/>
      <c r="AHH2" s="120"/>
      <c r="AHI2" s="120"/>
      <c r="AHJ2" s="120"/>
      <c r="AHK2" s="120"/>
      <c r="AHL2" s="120"/>
      <c r="AHM2" s="120"/>
      <c r="AHN2" s="120"/>
      <c r="AHO2" s="120"/>
      <c r="AHP2" s="120"/>
      <c r="AHQ2" s="120"/>
      <c r="AHR2" s="120"/>
      <c r="AHS2" s="120"/>
      <c r="AHT2" s="120"/>
      <c r="AHU2" s="120"/>
      <c r="AHV2" s="120"/>
      <c r="AHW2" s="120"/>
      <c r="AHX2" s="120"/>
      <c r="AHY2" s="120"/>
      <c r="AHZ2" s="120"/>
      <c r="AIA2" s="120"/>
      <c r="AIB2" s="120"/>
      <c r="AIC2" s="120"/>
      <c r="AID2" s="120"/>
      <c r="AIE2" s="120"/>
      <c r="AIF2" s="120"/>
      <c r="AIG2" s="120"/>
      <c r="AIH2" s="120"/>
      <c r="AII2" s="120"/>
      <c r="AIJ2" s="120"/>
      <c r="AIK2" s="120"/>
      <c r="AIL2" s="120"/>
      <c r="AIM2" s="120"/>
      <c r="AIN2" s="120"/>
      <c r="AIO2" s="120"/>
      <c r="AIP2" s="120"/>
      <c r="AIQ2" s="120"/>
      <c r="AIR2" s="120"/>
      <c r="AIS2" s="120"/>
      <c r="AIT2" s="120"/>
      <c r="AIU2" s="120"/>
      <c r="AIV2" s="120"/>
      <c r="AIW2" s="120"/>
      <c r="AIX2" s="120"/>
      <c r="AIY2" s="120"/>
      <c r="AIZ2" s="120"/>
      <c r="AJA2" s="120"/>
      <c r="AJB2" s="120"/>
      <c r="AJC2" s="120"/>
      <c r="AJD2" s="120"/>
      <c r="AJE2" s="120"/>
      <c r="AJF2" s="120"/>
      <c r="AJG2" s="120"/>
      <c r="AJH2" s="120"/>
      <c r="AJI2" s="120"/>
      <c r="AJJ2" s="120"/>
      <c r="AJK2" s="120"/>
      <c r="AJL2" s="120"/>
      <c r="AJM2" s="120"/>
      <c r="AJN2" s="120"/>
      <c r="AJO2" s="120"/>
      <c r="AJP2" s="120"/>
      <c r="AJQ2" s="120"/>
      <c r="AJR2" s="120"/>
      <c r="AJS2" s="120"/>
      <c r="AJT2" s="120"/>
      <c r="AJU2" s="120"/>
      <c r="AJV2" s="120"/>
      <c r="AJW2" s="120"/>
      <c r="AJX2" s="120"/>
      <c r="AJY2" s="120"/>
      <c r="AJZ2" s="120"/>
      <c r="AKA2" s="120"/>
      <c r="AKB2" s="120"/>
      <c r="AKC2" s="120"/>
      <c r="AKD2" s="120"/>
      <c r="AKE2" s="120"/>
      <c r="AKF2" s="120"/>
      <c r="AKG2" s="120"/>
      <c r="AKH2" s="120"/>
      <c r="AKI2" s="120"/>
      <c r="AKJ2" s="120"/>
      <c r="AKK2" s="120"/>
      <c r="AKL2" s="120"/>
      <c r="AKM2" s="120"/>
      <c r="AKN2" s="120"/>
      <c r="AKO2" s="120"/>
      <c r="AKP2" s="120"/>
      <c r="AKQ2" s="120"/>
      <c r="AKR2" s="120"/>
      <c r="AKS2" s="120"/>
      <c r="AKT2" s="120"/>
      <c r="AKU2" s="120"/>
      <c r="AKV2" s="120"/>
      <c r="AKW2" s="120"/>
      <c r="AKX2" s="120"/>
      <c r="AKY2" s="120"/>
      <c r="AKZ2" s="120"/>
      <c r="ALA2" s="120"/>
      <c r="ALB2" s="120"/>
      <c r="ALC2" s="120"/>
      <c r="ALD2" s="120"/>
      <c r="ALE2" s="120"/>
      <c r="ALF2" s="120"/>
      <c r="ALG2" s="120"/>
      <c r="ALH2" s="120"/>
      <c r="ALI2" s="120"/>
      <c r="ALJ2" s="120"/>
      <c r="ALK2" s="120"/>
      <c r="ALL2" s="120"/>
      <c r="ALM2" s="120"/>
      <c r="ALN2" s="120"/>
      <c r="ALO2" s="120"/>
      <c r="ALP2" s="120"/>
      <c r="ALQ2" s="120"/>
      <c r="ALR2" s="120"/>
      <c r="ALS2" s="120"/>
      <c r="ALT2" s="120"/>
      <c r="ALU2" s="120"/>
      <c r="ALV2" s="120"/>
      <c r="ALW2" s="120"/>
      <c r="ALX2" s="120"/>
      <c r="ALY2" s="120"/>
      <c r="ALZ2" s="120"/>
      <c r="AMA2" s="120"/>
      <c r="AMB2" s="120"/>
      <c r="AMC2" s="120"/>
      <c r="AMD2" s="120"/>
      <c r="AME2" s="120"/>
      <c r="AMF2" s="120"/>
      <c r="AMG2" s="120"/>
      <c r="AMH2" s="120"/>
      <c r="AMI2" s="120"/>
      <c r="AMJ2" s="120"/>
      <c r="AMK2" s="120"/>
    </row>
    <row r="3" spans="1:1025">
      <c r="A3" s="107" t="s">
        <v>1396</v>
      </c>
      <c r="B3" s="108"/>
      <c r="C3" s="692" t="s">
        <v>1397</v>
      </c>
      <c r="D3" s="692"/>
      <c r="E3" s="105"/>
      <c r="F3" s="106"/>
      <c r="G3" s="120"/>
      <c r="H3" s="120"/>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c r="CJ3" s="120"/>
      <c r="CK3" s="120"/>
      <c r="CL3" s="120"/>
      <c r="CM3" s="120"/>
      <c r="CN3" s="120"/>
      <c r="CO3" s="120"/>
      <c r="CP3" s="120"/>
      <c r="CQ3" s="120"/>
      <c r="CR3" s="120"/>
      <c r="CS3" s="120"/>
      <c r="CT3" s="120"/>
      <c r="CU3" s="120"/>
      <c r="CV3" s="120"/>
      <c r="CW3" s="120"/>
      <c r="CX3" s="120"/>
      <c r="CY3" s="120"/>
      <c r="CZ3" s="120"/>
      <c r="DA3" s="120"/>
      <c r="DB3" s="120"/>
      <c r="DC3" s="120"/>
      <c r="DD3" s="120"/>
      <c r="DE3" s="120"/>
      <c r="DF3" s="120"/>
      <c r="DG3" s="120"/>
      <c r="DH3" s="120"/>
      <c r="DI3" s="120"/>
      <c r="DJ3" s="120"/>
      <c r="DK3" s="120"/>
      <c r="DL3" s="120"/>
      <c r="DM3" s="120"/>
      <c r="DN3" s="120"/>
      <c r="DO3" s="120"/>
      <c r="DP3" s="120"/>
      <c r="DQ3" s="120"/>
      <c r="DR3" s="120"/>
      <c r="DS3" s="120"/>
      <c r="DT3" s="120"/>
      <c r="DU3" s="120"/>
      <c r="DV3" s="120"/>
      <c r="DW3" s="120"/>
      <c r="DX3" s="120"/>
      <c r="DY3" s="120"/>
      <c r="DZ3" s="120"/>
      <c r="EA3" s="120"/>
      <c r="EB3" s="120"/>
      <c r="EC3" s="120"/>
      <c r="ED3" s="120"/>
      <c r="EE3" s="120"/>
      <c r="EF3" s="120"/>
      <c r="EG3" s="120"/>
      <c r="EH3" s="120"/>
      <c r="EI3" s="120"/>
      <c r="EJ3" s="120"/>
      <c r="EK3" s="120"/>
      <c r="EL3" s="120"/>
      <c r="EM3" s="120"/>
      <c r="EN3" s="120"/>
      <c r="EO3" s="120"/>
      <c r="EP3" s="120"/>
      <c r="EQ3" s="120"/>
      <c r="ER3" s="120"/>
      <c r="ES3" s="120"/>
      <c r="ET3" s="120"/>
      <c r="EU3" s="120"/>
      <c r="EV3" s="120"/>
      <c r="EW3" s="120"/>
      <c r="EX3" s="120"/>
      <c r="EY3" s="120"/>
      <c r="EZ3" s="120"/>
      <c r="FA3" s="120"/>
      <c r="FB3" s="120"/>
      <c r="FC3" s="120"/>
      <c r="FD3" s="120"/>
      <c r="FE3" s="120"/>
      <c r="FF3" s="120"/>
      <c r="FG3" s="120"/>
      <c r="FH3" s="120"/>
      <c r="FI3" s="120"/>
      <c r="FJ3" s="120"/>
      <c r="FK3" s="120"/>
      <c r="FL3" s="120"/>
      <c r="FM3" s="120"/>
      <c r="FN3" s="120"/>
      <c r="FO3" s="120"/>
      <c r="FP3" s="120"/>
      <c r="FQ3" s="120"/>
      <c r="FR3" s="120"/>
      <c r="FS3" s="120"/>
      <c r="FT3" s="120"/>
      <c r="FU3" s="120"/>
      <c r="FV3" s="120"/>
      <c r="FW3" s="120"/>
      <c r="FX3" s="120"/>
      <c r="FY3" s="120"/>
      <c r="FZ3" s="120"/>
      <c r="GA3" s="120"/>
      <c r="GB3" s="120"/>
      <c r="GC3" s="120"/>
      <c r="GD3" s="120"/>
      <c r="GE3" s="120"/>
      <c r="GF3" s="120"/>
      <c r="GG3" s="120"/>
      <c r="GH3" s="120"/>
      <c r="GI3" s="120"/>
      <c r="GJ3" s="120"/>
      <c r="GK3" s="120"/>
      <c r="GL3" s="120"/>
      <c r="GM3" s="120"/>
      <c r="GN3" s="120"/>
      <c r="GO3" s="120"/>
      <c r="GP3" s="120"/>
      <c r="GQ3" s="120"/>
      <c r="GR3" s="120"/>
      <c r="GS3" s="120"/>
      <c r="GT3" s="120"/>
      <c r="GU3" s="120"/>
      <c r="GV3" s="120"/>
      <c r="GW3" s="120"/>
      <c r="GX3" s="120"/>
      <c r="GY3" s="120"/>
      <c r="GZ3" s="120"/>
      <c r="HA3" s="120"/>
      <c r="HB3" s="120"/>
      <c r="HC3" s="120"/>
      <c r="HD3" s="120"/>
      <c r="HE3" s="120"/>
      <c r="HF3" s="120"/>
      <c r="HG3" s="120"/>
      <c r="HH3" s="120"/>
      <c r="HI3" s="120"/>
      <c r="HJ3" s="120"/>
      <c r="HK3" s="120"/>
      <c r="HL3" s="120"/>
      <c r="HM3" s="120"/>
      <c r="HN3" s="120"/>
      <c r="HO3" s="120"/>
      <c r="HP3" s="120"/>
      <c r="HQ3" s="120"/>
      <c r="HR3" s="120"/>
      <c r="HS3" s="120"/>
      <c r="HT3" s="120"/>
      <c r="HU3" s="120"/>
      <c r="HV3" s="120"/>
      <c r="HW3" s="120"/>
      <c r="HX3" s="120"/>
      <c r="HY3" s="120"/>
      <c r="HZ3" s="120"/>
      <c r="IA3" s="120"/>
      <c r="IB3" s="120"/>
      <c r="IC3" s="120"/>
      <c r="ID3" s="120"/>
      <c r="IE3" s="120"/>
      <c r="IF3" s="120"/>
      <c r="IG3" s="120"/>
      <c r="IH3" s="120"/>
      <c r="II3" s="120"/>
      <c r="IJ3" s="120"/>
      <c r="IK3" s="120"/>
      <c r="IL3" s="120"/>
      <c r="IM3" s="120"/>
      <c r="IN3" s="120"/>
      <c r="IO3" s="120"/>
      <c r="IP3" s="120"/>
      <c r="IQ3" s="120"/>
      <c r="IR3" s="120"/>
      <c r="IS3" s="120"/>
      <c r="IT3" s="120"/>
      <c r="IU3" s="120"/>
      <c r="IV3" s="120"/>
      <c r="IW3" s="120"/>
      <c r="IX3" s="120"/>
      <c r="IY3" s="120"/>
      <c r="IZ3" s="120"/>
      <c r="JA3" s="120"/>
      <c r="JB3" s="120"/>
      <c r="JC3" s="120"/>
      <c r="JD3" s="120"/>
      <c r="JE3" s="120"/>
      <c r="JF3" s="120"/>
      <c r="JG3" s="120"/>
      <c r="JH3" s="120"/>
      <c r="JI3" s="120"/>
      <c r="JJ3" s="120"/>
      <c r="JK3" s="120"/>
      <c r="JL3" s="120"/>
      <c r="JM3" s="120"/>
      <c r="JN3" s="120"/>
      <c r="JO3" s="120"/>
      <c r="JP3" s="120"/>
      <c r="JQ3" s="120"/>
      <c r="JR3" s="120"/>
      <c r="JS3" s="120"/>
      <c r="JT3" s="120"/>
      <c r="JU3" s="120"/>
      <c r="JV3" s="120"/>
      <c r="JW3" s="120"/>
      <c r="JX3" s="120"/>
      <c r="JY3" s="120"/>
      <c r="JZ3" s="120"/>
      <c r="KA3" s="120"/>
      <c r="KB3" s="120"/>
      <c r="KC3" s="120"/>
      <c r="KD3" s="120"/>
      <c r="KE3" s="120"/>
      <c r="KF3" s="120"/>
      <c r="KG3" s="120"/>
      <c r="KH3" s="120"/>
      <c r="KI3" s="120"/>
      <c r="KJ3" s="120"/>
      <c r="KK3" s="120"/>
      <c r="KL3" s="120"/>
      <c r="KM3" s="120"/>
      <c r="KN3" s="120"/>
      <c r="KO3" s="120"/>
      <c r="KP3" s="120"/>
      <c r="KQ3" s="120"/>
      <c r="KR3" s="120"/>
      <c r="KS3" s="120"/>
      <c r="KT3" s="120"/>
      <c r="KU3" s="120"/>
      <c r="KV3" s="120"/>
      <c r="KW3" s="120"/>
      <c r="KX3" s="120"/>
      <c r="KY3" s="120"/>
      <c r="KZ3" s="120"/>
      <c r="LA3" s="120"/>
      <c r="LB3" s="120"/>
      <c r="LC3" s="120"/>
      <c r="LD3" s="120"/>
      <c r="LE3" s="120"/>
      <c r="LF3" s="120"/>
      <c r="LG3" s="120"/>
      <c r="LH3" s="120"/>
      <c r="LI3" s="120"/>
      <c r="LJ3" s="120"/>
      <c r="LK3" s="120"/>
      <c r="LL3" s="120"/>
      <c r="LM3" s="120"/>
      <c r="LN3" s="120"/>
      <c r="LO3" s="120"/>
      <c r="LP3" s="120"/>
      <c r="LQ3" s="120"/>
      <c r="LR3" s="120"/>
      <c r="LS3" s="120"/>
      <c r="LT3" s="120"/>
      <c r="LU3" s="120"/>
      <c r="LV3" s="120"/>
      <c r="LW3" s="120"/>
      <c r="LX3" s="120"/>
      <c r="LY3" s="120"/>
      <c r="LZ3" s="120"/>
      <c r="MA3" s="120"/>
      <c r="MB3" s="120"/>
      <c r="MC3" s="120"/>
      <c r="MD3" s="120"/>
      <c r="ME3" s="120"/>
      <c r="MF3" s="120"/>
      <c r="MG3" s="120"/>
      <c r="MH3" s="120"/>
      <c r="MI3" s="120"/>
      <c r="MJ3" s="120"/>
      <c r="MK3" s="120"/>
      <c r="ML3" s="120"/>
      <c r="MM3" s="120"/>
      <c r="MN3" s="120"/>
      <c r="MO3" s="120"/>
      <c r="MP3" s="120"/>
      <c r="MQ3" s="120"/>
      <c r="MR3" s="120"/>
      <c r="MS3" s="120"/>
      <c r="MT3" s="120"/>
      <c r="MU3" s="120"/>
      <c r="MV3" s="120"/>
      <c r="MW3" s="120"/>
      <c r="MX3" s="120"/>
      <c r="MY3" s="120"/>
      <c r="MZ3" s="120"/>
      <c r="NA3" s="120"/>
      <c r="NB3" s="120"/>
      <c r="NC3" s="120"/>
      <c r="ND3" s="120"/>
      <c r="NE3" s="120"/>
      <c r="NF3" s="120"/>
      <c r="NG3" s="120"/>
      <c r="NH3" s="120"/>
      <c r="NI3" s="120"/>
      <c r="NJ3" s="120"/>
      <c r="NK3" s="120"/>
      <c r="NL3" s="120"/>
      <c r="NM3" s="120"/>
      <c r="NN3" s="120"/>
      <c r="NO3" s="120"/>
      <c r="NP3" s="120"/>
      <c r="NQ3" s="120"/>
      <c r="NR3" s="120"/>
      <c r="NS3" s="120"/>
      <c r="NT3" s="120"/>
      <c r="NU3" s="120"/>
      <c r="NV3" s="120"/>
      <c r="NW3" s="120"/>
      <c r="NX3" s="120"/>
      <c r="NY3" s="120"/>
      <c r="NZ3" s="120"/>
      <c r="OA3" s="120"/>
      <c r="OB3" s="120"/>
      <c r="OC3" s="120"/>
      <c r="OD3" s="120"/>
      <c r="OE3" s="120"/>
      <c r="OF3" s="120"/>
      <c r="OG3" s="120"/>
      <c r="OH3" s="120"/>
      <c r="OI3" s="120"/>
      <c r="OJ3" s="120"/>
      <c r="OK3" s="120"/>
      <c r="OL3" s="120"/>
      <c r="OM3" s="120"/>
      <c r="ON3" s="120"/>
      <c r="OO3" s="120"/>
      <c r="OP3" s="120"/>
      <c r="OQ3" s="120"/>
      <c r="OR3" s="120"/>
      <c r="OS3" s="120"/>
      <c r="OT3" s="120"/>
      <c r="OU3" s="120"/>
      <c r="OV3" s="120"/>
      <c r="OW3" s="120"/>
      <c r="OX3" s="120"/>
      <c r="OY3" s="120"/>
      <c r="OZ3" s="120"/>
      <c r="PA3" s="120"/>
      <c r="PB3" s="120"/>
      <c r="PC3" s="120"/>
      <c r="PD3" s="120"/>
      <c r="PE3" s="120"/>
      <c r="PF3" s="120"/>
      <c r="PG3" s="120"/>
      <c r="PH3" s="120"/>
      <c r="PI3" s="120"/>
      <c r="PJ3" s="120"/>
      <c r="PK3" s="120"/>
      <c r="PL3" s="120"/>
      <c r="PM3" s="120"/>
      <c r="PN3" s="120"/>
      <c r="PO3" s="120"/>
      <c r="PP3" s="120"/>
      <c r="PQ3" s="120"/>
      <c r="PR3" s="120"/>
      <c r="PS3" s="120"/>
      <c r="PT3" s="120"/>
      <c r="PU3" s="120"/>
      <c r="PV3" s="120"/>
      <c r="PW3" s="120"/>
      <c r="PX3" s="120"/>
      <c r="PY3" s="120"/>
      <c r="PZ3" s="120"/>
      <c r="QA3" s="120"/>
      <c r="QB3" s="120"/>
      <c r="QC3" s="120"/>
      <c r="QD3" s="120"/>
      <c r="QE3" s="120"/>
      <c r="QF3" s="120"/>
      <c r="QG3" s="120"/>
      <c r="QH3" s="120"/>
      <c r="QI3" s="120"/>
      <c r="QJ3" s="120"/>
      <c r="QK3" s="120"/>
      <c r="QL3" s="120"/>
      <c r="QM3" s="120"/>
      <c r="QN3" s="120"/>
      <c r="QO3" s="120"/>
      <c r="QP3" s="120"/>
      <c r="QQ3" s="120"/>
      <c r="QR3" s="120"/>
      <c r="QS3" s="120"/>
      <c r="QT3" s="120"/>
      <c r="QU3" s="120"/>
      <c r="QV3" s="120"/>
      <c r="QW3" s="120"/>
      <c r="QX3" s="120"/>
      <c r="QY3" s="120"/>
      <c r="QZ3" s="120"/>
      <c r="RA3" s="120"/>
      <c r="RB3" s="120"/>
      <c r="RC3" s="120"/>
      <c r="RD3" s="120"/>
      <c r="RE3" s="120"/>
      <c r="RF3" s="120"/>
      <c r="RG3" s="120"/>
      <c r="RH3" s="120"/>
      <c r="RI3" s="120"/>
      <c r="RJ3" s="120"/>
      <c r="RK3" s="120"/>
      <c r="RL3" s="120"/>
      <c r="RM3" s="120"/>
      <c r="RN3" s="120"/>
      <c r="RO3" s="120"/>
      <c r="RP3" s="120"/>
      <c r="RQ3" s="120"/>
      <c r="RR3" s="120"/>
      <c r="RS3" s="120"/>
      <c r="RT3" s="120"/>
      <c r="RU3" s="120"/>
      <c r="RV3" s="120"/>
      <c r="RW3" s="120"/>
      <c r="RX3" s="120"/>
      <c r="RY3" s="120"/>
      <c r="RZ3" s="120"/>
      <c r="SA3" s="120"/>
      <c r="SB3" s="120"/>
      <c r="SC3" s="120"/>
      <c r="SD3" s="120"/>
      <c r="SE3" s="120"/>
      <c r="SF3" s="120"/>
      <c r="SG3" s="120"/>
      <c r="SH3" s="120"/>
      <c r="SI3" s="120"/>
      <c r="SJ3" s="120"/>
      <c r="SK3" s="120"/>
      <c r="SL3" s="120"/>
      <c r="SM3" s="120"/>
      <c r="SN3" s="120"/>
      <c r="SO3" s="120"/>
      <c r="SP3" s="120"/>
      <c r="SQ3" s="120"/>
      <c r="SR3" s="120"/>
      <c r="SS3" s="120"/>
      <c r="ST3" s="120"/>
      <c r="SU3" s="120"/>
      <c r="SV3" s="120"/>
      <c r="SW3" s="120"/>
      <c r="SX3" s="120"/>
      <c r="SY3" s="120"/>
      <c r="SZ3" s="120"/>
      <c r="TA3" s="120"/>
      <c r="TB3" s="120"/>
      <c r="TC3" s="120"/>
      <c r="TD3" s="120"/>
      <c r="TE3" s="120"/>
      <c r="TF3" s="120"/>
      <c r="TG3" s="120"/>
      <c r="TH3" s="120"/>
      <c r="TI3" s="120"/>
      <c r="TJ3" s="120"/>
      <c r="TK3" s="120"/>
      <c r="TL3" s="120"/>
      <c r="TM3" s="120"/>
      <c r="TN3" s="120"/>
      <c r="TO3" s="120"/>
      <c r="TP3" s="120"/>
      <c r="TQ3" s="120"/>
      <c r="TR3" s="120"/>
      <c r="TS3" s="120"/>
      <c r="TT3" s="120"/>
      <c r="TU3" s="120"/>
      <c r="TV3" s="120"/>
      <c r="TW3" s="120"/>
      <c r="TX3" s="120"/>
      <c r="TY3" s="120"/>
      <c r="TZ3" s="120"/>
      <c r="UA3" s="120"/>
      <c r="UB3" s="120"/>
      <c r="UC3" s="120"/>
      <c r="UD3" s="120"/>
      <c r="UE3" s="120"/>
      <c r="UF3" s="120"/>
      <c r="UG3" s="120"/>
      <c r="UH3" s="120"/>
      <c r="UI3" s="120"/>
      <c r="UJ3" s="120"/>
      <c r="UK3" s="120"/>
      <c r="UL3" s="120"/>
      <c r="UM3" s="120"/>
      <c r="UN3" s="120"/>
      <c r="UO3" s="120"/>
      <c r="UP3" s="120"/>
      <c r="UQ3" s="120"/>
      <c r="UR3" s="120"/>
      <c r="US3" s="120"/>
      <c r="UT3" s="120"/>
      <c r="UU3" s="120"/>
      <c r="UV3" s="120"/>
      <c r="UW3" s="120"/>
      <c r="UX3" s="120"/>
      <c r="UY3" s="120"/>
      <c r="UZ3" s="120"/>
      <c r="VA3" s="120"/>
      <c r="VB3" s="120"/>
      <c r="VC3" s="120"/>
      <c r="VD3" s="120"/>
      <c r="VE3" s="120"/>
      <c r="VF3" s="120"/>
      <c r="VG3" s="120"/>
      <c r="VH3" s="120"/>
      <c r="VI3" s="120"/>
      <c r="VJ3" s="120"/>
      <c r="VK3" s="120"/>
      <c r="VL3" s="120"/>
      <c r="VM3" s="120"/>
      <c r="VN3" s="120"/>
      <c r="VO3" s="120"/>
      <c r="VP3" s="120"/>
      <c r="VQ3" s="120"/>
      <c r="VR3" s="120"/>
      <c r="VS3" s="120"/>
      <c r="VT3" s="120"/>
      <c r="VU3" s="120"/>
      <c r="VV3" s="120"/>
      <c r="VW3" s="120"/>
      <c r="VX3" s="120"/>
      <c r="VY3" s="120"/>
      <c r="VZ3" s="120"/>
      <c r="WA3" s="120"/>
      <c r="WB3" s="120"/>
      <c r="WC3" s="120"/>
      <c r="WD3" s="120"/>
      <c r="WE3" s="120"/>
      <c r="WF3" s="120"/>
      <c r="WG3" s="120"/>
      <c r="WH3" s="120"/>
      <c r="WI3" s="120"/>
      <c r="WJ3" s="120"/>
      <c r="WK3" s="120"/>
      <c r="WL3" s="120"/>
      <c r="WM3" s="120"/>
      <c r="WN3" s="120"/>
      <c r="WO3" s="120"/>
      <c r="WP3" s="120"/>
      <c r="WQ3" s="120"/>
      <c r="WR3" s="120"/>
      <c r="WS3" s="120"/>
      <c r="WT3" s="120"/>
      <c r="WU3" s="120"/>
      <c r="WV3" s="120"/>
      <c r="WW3" s="120"/>
      <c r="WX3" s="120"/>
      <c r="WY3" s="120"/>
      <c r="WZ3" s="120"/>
      <c r="XA3" s="120"/>
      <c r="XB3" s="120"/>
      <c r="XC3" s="120"/>
      <c r="XD3" s="120"/>
      <c r="XE3" s="120"/>
      <c r="XF3" s="120"/>
      <c r="XG3" s="120"/>
      <c r="XH3" s="120"/>
      <c r="XI3" s="120"/>
      <c r="XJ3" s="120"/>
      <c r="XK3" s="120"/>
      <c r="XL3" s="120"/>
      <c r="XM3" s="120"/>
      <c r="XN3" s="120"/>
      <c r="XO3" s="120"/>
      <c r="XP3" s="120"/>
      <c r="XQ3" s="120"/>
      <c r="XR3" s="120"/>
      <c r="XS3" s="120"/>
      <c r="XT3" s="120"/>
      <c r="XU3" s="120"/>
      <c r="XV3" s="120"/>
      <c r="XW3" s="120"/>
      <c r="XX3" s="120"/>
      <c r="XY3" s="120"/>
      <c r="XZ3" s="120"/>
      <c r="YA3" s="120"/>
      <c r="YB3" s="120"/>
      <c r="YC3" s="120"/>
      <c r="YD3" s="120"/>
      <c r="YE3" s="120"/>
      <c r="YF3" s="120"/>
      <c r="YG3" s="120"/>
      <c r="YH3" s="120"/>
      <c r="YI3" s="120"/>
      <c r="YJ3" s="120"/>
      <c r="YK3" s="120"/>
      <c r="YL3" s="120"/>
      <c r="YM3" s="120"/>
      <c r="YN3" s="120"/>
      <c r="YO3" s="120"/>
      <c r="YP3" s="120"/>
      <c r="YQ3" s="120"/>
      <c r="YR3" s="120"/>
      <c r="YS3" s="120"/>
      <c r="YT3" s="120"/>
      <c r="YU3" s="120"/>
      <c r="YV3" s="120"/>
      <c r="YW3" s="120"/>
      <c r="YX3" s="120"/>
      <c r="YY3" s="120"/>
      <c r="YZ3" s="120"/>
      <c r="ZA3" s="120"/>
      <c r="ZB3" s="120"/>
      <c r="ZC3" s="120"/>
      <c r="ZD3" s="120"/>
      <c r="ZE3" s="120"/>
      <c r="ZF3" s="120"/>
      <c r="ZG3" s="120"/>
      <c r="ZH3" s="120"/>
      <c r="ZI3" s="120"/>
      <c r="ZJ3" s="120"/>
      <c r="ZK3" s="120"/>
      <c r="ZL3" s="120"/>
      <c r="ZM3" s="120"/>
      <c r="ZN3" s="120"/>
      <c r="ZO3" s="120"/>
      <c r="ZP3" s="120"/>
      <c r="ZQ3" s="120"/>
      <c r="ZR3" s="120"/>
      <c r="ZS3" s="120"/>
      <c r="ZT3" s="120"/>
      <c r="ZU3" s="120"/>
      <c r="ZV3" s="120"/>
      <c r="ZW3" s="120"/>
      <c r="ZX3" s="120"/>
      <c r="ZY3" s="120"/>
      <c r="ZZ3" s="120"/>
      <c r="AAA3" s="120"/>
      <c r="AAB3" s="120"/>
      <c r="AAC3" s="120"/>
      <c r="AAD3" s="120"/>
      <c r="AAE3" s="120"/>
      <c r="AAF3" s="120"/>
      <c r="AAG3" s="120"/>
      <c r="AAH3" s="120"/>
      <c r="AAI3" s="120"/>
      <c r="AAJ3" s="120"/>
      <c r="AAK3" s="120"/>
      <c r="AAL3" s="120"/>
      <c r="AAM3" s="120"/>
      <c r="AAN3" s="120"/>
      <c r="AAO3" s="120"/>
      <c r="AAP3" s="120"/>
      <c r="AAQ3" s="120"/>
      <c r="AAR3" s="120"/>
      <c r="AAS3" s="120"/>
      <c r="AAT3" s="120"/>
      <c r="AAU3" s="120"/>
      <c r="AAV3" s="120"/>
      <c r="AAW3" s="120"/>
      <c r="AAX3" s="120"/>
      <c r="AAY3" s="120"/>
      <c r="AAZ3" s="120"/>
      <c r="ABA3" s="120"/>
      <c r="ABB3" s="120"/>
      <c r="ABC3" s="120"/>
      <c r="ABD3" s="120"/>
      <c r="ABE3" s="120"/>
      <c r="ABF3" s="120"/>
      <c r="ABG3" s="120"/>
      <c r="ABH3" s="120"/>
      <c r="ABI3" s="120"/>
      <c r="ABJ3" s="120"/>
      <c r="ABK3" s="120"/>
      <c r="ABL3" s="120"/>
      <c r="ABM3" s="120"/>
      <c r="ABN3" s="120"/>
      <c r="ABO3" s="120"/>
      <c r="ABP3" s="120"/>
      <c r="ABQ3" s="120"/>
      <c r="ABR3" s="120"/>
      <c r="ABS3" s="120"/>
      <c r="ABT3" s="120"/>
      <c r="ABU3" s="120"/>
      <c r="ABV3" s="120"/>
      <c r="ABW3" s="120"/>
      <c r="ABX3" s="120"/>
      <c r="ABY3" s="120"/>
      <c r="ABZ3" s="120"/>
      <c r="ACA3" s="120"/>
      <c r="ACB3" s="120"/>
      <c r="ACC3" s="120"/>
      <c r="ACD3" s="120"/>
      <c r="ACE3" s="120"/>
      <c r="ACF3" s="120"/>
      <c r="ACG3" s="120"/>
      <c r="ACH3" s="120"/>
      <c r="ACI3" s="120"/>
      <c r="ACJ3" s="120"/>
      <c r="ACK3" s="120"/>
      <c r="ACL3" s="120"/>
      <c r="ACM3" s="120"/>
      <c r="ACN3" s="120"/>
      <c r="ACO3" s="120"/>
      <c r="ACP3" s="120"/>
      <c r="ACQ3" s="120"/>
      <c r="ACR3" s="120"/>
      <c r="ACS3" s="120"/>
      <c r="ACT3" s="120"/>
      <c r="ACU3" s="120"/>
      <c r="ACV3" s="120"/>
      <c r="ACW3" s="120"/>
      <c r="ACX3" s="120"/>
      <c r="ACY3" s="120"/>
      <c r="ACZ3" s="120"/>
      <c r="ADA3" s="120"/>
      <c r="ADB3" s="120"/>
      <c r="ADC3" s="120"/>
      <c r="ADD3" s="120"/>
      <c r="ADE3" s="120"/>
      <c r="ADF3" s="120"/>
      <c r="ADG3" s="120"/>
      <c r="ADH3" s="120"/>
      <c r="ADI3" s="120"/>
      <c r="ADJ3" s="120"/>
      <c r="ADK3" s="120"/>
      <c r="ADL3" s="120"/>
      <c r="ADM3" s="120"/>
      <c r="ADN3" s="120"/>
      <c r="ADO3" s="120"/>
      <c r="ADP3" s="120"/>
      <c r="ADQ3" s="120"/>
      <c r="ADR3" s="120"/>
      <c r="ADS3" s="120"/>
      <c r="ADT3" s="120"/>
      <c r="ADU3" s="120"/>
      <c r="ADV3" s="120"/>
      <c r="ADW3" s="120"/>
      <c r="ADX3" s="120"/>
      <c r="ADY3" s="120"/>
      <c r="ADZ3" s="120"/>
      <c r="AEA3" s="120"/>
      <c r="AEB3" s="120"/>
      <c r="AEC3" s="120"/>
      <c r="AED3" s="120"/>
      <c r="AEE3" s="120"/>
      <c r="AEF3" s="120"/>
      <c r="AEG3" s="120"/>
      <c r="AEH3" s="120"/>
      <c r="AEI3" s="120"/>
      <c r="AEJ3" s="120"/>
      <c r="AEK3" s="120"/>
      <c r="AEL3" s="120"/>
      <c r="AEM3" s="120"/>
      <c r="AEN3" s="120"/>
      <c r="AEO3" s="120"/>
      <c r="AEP3" s="120"/>
      <c r="AEQ3" s="120"/>
      <c r="AER3" s="120"/>
      <c r="AES3" s="120"/>
      <c r="AET3" s="120"/>
      <c r="AEU3" s="120"/>
      <c r="AEV3" s="120"/>
      <c r="AEW3" s="120"/>
      <c r="AEX3" s="120"/>
      <c r="AEY3" s="120"/>
      <c r="AEZ3" s="120"/>
      <c r="AFA3" s="120"/>
      <c r="AFB3" s="120"/>
      <c r="AFC3" s="120"/>
      <c r="AFD3" s="120"/>
      <c r="AFE3" s="120"/>
      <c r="AFF3" s="120"/>
      <c r="AFG3" s="120"/>
      <c r="AFH3" s="120"/>
      <c r="AFI3" s="120"/>
      <c r="AFJ3" s="120"/>
      <c r="AFK3" s="120"/>
      <c r="AFL3" s="120"/>
      <c r="AFM3" s="120"/>
      <c r="AFN3" s="120"/>
      <c r="AFO3" s="120"/>
      <c r="AFP3" s="120"/>
      <c r="AFQ3" s="120"/>
      <c r="AFR3" s="120"/>
      <c r="AFS3" s="120"/>
      <c r="AFT3" s="120"/>
      <c r="AFU3" s="120"/>
      <c r="AFV3" s="120"/>
      <c r="AFW3" s="120"/>
      <c r="AFX3" s="120"/>
      <c r="AFY3" s="120"/>
      <c r="AFZ3" s="120"/>
      <c r="AGA3" s="120"/>
      <c r="AGB3" s="120"/>
      <c r="AGC3" s="120"/>
      <c r="AGD3" s="120"/>
      <c r="AGE3" s="120"/>
      <c r="AGF3" s="120"/>
      <c r="AGG3" s="120"/>
      <c r="AGH3" s="120"/>
      <c r="AGI3" s="120"/>
      <c r="AGJ3" s="120"/>
      <c r="AGK3" s="120"/>
      <c r="AGL3" s="120"/>
      <c r="AGM3" s="120"/>
      <c r="AGN3" s="120"/>
      <c r="AGO3" s="120"/>
      <c r="AGP3" s="120"/>
      <c r="AGQ3" s="120"/>
      <c r="AGR3" s="120"/>
      <c r="AGS3" s="120"/>
      <c r="AGT3" s="120"/>
      <c r="AGU3" s="120"/>
      <c r="AGV3" s="120"/>
      <c r="AGW3" s="120"/>
      <c r="AGX3" s="120"/>
      <c r="AGY3" s="120"/>
      <c r="AGZ3" s="120"/>
      <c r="AHA3" s="120"/>
      <c r="AHB3" s="120"/>
      <c r="AHC3" s="120"/>
      <c r="AHD3" s="120"/>
      <c r="AHE3" s="120"/>
      <c r="AHF3" s="120"/>
      <c r="AHG3" s="120"/>
      <c r="AHH3" s="120"/>
      <c r="AHI3" s="120"/>
      <c r="AHJ3" s="120"/>
      <c r="AHK3" s="120"/>
      <c r="AHL3" s="120"/>
      <c r="AHM3" s="120"/>
      <c r="AHN3" s="120"/>
      <c r="AHO3" s="120"/>
      <c r="AHP3" s="120"/>
      <c r="AHQ3" s="120"/>
      <c r="AHR3" s="120"/>
      <c r="AHS3" s="120"/>
      <c r="AHT3" s="120"/>
      <c r="AHU3" s="120"/>
      <c r="AHV3" s="120"/>
      <c r="AHW3" s="120"/>
      <c r="AHX3" s="120"/>
      <c r="AHY3" s="120"/>
      <c r="AHZ3" s="120"/>
      <c r="AIA3" s="120"/>
      <c r="AIB3" s="120"/>
      <c r="AIC3" s="120"/>
      <c r="AID3" s="120"/>
      <c r="AIE3" s="120"/>
      <c r="AIF3" s="120"/>
      <c r="AIG3" s="120"/>
      <c r="AIH3" s="120"/>
      <c r="AII3" s="120"/>
      <c r="AIJ3" s="120"/>
      <c r="AIK3" s="120"/>
      <c r="AIL3" s="120"/>
      <c r="AIM3" s="120"/>
      <c r="AIN3" s="120"/>
      <c r="AIO3" s="120"/>
      <c r="AIP3" s="120"/>
      <c r="AIQ3" s="120"/>
      <c r="AIR3" s="120"/>
      <c r="AIS3" s="120"/>
      <c r="AIT3" s="120"/>
      <c r="AIU3" s="120"/>
      <c r="AIV3" s="120"/>
      <c r="AIW3" s="120"/>
      <c r="AIX3" s="120"/>
      <c r="AIY3" s="120"/>
      <c r="AIZ3" s="120"/>
      <c r="AJA3" s="120"/>
      <c r="AJB3" s="120"/>
      <c r="AJC3" s="120"/>
      <c r="AJD3" s="120"/>
      <c r="AJE3" s="120"/>
      <c r="AJF3" s="120"/>
      <c r="AJG3" s="120"/>
      <c r="AJH3" s="120"/>
      <c r="AJI3" s="120"/>
      <c r="AJJ3" s="120"/>
      <c r="AJK3" s="120"/>
      <c r="AJL3" s="120"/>
      <c r="AJM3" s="120"/>
      <c r="AJN3" s="120"/>
      <c r="AJO3" s="120"/>
      <c r="AJP3" s="120"/>
      <c r="AJQ3" s="120"/>
      <c r="AJR3" s="120"/>
      <c r="AJS3" s="120"/>
      <c r="AJT3" s="120"/>
      <c r="AJU3" s="120"/>
      <c r="AJV3" s="120"/>
      <c r="AJW3" s="120"/>
      <c r="AJX3" s="120"/>
      <c r="AJY3" s="120"/>
      <c r="AJZ3" s="120"/>
      <c r="AKA3" s="120"/>
      <c r="AKB3" s="120"/>
      <c r="AKC3" s="120"/>
      <c r="AKD3" s="120"/>
      <c r="AKE3" s="120"/>
      <c r="AKF3" s="120"/>
      <c r="AKG3" s="120"/>
      <c r="AKH3" s="120"/>
      <c r="AKI3" s="120"/>
      <c r="AKJ3" s="120"/>
      <c r="AKK3" s="120"/>
      <c r="AKL3" s="120"/>
      <c r="AKM3" s="120"/>
      <c r="AKN3" s="120"/>
      <c r="AKO3" s="120"/>
      <c r="AKP3" s="120"/>
      <c r="AKQ3" s="120"/>
      <c r="AKR3" s="120"/>
      <c r="AKS3" s="120"/>
      <c r="AKT3" s="120"/>
      <c r="AKU3" s="120"/>
      <c r="AKV3" s="120"/>
      <c r="AKW3" s="120"/>
      <c r="AKX3" s="120"/>
      <c r="AKY3" s="120"/>
      <c r="AKZ3" s="120"/>
      <c r="ALA3" s="120"/>
      <c r="ALB3" s="120"/>
      <c r="ALC3" s="120"/>
      <c r="ALD3" s="120"/>
      <c r="ALE3" s="120"/>
      <c r="ALF3" s="120"/>
      <c r="ALG3" s="120"/>
      <c r="ALH3" s="120"/>
      <c r="ALI3" s="120"/>
      <c r="ALJ3" s="120"/>
      <c r="ALK3" s="120"/>
      <c r="ALL3" s="120"/>
      <c r="ALM3" s="120"/>
      <c r="ALN3" s="120"/>
      <c r="ALO3" s="120"/>
      <c r="ALP3" s="120"/>
      <c r="ALQ3" s="120"/>
      <c r="ALR3" s="120"/>
      <c r="ALS3" s="120"/>
      <c r="ALT3" s="120"/>
      <c r="ALU3" s="120"/>
      <c r="ALV3" s="120"/>
      <c r="ALW3" s="120"/>
      <c r="ALX3" s="120"/>
      <c r="ALY3" s="120"/>
      <c r="ALZ3" s="120"/>
      <c r="AMA3" s="120"/>
      <c r="AMB3" s="120"/>
      <c r="AMC3" s="120"/>
      <c r="AMD3" s="120"/>
      <c r="AME3" s="120"/>
      <c r="AMF3" s="120"/>
      <c r="AMG3" s="120"/>
      <c r="AMH3" s="120"/>
      <c r="AMI3" s="120"/>
      <c r="AMJ3" s="120"/>
      <c r="AMK3" s="120"/>
    </row>
    <row r="4" spans="1:1025">
      <c r="A4" s="109" t="s">
        <v>1398</v>
      </c>
      <c r="B4" s="110"/>
      <c r="C4" s="109"/>
      <c r="D4" s="108"/>
      <c r="E4" s="105"/>
      <c r="F4" s="106"/>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c r="CG4" s="120"/>
      <c r="CH4" s="120"/>
      <c r="CI4" s="120"/>
      <c r="CJ4" s="120"/>
      <c r="CK4" s="120"/>
      <c r="CL4" s="120"/>
      <c r="CM4" s="120"/>
      <c r="CN4" s="120"/>
      <c r="CO4" s="120"/>
      <c r="CP4" s="120"/>
      <c r="CQ4" s="120"/>
      <c r="CR4" s="120"/>
      <c r="CS4" s="120"/>
      <c r="CT4" s="120"/>
      <c r="CU4" s="120"/>
      <c r="CV4" s="120"/>
      <c r="CW4" s="120"/>
      <c r="CX4" s="120"/>
      <c r="CY4" s="120"/>
      <c r="CZ4" s="120"/>
      <c r="DA4" s="120"/>
      <c r="DB4" s="120"/>
      <c r="DC4" s="120"/>
      <c r="DD4" s="120"/>
      <c r="DE4" s="120"/>
      <c r="DF4" s="120"/>
      <c r="DG4" s="120"/>
      <c r="DH4" s="120"/>
      <c r="DI4" s="120"/>
      <c r="DJ4" s="120"/>
      <c r="DK4" s="120"/>
      <c r="DL4" s="120"/>
      <c r="DM4" s="120"/>
      <c r="DN4" s="120"/>
      <c r="DO4" s="120"/>
      <c r="DP4" s="120"/>
      <c r="DQ4" s="120"/>
      <c r="DR4" s="120"/>
      <c r="DS4" s="120"/>
      <c r="DT4" s="120"/>
      <c r="DU4" s="120"/>
      <c r="DV4" s="120"/>
      <c r="DW4" s="120"/>
      <c r="DX4" s="120"/>
      <c r="DY4" s="120"/>
      <c r="DZ4" s="120"/>
      <c r="EA4" s="120"/>
      <c r="EB4" s="120"/>
      <c r="EC4" s="120"/>
      <c r="ED4" s="120"/>
      <c r="EE4" s="120"/>
      <c r="EF4" s="120"/>
      <c r="EG4" s="120"/>
      <c r="EH4" s="120"/>
      <c r="EI4" s="120"/>
      <c r="EJ4" s="120"/>
      <c r="EK4" s="120"/>
      <c r="EL4" s="120"/>
      <c r="EM4" s="120"/>
      <c r="EN4" s="120"/>
      <c r="EO4" s="120"/>
      <c r="EP4" s="120"/>
      <c r="EQ4" s="120"/>
      <c r="ER4" s="120"/>
      <c r="ES4" s="120"/>
      <c r="ET4" s="120"/>
      <c r="EU4" s="120"/>
      <c r="EV4" s="120"/>
      <c r="EW4" s="120"/>
      <c r="EX4" s="120"/>
      <c r="EY4" s="120"/>
      <c r="EZ4" s="120"/>
      <c r="FA4" s="120"/>
      <c r="FB4" s="120"/>
      <c r="FC4" s="120"/>
      <c r="FD4" s="120"/>
      <c r="FE4" s="120"/>
      <c r="FF4" s="120"/>
      <c r="FG4" s="120"/>
      <c r="FH4" s="120"/>
      <c r="FI4" s="120"/>
      <c r="FJ4" s="120"/>
      <c r="FK4" s="120"/>
      <c r="FL4" s="120"/>
      <c r="FM4" s="120"/>
      <c r="FN4" s="120"/>
      <c r="FO4" s="120"/>
      <c r="FP4" s="120"/>
      <c r="FQ4" s="120"/>
      <c r="FR4" s="120"/>
      <c r="FS4" s="120"/>
      <c r="FT4" s="120"/>
      <c r="FU4" s="120"/>
      <c r="FV4" s="120"/>
      <c r="FW4" s="120"/>
      <c r="FX4" s="120"/>
      <c r="FY4" s="120"/>
      <c r="FZ4" s="120"/>
      <c r="GA4" s="120"/>
      <c r="GB4" s="120"/>
      <c r="GC4" s="120"/>
      <c r="GD4" s="120"/>
      <c r="GE4" s="120"/>
      <c r="GF4" s="120"/>
      <c r="GG4" s="120"/>
      <c r="GH4" s="120"/>
      <c r="GI4" s="120"/>
      <c r="GJ4" s="120"/>
      <c r="GK4" s="120"/>
      <c r="GL4" s="120"/>
      <c r="GM4" s="120"/>
      <c r="GN4" s="120"/>
      <c r="GO4" s="120"/>
      <c r="GP4" s="120"/>
      <c r="GQ4" s="120"/>
      <c r="GR4" s="120"/>
      <c r="GS4" s="120"/>
      <c r="GT4" s="120"/>
      <c r="GU4" s="120"/>
      <c r="GV4" s="120"/>
      <c r="GW4" s="120"/>
      <c r="GX4" s="120"/>
      <c r="GY4" s="120"/>
      <c r="GZ4" s="120"/>
      <c r="HA4" s="120"/>
      <c r="HB4" s="120"/>
      <c r="HC4" s="120"/>
      <c r="HD4" s="120"/>
      <c r="HE4" s="120"/>
      <c r="HF4" s="120"/>
      <c r="HG4" s="120"/>
      <c r="HH4" s="120"/>
      <c r="HI4" s="120"/>
      <c r="HJ4" s="120"/>
      <c r="HK4" s="120"/>
      <c r="HL4" s="120"/>
      <c r="HM4" s="120"/>
      <c r="HN4" s="120"/>
      <c r="HO4" s="120"/>
      <c r="HP4" s="120"/>
      <c r="HQ4" s="120"/>
      <c r="HR4" s="120"/>
      <c r="HS4" s="120"/>
      <c r="HT4" s="120"/>
      <c r="HU4" s="120"/>
      <c r="HV4" s="120"/>
      <c r="HW4" s="120"/>
      <c r="HX4" s="120"/>
      <c r="HY4" s="120"/>
      <c r="HZ4" s="120"/>
      <c r="IA4" s="120"/>
      <c r="IB4" s="120"/>
      <c r="IC4" s="120"/>
      <c r="ID4" s="120"/>
      <c r="IE4" s="120"/>
      <c r="IF4" s="120"/>
      <c r="IG4" s="120"/>
      <c r="IH4" s="120"/>
      <c r="II4" s="120"/>
      <c r="IJ4" s="120"/>
      <c r="IK4" s="120"/>
      <c r="IL4" s="120"/>
      <c r="IM4" s="120"/>
      <c r="IN4" s="120"/>
      <c r="IO4" s="120"/>
      <c r="IP4" s="120"/>
      <c r="IQ4" s="120"/>
      <c r="IR4" s="120"/>
      <c r="IS4" s="120"/>
      <c r="IT4" s="120"/>
      <c r="IU4" s="120"/>
      <c r="IV4" s="120"/>
      <c r="IW4" s="120"/>
      <c r="IX4" s="120"/>
      <c r="IY4" s="120"/>
      <c r="IZ4" s="120"/>
      <c r="JA4" s="120"/>
      <c r="JB4" s="120"/>
      <c r="JC4" s="120"/>
      <c r="JD4" s="120"/>
      <c r="JE4" s="120"/>
      <c r="JF4" s="120"/>
      <c r="JG4" s="120"/>
      <c r="JH4" s="120"/>
      <c r="JI4" s="120"/>
      <c r="JJ4" s="120"/>
      <c r="JK4" s="120"/>
      <c r="JL4" s="120"/>
      <c r="JM4" s="120"/>
      <c r="JN4" s="120"/>
      <c r="JO4" s="120"/>
      <c r="JP4" s="120"/>
      <c r="JQ4" s="120"/>
      <c r="JR4" s="120"/>
      <c r="JS4" s="120"/>
      <c r="JT4" s="120"/>
      <c r="JU4" s="120"/>
      <c r="JV4" s="120"/>
      <c r="JW4" s="120"/>
      <c r="JX4" s="120"/>
      <c r="JY4" s="120"/>
      <c r="JZ4" s="120"/>
      <c r="KA4" s="120"/>
      <c r="KB4" s="120"/>
      <c r="KC4" s="120"/>
      <c r="KD4" s="120"/>
      <c r="KE4" s="120"/>
      <c r="KF4" s="120"/>
      <c r="KG4" s="120"/>
      <c r="KH4" s="120"/>
      <c r="KI4" s="120"/>
      <c r="KJ4" s="120"/>
      <c r="KK4" s="120"/>
      <c r="KL4" s="120"/>
      <c r="KM4" s="120"/>
      <c r="KN4" s="120"/>
      <c r="KO4" s="120"/>
      <c r="KP4" s="120"/>
      <c r="KQ4" s="120"/>
      <c r="KR4" s="120"/>
      <c r="KS4" s="120"/>
      <c r="KT4" s="120"/>
      <c r="KU4" s="120"/>
      <c r="KV4" s="120"/>
      <c r="KW4" s="120"/>
      <c r="KX4" s="120"/>
      <c r="KY4" s="120"/>
      <c r="KZ4" s="120"/>
      <c r="LA4" s="120"/>
      <c r="LB4" s="120"/>
      <c r="LC4" s="120"/>
      <c r="LD4" s="120"/>
      <c r="LE4" s="120"/>
      <c r="LF4" s="120"/>
      <c r="LG4" s="120"/>
      <c r="LH4" s="120"/>
      <c r="LI4" s="120"/>
      <c r="LJ4" s="120"/>
      <c r="LK4" s="120"/>
      <c r="LL4" s="120"/>
      <c r="LM4" s="120"/>
      <c r="LN4" s="120"/>
      <c r="LO4" s="120"/>
      <c r="LP4" s="120"/>
      <c r="LQ4" s="120"/>
      <c r="LR4" s="120"/>
      <c r="LS4" s="120"/>
      <c r="LT4" s="120"/>
      <c r="LU4" s="120"/>
      <c r="LV4" s="120"/>
      <c r="LW4" s="120"/>
      <c r="LX4" s="120"/>
      <c r="LY4" s="120"/>
      <c r="LZ4" s="120"/>
      <c r="MA4" s="120"/>
      <c r="MB4" s="120"/>
      <c r="MC4" s="120"/>
      <c r="MD4" s="120"/>
      <c r="ME4" s="120"/>
      <c r="MF4" s="120"/>
      <c r="MG4" s="120"/>
      <c r="MH4" s="120"/>
      <c r="MI4" s="120"/>
      <c r="MJ4" s="120"/>
      <c r="MK4" s="120"/>
      <c r="ML4" s="120"/>
      <c r="MM4" s="120"/>
      <c r="MN4" s="120"/>
      <c r="MO4" s="120"/>
      <c r="MP4" s="120"/>
      <c r="MQ4" s="120"/>
      <c r="MR4" s="120"/>
      <c r="MS4" s="120"/>
      <c r="MT4" s="120"/>
      <c r="MU4" s="120"/>
      <c r="MV4" s="120"/>
      <c r="MW4" s="120"/>
      <c r="MX4" s="120"/>
      <c r="MY4" s="120"/>
      <c r="MZ4" s="120"/>
      <c r="NA4" s="120"/>
      <c r="NB4" s="120"/>
      <c r="NC4" s="120"/>
      <c r="ND4" s="120"/>
      <c r="NE4" s="120"/>
      <c r="NF4" s="120"/>
      <c r="NG4" s="120"/>
      <c r="NH4" s="120"/>
      <c r="NI4" s="120"/>
      <c r="NJ4" s="120"/>
      <c r="NK4" s="120"/>
      <c r="NL4" s="120"/>
      <c r="NM4" s="120"/>
      <c r="NN4" s="120"/>
      <c r="NO4" s="120"/>
      <c r="NP4" s="120"/>
      <c r="NQ4" s="120"/>
      <c r="NR4" s="120"/>
      <c r="NS4" s="120"/>
      <c r="NT4" s="120"/>
      <c r="NU4" s="120"/>
      <c r="NV4" s="120"/>
      <c r="NW4" s="120"/>
      <c r="NX4" s="120"/>
      <c r="NY4" s="120"/>
      <c r="NZ4" s="120"/>
      <c r="OA4" s="120"/>
      <c r="OB4" s="120"/>
      <c r="OC4" s="120"/>
      <c r="OD4" s="120"/>
      <c r="OE4" s="120"/>
      <c r="OF4" s="120"/>
      <c r="OG4" s="120"/>
      <c r="OH4" s="120"/>
      <c r="OI4" s="120"/>
      <c r="OJ4" s="120"/>
      <c r="OK4" s="120"/>
      <c r="OL4" s="120"/>
      <c r="OM4" s="120"/>
      <c r="ON4" s="120"/>
      <c r="OO4" s="120"/>
      <c r="OP4" s="120"/>
      <c r="OQ4" s="120"/>
      <c r="OR4" s="120"/>
      <c r="OS4" s="120"/>
      <c r="OT4" s="120"/>
      <c r="OU4" s="120"/>
      <c r="OV4" s="120"/>
      <c r="OW4" s="120"/>
      <c r="OX4" s="120"/>
      <c r="OY4" s="120"/>
      <c r="OZ4" s="120"/>
      <c r="PA4" s="120"/>
      <c r="PB4" s="120"/>
      <c r="PC4" s="120"/>
      <c r="PD4" s="120"/>
      <c r="PE4" s="120"/>
      <c r="PF4" s="120"/>
      <c r="PG4" s="120"/>
      <c r="PH4" s="120"/>
      <c r="PI4" s="120"/>
      <c r="PJ4" s="120"/>
      <c r="PK4" s="120"/>
      <c r="PL4" s="120"/>
      <c r="PM4" s="120"/>
      <c r="PN4" s="120"/>
      <c r="PO4" s="120"/>
      <c r="PP4" s="120"/>
      <c r="PQ4" s="120"/>
      <c r="PR4" s="120"/>
      <c r="PS4" s="120"/>
      <c r="PT4" s="120"/>
      <c r="PU4" s="120"/>
      <c r="PV4" s="120"/>
      <c r="PW4" s="120"/>
      <c r="PX4" s="120"/>
      <c r="PY4" s="120"/>
      <c r="PZ4" s="120"/>
      <c r="QA4" s="120"/>
      <c r="QB4" s="120"/>
      <c r="QC4" s="120"/>
      <c r="QD4" s="120"/>
      <c r="QE4" s="120"/>
      <c r="QF4" s="120"/>
      <c r="QG4" s="120"/>
      <c r="QH4" s="120"/>
      <c r="QI4" s="120"/>
      <c r="QJ4" s="120"/>
      <c r="QK4" s="120"/>
      <c r="QL4" s="120"/>
      <c r="QM4" s="120"/>
      <c r="QN4" s="120"/>
      <c r="QO4" s="120"/>
      <c r="QP4" s="120"/>
      <c r="QQ4" s="120"/>
      <c r="QR4" s="120"/>
      <c r="QS4" s="120"/>
      <c r="QT4" s="120"/>
      <c r="QU4" s="120"/>
      <c r="QV4" s="120"/>
      <c r="QW4" s="120"/>
      <c r="QX4" s="120"/>
      <c r="QY4" s="120"/>
      <c r="QZ4" s="120"/>
      <c r="RA4" s="120"/>
      <c r="RB4" s="120"/>
      <c r="RC4" s="120"/>
      <c r="RD4" s="120"/>
      <c r="RE4" s="120"/>
      <c r="RF4" s="120"/>
      <c r="RG4" s="120"/>
      <c r="RH4" s="120"/>
      <c r="RI4" s="120"/>
      <c r="RJ4" s="120"/>
      <c r="RK4" s="120"/>
      <c r="RL4" s="120"/>
      <c r="RM4" s="120"/>
      <c r="RN4" s="120"/>
      <c r="RO4" s="120"/>
      <c r="RP4" s="120"/>
      <c r="RQ4" s="120"/>
      <c r="RR4" s="120"/>
      <c r="RS4" s="120"/>
      <c r="RT4" s="120"/>
      <c r="RU4" s="120"/>
      <c r="RV4" s="120"/>
      <c r="RW4" s="120"/>
      <c r="RX4" s="120"/>
      <c r="RY4" s="120"/>
      <c r="RZ4" s="120"/>
      <c r="SA4" s="120"/>
      <c r="SB4" s="120"/>
      <c r="SC4" s="120"/>
      <c r="SD4" s="120"/>
      <c r="SE4" s="120"/>
      <c r="SF4" s="120"/>
      <c r="SG4" s="120"/>
      <c r="SH4" s="120"/>
      <c r="SI4" s="120"/>
      <c r="SJ4" s="120"/>
      <c r="SK4" s="120"/>
      <c r="SL4" s="120"/>
      <c r="SM4" s="120"/>
      <c r="SN4" s="120"/>
      <c r="SO4" s="120"/>
      <c r="SP4" s="120"/>
      <c r="SQ4" s="120"/>
      <c r="SR4" s="120"/>
      <c r="SS4" s="120"/>
      <c r="ST4" s="120"/>
      <c r="SU4" s="120"/>
      <c r="SV4" s="120"/>
      <c r="SW4" s="120"/>
      <c r="SX4" s="120"/>
      <c r="SY4" s="120"/>
      <c r="SZ4" s="120"/>
      <c r="TA4" s="120"/>
      <c r="TB4" s="120"/>
      <c r="TC4" s="120"/>
      <c r="TD4" s="120"/>
      <c r="TE4" s="120"/>
      <c r="TF4" s="120"/>
      <c r="TG4" s="120"/>
      <c r="TH4" s="120"/>
      <c r="TI4" s="120"/>
      <c r="TJ4" s="120"/>
      <c r="TK4" s="120"/>
      <c r="TL4" s="120"/>
      <c r="TM4" s="120"/>
      <c r="TN4" s="120"/>
      <c r="TO4" s="120"/>
      <c r="TP4" s="120"/>
      <c r="TQ4" s="120"/>
      <c r="TR4" s="120"/>
      <c r="TS4" s="120"/>
      <c r="TT4" s="120"/>
      <c r="TU4" s="120"/>
      <c r="TV4" s="120"/>
      <c r="TW4" s="120"/>
      <c r="TX4" s="120"/>
      <c r="TY4" s="120"/>
      <c r="TZ4" s="120"/>
      <c r="UA4" s="120"/>
      <c r="UB4" s="120"/>
      <c r="UC4" s="120"/>
      <c r="UD4" s="120"/>
      <c r="UE4" s="120"/>
      <c r="UF4" s="120"/>
      <c r="UG4" s="120"/>
      <c r="UH4" s="120"/>
      <c r="UI4" s="120"/>
      <c r="UJ4" s="120"/>
      <c r="UK4" s="120"/>
      <c r="UL4" s="120"/>
      <c r="UM4" s="120"/>
      <c r="UN4" s="120"/>
      <c r="UO4" s="120"/>
      <c r="UP4" s="120"/>
      <c r="UQ4" s="120"/>
      <c r="UR4" s="120"/>
      <c r="US4" s="120"/>
      <c r="UT4" s="120"/>
      <c r="UU4" s="120"/>
      <c r="UV4" s="120"/>
      <c r="UW4" s="120"/>
      <c r="UX4" s="120"/>
      <c r="UY4" s="120"/>
      <c r="UZ4" s="120"/>
      <c r="VA4" s="120"/>
      <c r="VB4" s="120"/>
      <c r="VC4" s="120"/>
      <c r="VD4" s="120"/>
      <c r="VE4" s="120"/>
      <c r="VF4" s="120"/>
      <c r="VG4" s="120"/>
      <c r="VH4" s="120"/>
      <c r="VI4" s="120"/>
      <c r="VJ4" s="120"/>
      <c r="VK4" s="120"/>
      <c r="VL4" s="120"/>
      <c r="VM4" s="120"/>
      <c r="VN4" s="120"/>
      <c r="VO4" s="120"/>
      <c r="VP4" s="120"/>
      <c r="VQ4" s="120"/>
      <c r="VR4" s="120"/>
      <c r="VS4" s="120"/>
      <c r="VT4" s="120"/>
      <c r="VU4" s="120"/>
      <c r="VV4" s="120"/>
      <c r="VW4" s="120"/>
      <c r="VX4" s="120"/>
      <c r="VY4" s="120"/>
      <c r="VZ4" s="120"/>
      <c r="WA4" s="120"/>
      <c r="WB4" s="120"/>
      <c r="WC4" s="120"/>
      <c r="WD4" s="120"/>
      <c r="WE4" s="120"/>
      <c r="WF4" s="120"/>
      <c r="WG4" s="120"/>
      <c r="WH4" s="120"/>
      <c r="WI4" s="120"/>
      <c r="WJ4" s="120"/>
      <c r="WK4" s="120"/>
      <c r="WL4" s="120"/>
      <c r="WM4" s="120"/>
      <c r="WN4" s="120"/>
      <c r="WO4" s="120"/>
      <c r="WP4" s="120"/>
      <c r="WQ4" s="120"/>
      <c r="WR4" s="120"/>
      <c r="WS4" s="120"/>
      <c r="WT4" s="120"/>
      <c r="WU4" s="120"/>
      <c r="WV4" s="120"/>
      <c r="WW4" s="120"/>
      <c r="WX4" s="120"/>
      <c r="WY4" s="120"/>
      <c r="WZ4" s="120"/>
      <c r="XA4" s="120"/>
      <c r="XB4" s="120"/>
      <c r="XC4" s="120"/>
      <c r="XD4" s="120"/>
      <c r="XE4" s="120"/>
      <c r="XF4" s="120"/>
      <c r="XG4" s="120"/>
      <c r="XH4" s="120"/>
      <c r="XI4" s="120"/>
      <c r="XJ4" s="120"/>
      <c r="XK4" s="120"/>
      <c r="XL4" s="120"/>
      <c r="XM4" s="120"/>
      <c r="XN4" s="120"/>
      <c r="XO4" s="120"/>
      <c r="XP4" s="120"/>
      <c r="XQ4" s="120"/>
      <c r="XR4" s="120"/>
      <c r="XS4" s="120"/>
      <c r="XT4" s="120"/>
      <c r="XU4" s="120"/>
      <c r="XV4" s="120"/>
      <c r="XW4" s="120"/>
      <c r="XX4" s="120"/>
      <c r="XY4" s="120"/>
      <c r="XZ4" s="120"/>
      <c r="YA4" s="120"/>
      <c r="YB4" s="120"/>
      <c r="YC4" s="120"/>
      <c r="YD4" s="120"/>
      <c r="YE4" s="120"/>
      <c r="YF4" s="120"/>
      <c r="YG4" s="120"/>
      <c r="YH4" s="120"/>
      <c r="YI4" s="120"/>
      <c r="YJ4" s="120"/>
      <c r="YK4" s="120"/>
      <c r="YL4" s="120"/>
      <c r="YM4" s="120"/>
      <c r="YN4" s="120"/>
      <c r="YO4" s="120"/>
      <c r="YP4" s="120"/>
      <c r="YQ4" s="120"/>
      <c r="YR4" s="120"/>
      <c r="YS4" s="120"/>
      <c r="YT4" s="120"/>
      <c r="YU4" s="120"/>
      <c r="YV4" s="120"/>
      <c r="YW4" s="120"/>
      <c r="YX4" s="120"/>
      <c r="YY4" s="120"/>
      <c r="YZ4" s="120"/>
      <c r="ZA4" s="120"/>
      <c r="ZB4" s="120"/>
      <c r="ZC4" s="120"/>
      <c r="ZD4" s="120"/>
      <c r="ZE4" s="120"/>
      <c r="ZF4" s="120"/>
      <c r="ZG4" s="120"/>
      <c r="ZH4" s="120"/>
      <c r="ZI4" s="120"/>
      <c r="ZJ4" s="120"/>
      <c r="ZK4" s="120"/>
      <c r="ZL4" s="120"/>
      <c r="ZM4" s="120"/>
      <c r="ZN4" s="120"/>
      <c r="ZO4" s="120"/>
      <c r="ZP4" s="120"/>
      <c r="ZQ4" s="120"/>
      <c r="ZR4" s="120"/>
      <c r="ZS4" s="120"/>
      <c r="ZT4" s="120"/>
      <c r="ZU4" s="120"/>
      <c r="ZV4" s="120"/>
      <c r="ZW4" s="120"/>
      <c r="ZX4" s="120"/>
      <c r="ZY4" s="120"/>
      <c r="ZZ4" s="120"/>
      <c r="AAA4" s="120"/>
      <c r="AAB4" s="120"/>
      <c r="AAC4" s="120"/>
      <c r="AAD4" s="120"/>
      <c r="AAE4" s="120"/>
      <c r="AAF4" s="120"/>
      <c r="AAG4" s="120"/>
      <c r="AAH4" s="120"/>
      <c r="AAI4" s="120"/>
      <c r="AAJ4" s="120"/>
      <c r="AAK4" s="120"/>
      <c r="AAL4" s="120"/>
      <c r="AAM4" s="120"/>
      <c r="AAN4" s="120"/>
      <c r="AAO4" s="120"/>
      <c r="AAP4" s="120"/>
      <c r="AAQ4" s="120"/>
      <c r="AAR4" s="120"/>
      <c r="AAS4" s="120"/>
      <c r="AAT4" s="120"/>
      <c r="AAU4" s="120"/>
      <c r="AAV4" s="120"/>
      <c r="AAW4" s="120"/>
      <c r="AAX4" s="120"/>
      <c r="AAY4" s="120"/>
      <c r="AAZ4" s="120"/>
      <c r="ABA4" s="120"/>
      <c r="ABB4" s="120"/>
      <c r="ABC4" s="120"/>
      <c r="ABD4" s="120"/>
      <c r="ABE4" s="120"/>
      <c r="ABF4" s="120"/>
      <c r="ABG4" s="120"/>
      <c r="ABH4" s="120"/>
      <c r="ABI4" s="120"/>
      <c r="ABJ4" s="120"/>
      <c r="ABK4" s="120"/>
      <c r="ABL4" s="120"/>
      <c r="ABM4" s="120"/>
      <c r="ABN4" s="120"/>
      <c r="ABO4" s="120"/>
      <c r="ABP4" s="120"/>
      <c r="ABQ4" s="120"/>
      <c r="ABR4" s="120"/>
      <c r="ABS4" s="120"/>
      <c r="ABT4" s="120"/>
      <c r="ABU4" s="120"/>
      <c r="ABV4" s="120"/>
      <c r="ABW4" s="120"/>
      <c r="ABX4" s="120"/>
      <c r="ABY4" s="120"/>
      <c r="ABZ4" s="120"/>
      <c r="ACA4" s="120"/>
      <c r="ACB4" s="120"/>
      <c r="ACC4" s="120"/>
      <c r="ACD4" s="120"/>
      <c r="ACE4" s="120"/>
      <c r="ACF4" s="120"/>
      <c r="ACG4" s="120"/>
      <c r="ACH4" s="120"/>
      <c r="ACI4" s="120"/>
      <c r="ACJ4" s="120"/>
      <c r="ACK4" s="120"/>
      <c r="ACL4" s="120"/>
      <c r="ACM4" s="120"/>
      <c r="ACN4" s="120"/>
      <c r="ACO4" s="120"/>
      <c r="ACP4" s="120"/>
      <c r="ACQ4" s="120"/>
      <c r="ACR4" s="120"/>
      <c r="ACS4" s="120"/>
      <c r="ACT4" s="120"/>
      <c r="ACU4" s="120"/>
      <c r="ACV4" s="120"/>
      <c r="ACW4" s="120"/>
      <c r="ACX4" s="120"/>
      <c r="ACY4" s="120"/>
      <c r="ACZ4" s="120"/>
      <c r="ADA4" s="120"/>
      <c r="ADB4" s="120"/>
      <c r="ADC4" s="120"/>
      <c r="ADD4" s="120"/>
      <c r="ADE4" s="120"/>
      <c r="ADF4" s="120"/>
      <c r="ADG4" s="120"/>
      <c r="ADH4" s="120"/>
      <c r="ADI4" s="120"/>
      <c r="ADJ4" s="120"/>
      <c r="ADK4" s="120"/>
      <c r="ADL4" s="120"/>
      <c r="ADM4" s="120"/>
      <c r="ADN4" s="120"/>
      <c r="ADO4" s="120"/>
      <c r="ADP4" s="120"/>
      <c r="ADQ4" s="120"/>
      <c r="ADR4" s="120"/>
      <c r="ADS4" s="120"/>
      <c r="ADT4" s="120"/>
      <c r="ADU4" s="120"/>
      <c r="ADV4" s="120"/>
      <c r="ADW4" s="120"/>
      <c r="ADX4" s="120"/>
      <c r="ADY4" s="120"/>
      <c r="ADZ4" s="120"/>
      <c r="AEA4" s="120"/>
      <c r="AEB4" s="120"/>
      <c r="AEC4" s="120"/>
      <c r="AED4" s="120"/>
      <c r="AEE4" s="120"/>
      <c r="AEF4" s="120"/>
      <c r="AEG4" s="120"/>
      <c r="AEH4" s="120"/>
      <c r="AEI4" s="120"/>
      <c r="AEJ4" s="120"/>
      <c r="AEK4" s="120"/>
      <c r="AEL4" s="120"/>
      <c r="AEM4" s="120"/>
      <c r="AEN4" s="120"/>
      <c r="AEO4" s="120"/>
      <c r="AEP4" s="120"/>
      <c r="AEQ4" s="120"/>
      <c r="AER4" s="120"/>
      <c r="AES4" s="120"/>
      <c r="AET4" s="120"/>
      <c r="AEU4" s="120"/>
      <c r="AEV4" s="120"/>
      <c r="AEW4" s="120"/>
      <c r="AEX4" s="120"/>
      <c r="AEY4" s="120"/>
      <c r="AEZ4" s="120"/>
      <c r="AFA4" s="120"/>
      <c r="AFB4" s="120"/>
      <c r="AFC4" s="120"/>
      <c r="AFD4" s="120"/>
      <c r="AFE4" s="120"/>
      <c r="AFF4" s="120"/>
      <c r="AFG4" s="120"/>
      <c r="AFH4" s="120"/>
      <c r="AFI4" s="120"/>
      <c r="AFJ4" s="120"/>
      <c r="AFK4" s="120"/>
      <c r="AFL4" s="120"/>
      <c r="AFM4" s="120"/>
      <c r="AFN4" s="120"/>
      <c r="AFO4" s="120"/>
      <c r="AFP4" s="120"/>
      <c r="AFQ4" s="120"/>
      <c r="AFR4" s="120"/>
      <c r="AFS4" s="120"/>
      <c r="AFT4" s="120"/>
      <c r="AFU4" s="120"/>
      <c r="AFV4" s="120"/>
      <c r="AFW4" s="120"/>
      <c r="AFX4" s="120"/>
      <c r="AFY4" s="120"/>
      <c r="AFZ4" s="120"/>
      <c r="AGA4" s="120"/>
      <c r="AGB4" s="120"/>
      <c r="AGC4" s="120"/>
      <c r="AGD4" s="120"/>
      <c r="AGE4" s="120"/>
      <c r="AGF4" s="120"/>
      <c r="AGG4" s="120"/>
      <c r="AGH4" s="120"/>
      <c r="AGI4" s="120"/>
      <c r="AGJ4" s="120"/>
      <c r="AGK4" s="120"/>
      <c r="AGL4" s="120"/>
      <c r="AGM4" s="120"/>
      <c r="AGN4" s="120"/>
      <c r="AGO4" s="120"/>
      <c r="AGP4" s="120"/>
      <c r="AGQ4" s="120"/>
      <c r="AGR4" s="120"/>
      <c r="AGS4" s="120"/>
      <c r="AGT4" s="120"/>
      <c r="AGU4" s="120"/>
      <c r="AGV4" s="120"/>
      <c r="AGW4" s="120"/>
      <c r="AGX4" s="120"/>
      <c r="AGY4" s="120"/>
      <c r="AGZ4" s="120"/>
      <c r="AHA4" s="120"/>
      <c r="AHB4" s="120"/>
      <c r="AHC4" s="120"/>
      <c r="AHD4" s="120"/>
      <c r="AHE4" s="120"/>
      <c r="AHF4" s="120"/>
      <c r="AHG4" s="120"/>
      <c r="AHH4" s="120"/>
      <c r="AHI4" s="120"/>
      <c r="AHJ4" s="120"/>
      <c r="AHK4" s="120"/>
      <c r="AHL4" s="120"/>
      <c r="AHM4" s="120"/>
      <c r="AHN4" s="120"/>
      <c r="AHO4" s="120"/>
      <c r="AHP4" s="120"/>
      <c r="AHQ4" s="120"/>
      <c r="AHR4" s="120"/>
      <c r="AHS4" s="120"/>
      <c r="AHT4" s="120"/>
      <c r="AHU4" s="120"/>
      <c r="AHV4" s="120"/>
      <c r="AHW4" s="120"/>
      <c r="AHX4" s="120"/>
      <c r="AHY4" s="120"/>
      <c r="AHZ4" s="120"/>
      <c r="AIA4" s="120"/>
      <c r="AIB4" s="120"/>
      <c r="AIC4" s="120"/>
      <c r="AID4" s="120"/>
      <c r="AIE4" s="120"/>
      <c r="AIF4" s="120"/>
      <c r="AIG4" s="120"/>
      <c r="AIH4" s="120"/>
      <c r="AII4" s="120"/>
      <c r="AIJ4" s="120"/>
      <c r="AIK4" s="120"/>
      <c r="AIL4" s="120"/>
      <c r="AIM4" s="120"/>
      <c r="AIN4" s="120"/>
      <c r="AIO4" s="120"/>
      <c r="AIP4" s="120"/>
      <c r="AIQ4" s="120"/>
      <c r="AIR4" s="120"/>
      <c r="AIS4" s="120"/>
      <c r="AIT4" s="120"/>
      <c r="AIU4" s="120"/>
      <c r="AIV4" s="120"/>
      <c r="AIW4" s="120"/>
      <c r="AIX4" s="120"/>
      <c r="AIY4" s="120"/>
      <c r="AIZ4" s="120"/>
      <c r="AJA4" s="120"/>
      <c r="AJB4" s="120"/>
      <c r="AJC4" s="120"/>
      <c r="AJD4" s="120"/>
      <c r="AJE4" s="120"/>
      <c r="AJF4" s="120"/>
      <c r="AJG4" s="120"/>
      <c r="AJH4" s="120"/>
      <c r="AJI4" s="120"/>
      <c r="AJJ4" s="120"/>
      <c r="AJK4" s="120"/>
      <c r="AJL4" s="120"/>
      <c r="AJM4" s="120"/>
      <c r="AJN4" s="120"/>
      <c r="AJO4" s="120"/>
      <c r="AJP4" s="120"/>
      <c r="AJQ4" s="120"/>
      <c r="AJR4" s="120"/>
      <c r="AJS4" s="120"/>
      <c r="AJT4" s="120"/>
      <c r="AJU4" s="120"/>
      <c r="AJV4" s="120"/>
      <c r="AJW4" s="120"/>
      <c r="AJX4" s="120"/>
      <c r="AJY4" s="120"/>
      <c r="AJZ4" s="120"/>
      <c r="AKA4" s="120"/>
      <c r="AKB4" s="120"/>
      <c r="AKC4" s="120"/>
      <c r="AKD4" s="120"/>
      <c r="AKE4" s="120"/>
      <c r="AKF4" s="120"/>
      <c r="AKG4" s="120"/>
      <c r="AKH4" s="120"/>
      <c r="AKI4" s="120"/>
      <c r="AKJ4" s="120"/>
      <c r="AKK4" s="120"/>
      <c r="AKL4" s="120"/>
      <c r="AKM4" s="120"/>
      <c r="AKN4" s="120"/>
      <c r="AKO4" s="120"/>
      <c r="AKP4" s="120"/>
      <c r="AKQ4" s="120"/>
      <c r="AKR4" s="120"/>
      <c r="AKS4" s="120"/>
      <c r="AKT4" s="120"/>
      <c r="AKU4" s="120"/>
      <c r="AKV4" s="120"/>
      <c r="AKW4" s="120"/>
      <c r="AKX4" s="120"/>
      <c r="AKY4" s="120"/>
      <c r="AKZ4" s="120"/>
      <c r="ALA4" s="120"/>
      <c r="ALB4" s="120"/>
      <c r="ALC4" s="120"/>
      <c r="ALD4" s="120"/>
      <c r="ALE4" s="120"/>
      <c r="ALF4" s="120"/>
      <c r="ALG4" s="120"/>
      <c r="ALH4" s="120"/>
      <c r="ALI4" s="120"/>
      <c r="ALJ4" s="120"/>
      <c r="ALK4" s="120"/>
      <c r="ALL4" s="120"/>
      <c r="ALM4" s="120"/>
      <c r="ALN4" s="120"/>
      <c r="ALO4" s="120"/>
      <c r="ALP4" s="120"/>
      <c r="ALQ4" s="120"/>
      <c r="ALR4" s="120"/>
      <c r="ALS4" s="120"/>
      <c r="ALT4" s="120"/>
      <c r="ALU4" s="120"/>
      <c r="ALV4" s="120"/>
      <c r="ALW4" s="120"/>
      <c r="ALX4" s="120"/>
      <c r="ALY4" s="120"/>
      <c r="ALZ4" s="120"/>
      <c r="AMA4" s="120"/>
      <c r="AMB4" s="120"/>
      <c r="AMC4" s="120"/>
      <c r="AMD4" s="120"/>
      <c r="AME4" s="120"/>
      <c r="AMF4" s="120"/>
      <c r="AMG4" s="120"/>
      <c r="AMH4" s="120"/>
      <c r="AMI4" s="120"/>
      <c r="AMJ4" s="120"/>
      <c r="AMK4" s="120"/>
    </row>
    <row r="5" spans="1:1025">
      <c r="A5" s="109"/>
      <c r="B5" s="110" t="s">
        <v>1399</v>
      </c>
      <c r="C5" s="107" t="s">
        <v>85</v>
      </c>
      <c r="D5" s="110"/>
      <c r="E5" s="105"/>
      <c r="F5" s="106"/>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c r="CG5" s="120"/>
      <c r="CH5" s="120"/>
      <c r="CI5" s="120"/>
      <c r="CJ5" s="120"/>
      <c r="CK5" s="120"/>
      <c r="CL5" s="120"/>
      <c r="CM5" s="120"/>
      <c r="CN5" s="120"/>
      <c r="CO5" s="120"/>
      <c r="CP5" s="120"/>
      <c r="CQ5" s="120"/>
      <c r="CR5" s="120"/>
      <c r="CS5" s="120"/>
      <c r="CT5" s="120"/>
      <c r="CU5" s="120"/>
      <c r="CV5" s="120"/>
      <c r="CW5" s="120"/>
      <c r="CX5" s="120"/>
      <c r="CY5" s="120"/>
      <c r="CZ5" s="120"/>
      <c r="DA5" s="120"/>
      <c r="DB5" s="120"/>
      <c r="DC5" s="120"/>
      <c r="DD5" s="120"/>
      <c r="DE5" s="120"/>
      <c r="DF5" s="120"/>
      <c r="DG5" s="120"/>
      <c r="DH5" s="120"/>
      <c r="DI5" s="120"/>
      <c r="DJ5" s="120"/>
      <c r="DK5" s="120"/>
      <c r="DL5" s="120"/>
      <c r="DM5" s="120"/>
      <c r="DN5" s="120"/>
      <c r="DO5" s="120"/>
      <c r="DP5" s="120"/>
      <c r="DQ5" s="120"/>
      <c r="DR5" s="120"/>
      <c r="DS5" s="120"/>
      <c r="DT5" s="120"/>
      <c r="DU5" s="120"/>
      <c r="DV5" s="120"/>
      <c r="DW5" s="120"/>
      <c r="DX5" s="120"/>
      <c r="DY5" s="120"/>
      <c r="DZ5" s="120"/>
      <c r="EA5" s="120"/>
      <c r="EB5" s="120"/>
      <c r="EC5" s="120"/>
      <c r="ED5" s="120"/>
      <c r="EE5" s="120"/>
      <c r="EF5" s="120"/>
      <c r="EG5" s="120"/>
      <c r="EH5" s="120"/>
      <c r="EI5" s="120"/>
      <c r="EJ5" s="120"/>
      <c r="EK5" s="120"/>
      <c r="EL5" s="120"/>
      <c r="EM5" s="120"/>
      <c r="EN5" s="120"/>
      <c r="EO5" s="120"/>
      <c r="EP5" s="120"/>
      <c r="EQ5" s="120"/>
      <c r="ER5" s="120"/>
      <c r="ES5" s="120"/>
      <c r="ET5" s="120"/>
      <c r="EU5" s="120"/>
      <c r="EV5" s="120"/>
      <c r="EW5" s="120"/>
      <c r="EX5" s="120"/>
      <c r="EY5" s="120"/>
      <c r="EZ5" s="120"/>
      <c r="FA5" s="120"/>
      <c r="FB5" s="120"/>
      <c r="FC5" s="120"/>
      <c r="FD5" s="120"/>
      <c r="FE5" s="120"/>
      <c r="FF5" s="120"/>
      <c r="FG5" s="120"/>
      <c r="FH5" s="120"/>
      <c r="FI5" s="120"/>
      <c r="FJ5" s="120"/>
      <c r="FK5" s="120"/>
      <c r="FL5" s="120"/>
      <c r="FM5" s="120"/>
      <c r="FN5" s="120"/>
      <c r="FO5" s="120"/>
      <c r="FP5" s="120"/>
      <c r="FQ5" s="120"/>
      <c r="FR5" s="120"/>
      <c r="FS5" s="120"/>
      <c r="FT5" s="120"/>
      <c r="FU5" s="120"/>
      <c r="FV5" s="120"/>
      <c r="FW5" s="120"/>
      <c r="FX5" s="120"/>
      <c r="FY5" s="120"/>
      <c r="FZ5" s="120"/>
      <c r="GA5" s="120"/>
      <c r="GB5" s="120"/>
      <c r="GC5" s="120"/>
      <c r="GD5" s="120"/>
      <c r="GE5" s="120"/>
      <c r="GF5" s="120"/>
      <c r="GG5" s="120"/>
      <c r="GH5" s="120"/>
      <c r="GI5" s="120"/>
      <c r="GJ5" s="120"/>
      <c r="GK5" s="120"/>
      <c r="GL5" s="120"/>
      <c r="GM5" s="120"/>
      <c r="GN5" s="120"/>
      <c r="GO5" s="120"/>
      <c r="GP5" s="120"/>
      <c r="GQ5" s="120"/>
      <c r="GR5" s="120"/>
      <c r="GS5" s="120"/>
      <c r="GT5" s="120"/>
      <c r="GU5" s="120"/>
      <c r="GV5" s="120"/>
      <c r="GW5" s="120"/>
      <c r="GX5" s="120"/>
      <c r="GY5" s="120"/>
      <c r="GZ5" s="120"/>
      <c r="HA5" s="120"/>
      <c r="HB5" s="120"/>
      <c r="HC5" s="120"/>
      <c r="HD5" s="120"/>
      <c r="HE5" s="120"/>
      <c r="HF5" s="120"/>
      <c r="HG5" s="120"/>
      <c r="HH5" s="120"/>
      <c r="HI5" s="120"/>
      <c r="HJ5" s="120"/>
      <c r="HK5" s="120"/>
      <c r="HL5" s="120"/>
      <c r="HM5" s="120"/>
      <c r="HN5" s="120"/>
      <c r="HO5" s="120"/>
      <c r="HP5" s="120"/>
      <c r="HQ5" s="120"/>
      <c r="HR5" s="120"/>
      <c r="HS5" s="120"/>
      <c r="HT5" s="120"/>
      <c r="HU5" s="120"/>
      <c r="HV5" s="120"/>
      <c r="HW5" s="120"/>
      <c r="HX5" s="120"/>
      <c r="HY5" s="120"/>
      <c r="HZ5" s="120"/>
      <c r="IA5" s="120"/>
      <c r="IB5" s="120"/>
      <c r="IC5" s="120"/>
      <c r="ID5" s="120"/>
      <c r="IE5" s="120"/>
      <c r="IF5" s="120"/>
      <c r="IG5" s="120"/>
      <c r="IH5" s="120"/>
      <c r="II5" s="120"/>
      <c r="IJ5" s="120"/>
      <c r="IK5" s="120"/>
      <c r="IL5" s="120"/>
      <c r="IM5" s="120"/>
      <c r="IN5" s="120"/>
      <c r="IO5" s="120"/>
      <c r="IP5" s="120"/>
      <c r="IQ5" s="120"/>
      <c r="IR5" s="120"/>
      <c r="IS5" s="120"/>
      <c r="IT5" s="120"/>
      <c r="IU5" s="120"/>
      <c r="IV5" s="120"/>
      <c r="IW5" s="120"/>
      <c r="IX5" s="120"/>
      <c r="IY5" s="120"/>
      <c r="IZ5" s="120"/>
      <c r="JA5" s="120"/>
      <c r="JB5" s="120"/>
      <c r="JC5" s="120"/>
      <c r="JD5" s="120"/>
      <c r="JE5" s="120"/>
      <c r="JF5" s="120"/>
      <c r="JG5" s="120"/>
      <c r="JH5" s="120"/>
      <c r="JI5" s="120"/>
      <c r="JJ5" s="120"/>
      <c r="JK5" s="120"/>
      <c r="JL5" s="120"/>
      <c r="JM5" s="120"/>
      <c r="JN5" s="120"/>
      <c r="JO5" s="120"/>
      <c r="JP5" s="120"/>
      <c r="JQ5" s="120"/>
      <c r="JR5" s="120"/>
      <c r="JS5" s="120"/>
      <c r="JT5" s="120"/>
      <c r="JU5" s="120"/>
      <c r="JV5" s="120"/>
      <c r="JW5" s="120"/>
      <c r="JX5" s="120"/>
      <c r="JY5" s="120"/>
      <c r="JZ5" s="120"/>
      <c r="KA5" s="120"/>
      <c r="KB5" s="120"/>
      <c r="KC5" s="120"/>
      <c r="KD5" s="120"/>
      <c r="KE5" s="120"/>
      <c r="KF5" s="120"/>
      <c r="KG5" s="120"/>
      <c r="KH5" s="120"/>
      <c r="KI5" s="120"/>
      <c r="KJ5" s="120"/>
      <c r="KK5" s="120"/>
      <c r="KL5" s="120"/>
      <c r="KM5" s="120"/>
      <c r="KN5" s="120"/>
      <c r="KO5" s="120"/>
      <c r="KP5" s="120"/>
      <c r="KQ5" s="120"/>
      <c r="KR5" s="120"/>
      <c r="KS5" s="120"/>
      <c r="KT5" s="120"/>
      <c r="KU5" s="120"/>
      <c r="KV5" s="120"/>
      <c r="KW5" s="120"/>
      <c r="KX5" s="120"/>
      <c r="KY5" s="120"/>
      <c r="KZ5" s="120"/>
      <c r="LA5" s="120"/>
      <c r="LB5" s="120"/>
      <c r="LC5" s="120"/>
      <c r="LD5" s="120"/>
      <c r="LE5" s="120"/>
      <c r="LF5" s="120"/>
      <c r="LG5" s="120"/>
      <c r="LH5" s="120"/>
      <c r="LI5" s="120"/>
      <c r="LJ5" s="120"/>
      <c r="LK5" s="120"/>
      <c r="LL5" s="120"/>
      <c r="LM5" s="120"/>
      <c r="LN5" s="120"/>
      <c r="LO5" s="120"/>
      <c r="LP5" s="120"/>
      <c r="LQ5" s="120"/>
      <c r="LR5" s="120"/>
      <c r="LS5" s="120"/>
      <c r="LT5" s="120"/>
      <c r="LU5" s="120"/>
      <c r="LV5" s="120"/>
      <c r="LW5" s="120"/>
      <c r="LX5" s="120"/>
      <c r="LY5" s="120"/>
      <c r="LZ5" s="120"/>
      <c r="MA5" s="120"/>
      <c r="MB5" s="120"/>
      <c r="MC5" s="120"/>
      <c r="MD5" s="120"/>
      <c r="ME5" s="120"/>
      <c r="MF5" s="120"/>
      <c r="MG5" s="120"/>
      <c r="MH5" s="120"/>
      <c r="MI5" s="120"/>
      <c r="MJ5" s="120"/>
      <c r="MK5" s="120"/>
      <c r="ML5" s="120"/>
      <c r="MM5" s="120"/>
      <c r="MN5" s="120"/>
      <c r="MO5" s="120"/>
      <c r="MP5" s="120"/>
      <c r="MQ5" s="120"/>
      <c r="MR5" s="120"/>
      <c r="MS5" s="120"/>
      <c r="MT5" s="120"/>
      <c r="MU5" s="120"/>
      <c r="MV5" s="120"/>
      <c r="MW5" s="120"/>
      <c r="MX5" s="120"/>
      <c r="MY5" s="120"/>
      <c r="MZ5" s="120"/>
      <c r="NA5" s="120"/>
      <c r="NB5" s="120"/>
      <c r="NC5" s="120"/>
      <c r="ND5" s="120"/>
      <c r="NE5" s="120"/>
      <c r="NF5" s="120"/>
      <c r="NG5" s="120"/>
      <c r="NH5" s="120"/>
      <c r="NI5" s="120"/>
      <c r="NJ5" s="120"/>
      <c r="NK5" s="120"/>
      <c r="NL5" s="120"/>
      <c r="NM5" s="120"/>
      <c r="NN5" s="120"/>
      <c r="NO5" s="120"/>
      <c r="NP5" s="120"/>
      <c r="NQ5" s="120"/>
      <c r="NR5" s="120"/>
      <c r="NS5" s="120"/>
      <c r="NT5" s="120"/>
      <c r="NU5" s="120"/>
      <c r="NV5" s="120"/>
      <c r="NW5" s="120"/>
      <c r="NX5" s="120"/>
      <c r="NY5" s="120"/>
      <c r="NZ5" s="120"/>
      <c r="OA5" s="120"/>
      <c r="OB5" s="120"/>
      <c r="OC5" s="120"/>
      <c r="OD5" s="120"/>
      <c r="OE5" s="120"/>
      <c r="OF5" s="120"/>
      <c r="OG5" s="120"/>
      <c r="OH5" s="120"/>
      <c r="OI5" s="120"/>
      <c r="OJ5" s="120"/>
      <c r="OK5" s="120"/>
      <c r="OL5" s="120"/>
      <c r="OM5" s="120"/>
      <c r="ON5" s="120"/>
      <c r="OO5" s="120"/>
      <c r="OP5" s="120"/>
      <c r="OQ5" s="120"/>
      <c r="OR5" s="120"/>
      <c r="OS5" s="120"/>
      <c r="OT5" s="120"/>
      <c r="OU5" s="120"/>
      <c r="OV5" s="120"/>
      <c r="OW5" s="120"/>
      <c r="OX5" s="120"/>
      <c r="OY5" s="120"/>
      <c r="OZ5" s="120"/>
      <c r="PA5" s="120"/>
      <c r="PB5" s="120"/>
      <c r="PC5" s="120"/>
      <c r="PD5" s="120"/>
      <c r="PE5" s="120"/>
      <c r="PF5" s="120"/>
      <c r="PG5" s="120"/>
      <c r="PH5" s="120"/>
      <c r="PI5" s="120"/>
      <c r="PJ5" s="120"/>
      <c r="PK5" s="120"/>
      <c r="PL5" s="120"/>
      <c r="PM5" s="120"/>
      <c r="PN5" s="120"/>
      <c r="PO5" s="120"/>
      <c r="PP5" s="120"/>
      <c r="PQ5" s="120"/>
      <c r="PR5" s="120"/>
      <c r="PS5" s="120"/>
      <c r="PT5" s="120"/>
      <c r="PU5" s="120"/>
      <c r="PV5" s="120"/>
      <c r="PW5" s="120"/>
      <c r="PX5" s="120"/>
      <c r="PY5" s="120"/>
      <c r="PZ5" s="120"/>
      <c r="QA5" s="120"/>
      <c r="QB5" s="120"/>
      <c r="QC5" s="120"/>
      <c r="QD5" s="120"/>
      <c r="QE5" s="120"/>
      <c r="QF5" s="120"/>
      <c r="QG5" s="120"/>
      <c r="QH5" s="120"/>
      <c r="QI5" s="120"/>
      <c r="QJ5" s="120"/>
      <c r="QK5" s="120"/>
      <c r="QL5" s="120"/>
      <c r="QM5" s="120"/>
      <c r="QN5" s="120"/>
      <c r="QO5" s="120"/>
      <c r="QP5" s="120"/>
      <c r="QQ5" s="120"/>
      <c r="QR5" s="120"/>
      <c r="QS5" s="120"/>
      <c r="QT5" s="120"/>
      <c r="QU5" s="120"/>
      <c r="QV5" s="120"/>
      <c r="QW5" s="120"/>
      <c r="QX5" s="120"/>
      <c r="QY5" s="120"/>
      <c r="QZ5" s="120"/>
      <c r="RA5" s="120"/>
      <c r="RB5" s="120"/>
      <c r="RC5" s="120"/>
      <c r="RD5" s="120"/>
      <c r="RE5" s="120"/>
      <c r="RF5" s="120"/>
      <c r="RG5" s="120"/>
      <c r="RH5" s="120"/>
      <c r="RI5" s="120"/>
      <c r="RJ5" s="120"/>
      <c r="RK5" s="120"/>
      <c r="RL5" s="120"/>
      <c r="RM5" s="120"/>
      <c r="RN5" s="120"/>
      <c r="RO5" s="120"/>
      <c r="RP5" s="120"/>
      <c r="RQ5" s="120"/>
      <c r="RR5" s="120"/>
      <c r="RS5" s="120"/>
      <c r="RT5" s="120"/>
      <c r="RU5" s="120"/>
      <c r="RV5" s="120"/>
      <c r="RW5" s="120"/>
      <c r="RX5" s="120"/>
      <c r="RY5" s="120"/>
      <c r="RZ5" s="120"/>
      <c r="SA5" s="120"/>
      <c r="SB5" s="120"/>
      <c r="SC5" s="120"/>
      <c r="SD5" s="120"/>
      <c r="SE5" s="120"/>
      <c r="SF5" s="120"/>
      <c r="SG5" s="120"/>
      <c r="SH5" s="120"/>
      <c r="SI5" s="120"/>
      <c r="SJ5" s="120"/>
      <c r="SK5" s="120"/>
      <c r="SL5" s="120"/>
      <c r="SM5" s="120"/>
      <c r="SN5" s="120"/>
      <c r="SO5" s="120"/>
      <c r="SP5" s="120"/>
      <c r="SQ5" s="120"/>
      <c r="SR5" s="120"/>
      <c r="SS5" s="120"/>
      <c r="ST5" s="120"/>
      <c r="SU5" s="120"/>
      <c r="SV5" s="120"/>
      <c r="SW5" s="120"/>
      <c r="SX5" s="120"/>
      <c r="SY5" s="120"/>
      <c r="SZ5" s="120"/>
      <c r="TA5" s="120"/>
      <c r="TB5" s="120"/>
      <c r="TC5" s="120"/>
      <c r="TD5" s="120"/>
      <c r="TE5" s="120"/>
      <c r="TF5" s="120"/>
      <c r="TG5" s="120"/>
      <c r="TH5" s="120"/>
      <c r="TI5" s="120"/>
      <c r="TJ5" s="120"/>
      <c r="TK5" s="120"/>
      <c r="TL5" s="120"/>
      <c r="TM5" s="120"/>
      <c r="TN5" s="120"/>
      <c r="TO5" s="120"/>
      <c r="TP5" s="120"/>
      <c r="TQ5" s="120"/>
      <c r="TR5" s="120"/>
      <c r="TS5" s="120"/>
      <c r="TT5" s="120"/>
      <c r="TU5" s="120"/>
      <c r="TV5" s="120"/>
      <c r="TW5" s="120"/>
      <c r="TX5" s="120"/>
      <c r="TY5" s="120"/>
      <c r="TZ5" s="120"/>
      <c r="UA5" s="120"/>
      <c r="UB5" s="120"/>
      <c r="UC5" s="120"/>
      <c r="UD5" s="120"/>
      <c r="UE5" s="120"/>
      <c r="UF5" s="120"/>
      <c r="UG5" s="120"/>
      <c r="UH5" s="120"/>
      <c r="UI5" s="120"/>
      <c r="UJ5" s="120"/>
      <c r="UK5" s="120"/>
      <c r="UL5" s="120"/>
      <c r="UM5" s="120"/>
      <c r="UN5" s="120"/>
      <c r="UO5" s="120"/>
      <c r="UP5" s="120"/>
      <c r="UQ5" s="120"/>
      <c r="UR5" s="120"/>
      <c r="US5" s="120"/>
      <c r="UT5" s="120"/>
      <c r="UU5" s="120"/>
      <c r="UV5" s="120"/>
      <c r="UW5" s="120"/>
      <c r="UX5" s="120"/>
      <c r="UY5" s="120"/>
      <c r="UZ5" s="120"/>
      <c r="VA5" s="120"/>
      <c r="VB5" s="120"/>
      <c r="VC5" s="120"/>
      <c r="VD5" s="120"/>
      <c r="VE5" s="120"/>
      <c r="VF5" s="120"/>
      <c r="VG5" s="120"/>
      <c r="VH5" s="120"/>
      <c r="VI5" s="120"/>
      <c r="VJ5" s="120"/>
      <c r="VK5" s="120"/>
      <c r="VL5" s="120"/>
      <c r="VM5" s="120"/>
      <c r="VN5" s="120"/>
      <c r="VO5" s="120"/>
      <c r="VP5" s="120"/>
      <c r="VQ5" s="120"/>
      <c r="VR5" s="120"/>
      <c r="VS5" s="120"/>
      <c r="VT5" s="120"/>
      <c r="VU5" s="120"/>
      <c r="VV5" s="120"/>
      <c r="VW5" s="120"/>
      <c r="VX5" s="120"/>
      <c r="VY5" s="120"/>
      <c r="VZ5" s="120"/>
      <c r="WA5" s="120"/>
      <c r="WB5" s="120"/>
      <c r="WC5" s="120"/>
      <c r="WD5" s="120"/>
      <c r="WE5" s="120"/>
      <c r="WF5" s="120"/>
      <c r="WG5" s="120"/>
      <c r="WH5" s="120"/>
      <c r="WI5" s="120"/>
      <c r="WJ5" s="120"/>
      <c r="WK5" s="120"/>
      <c r="WL5" s="120"/>
      <c r="WM5" s="120"/>
      <c r="WN5" s="120"/>
      <c r="WO5" s="120"/>
      <c r="WP5" s="120"/>
      <c r="WQ5" s="120"/>
      <c r="WR5" s="120"/>
      <c r="WS5" s="120"/>
      <c r="WT5" s="120"/>
      <c r="WU5" s="120"/>
      <c r="WV5" s="120"/>
      <c r="WW5" s="120"/>
      <c r="WX5" s="120"/>
      <c r="WY5" s="120"/>
      <c r="WZ5" s="120"/>
      <c r="XA5" s="120"/>
      <c r="XB5" s="120"/>
      <c r="XC5" s="120"/>
      <c r="XD5" s="120"/>
      <c r="XE5" s="120"/>
      <c r="XF5" s="120"/>
      <c r="XG5" s="120"/>
      <c r="XH5" s="120"/>
      <c r="XI5" s="120"/>
      <c r="XJ5" s="120"/>
      <c r="XK5" s="120"/>
      <c r="XL5" s="120"/>
      <c r="XM5" s="120"/>
      <c r="XN5" s="120"/>
      <c r="XO5" s="120"/>
      <c r="XP5" s="120"/>
      <c r="XQ5" s="120"/>
      <c r="XR5" s="120"/>
      <c r="XS5" s="120"/>
      <c r="XT5" s="120"/>
      <c r="XU5" s="120"/>
      <c r="XV5" s="120"/>
      <c r="XW5" s="120"/>
      <c r="XX5" s="120"/>
      <c r="XY5" s="120"/>
      <c r="XZ5" s="120"/>
      <c r="YA5" s="120"/>
      <c r="YB5" s="120"/>
      <c r="YC5" s="120"/>
      <c r="YD5" s="120"/>
      <c r="YE5" s="120"/>
      <c r="YF5" s="120"/>
      <c r="YG5" s="120"/>
      <c r="YH5" s="120"/>
      <c r="YI5" s="120"/>
      <c r="YJ5" s="120"/>
      <c r="YK5" s="120"/>
      <c r="YL5" s="120"/>
      <c r="YM5" s="120"/>
      <c r="YN5" s="120"/>
      <c r="YO5" s="120"/>
      <c r="YP5" s="120"/>
      <c r="YQ5" s="120"/>
      <c r="YR5" s="120"/>
      <c r="YS5" s="120"/>
      <c r="YT5" s="120"/>
      <c r="YU5" s="120"/>
      <c r="YV5" s="120"/>
      <c r="YW5" s="120"/>
      <c r="YX5" s="120"/>
      <c r="YY5" s="120"/>
      <c r="YZ5" s="120"/>
      <c r="ZA5" s="120"/>
      <c r="ZB5" s="120"/>
      <c r="ZC5" s="120"/>
      <c r="ZD5" s="120"/>
      <c r="ZE5" s="120"/>
      <c r="ZF5" s="120"/>
      <c r="ZG5" s="120"/>
      <c r="ZH5" s="120"/>
      <c r="ZI5" s="120"/>
      <c r="ZJ5" s="120"/>
      <c r="ZK5" s="120"/>
      <c r="ZL5" s="120"/>
      <c r="ZM5" s="120"/>
      <c r="ZN5" s="120"/>
      <c r="ZO5" s="120"/>
      <c r="ZP5" s="120"/>
      <c r="ZQ5" s="120"/>
      <c r="ZR5" s="120"/>
      <c r="ZS5" s="120"/>
      <c r="ZT5" s="120"/>
      <c r="ZU5" s="120"/>
      <c r="ZV5" s="120"/>
      <c r="ZW5" s="120"/>
      <c r="ZX5" s="120"/>
      <c r="ZY5" s="120"/>
      <c r="ZZ5" s="120"/>
      <c r="AAA5" s="120"/>
      <c r="AAB5" s="120"/>
      <c r="AAC5" s="120"/>
      <c r="AAD5" s="120"/>
      <c r="AAE5" s="120"/>
      <c r="AAF5" s="120"/>
      <c r="AAG5" s="120"/>
      <c r="AAH5" s="120"/>
      <c r="AAI5" s="120"/>
      <c r="AAJ5" s="120"/>
      <c r="AAK5" s="120"/>
      <c r="AAL5" s="120"/>
      <c r="AAM5" s="120"/>
      <c r="AAN5" s="120"/>
      <c r="AAO5" s="120"/>
      <c r="AAP5" s="120"/>
      <c r="AAQ5" s="120"/>
      <c r="AAR5" s="120"/>
      <c r="AAS5" s="120"/>
      <c r="AAT5" s="120"/>
      <c r="AAU5" s="120"/>
      <c r="AAV5" s="120"/>
      <c r="AAW5" s="120"/>
      <c r="AAX5" s="120"/>
      <c r="AAY5" s="120"/>
      <c r="AAZ5" s="120"/>
      <c r="ABA5" s="120"/>
      <c r="ABB5" s="120"/>
      <c r="ABC5" s="120"/>
      <c r="ABD5" s="120"/>
      <c r="ABE5" s="120"/>
      <c r="ABF5" s="120"/>
      <c r="ABG5" s="120"/>
      <c r="ABH5" s="120"/>
      <c r="ABI5" s="120"/>
      <c r="ABJ5" s="120"/>
      <c r="ABK5" s="120"/>
      <c r="ABL5" s="120"/>
      <c r="ABM5" s="120"/>
      <c r="ABN5" s="120"/>
      <c r="ABO5" s="120"/>
      <c r="ABP5" s="120"/>
      <c r="ABQ5" s="120"/>
      <c r="ABR5" s="120"/>
      <c r="ABS5" s="120"/>
      <c r="ABT5" s="120"/>
      <c r="ABU5" s="120"/>
      <c r="ABV5" s="120"/>
      <c r="ABW5" s="120"/>
      <c r="ABX5" s="120"/>
      <c r="ABY5" s="120"/>
      <c r="ABZ5" s="120"/>
      <c r="ACA5" s="120"/>
      <c r="ACB5" s="120"/>
      <c r="ACC5" s="120"/>
      <c r="ACD5" s="120"/>
      <c r="ACE5" s="120"/>
      <c r="ACF5" s="120"/>
      <c r="ACG5" s="120"/>
      <c r="ACH5" s="120"/>
      <c r="ACI5" s="120"/>
      <c r="ACJ5" s="120"/>
      <c r="ACK5" s="120"/>
      <c r="ACL5" s="120"/>
      <c r="ACM5" s="120"/>
      <c r="ACN5" s="120"/>
      <c r="ACO5" s="120"/>
      <c r="ACP5" s="120"/>
      <c r="ACQ5" s="120"/>
      <c r="ACR5" s="120"/>
      <c r="ACS5" s="120"/>
      <c r="ACT5" s="120"/>
      <c r="ACU5" s="120"/>
      <c r="ACV5" s="120"/>
      <c r="ACW5" s="120"/>
      <c r="ACX5" s="120"/>
      <c r="ACY5" s="120"/>
      <c r="ACZ5" s="120"/>
      <c r="ADA5" s="120"/>
      <c r="ADB5" s="120"/>
      <c r="ADC5" s="120"/>
      <c r="ADD5" s="120"/>
      <c r="ADE5" s="120"/>
      <c r="ADF5" s="120"/>
      <c r="ADG5" s="120"/>
      <c r="ADH5" s="120"/>
      <c r="ADI5" s="120"/>
      <c r="ADJ5" s="120"/>
      <c r="ADK5" s="120"/>
      <c r="ADL5" s="120"/>
      <c r="ADM5" s="120"/>
      <c r="ADN5" s="120"/>
      <c r="ADO5" s="120"/>
      <c r="ADP5" s="120"/>
      <c r="ADQ5" s="120"/>
      <c r="ADR5" s="120"/>
      <c r="ADS5" s="120"/>
      <c r="ADT5" s="120"/>
      <c r="ADU5" s="120"/>
      <c r="ADV5" s="120"/>
      <c r="ADW5" s="120"/>
      <c r="ADX5" s="120"/>
      <c r="ADY5" s="120"/>
      <c r="ADZ5" s="120"/>
      <c r="AEA5" s="120"/>
      <c r="AEB5" s="120"/>
      <c r="AEC5" s="120"/>
      <c r="AED5" s="120"/>
      <c r="AEE5" s="120"/>
      <c r="AEF5" s="120"/>
      <c r="AEG5" s="120"/>
      <c r="AEH5" s="120"/>
      <c r="AEI5" s="120"/>
      <c r="AEJ5" s="120"/>
      <c r="AEK5" s="120"/>
      <c r="AEL5" s="120"/>
      <c r="AEM5" s="120"/>
      <c r="AEN5" s="120"/>
      <c r="AEO5" s="120"/>
      <c r="AEP5" s="120"/>
      <c r="AEQ5" s="120"/>
      <c r="AER5" s="120"/>
      <c r="AES5" s="120"/>
      <c r="AET5" s="120"/>
      <c r="AEU5" s="120"/>
      <c r="AEV5" s="120"/>
      <c r="AEW5" s="120"/>
      <c r="AEX5" s="120"/>
      <c r="AEY5" s="120"/>
      <c r="AEZ5" s="120"/>
      <c r="AFA5" s="120"/>
      <c r="AFB5" s="120"/>
      <c r="AFC5" s="120"/>
      <c r="AFD5" s="120"/>
      <c r="AFE5" s="120"/>
      <c r="AFF5" s="120"/>
      <c r="AFG5" s="120"/>
      <c r="AFH5" s="120"/>
      <c r="AFI5" s="120"/>
      <c r="AFJ5" s="120"/>
      <c r="AFK5" s="120"/>
      <c r="AFL5" s="120"/>
      <c r="AFM5" s="120"/>
      <c r="AFN5" s="120"/>
      <c r="AFO5" s="120"/>
      <c r="AFP5" s="120"/>
      <c r="AFQ5" s="120"/>
      <c r="AFR5" s="120"/>
      <c r="AFS5" s="120"/>
      <c r="AFT5" s="120"/>
      <c r="AFU5" s="120"/>
      <c r="AFV5" s="120"/>
      <c r="AFW5" s="120"/>
      <c r="AFX5" s="120"/>
      <c r="AFY5" s="120"/>
      <c r="AFZ5" s="120"/>
      <c r="AGA5" s="120"/>
      <c r="AGB5" s="120"/>
      <c r="AGC5" s="120"/>
      <c r="AGD5" s="120"/>
      <c r="AGE5" s="120"/>
      <c r="AGF5" s="120"/>
      <c r="AGG5" s="120"/>
      <c r="AGH5" s="120"/>
      <c r="AGI5" s="120"/>
      <c r="AGJ5" s="120"/>
      <c r="AGK5" s="120"/>
      <c r="AGL5" s="120"/>
      <c r="AGM5" s="120"/>
      <c r="AGN5" s="120"/>
      <c r="AGO5" s="120"/>
      <c r="AGP5" s="120"/>
      <c r="AGQ5" s="120"/>
      <c r="AGR5" s="120"/>
      <c r="AGS5" s="120"/>
      <c r="AGT5" s="120"/>
      <c r="AGU5" s="120"/>
      <c r="AGV5" s="120"/>
      <c r="AGW5" s="120"/>
      <c r="AGX5" s="120"/>
      <c r="AGY5" s="120"/>
      <c r="AGZ5" s="120"/>
      <c r="AHA5" s="120"/>
      <c r="AHB5" s="120"/>
      <c r="AHC5" s="120"/>
      <c r="AHD5" s="120"/>
      <c r="AHE5" s="120"/>
      <c r="AHF5" s="120"/>
      <c r="AHG5" s="120"/>
      <c r="AHH5" s="120"/>
      <c r="AHI5" s="120"/>
      <c r="AHJ5" s="120"/>
      <c r="AHK5" s="120"/>
      <c r="AHL5" s="120"/>
      <c r="AHM5" s="120"/>
      <c r="AHN5" s="120"/>
      <c r="AHO5" s="120"/>
      <c r="AHP5" s="120"/>
      <c r="AHQ5" s="120"/>
      <c r="AHR5" s="120"/>
      <c r="AHS5" s="120"/>
      <c r="AHT5" s="120"/>
      <c r="AHU5" s="120"/>
      <c r="AHV5" s="120"/>
      <c r="AHW5" s="120"/>
      <c r="AHX5" s="120"/>
      <c r="AHY5" s="120"/>
      <c r="AHZ5" s="120"/>
      <c r="AIA5" s="120"/>
      <c r="AIB5" s="120"/>
      <c r="AIC5" s="120"/>
      <c r="AID5" s="120"/>
      <c r="AIE5" s="120"/>
      <c r="AIF5" s="120"/>
      <c r="AIG5" s="120"/>
      <c r="AIH5" s="120"/>
      <c r="AII5" s="120"/>
      <c r="AIJ5" s="120"/>
      <c r="AIK5" s="120"/>
      <c r="AIL5" s="120"/>
      <c r="AIM5" s="120"/>
      <c r="AIN5" s="120"/>
      <c r="AIO5" s="120"/>
      <c r="AIP5" s="120"/>
      <c r="AIQ5" s="120"/>
      <c r="AIR5" s="120"/>
      <c r="AIS5" s="120"/>
      <c r="AIT5" s="120"/>
      <c r="AIU5" s="120"/>
      <c r="AIV5" s="120"/>
      <c r="AIW5" s="120"/>
      <c r="AIX5" s="120"/>
      <c r="AIY5" s="120"/>
      <c r="AIZ5" s="120"/>
      <c r="AJA5" s="120"/>
      <c r="AJB5" s="120"/>
      <c r="AJC5" s="120"/>
      <c r="AJD5" s="120"/>
      <c r="AJE5" s="120"/>
      <c r="AJF5" s="120"/>
      <c r="AJG5" s="120"/>
      <c r="AJH5" s="120"/>
      <c r="AJI5" s="120"/>
      <c r="AJJ5" s="120"/>
      <c r="AJK5" s="120"/>
      <c r="AJL5" s="120"/>
      <c r="AJM5" s="120"/>
      <c r="AJN5" s="120"/>
      <c r="AJO5" s="120"/>
      <c r="AJP5" s="120"/>
      <c r="AJQ5" s="120"/>
      <c r="AJR5" s="120"/>
      <c r="AJS5" s="120"/>
      <c r="AJT5" s="120"/>
      <c r="AJU5" s="120"/>
      <c r="AJV5" s="120"/>
      <c r="AJW5" s="120"/>
      <c r="AJX5" s="120"/>
      <c r="AJY5" s="120"/>
      <c r="AJZ5" s="120"/>
      <c r="AKA5" s="120"/>
      <c r="AKB5" s="120"/>
      <c r="AKC5" s="120"/>
      <c r="AKD5" s="120"/>
      <c r="AKE5" s="120"/>
      <c r="AKF5" s="120"/>
      <c r="AKG5" s="120"/>
      <c r="AKH5" s="120"/>
      <c r="AKI5" s="120"/>
      <c r="AKJ5" s="120"/>
      <c r="AKK5" s="120"/>
      <c r="AKL5" s="120"/>
      <c r="AKM5" s="120"/>
      <c r="AKN5" s="120"/>
      <c r="AKO5" s="120"/>
      <c r="AKP5" s="120"/>
      <c r="AKQ5" s="120"/>
      <c r="AKR5" s="120"/>
      <c r="AKS5" s="120"/>
      <c r="AKT5" s="120"/>
      <c r="AKU5" s="120"/>
      <c r="AKV5" s="120"/>
      <c r="AKW5" s="120"/>
      <c r="AKX5" s="120"/>
      <c r="AKY5" s="120"/>
      <c r="AKZ5" s="120"/>
      <c r="ALA5" s="120"/>
      <c r="ALB5" s="120"/>
      <c r="ALC5" s="120"/>
      <c r="ALD5" s="120"/>
      <c r="ALE5" s="120"/>
      <c r="ALF5" s="120"/>
      <c r="ALG5" s="120"/>
      <c r="ALH5" s="120"/>
      <c r="ALI5" s="120"/>
      <c r="ALJ5" s="120"/>
      <c r="ALK5" s="120"/>
      <c r="ALL5" s="120"/>
      <c r="ALM5" s="120"/>
      <c r="ALN5" s="120"/>
      <c r="ALO5" s="120"/>
      <c r="ALP5" s="120"/>
      <c r="ALQ5" s="120"/>
      <c r="ALR5" s="120"/>
      <c r="ALS5" s="120"/>
      <c r="ALT5" s="120"/>
      <c r="ALU5" s="120"/>
      <c r="ALV5" s="120"/>
      <c r="ALW5" s="120"/>
      <c r="ALX5" s="120"/>
      <c r="ALY5" s="120"/>
      <c r="ALZ5" s="120"/>
      <c r="AMA5" s="120"/>
      <c r="AMB5" s="120"/>
      <c r="AMC5" s="120"/>
      <c r="AMD5" s="120"/>
      <c r="AME5" s="120"/>
      <c r="AMF5" s="120"/>
      <c r="AMG5" s="120"/>
      <c r="AMH5" s="120"/>
      <c r="AMI5" s="120"/>
      <c r="AMJ5" s="120"/>
      <c r="AMK5" s="120"/>
    </row>
    <row r="6" spans="1:1025" ht="31.5">
      <c r="A6" s="109"/>
      <c r="B6" s="110" t="s">
        <v>1102</v>
      </c>
      <c r="C6" s="107" t="s">
        <v>1400</v>
      </c>
      <c r="D6" s="110"/>
      <c r="E6" s="105">
        <v>1</v>
      </c>
      <c r="F6" s="106" t="s">
        <v>1401</v>
      </c>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c r="CG6" s="120"/>
      <c r="CH6" s="120"/>
      <c r="CI6" s="120"/>
      <c r="CJ6" s="120"/>
      <c r="CK6" s="120"/>
      <c r="CL6" s="120"/>
      <c r="CM6" s="120"/>
      <c r="CN6" s="120"/>
      <c r="CO6" s="120"/>
      <c r="CP6" s="120"/>
      <c r="CQ6" s="120"/>
      <c r="CR6" s="120"/>
      <c r="CS6" s="120"/>
      <c r="CT6" s="120"/>
      <c r="CU6" s="120"/>
      <c r="CV6" s="120"/>
      <c r="CW6" s="120"/>
      <c r="CX6" s="120"/>
      <c r="CY6" s="120"/>
      <c r="CZ6" s="120"/>
      <c r="DA6" s="120"/>
      <c r="DB6" s="120"/>
      <c r="DC6" s="120"/>
      <c r="DD6" s="120"/>
      <c r="DE6" s="120"/>
      <c r="DF6" s="120"/>
      <c r="DG6" s="120"/>
      <c r="DH6" s="120"/>
      <c r="DI6" s="120"/>
      <c r="DJ6" s="120"/>
      <c r="DK6" s="120"/>
      <c r="DL6" s="120"/>
      <c r="DM6" s="120"/>
      <c r="DN6" s="120"/>
      <c r="DO6" s="120"/>
      <c r="DP6" s="120"/>
      <c r="DQ6" s="120"/>
      <c r="DR6" s="120"/>
      <c r="DS6" s="120"/>
      <c r="DT6" s="120"/>
      <c r="DU6" s="120"/>
      <c r="DV6" s="120"/>
      <c r="DW6" s="120"/>
      <c r="DX6" s="120"/>
      <c r="DY6" s="120"/>
      <c r="DZ6" s="120"/>
      <c r="EA6" s="120"/>
      <c r="EB6" s="120"/>
      <c r="EC6" s="120"/>
      <c r="ED6" s="120"/>
      <c r="EE6" s="120"/>
      <c r="EF6" s="120"/>
      <c r="EG6" s="120"/>
      <c r="EH6" s="120"/>
      <c r="EI6" s="120"/>
      <c r="EJ6" s="120"/>
      <c r="EK6" s="120"/>
      <c r="EL6" s="120"/>
      <c r="EM6" s="120"/>
      <c r="EN6" s="120"/>
      <c r="EO6" s="120"/>
      <c r="EP6" s="120"/>
      <c r="EQ6" s="120"/>
      <c r="ER6" s="120"/>
      <c r="ES6" s="120"/>
      <c r="ET6" s="120"/>
      <c r="EU6" s="120"/>
      <c r="EV6" s="120"/>
      <c r="EW6" s="120"/>
      <c r="EX6" s="120"/>
      <c r="EY6" s="120"/>
      <c r="EZ6" s="120"/>
      <c r="FA6" s="120"/>
      <c r="FB6" s="120"/>
      <c r="FC6" s="120"/>
      <c r="FD6" s="120"/>
      <c r="FE6" s="120"/>
      <c r="FF6" s="120"/>
      <c r="FG6" s="120"/>
      <c r="FH6" s="120"/>
      <c r="FI6" s="120"/>
      <c r="FJ6" s="120"/>
      <c r="FK6" s="120"/>
      <c r="FL6" s="120"/>
      <c r="FM6" s="120"/>
      <c r="FN6" s="120"/>
      <c r="FO6" s="120"/>
      <c r="FP6" s="120"/>
      <c r="FQ6" s="120"/>
      <c r="FR6" s="120"/>
      <c r="FS6" s="120"/>
      <c r="FT6" s="120"/>
      <c r="FU6" s="120"/>
      <c r="FV6" s="120"/>
      <c r="FW6" s="120"/>
      <c r="FX6" s="120"/>
      <c r="FY6" s="120"/>
      <c r="FZ6" s="120"/>
      <c r="GA6" s="120"/>
      <c r="GB6" s="120"/>
      <c r="GC6" s="120"/>
      <c r="GD6" s="120"/>
      <c r="GE6" s="120"/>
      <c r="GF6" s="120"/>
      <c r="GG6" s="120"/>
      <c r="GH6" s="120"/>
      <c r="GI6" s="120"/>
      <c r="GJ6" s="120"/>
      <c r="GK6" s="120"/>
      <c r="GL6" s="120"/>
      <c r="GM6" s="120"/>
      <c r="GN6" s="120"/>
      <c r="GO6" s="120"/>
      <c r="GP6" s="120"/>
      <c r="GQ6" s="120"/>
      <c r="GR6" s="120"/>
      <c r="GS6" s="120"/>
      <c r="GT6" s="120"/>
      <c r="GU6" s="120"/>
      <c r="GV6" s="120"/>
      <c r="GW6" s="120"/>
      <c r="GX6" s="120"/>
      <c r="GY6" s="120"/>
      <c r="GZ6" s="120"/>
      <c r="HA6" s="120"/>
      <c r="HB6" s="120"/>
      <c r="HC6" s="120"/>
      <c r="HD6" s="120"/>
      <c r="HE6" s="120"/>
      <c r="HF6" s="120"/>
      <c r="HG6" s="120"/>
      <c r="HH6" s="120"/>
      <c r="HI6" s="120"/>
      <c r="HJ6" s="120"/>
      <c r="HK6" s="120"/>
      <c r="HL6" s="120"/>
      <c r="HM6" s="120"/>
      <c r="HN6" s="120"/>
      <c r="HO6" s="120"/>
      <c r="HP6" s="120"/>
      <c r="HQ6" s="120"/>
      <c r="HR6" s="120"/>
      <c r="HS6" s="120"/>
      <c r="HT6" s="120"/>
      <c r="HU6" s="120"/>
      <c r="HV6" s="120"/>
      <c r="HW6" s="120"/>
      <c r="HX6" s="120"/>
      <c r="HY6" s="120"/>
      <c r="HZ6" s="120"/>
      <c r="IA6" s="120"/>
      <c r="IB6" s="120"/>
      <c r="IC6" s="120"/>
      <c r="ID6" s="120"/>
      <c r="IE6" s="120"/>
      <c r="IF6" s="120"/>
      <c r="IG6" s="120"/>
      <c r="IH6" s="120"/>
      <c r="II6" s="120"/>
      <c r="IJ6" s="120"/>
      <c r="IK6" s="120"/>
      <c r="IL6" s="120"/>
      <c r="IM6" s="120"/>
      <c r="IN6" s="120"/>
      <c r="IO6" s="120"/>
      <c r="IP6" s="120"/>
      <c r="IQ6" s="120"/>
      <c r="IR6" s="120"/>
      <c r="IS6" s="120"/>
      <c r="IT6" s="120"/>
      <c r="IU6" s="120"/>
      <c r="IV6" s="120"/>
      <c r="IW6" s="120"/>
      <c r="IX6" s="120"/>
      <c r="IY6" s="120"/>
      <c r="IZ6" s="120"/>
      <c r="JA6" s="120"/>
      <c r="JB6" s="120"/>
      <c r="JC6" s="120"/>
      <c r="JD6" s="120"/>
      <c r="JE6" s="120"/>
      <c r="JF6" s="120"/>
      <c r="JG6" s="120"/>
      <c r="JH6" s="120"/>
      <c r="JI6" s="120"/>
      <c r="JJ6" s="120"/>
      <c r="JK6" s="120"/>
      <c r="JL6" s="120"/>
      <c r="JM6" s="120"/>
      <c r="JN6" s="120"/>
      <c r="JO6" s="120"/>
      <c r="JP6" s="120"/>
      <c r="JQ6" s="120"/>
      <c r="JR6" s="120"/>
      <c r="JS6" s="120"/>
      <c r="JT6" s="120"/>
      <c r="JU6" s="120"/>
      <c r="JV6" s="120"/>
      <c r="JW6" s="120"/>
      <c r="JX6" s="120"/>
      <c r="JY6" s="120"/>
      <c r="JZ6" s="120"/>
      <c r="KA6" s="120"/>
      <c r="KB6" s="120"/>
      <c r="KC6" s="120"/>
      <c r="KD6" s="120"/>
      <c r="KE6" s="120"/>
      <c r="KF6" s="120"/>
      <c r="KG6" s="120"/>
      <c r="KH6" s="120"/>
      <c r="KI6" s="120"/>
      <c r="KJ6" s="120"/>
      <c r="KK6" s="120"/>
      <c r="KL6" s="120"/>
      <c r="KM6" s="120"/>
      <c r="KN6" s="120"/>
      <c r="KO6" s="120"/>
      <c r="KP6" s="120"/>
      <c r="KQ6" s="120"/>
      <c r="KR6" s="120"/>
      <c r="KS6" s="120"/>
      <c r="KT6" s="120"/>
      <c r="KU6" s="120"/>
      <c r="KV6" s="120"/>
      <c r="KW6" s="120"/>
      <c r="KX6" s="120"/>
      <c r="KY6" s="120"/>
      <c r="KZ6" s="120"/>
      <c r="LA6" s="120"/>
      <c r="LB6" s="120"/>
      <c r="LC6" s="120"/>
      <c r="LD6" s="120"/>
      <c r="LE6" s="120"/>
      <c r="LF6" s="120"/>
      <c r="LG6" s="120"/>
      <c r="LH6" s="120"/>
      <c r="LI6" s="120"/>
      <c r="LJ6" s="120"/>
      <c r="LK6" s="120"/>
      <c r="LL6" s="120"/>
      <c r="LM6" s="120"/>
      <c r="LN6" s="120"/>
      <c r="LO6" s="120"/>
      <c r="LP6" s="120"/>
      <c r="LQ6" s="120"/>
      <c r="LR6" s="120"/>
      <c r="LS6" s="120"/>
      <c r="LT6" s="120"/>
      <c r="LU6" s="120"/>
      <c r="LV6" s="120"/>
      <c r="LW6" s="120"/>
      <c r="LX6" s="120"/>
      <c r="LY6" s="120"/>
      <c r="LZ6" s="120"/>
      <c r="MA6" s="120"/>
      <c r="MB6" s="120"/>
      <c r="MC6" s="120"/>
      <c r="MD6" s="120"/>
      <c r="ME6" s="120"/>
      <c r="MF6" s="120"/>
      <c r="MG6" s="120"/>
      <c r="MH6" s="120"/>
      <c r="MI6" s="120"/>
      <c r="MJ6" s="120"/>
      <c r="MK6" s="120"/>
      <c r="ML6" s="120"/>
      <c r="MM6" s="120"/>
      <c r="MN6" s="120"/>
      <c r="MO6" s="120"/>
      <c r="MP6" s="120"/>
      <c r="MQ6" s="120"/>
      <c r="MR6" s="120"/>
      <c r="MS6" s="120"/>
      <c r="MT6" s="120"/>
      <c r="MU6" s="120"/>
      <c r="MV6" s="120"/>
      <c r="MW6" s="120"/>
      <c r="MX6" s="120"/>
      <c r="MY6" s="120"/>
      <c r="MZ6" s="120"/>
      <c r="NA6" s="120"/>
      <c r="NB6" s="120"/>
      <c r="NC6" s="120"/>
      <c r="ND6" s="120"/>
      <c r="NE6" s="120"/>
      <c r="NF6" s="120"/>
      <c r="NG6" s="120"/>
      <c r="NH6" s="120"/>
      <c r="NI6" s="120"/>
      <c r="NJ6" s="120"/>
      <c r="NK6" s="120"/>
      <c r="NL6" s="120"/>
      <c r="NM6" s="120"/>
      <c r="NN6" s="120"/>
      <c r="NO6" s="120"/>
      <c r="NP6" s="120"/>
      <c r="NQ6" s="120"/>
      <c r="NR6" s="120"/>
      <c r="NS6" s="120"/>
      <c r="NT6" s="120"/>
      <c r="NU6" s="120"/>
      <c r="NV6" s="120"/>
      <c r="NW6" s="120"/>
      <c r="NX6" s="120"/>
      <c r="NY6" s="120"/>
      <c r="NZ6" s="120"/>
      <c r="OA6" s="120"/>
      <c r="OB6" s="120"/>
      <c r="OC6" s="120"/>
      <c r="OD6" s="120"/>
      <c r="OE6" s="120"/>
      <c r="OF6" s="120"/>
      <c r="OG6" s="120"/>
      <c r="OH6" s="120"/>
      <c r="OI6" s="120"/>
      <c r="OJ6" s="120"/>
      <c r="OK6" s="120"/>
      <c r="OL6" s="120"/>
      <c r="OM6" s="120"/>
      <c r="ON6" s="120"/>
      <c r="OO6" s="120"/>
      <c r="OP6" s="120"/>
      <c r="OQ6" s="120"/>
      <c r="OR6" s="120"/>
      <c r="OS6" s="120"/>
      <c r="OT6" s="120"/>
      <c r="OU6" s="120"/>
      <c r="OV6" s="120"/>
      <c r="OW6" s="120"/>
      <c r="OX6" s="120"/>
      <c r="OY6" s="120"/>
      <c r="OZ6" s="120"/>
      <c r="PA6" s="120"/>
      <c r="PB6" s="120"/>
      <c r="PC6" s="120"/>
      <c r="PD6" s="120"/>
      <c r="PE6" s="120"/>
      <c r="PF6" s="120"/>
      <c r="PG6" s="120"/>
      <c r="PH6" s="120"/>
      <c r="PI6" s="120"/>
      <c r="PJ6" s="120"/>
      <c r="PK6" s="120"/>
      <c r="PL6" s="120"/>
      <c r="PM6" s="120"/>
      <c r="PN6" s="120"/>
      <c r="PO6" s="120"/>
      <c r="PP6" s="120"/>
      <c r="PQ6" s="120"/>
      <c r="PR6" s="120"/>
      <c r="PS6" s="120"/>
      <c r="PT6" s="120"/>
      <c r="PU6" s="120"/>
      <c r="PV6" s="120"/>
      <c r="PW6" s="120"/>
      <c r="PX6" s="120"/>
      <c r="PY6" s="120"/>
      <c r="PZ6" s="120"/>
      <c r="QA6" s="120"/>
      <c r="QB6" s="120"/>
      <c r="QC6" s="120"/>
      <c r="QD6" s="120"/>
      <c r="QE6" s="120"/>
      <c r="QF6" s="120"/>
      <c r="QG6" s="120"/>
      <c r="QH6" s="120"/>
      <c r="QI6" s="120"/>
      <c r="QJ6" s="120"/>
      <c r="QK6" s="120"/>
      <c r="QL6" s="120"/>
      <c r="QM6" s="120"/>
      <c r="QN6" s="120"/>
      <c r="QO6" s="120"/>
      <c r="QP6" s="120"/>
      <c r="QQ6" s="120"/>
      <c r="QR6" s="120"/>
      <c r="QS6" s="120"/>
      <c r="QT6" s="120"/>
      <c r="QU6" s="120"/>
      <c r="QV6" s="120"/>
      <c r="QW6" s="120"/>
      <c r="QX6" s="120"/>
      <c r="QY6" s="120"/>
      <c r="QZ6" s="120"/>
      <c r="RA6" s="120"/>
      <c r="RB6" s="120"/>
      <c r="RC6" s="120"/>
      <c r="RD6" s="120"/>
      <c r="RE6" s="120"/>
      <c r="RF6" s="120"/>
      <c r="RG6" s="120"/>
      <c r="RH6" s="120"/>
      <c r="RI6" s="120"/>
      <c r="RJ6" s="120"/>
      <c r="RK6" s="120"/>
      <c r="RL6" s="120"/>
      <c r="RM6" s="120"/>
      <c r="RN6" s="120"/>
      <c r="RO6" s="120"/>
      <c r="RP6" s="120"/>
      <c r="RQ6" s="120"/>
      <c r="RR6" s="120"/>
      <c r="RS6" s="120"/>
      <c r="RT6" s="120"/>
      <c r="RU6" s="120"/>
      <c r="RV6" s="120"/>
      <c r="RW6" s="120"/>
      <c r="RX6" s="120"/>
      <c r="RY6" s="120"/>
      <c r="RZ6" s="120"/>
      <c r="SA6" s="120"/>
      <c r="SB6" s="120"/>
      <c r="SC6" s="120"/>
      <c r="SD6" s="120"/>
      <c r="SE6" s="120"/>
      <c r="SF6" s="120"/>
      <c r="SG6" s="120"/>
      <c r="SH6" s="120"/>
      <c r="SI6" s="120"/>
      <c r="SJ6" s="120"/>
      <c r="SK6" s="120"/>
      <c r="SL6" s="120"/>
      <c r="SM6" s="120"/>
      <c r="SN6" s="120"/>
      <c r="SO6" s="120"/>
      <c r="SP6" s="120"/>
      <c r="SQ6" s="120"/>
      <c r="SR6" s="120"/>
      <c r="SS6" s="120"/>
      <c r="ST6" s="120"/>
      <c r="SU6" s="120"/>
      <c r="SV6" s="120"/>
      <c r="SW6" s="120"/>
      <c r="SX6" s="120"/>
      <c r="SY6" s="120"/>
      <c r="SZ6" s="120"/>
      <c r="TA6" s="120"/>
      <c r="TB6" s="120"/>
      <c r="TC6" s="120"/>
      <c r="TD6" s="120"/>
      <c r="TE6" s="120"/>
      <c r="TF6" s="120"/>
      <c r="TG6" s="120"/>
      <c r="TH6" s="120"/>
      <c r="TI6" s="120"/>
      <c r="TJ6" s="120"/>
      <c r="TK6" s="120"/>
      <c r="TL6" s="120"/>
      <c r="TM6" s="120"/>
      <c r="TN6" s="120"/>
      <c r="TO6" s="120"/>
      <c r="TP6" s="120"/>
      <c r="TQ6" s="120"/>
      <c r="TR6" s="120"/>
      <c r="TS6" s="120"/>
      <c r="TT6" s="120"/>
      <c r="TU6" s="120"/>
      <c r="TV6" s="120"/>
      <c r="TW6" s="120"/>
      <c r="TX6" s="120"/>
      <c r="TY6" s="120"/>
      <c r="TZ6" s="120"/>
      <c r="UA6" s="120"/>
      <c r="UB6" s="120"/>
      <c r="UC6" s="120"/>
      <c r="UD6" s="120"/>
      <c r="UE6" s="120"/>
      <c r="UF6" s="120"/>
      <c r="UG6" s="120"/>
      <c r="UH6" s="120"/>
      <c r="UI6" s="120"/>
      <c r="UJ6" s="120"/>
      <c r="UK6" s="120"/>
      <c r="UL6" s="120"/>
      <c r="UM6" s="120"/>
      <c r="UN6" s="120"/>
      <c r="UO6" s="120"/>
      <c r="UP6" s="120"/>
      <c r="UQ6" s="120"/>
      <c r="UR6" s="120"/>
      <c r="US6" s="120"/>
      <c r="UT6" s="120"/>
      <c r="UU6" s="120"/>
      <c r="UV6" s="120"/>
      <c r="UW6" s="120"/>
      <c r="UX6" s="120"/>
      <c r="UY6" s="120"/>
      <c r="UZ6" s="120"/>
      <c r="VA6" s="120"/>
      <c r="VB6" s="120"/>
      <c r="VC6" s="120"/>
      <c r="VD6" s="120"/>
      <c r="VE6" s="120"/>
      <c r="VF6" s="120"/>
      <c r="VG6" s="120"/>
      <c r="VH6" s="120"/>
      <c r="VI6" s="120"/>
      <c r="VJ6" s="120"/>
      <c r="VK6" s="120"/>
      <c r="VL6" s="120"/>
      <c r="VM6" s="120"/>
      <c r="VN6" s="120"/>
      <c r="VO6" s="120"/>
      <c r="VP6" s="120"/>
      <c r="VQ6" s="120"/>
      <c r="VR6" s="120"/>
      <c r="VS6" s="120"/>
      <c r="VT6" s="120"/>
      <c r="VU6" s="120"/>
      <c r="VV6" s="120"/>
      <c r="VW6" s="120"/>
      <c r="VX6" s="120"/>
      <c r="VY6" s="120"/>
      <c r="VZ6" s="120"/>
      <c r="WA6" s="120"/>
      <c r="WB6" s="120"/>
      <c r="WC6" s="120"/>
      <c r="WD6" s="120"/>
      <c r="WE6" s="120"/>
      <c r="WF6" s="120"/>
      <c r="WG6" s="120"/>
      <c r="WH6" s="120"/>
      <c r="WI6" s="120"/>
      <c r="WJ6" s="120"/>
      <c r="WK6" s="120"/>
      <c r="WL6" s="120"/>
      <c r="WM6" s="120"/>
      <c r="WN6" s="120"/>
      <c r="WO6" s="120"/>
      <c r="WP6" s="120"/>
      <c r="WQ6" s="120"/>
      <c r="WR6" s="120"/>
      <c r="WS6" s="120"/>
      <c r="WT6" s="120"/>
      <c r="WU6" s="120"/>
      <c r="WV6" s="120"/>
      <c r="WW6" s="120"/>
      <c r="WX6" s="120"/>
      <c r="WY6" s="120"/>
      <c r="WZ6" s="120"/>
      <c r="XA6" s="120"/>
      <c r="XB6" s="120"/>
      <c r="XC6" s="120"/>
      <c r="XD6" s="120"/>
      <c r="XE6" s="120"/>
      <c r="XF6" s="120"/>
      <c r="XG6" s="120"/>
      <c r="XH6" s="120"/>
      <c r="XI6" s="120"/>
      <c r="XJ6" s="120"/>
      <c r="XK6" s="120"/>
      <c r="XL6" s="120"/>
      <c r="XM6" s="120"/>
      <c r="XN6" s="120"/>
      <c r="XO6" s="120"/>
      <c r="XP6" s="120"/>
      <c r="XQ6" s="120"/>
      <c r="XR6" s="120"/>
      <c r="XS6" s="120"/>
      <c r="XT6" s="120"/>
      <c r="XU6" s="120"/>
      <c r="XV6" s="120"/>
      <c r="XW6" s="120"/>
      <c r="XX6" s="120"/>
      <c r="XY6" s="120"/>
      <c r="XZ6" s="120"/>
      <c r="YA6" s="120"/>
      <c r="YB6" s="120"/>
      <c r="YC6" s="120"/>
      <c r="YD6" s="120"/>
      <c r="YE6" s="120"/>
      <c r="YF6" s="120"/>
      <c r="YG6" s="120"/>
      <c r="YH6" s="120"/>
      <c r="YI6" s="120"/>
      <c r="YJ6" s="120"/>
      <c r="YK6" s="120"/>
      <c r="YL6" s="120"/>
      <c r="YM6" s="120"/>
      <c r="YN6" s="120"/>
      <c r="YO6" s="120"/>
      <c r="YP6" s="120"/>
      <c r="YQ6" s="120"/>
      <c r="YR6" s="120"/>
      <c r="YS6" s="120"/>
      <c r="YT6" s="120"/>
      <c r="YU6" s="120"/>
      <c r="YV6" s="120"/>
      <c r="YW6" s="120"/>
      <c r="YX6" s="120"/>
      <c r="YY6" s="120"/>
      <c r="YZ6" s="120"/>
      <c r="ZA6" s="120"/>
      <c r="ZB6" s="120"/>
      <c r="ZC6" s="120"/>
      <c r="ZD6" s="120"/>
      <c r="ZE6" s="120"/>
      <c r="ZF6" s="120"/>
      <c r="ZG6" s="120"/>
      <c r="ZH6" s="120"/>
      <c r="ZI6" s="120"/>
      <c r="ZJ6" s="120"/>
      <c r="ZK6" s="120"/>
      <c r="ZL6" s="120"/>
      <c r="ZM6" s="120"/>
      <c r="ZN6" s="120"/>
      <c r="ZO6" s="120"/>
      <c r="ZP6" s="120"/>
      <c r="ZQ6" s="120"/>
      <c r="ZR6" s="120"/>
      <c r="ZS6" s="120"/>
      <c r="ZT6" s="120"/>
      <c r="ZU6" s="120"/>
      <c r="ZV6" s="120"/>
      <c r="ZW6" s="120"/>
      <c r="ZX6" s="120"/>
      <c r="ZY6" s="120"/>
      <c r="ZZ6" s="120"/>
      <c r="AAA6" s="120"/>
      <c r="AAB6" s="120"/>
      <c r="AAC6" s="120"/>
      <c r="AAD6" s="120"/>
      <c r="AAE6" s="120"/>
      <c r="AAF6" s="120"/>
      <c r="AAG6" s="120"/>
      <c r="AAH6" s="120"/>
      <c r="AAI6" s="120"/>
      <c r="AAJ6" s="120"/>
      <c r="AAK6" s="120"/>
      <c r="AAL6" s="120"/>
      <c r="AAM6" s="120"/>
      <c r="AAN6" s="120"/>
      <c r="AAO6" s="120"/>
      <c r="AAP6" s="120"/>
      <c r="AAQ6" s="120"/>
      <c r="AAR6" s="120"/>
      <c r="AAS6" s="120"/>
      <c r="AAT6" s="120"/>
      <c r="AAU6" s="120"/>
      <c r="AAV6" s="120"/>
      <c r="AAW6" s="120"/>
      <c r="AAX6" s="120"/>
      <c r="AAY6" s="120"/>
      <c r="AAZ6" s="120"/>
      <c r="ABA6" s="120"/>
      <c r="ABB6" s="120"/>
      <c r="ABC6" s="120"/>
      <c r="ABD6" s="120"/>
      <c r="ABE6" s="120"/>
      <c r="ABF6" s="120"/>
      <c r="ABG6" s="120"/>
      <c r="ABH6" s="120"/>
      <c r="ABI6" s="120"/>
      <c r="ABJ6" s="120"/>
      <c r="ABK6" s="120"/>
      <c r="ABL6" s="120"/>
      <c r="ABM6" s="120"/>
      <c r="ABN6" s="120"/>
      <c r="ABO6" s="120"/>
      <c r="ABP6" s="120"/>
      <c r="ABQ6" s="120"/>
      <c r="ABR6" s="120"/>
      <c r="ABS6" s="120"/>
      <c r="ABT6" s="120"/>
      <c r="ABU6" s="120"/>
      <c r="ABV6" s="120"/>
      <c r="ABW6" s="120"/>
      <c r="ABX6" s="120"/>
      <c r="ABY6" s="120"/>
      <c r="ABZ6" s="120"/>
      <c r="ACA6" s="120"/>
      <c r="ACB6" s="120"/>
      <c r="ACC6" s="120"/>
      <c r="ACD6" s="120"/>
      <c r="ACE6" s="120"/>
      <c r="ACF6" s="120"/>
      <c r="ACG6" s="120"/>
      <c r="ACH6" s="120"/>
      <c r="ACI6" s="120"/>
      <c r="ACJ6" s="120"/>
      <c r="ACK6" s="120"/>
      <c r="ACL6" s="120"/>
      <c r="ACM6" s="120"/>
      <c r="ACN6" s="120"/>
      <c r="ACO6" s="120"/>
      <c r="ACP6" s="120"/>
      <c r="ACQ6" s="120"/>
      <c r="ACR6" s="120"/>
      <c r="ACS6" s="120"/>
      <c r="ACT6" s="120"/>
      <c r="ACU6" s="120"/>
      <c r="ACV6" s="120"/>
      <c r="ACW6" s="120"/>
      <c r="ACX6" s="120"/>
      <c r="ACY6" s="120"/>
      <c r="ACZ6" s="120"/>
      <c r="ADA6" s="120"/>
      <c r="ADB6" s="120"/>
      <c r="ADC6" s="120"/>
      <c r="ADD6" s="120"/>
      <c r="ADE6" s="120"/>
      <c r="ADF6" s="120"/>
      <c r="ADG6" s="120"/>
      <c r="ADH6" s="120"/>
      <c r="ADI6" s="120"/>
      <c r="ADJ6" s="120"/>
      <c r="ADK6" s="120"/>
      <c r="ADL6" s="120"/>
      <c r="ADM6" s="120"/>
      <c r="ADN6" s="120"/>
      <c r="ADO6" s="120"/>
      <c r="ADP6" s="120"/>
      <c r="ADQ6" s="120"/>
      <c r="ADR6" s="120"/>
      <c r="ADS6" s="120"/>
      <c r="ADT6" s="120"/>
      <c r="ADU6" s="120"/>
      <c r="ADV6" s="120"/>
      <c r="ADW6" s="120"/>
      <c r="ADX6" s="120"/>
      <c r="ADY6" s="120"/>
      <c r="ADZ6" s="120"/>
      <c r="AEA6" s="120"/>
      <c r="AEB6" s="120"/>
      <c r="AEC6" s="120"/>
      <c r="AED6" s="120"/>
      <c r="AEE6" s="120"/>
      <c r="AEF6" s="120"/>
      <c r="AEG6" s="120"/>
      <c r="AEH6" s="120"/>
      <c r="AEI6" s="120"/>
      <c r="AEJ6" s="120"/>
      <c r="AEK6" s="120"/>
      <c r="AEL6" s="120"/>
      <c r="AEM6" s="120"/>
      <c r="AEN6" s="120"/>
      <c r="AEO6" s="120"/>
      <c r="AEP6" s="120"/>
      <c r="AEQ6" s="120"/>
      <c r="AER6" s="120"/>
      <c r="AES6" s="120"/>
      <c r="AET6" s="120"/>
      <c r="AEU6" s="120"/>
      <c r="AEV6" s="120"/>
      <c r="AEW6" s="120"/>
      <c r="AEX6" s="120"/>
      <c r="AEY6" s="120"/>
      <c r="AEZ6" s="120"/>
      <c r="AFA6" s="120"/>
      <c r="AFB6" s="120"/>
      <c r="AFC6" s="120"/>
      <c r="AFD6" s="120"/>
      <c r="AFE6" s="120"/>
      <c r="AFF6" s="120"/>
      <c r="AFG6" s="120"/>
      <c r="AFH6" s="120"/>
      <c r="AFI6" s="120"/>
      <c r="AFJ6" s="120"/>
      <c r="AFK6" s="120"/>
      <c r="AFL6" s="120"/>
      <c r="AFM6" s="120"/>
      <c r="AFN6" s="120"/>
      <c r="AFO6" s="120"/>
      <c r="AFP6" s="120"/>
      <c r="AFQ6" s="120"/>
      <c r="AFR6" s="120"/>
      <c r="AFS6" s="120"/>
      <c r="AFT6" s="120"/>
      <c r="AFU6" s="120"/>
      <c r="AFV6" s="120"/>
      <c r="AFW6" s="120"/>
      <c r="AFX6" s="120"/>
      <c r="AFY6" s="120"/>
      <c r="AFZ6" s="120"/>
      <c r="AGA6" s="120"/>
      <c r="AGB6" s="120"/>
      <c r="AGC6" s="120"/>
      <c r="AGD6" s="120"/>
      <c r="AGE6" s="120"/>
      <c r="AGF6" s="120"/>
      <c r="AGG6" s="120"/>
      <c r="AGH6" s="120"/>
      <c r="AGI6" s="120"/>
      <c r="AGJ6" s="120"/>
      <c r="AGK6" s="120"/>
      <c r="AGL6" s="120"/>
      <c r="AGM6" s="120"/>
      <c r="AGN6" s="120"/>
      <c r="AGO6" s="120"/>
      <c r="AGP6" s="120"/>
      <c r="AGQ6" s="120"/>
      <c r="AGR6" s="120"/>
      <c r="AGS6" s="120"/>
      <c r="AGT6" s="120"/>
      <c r="AGU6" s="120"/>
      <c r="AGV6" s="120"/>
      <c r="AGW6" s="120"/>
      <c r="AGX6" s="120"/>
      <c r="AGY6" s="120"/>
      <c r="AGZ6" s="120"/>
      <c r="AHA6" s="120"/>
      <c r="AHB6" s="120"/>
      <c r="AHC6" s="120"/>
      <c r="AHD6" s="120"/>
      <c r="AHE6" s="120"/>
      <c r="AHF6" s="120"/>
      <c r="AHG6" s="120"/>
      <c r="AHH6" s="120"/>
      <c r="AHI6" s="120"/>
      <c r="AHJ6" s="120"/>
      <c r="AHK6" s="120"/>
      <c r="AHL6" s="120"/>
      <c r="AHM6" s="120"/>
      <c r="AHN6" s="120"/>
      <c r="AHO6" s="120"/>
      <c r="AHP6" s="120"/>
      <c r="AHQ6" s="120"/>
      <c r="AHR6" s="120"/>
      <c r="AHS6" s="120"/>
      <c r="AHT6" s="120"/>
      <c r="AHU6" s="120"/>
      <c r="AHV6" s="120"/>
      <c r="AHW6" s="120"/>
      <c r="AHX6" s="120"/>
      <c r="AHY6" s="120"/>
      <c r="AHZ6" s="120"/>
      <c r="AIA6" s="120"/>
      <c r="AIB6" s="120"/>
      <c r="AIC6" s="120"/>
      <c r="AID6" s="120"/>
      <c r="AIE6" s="120"/>
      <c r="AIF6" s="120"/>
      <c r="AIG6" s="120"/>
      <c r="AIH6" s="120"/>
      <c r="AII6" s="120"/>
      <c r="AIJ6" s="120"/>
      <c r="AIK6" s="120"/>
      <c r="AIL6" s="120"/>
      <c r="AIM6" s="120"/>
      <c r="AIN6" s="120"/>
      <c r="AIO6" s="120"/>
      <c r="AIP6" s="120"/>
      <c r="AIQ6" s="120"/>
      <c r="AIR6" s="120"/>
      <c r="AIS6" s="120"/>
      <c r="AIT6" s="120"/>
      <c r="AIU6" s="120"/>
      <c r="AIV6" s="120"/>
      <c r="AIW6" s="120"/>
      <c r="AIX6" s="120"/>
      <c r="AIY6" s="120"/>
      <c r="AIZ6" s="120"/>
      <c r="AJA6" s="120"/>
      <c r="AJB6" s="120"/>
      <c r="AJC6" s="120"/>
      <c r="AJD6" s="120"/>
      <c r="AJE6" s="120"/>
      <c r="AJF6" s="120"/>
      <c r="AJG6" s="120"/>
      <c r="AJH6" s="120"/>
      <c r="AJI6" s="120"/>
      <c r="AJJ6" s="120"/>
      <c r="AJK6" s="120"/>
      <c r="AJL6" s="120"/>
      <c r="AJM6" s="120"/>
      <c r="AJN6" s="120"/>
      <c r="AJO6" s="120"/>
      <c r="AJP6" s="120"/>
      <c r="AJQ6" s="120"/>
      <c r="AJR6" s="120"/>
      <c r="AJS6" s="120"/>
      <c r="AJT6" s="120"/>
      <c r="AJU6" s="120"/>
      <c r="AJV6" s="120"/>
      <c r="AJW6" s="120"/>
      <c r="AJX6" s="120"/>
      <c r="AJY6" s="120"/>
      <c r="AJZ6" s="120"/>
      <c r="AKA6" s="120"/>
      <c r="AKB6" s="120"/>
      <c r="AKC6" s="120"/>
      <c r="AKD6" s="120"/>
      <c r="AKE6" s="120"/>
      <c r="AKF6" s="120"/>
      <c r="AKG6" s="120"/>
      <c r="AKH6" s="120"/>
      <c r="AKI6" s="120"/>
      <c r="AKJ6" s="120"/>
      <c r="AKK6" s="120"/>
      <c r="AKL6" s="120"/>
      <c r="AKM6" s="120"/>
      <c r="AKN6" s="120"/>
      <c r="AKO6" s="120"/>
      <c r="AKP6" s="120"/>
      <c r="AKQ6" s="120"/>
      <c r="AKR6" s="120"/>
      <c r="AKS6" s="120"/>
      <c r="AKT6" s="120"/>
      <c r="AKU6" s="120"/>
      <c r="AKV6" s="120"/>
      <c r="AKW6" s="120"/>
      <c r="AKX6" s="120"/>
      <c r="AKY6" s="120"/>
      <c r="AKZ6" s="120"/>
      <c r="ALA6" s="120"/>
      <c r="ALB6" s="120"/>
      <c r="ALC6" s="120"/>
      <c r="ALD6" s="120"/>
      <c r="ALE6" s="120"/>
      <c r="ALF6" s="120"/>
      <c r="ALG6" s="120"/>
      <c r="ALH6" s="120"/>
      <c r="ALI6" s="120"/>
      <c r="ALJ6" s="120"/>
      <c r="ALK6" s="120"/>
      <c r="ALL6" s="120"/>
      <c r="ALM6" s="120"/>
      <c r="ALN6" s="120"/>
      <c r="ALO6" s="120"/>
      <c r="ALP6" s="120"/>
      <c r="ALQ6" s="120"/>
      <c r="ALR6" s="120"/>
      <c r="ALS6" s="120"/>
      <c r="ALT6" s="120"/>
      <c r="ALU6" s="120"/>
      <c r="ALV6" s="120"/>
      <c r="ALW6" s="120"/>
      <c r="ALX6" s="120"/>
      <c r="ALY6" s="120"/>
      <c r="ALZ6" s="120"/>
      <c r="AMA6" s="120"/>
      <c r="AMB6" s="120"/>
      <c r="AMC6" s="120"/>
      <c r="AMD6" s="120"/>
      <c r="AME6" s="120"/>
      <c r="AMF6" s="120"/>
      <c r="AMG6" s="120"/>
      <c r="AMH6" s="120"/>
      <c r="AMI6" s="120"/>
      <c r="AMJ6" s="120"/>
      <c r="AMK6" s="120"/>
    </row>
    <row r="7" spans="1:1025">
      <c r="A7" s="109"/>
      <c r="B7" s="110" t="s">
        <v>1402</v>
      </c>
      <c r="C7" s="107">
        <f>2014-2007</f>
        <v>7</v>
      </c>
      <c r="D7" s="110" t="s">
        <v>10</v>
      </c>
      <c r="E7" s="105">
        <v>2</v>
      </c>
      <c r="F7" s="121"/>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c r="CG7" s="120"/>
      <c r="CH7" s="120"/>
      <c r="CI7" s="120"/>
      <c r="CJ7" s="120"/>
      <c r="CK7" s="120"/>
      <c r="CL7" s="120"/>
      <c r="CM7" s="120"/>
      <c r="CN7" s="120"/>
      <c r="CO7" s="120"/>
      <c r="CP7" s="120"/>
      <c r="CQ7" s="120"/>
      <c r="CR7" s="120"/>
      <c r="CS7" s="120"/>
      <c r="CT7" s="120"/>
      <c r="CU7" s="120"/>
      <c r="CV7" s="120"/>
      <c r="CW7" s="120"/>
      <c r="CX7" s="120"/>
      <c r="CY7" s="120"/>
      <c r="CZ7" s="120"/>
      <c r="DA7" s="120"/>
      <c r="DB7" s="120"/>
      <c r="DC7" s="120"/>
      <c r="DD7" s="120"/>
      <c r="DE7" s="120"/>
      <c r="DF7" s="120"/>
      <c r="DG7" s="120"/>
      <c r="DH7" s="120"/>
      <c r="DI7" s="120"/>
      <c r="DJ7" s="120"/>
      <c r="DK7" s="120"/>
      <c r="DL7" s="120"/>
      <c r="DM7" s="120"/>
      <c r="DN7" s="120"/>
      <c r="DO7" s="120"/>
      <c r="DP7" s="120"/>
      <c r="DQ7" s="120"/>
      <c r="DR7" s="120"/>
      <c r="DS7" s="120"/>
      <c r="DT7" s="120"/>
      <c r="DU7" s="120"/>
      <c r="DV7" s="120"/>
      <c r="DW7" s="120"/>
      <c r="DX7" s="120"/>
      <c r="DY7" s="120"/>
      <c r="DZ7" s="120"/>
      <c r="EA7" s="120"/>
      <c r="EB7" s="120"/>
      <c r="EC7" s="120"/>
      <c r="ED7" s="120"/>
      <c r="EE7" s="120"/>
      <c r="EF7" s="120"/>
      <c r="EG7" s="120"/>
      <c r="EH7" s="120"/>
      <c r="EI7" s="120"/>
      <c r="EJ7" s="120"/>
      <c r="EK7" s="120"/>
      <c r="EL7" s="120"/>
      <c r="EM7" s="120"/>
      <c r="EN7" s="120"/>
      <c r="EO7" s="120"/>
      <c r="EP7" s="120"/>
      <c r="EQ7" s="120"/>
      <c r="ER7" s="120"/>
      <c r="ES7" s="120"/>
      <c r="ET7" s="120"/>
      <c r="EU7" s="120"/>
      <c r="EV7" s="120"/>
      <c r="EW7" s="120"/>
      <c r="EX7" s="120"/>
      <c r="EY7" s="120"/>
      <c r="EZ7" s="120"/>
      <c r="FA7" s="120"/>
      <c r="FB7" s="120"/>
      <c r="FC7" s="120"/>
      <c r="FD7" s="120"/>
      <c r="FE7" s="120"/>
      <c r="FF7" s="120"/>
      <c r="FG7" s="120"/>
      <c r="FH7" s="120"/>
      <c r="FI7" s="120"/>
      <c r="FJ7" s="120"/>
      <c r="FK7" s="120"/>
      <c r="FL7" s="120"/>
      <c r="FM7" s="120"/>
      <c r="FN7" s="120"/>
      <c r="FO7" s="120"/>
      <c r="FP7" s="120"/>
      <c r="FQ7" s="120"/>
      <c r="FR7" s="120"/>
      <c r="FS7" s="120"/>
      <c r="FT7" s="120"/>
      <c r="FU7" s="120"/>
      <c r="FV7" s="120"/>
      <c r="FW7" s="120"/>
      <c r="FX7" s="120"/>
      <c r="FY7" s="120"/>
      <c r="FZ7" s="120"/>
      <c r="GA7" s="120"/>
      <c r="GB7" s="120"/>
      <c r="GC7" s="120"/>
      <c r="GD7" s="120"/>
      <c r="GE7" s="120"/>
      <c r="GF7" s="120"/>
      <c r="GG7" s="120"/>
      <c r="GH7" s="120"/>
      <c r="GI7" s="120"/>
      <c r="GJ7" s="120"/>
      <c r="GK7" s="120"/>
      <c r="GL7" s="120"/>
      <c r="GM7" s="120"/>
      <c r="GN7" s="120"/>
      <c r="GO7" s="120"/>
      <c r="GP7" s="120"/>
      <c r="GQ7" s="120"/>
      <c r="GR7" s="120"/>
      <c r="GS7" s="120"/>
      <c r="GT7" s="120"/>
      <c r="GU7" s="120"/>
      <c r="GV7" s="120"/>
      <c r="GW7" s="120"/>
      <c r="GX7" s="120"/>
      <c r="GY7" s="120"/>
      <c r="GZ7" s="120"/>
      <c r="HA7" s="120"/>
      <c r="HB7" s="120"/>
      <c r="HC7" s="120"/>
      <c r="HD7" s="120"/>
      <c r="HE7" s="120"/>
      <c r="HF7" s="120"/>
      <c r="HG7" s="120"/>
      <c r="HH7" s="120"/>
      <c r="HI7" s="120"/>
      <c r="HJ7" s="120"/>
      <c r="HK7" s="120"/>
      <c r="HL7" s="120"/>
      <c r="HM7" s="120"/>
      <c r="HN7" s="120"/>
      <c r="HO7" s="120"/>
      <c r="HP7" s="120"/>
      <c r="HQ7" s="120"/>
      <c r="HR7" s="120"/>
      <c r="HS7" s="120"/>
      <c r="HT7" s="120"/>
      <c r="HU7" s="120"/>
      <c r="HV7" s="120"/>
      <c r="HW7" s="120"/>
      <c r="HX7" s="120"/>
      <c r="HY7" s="120"/>
      <c r="HZ7" s="120"/>
      <c r="IA7" s="120"/>
      <c r="IB7" s="120"/>
      <c r="IC7" s="120"/>
      <c r="ID7" s="120"/>
      <c r="IE7" s="120"/>
      <c r="IF7" s="120"/>
      <c r="IG7" s="120"/>
      <c r="IH7" s="120"/>
      <c r="II7" s="120"/>
      <c r="IJ7" s="120"/>
      <c r="IK7" s="120"/>
      <c r="IL7" s="120"/>
      <c r="IM7" s="120"/>
      <c r="IN7" s="120"/>
      <c r="IO7" s="120"/>
      <c r="IP7" s="120"/>
      <c r="IQ7" s="120"/>
      <c r="IR7" s="120"/>
      <c r="IS7" s="120"/>
      <c r="IT7" s="120"/>
      <c r="IU7" s="120"/>
      <c r="IV7" s="120"/>
      <c r="IW7" s="120"/>
      <c r="IX7" s="120"/>
      <c r="IY7" s="120"/>
      <c r="IZ7" s="120"/>
      <c r="JA7" s="120"/>
      <c r="JB7" s="120"/>
      <c r="JC7" s="120"/>
      <c r="JD7" s="120"/>
      <c r="JE7" s="120"/>
      <c r="JF7" s="120"/>
      <c r="JG7" s="120"/>
      <c r="JH7" s="120"/>
      <c r="JI7" s="120"/>
      <c r="JJ7" s="120"/>
      <c r="JK7" s="120"/>
      <c r="JL7" s="120"/>
      <c r="JM7" s="120"/>
      <c r="JN7" s="120"/>
      <c r="JO7" s="120"/>
      <c r="JP7" s="120"/>
      <c r="JQ7" s="120"/>
      <c r="JR7" s="120"/>
      <c r="JS7" s="120"/>
      <c r="JT7" s="120"/>
      <c r="JU7" s="120"/>
      <c r="JV7" s="120"/>
      <c r="JW7" s="120"/>
      <c r="JX7" s="120"/>
      <c r="JY7" s="120"/>
      <c r="JZ7" s="120"/>
      <c r="KA7" s="120"/>
      <c r="KB7" s="120"/>
      <c r="KC7" s="120"/>
      <c r="KD7" s="120"/>
      <c r="KE7" s="120"/>
      <c r="KF7" s="120"/>
      <c r="KG7" s="120"/>
      <c r="KH7" s="120"/>
      <c r="KI7" s="120"/>
      <c r="KJ7" s="120"/>
      <c r="KK7" s="120"/>
      <c r="KL7" s="120"/>
      <c r="KM7" s="120"/>
      <c r="KN7" s="120"/>
      <c r="KO7" s="120"/>
      <c r="KP7" s="120"/>
      <c r="KQ7" s="120"/>
      <c r="KR7" s="120"/>
      <c r="KS7" s="120"/>
      <c r="KT7" s="120"/>
      <c r="KU7" s="120"/>
      <c r="KV7" s="120"/>
      <c r="KW7" s="120"/>
      <c r="KX7" s="120"/>
      <c r="KY7" s="120"/>
      <c r="KZ7" s="120"/>
      <c r="LA7" s="120"/>
      <c r="LB7" s="120"/>
      <c r="LC7" s="120"/>
      <c r="LD7" s="120"/>
      <c r="LE7" s="120"/>
      <c r="LF7" s="120"/>
      <c r="LG7" s="120"/>
      <c r="LH7" s="120"/>
      <c r="LI7" s="120"/>
      <c r="LJ7" s="120"/>
      <c r="LK7" s="120"/>
      <c r="LL7" s="120"/>
      <c r="LM7" s="120"/>
      <c r="LN7" s="120"/>
      <c r="LO7" s="120"/>
      <c r="LP7" s="120"/>
      <c r="LQ7" s="120"/>
      <c r="LR7" s="120"/>
      <c r="LS7" s="120"/>
      <c r="LT7" s="120"/>
      <c r="LU7" s="120"/>
      <c r="LV7" s="120"/>
      <c r="LW7" s="120"/>
      <c r="LX7" s="120"/>
      <c r="LY7" s="120"/>
      <c r="LZ7" s="120"/>
      <c r="MA7" s="120"/>
      <c r="MB7" s="120"/>
      <c r="MC7" s="120"/>
      <c r="MD7" s="120"/>
      <c r="ME7" s="120"/>
      <c r="MF7" s="120"/>
      <c r="MG7" s="120"/>
      <c r="MH7" s="120"/>
      <c r="MI7" s="120"/>
      <c r="MJ7" s="120"/>
      <c r="MK7" s="120"/>
      <c r="ML7" s="120"/>
      <c r="MM7" s="120"/>
      <c r="MN7" s="120"/>
      <c r="MO7" s="120"/>
      <c r="MP7" s="120"/>
      <c r="MQ7" s="120"/>
      <c r="MR7" s="120"/>
      <c r="MS7" s="120"/>
      <c r="MT7" s="120"/>
      <c r="MU7" s="120"/>
      <c r="MV7" s="120"/>
      <c r="MW7" s="120"/>
      <c r="MX7" s="120"/>
      <c r="MY7" s="120"/>
      <c r="MZ7" s="120"/>
      <c r="NA7" s="120"/>
      <c r="NB7" s="120"/>
      <c r="NC7" s="120"/>
      <c r="ND7" s="120"/>
      <c r="NE7" s="120"/>
      <c r="NF7" s="120"/>
      <c r="NG7" s="120"/>
      <c r="NH7" s="120"/>
      <c r="NI7" s="120"/>
      <c r="NJ7" s="120"/>
      <c r="NK7" s="120"/>
      <c r="NL7" s="120"/>
      <c r="NM7" s="120"/>
      <c r="NN7" s="120"/>
      <c r="NO7" s="120"/>
      <c r="NP7" s="120"/>
      <c r="NQ7" s="120"/>
      <c r="NR7" s="120"/>
      <c r="NS7" s="120"/>
      <c r="NT7" s="120"/>
      <c r="NU7" s="120"/>
      <c r="NV7" s="120"/>
      <c r="NW7" s="120"/>
      <c r="NX7" s="120"/>
      <c r="NY7" s="120"/>
      <c r="NZ7" s="120"/>
      <c r="OA7" s="120"/>
      <c r="OB7" s="120"/>
      <c r="OC7" s="120"/>
      <c r="OD7" s="120"/>
      <c r="OE7" s="120"/>
      <c r="OF7" s="120"/>
      <c r="OG7" s="120"/>
      <c r="OH7" s="120"/>
      <c r="OI7" s="120"/>
      <c r="OJ7" s="120"/>
      <c r="OK7" s="120"/>
      <c r="OL7" s="120"/>
      <c r="OM7" s="120"/>
      <c r="ON7" s="120"/>
      <c r="OO7" s="120"/>
      <c r="OP7" s="120"/>
      <c r="OQ7" s="120"/>
      <c r="OR7" s="120"/>
      <c r="OS7" s="120"/>
      <c r="OT7" s="120"/>
      <c r="OU7" s="120"/>
      <c r="OV7" s="120"/>
      <c r="OW7" s="120"/>
      <c r="OX7" s="120"/>
      <c r="OY7" s="120"/>
      <c r="OZ7" s="120"/>
      <c r="PA7" s="120"/>
      <c r="PB7" s="120"/>
      <c r="PC7" s="120"/>
      <c r="PD7" s="120"/>
      <c r="PE7" s="120"/>
      <c r="PF7" s="120"/>
      <c r="PG7" s="120"/>
      <c r="PH7" s="120"/>
      <c r="PI7" s="120"/>
      <c r="PJ7" s="120"/>
      <c r="PK7" s="120"/>
      <c r="PL7" s="120"/>
      <c r="PM7" s="120"/>
      <c r="PN7" s="120"/>
      <c r="PO7" s="120"/>
      <c r="PP7" s="120"/>
      <c r="PQ7" s="120"/>
      <c r="PR7" s="120"/>
      <c r="PS7" s="120"/>
      <c r="PT7" s="120"/>
      <c r="PU7" s="120"/>
      <c r="PV7" s="120"/>
      <c r="PW7" s="120"/>
      <c r="PX7" s="120"/>
      <c r="PY7" s="120"/>
      <c r="PZ7" s="120"/>
      <c r="QA7" s="120"/>
      <c r="QB7" s="120"/>
      <c r="QC7" s="120"/>
      <c r="QD7" s="120"/>
      <c r="QE7" s="120"/>
      <c r="QF7" s="120"/>
      <c r="QG7" s="120"/>
      <c r="QH7" s="120"/>
      <c r="QI7" s="120"/>
      <c r="QJ7" s="120"/>
      <c r="QK7" s="120"/>
      <c r="QL7" s="120"/>
      <c r="QM7" s="120"/>
      <c r="QN7" s="120"/>
      <c r="QO7" s="120"/>
      <c r="QP7" s="120"/>
      <c r="QQ7" s="120"/>
      <c r="QR7" s="120"/>
      <c r="QS7" s="120"/>
      <c r="QT7" s="120"/>
      <c r="QU7" s="120"/>
      <c r="QV7" s="120"/>
      <c r="QW7" s="120"/>
      <c r="QX7" s="120"/>
      <c r="QY7" s="120"/>
      <c r="QZ7" s="120"/>
      <c r="RA7" s="120"/>
      <c r="RB7" s="120"/>
      <c r="RC7" s="120"/>
      <c r="RD7" s="120"/>
      <c r="RE7" s="120"/>
      <c r="RF7" s="120"/>
      <c r="RG7" s="120"/>
      <c r="RH7" s="120"/>
      <c r="RI7" s="120"/>
      <c r="RJ7" s="120"/>
      <c r="RK7" s="120"/>
      <c r="RL7" s="120"/>
      <c r="RM7" s="120"/>
      <c r="RN7" s="120"/>
      <c r="RO7" s="120"/>
      <c r="RP7" s="120"/>
      <c r="RQ7" s="120"/>
      <c r="RR7" s="120"/>
      <c r="RS7" s="120"/>
      <c r="RT7" s="120"/>
      <c r="RU7" s="120"/>
      <c r="RV7" s="120"/>
      <c r="RW7" s="120"/>
      <c r="RX7" s="120"/>
      <c r="RY7" s="120"/>
      <c r="RZ7" s="120"/>
      <c r="SA7" s="120"/>
      <c r="SB7" s="120"/>
      <c r="SC7" s="120"/>
      <c r="SD7" s="120"/>
      <c r="SE7" s="120"/>
      <c r="SF7" s="120"/>
      <c r="SG7" s="120"/>
      <c r="SH7" s="120"/>
      <c r="SI7" s="120"/>
      <c r="SJ7" s="120"/>
      <c r="SK7" s="120"/>
      <c r="SL7" s="120"/>
      <c r="SM7" s="120"/>
      <c r="SN7" s="120"/>
      <c r="SO7" s="120"/>
      <c r="SP7" s="120"/>
      <c r="SQ7" s="120"/>
      <c r="SR7" s="120"/>
      <c r="SS7" s="120"/>
      <c r="ST7" s="120"/>
      <c r="SU7" s="120"/>
      <c r="SV7" s="120"/>
      <c r="SW7" s="120"/>
      <c r="SX7" s="120"/>
      <c r="SY7" s="120"/>
      <c r="SZ7" s="120"/>
      <c r="TA7" s="120"/>
      <c r="TB7" s="120"/>
      <c r="TC7" s="120"/>
      <c r="TD7" s="120"/>
      <c r="TE7" s="120"/>
      <c r="TF7" s="120"/>
      <c r="TG7" s="120"/>
      <c r="TH7" s="120"/>
      <c r="TI7" s="120"/>
      <c r="TJ7" s="120"/>
      <c r="TK7" s="120"/>
      <c r="TL7" s="120"/>
      <c r="TM7" s="120"/>
      <c r="TN7" s="120"/>
      <c r="TO7" s="120"/>
      <c r="TP7" s="120"/>
      <c r="TQ7" s="120"/>
      <c r="TR7" s="120"/>
      <c r="TS7" s="120"/>
      <c r="TT7" s="120"/>
      <c r="TU7" s="120"/>
      <c r="TV7" s="120"/>
      <c r="TW7" s="120"/>
      <c r="TX7" s="120"/>
      <c r="TY7" s="120"/>
      <c r="TZ7" s="120"/>
      <c r="UA7" s="120"/>
      <c r="UB7" s="120"/>
      <c r="UC7" s="120"/>
      <c r="UD7" s="120"/>
      <c r="UE7" s="120"/>
      <c r="UF7" s="120"/>
      <c r="UG7" s="120"/>
      <c r="UH7" s="120"/>
      <c r="UI7" s="120"/>
      <c r="UJ7" s="120"/>
      <c r="UK7" s="120"/>
      <c r="UL7" s="120"/>
      <c r="UM7" s="120"/>
      <c r="UN7" s="120"/>
      <c r="UO7" s="120"/>
      <c r="UP7" s="120"/>
      <c r="UQ7" s="120"/>
      <c r="UR7" s="120"/>
      <c r="US7" s="120"/>
      <c r="UT7" s="120"/>
      <c r="UU7" s="120"/>
      <c r="UV7" s="120"/>
      <c r="UW7" s="120"/>
      <c r="UX7" s="120"/>
      <c r="UY7" s="120"/>
      <c r="UZ7" s="120"/>
      <c r="VA7" s="120"/>
      <c r="VB7" s="120"/>
      <c r="VC7" s="120"/>
      <c r="VD7" s="120"/>
      <c r="VE7" s="120"/>
      <c r="VF7" s="120"/>
      <c r="VG7" s="120"/>
      <c r="VH7" s="120"/>
      <c r="VI7" s="120"/>
      <c r="VJ7" s="120"/>
      <c r="VK7" s="120"/>
      <c r="VL7" s="120"/>
      <c r="VM7" s="120"/>
      <c r="VN7" s="120"/>
      <c r="VO7" s="120"/>
      <c r="VP7" s="120"/>
      <c r="VQ7" s="120"/>
      <c r="VR7" s="120"/>
      <c r="VS7" s="120"/>
      <c r="VT7" s="120"/>
      <c r="VU7" s="120"/>
      <c r="VV7" s="120"/>
      <c r="VW7" s="120"/>
      <c r="VX7" s="120"/>
      <c r="VY7" s="120"/>
      <c r="VZ7" s="120"/>
      <c r="WA7" s="120"/>
      <c r="WB7" s="120"/>
      <c r="WC7" s="120"/>
      <c r="WD7" s="120"/>
      <c r="WE7" s="120"/>
      <c r="WF7" s="120"/>
      <c r="WG7" s="120"/>
      <c r="WH7" s="120"/>
      <c r="WI7" s="120"/>
      <c r="WJ7" s="120"/>
      <c r="WK7" s="120"/>
      <c r="WL7" s="120"/>
      <c r="WM7" s="120"/>
      <c r="WN7" s="120"/>
      <c r="WO7" s="120"/>
      <c r="WP7" s="120"/>
      <c r="WQ7" s="120"/>
      <c r="WR7" s="120"/>
      <c r="WS7" s="120"/>
      <c r="WT7" s="120"/>
      <c r="WU7" s="120"/>
      <c r="WV7" s="120"/>
      <c r="WW7" s="120"/>
      <c r="WX7" s="120"/>
      <c r="WY7" s="120"/>
      <c r="WZ7" s="120"/>
      <c r="XA7" s="120"/>
      <c r="XB7" s="120"/>
      <c r="XC7" s="120"/>
      <c r="XD7" s="120"/>
      <c r="XE7" s="120"/>
      <c r="XF7" s="120"/>
      <c r="XG7" s="120"/>
      <c r="XH7" s="120"/>
      <c r="XI7" s="120"/>
      <c r="XJ7" s="120"/>
      <c r="XK7" s="120"/>
      <c r="XL7" s="120"/>
      <c r="XM7" s="120"/>
      <c r="XN7" s="120"/>
      <c r="XO7" s="120"/>
      <c r="XP7" s="120"/>
      <c r="XQ7" s="120"/>
      <c r="XR7" s="120"/>
      <c r="XS7" s="120"/>
      <c r="XT7" s="120"/>
      <c r="XU7" s="120"/>
      <c r="XV7" s="120"/>
      <c r="XW7" s="120"/>
      <c r="XX7" s="120"/>
      <c r="XY7" s="120"/>
      <c r="XZ7" s="120"/>
      <c r="YA7" s="120"/>
      <c r="YB7" s="120"/>
      <c r="YC7" s="120"/>
      <c r="YD7" s="120"/>
      <c r="YE7" s="120"/>
      <c r="YF7" s="120"/>
      <c r="YG7" s="120"/>
      <c r="YH7" s="120"/>
      <c r="YI7" s="120"/>
      <c r="YJ7" s="120"/>
      <c r="YK7" s="120"/>
      <c r="YL7" s="120"/>
      <c r="YM7" s="120"/>
      <c r="YN7" s="120"/>
      <c r="YO7" s="120"/>
      <c r="YP7" s="120"/>
      <c r="YQ7" s="120"/>
      <c r="YR7" s="120"/>
      <c r="YS7" s="120"/>
      <c r="YT7" s="120"/>
      <c r="YU7" s="120"/>
      <c r="YV7" s="120"/>
      <c r="YW7" s="120"/>
      <c r="YX7" s="120"/>
      <c r="YY7" s="120"/>
      <c r="YZ7" s="120"/>
      <c r="ZA7" s="120"/>
      <c r="ZB7" s="120"/>
      <c r="ZC7" s="120"/>
      <c r="ZD7" s="120"/>
      <c r="ZE7" s="120"/>
      <c r="ZF7" s="120"/>
      <c r="ZG7" s="120"/>
      <c r="ZH7" s="120"/>
      <c r="ZI7" s="120"/>
      <c r="ZJ7" s="120"/>
      <c r="ZK7" s="120"/>
      <c r="ZL7" s="120"/>
      <c r="ZM7" s="120"/>
      <c r="ZN7" s="120"/>
      <c r="ZO7" s="120"/>
      <c r="ZP7" s="120"/>
      <c r="ZQ7" s="120"/>
      <c r="ZR7" s="120"/>
      <c r="ZS7" s="120"/>
      <c r="ZT7" s="120"/>
      <c r="ZU7" s="120"/>
      <c r="ZV7" s="120"/>
      <c r="ZW7" s="120"/>
      <c r="ZX7" s="120"/>
      <c r="ZY7" s="120"/>
      <c r="ZZ7" s="120"/>
      <c r="AAA7" s="120"/>
      <c r="AAB7" s="120"/>
      <c r="AAC7" s="120"/>
      <c r="AAD7" s="120"/>
      <c r="AAE7" s="120"/>
      <c r="AAF7" s="120"/>
      <c r="AAG7" s="120"/>
      <c r="AAH7" s="120"/>
      <c r="AAI7" s="120"/>
      <c r="AAJ7" s="120"/>
      <c r="AAK7" s="120"/>
      <c r="AAL7" s="120"/>
      <c r="AAM7" s="120"/>
      <c r="AAN7" s="120"/>
      <c r="AAO7" s="120"/>
      <c r="AAP7" s="120"/>
      <c r="AAQ7" s="120"/>
      <c r="AAR7" s="120"/>
      <c r="AAS7" s="120"/>
      <c r="AAT7" s="120"/>
      <c r="AAU7" s="120"/>
      <c r="AAV7" s="120"/>
      <c r="AAW7" s="120"/>
      <c r="AAX7" s="120"/>
      <c r="AAY7" s="120"/>
      <c r="AAZ7" s="120"/>
      <c r="ABA7" s="120"/>
      <c r="ABB7" s="120"/>
      <c r="ABC7" s="120"/>
      <c r="ABD7" s="120"/>
      <c r="ABE7" s="120"/>
      <c r="ABF7" s="120"/>
      <c r="ABG7" s="120"/>
      <c r="ABH7" s="120"/>
      <c r="ABI7" s="120"/>
      <c r="ABJ7" s="120"/>
      <c r="ABK7" s="120"/>
      <c r="ABL7" s="120"/>
      <c r="ABM7" s="120"/>
      <c r="ABN7" s="120"/>
      <c r="ABO7" s="120"/>
      <c r="ABP7" s="120"/>
      <c r="ABQ7" s="120"/>
      <c r="ABR7" s="120"/>
      <c r="ABS7" s="120"/>
      <c r="ABT7" s="120"/>
      <c r="ABU7" s="120"/>
      <c r="ABV7" s="120"/>
      <c r="ABW7" s="120"/>
      <c r="ABX7" s="120"/>
      <c r="ABY7" s="120"/>
      <c r="ABZ7" s="120"/>
      <c r="ACA7" s="120"/>
      <c r="ACB7" s="120"/>
      <c r="ACC7" s="120"/>
      <c r="ACD7" s="120"/>
      <c r="ACE7" s="120"/>
      <c r="ACF7" s="120"/>
      <c r="ACG7" s="120"/>
      <c r="ACH7" s="120"/>
      <c r="ACI7" s="120"/>
      <c r="ACJ7" s="120"/>
      <c r="ACK7" s="120"/>
      <c r="ACL7" s="120"/>
      <c r="ACM7" s="120"/>
      <c r="ACN7" s="120"/>
      <c r="ACO7" s="120"/>
      <c r="ACP7" s="120"/>
      <c r="ACQ7" s="120"/>
      <c r="ACR7" s="120"/>
      <c r="ACS7" s="120"/>
      <c r="ACT7" s="120"/>
      <c r="ACU7" s="120"/>
      <c r="ACV7" s="120"/>
      <c r="ACW7" s="120"/>
      <c r="ACX7" s="120"/>
      <c r="ACY7" s="120"/>
      <c r="ACZ7" s="120"/>
      <c r="ADA7" s="120"/>
      <c r="ADB7" s="120"/>
      <c r="ADC7" s="120"/>
      <c r="ADD7" s="120"/>
      <c r="ADE7" s="120"/>
      <c r="ADF7" s="120"/>
      <c r="ADG7" s="120"/>
      <c r="ADH7" s="120"/>
      <c r="ADI7" s="120"/>
      <c r="ADJ7" s="120"/>
      <c r="ADK7" s="120"/>
      <c r="ADL7" s="120"/>
      <c r="ADM7" s="120"/>
      <c r="ADN7" s="120"/>
      <c r="ADO7" s="120"/>
      <c r="ADP7" s="120"/>
      <c r="ADQ7" s="120"/>
      <c r="ADR7" s="120"/>
      <c r="ADS7" s="120"/>
      <c r="ADT7" s="120"/>
      <c r="ADU7" s="120"/>
      <c r="ADV7" s="120"/>
      <c r="ADW7" s="120"/>
      <c r="ADX7" s="120"/>
      <c r="ADY7" s="120"/>
      <c r="ADZ7" s="120"/>
      <c r="AEA7" s="120"/>
      <c r="AEB7" s="120"/>
      <c r="AEC7" s="120"/>
      <c r="AED7" s="120"/>
      <c r="AEE7" s="120"/>
      <c r="AEF7" s="120"/>
      <c r="AEG7" s="120"/>
      <c r="AEH7" s="120"/>
      <c r="AEI7" s="120"/>
      <c r="AEJ7" s="120"/>
      <c r="AEK7" s="120"/>
      <c r="AEL7" s="120"/>
      <c r="AEM7" s="120"/>
      <c r="AEN7" s="120"/>
      <c r="AEO7" s="120"/>
      <c r="AEP7" s="120"/>
      <c r="AEQ7" s="120"/>
      <c r="AER7" s="120"/>
      <c r="AES7" s="120"/>
      <c r="AET7" s="120"/>
      <c r="AEU7" s="120"/>
      <c r="AEV7" s="120"/>
      <c r="AEW7" s="120"/>
      <c r="AEX7" s="120"/>
      <c r="AEY7" s="120"/>
      <c r="AEZ7" s="120"/>
      <c r="AFA7" s="120"/>
      <c r="AFB7" s="120"/>
      <c r="AFC7" s="120"/>
      <c r="AFD7" s="120"/>
      <c r="AFE7" s="120"/>
      <c r="AFF7" s="120"/>
      <c r="AFG7" s="120"/>
      <c r="AFH7" s="120"/>
      <c r="AFI7" s="120"/>
      <c r="AFJ7" s="120"/>
      <c r="AFK7" s="120"/>
      <c r="AFL7" s="120"/>
      <c r="AFM7" s="120"/>
      <c r="AFN7" s="120"/>
      <c r="AFO7" s="120"/>
      <c r="AFP7" s="120"/>
      <c r="AFQ7" s="120"/>
      <c r="AFR7" s="120"/>
      <c r="AFS7" s="120"/>
      <c r="AFT7" s="120"/>
      <c r="AFU7" s="120"/>
      <c r="AFV7" s="120"/>
      <c r="AFW7" s="120"/>
      <c r="AFX7" s="120"/>
      <c r="AFY7" s="120"/>
      <c r="AFZ7" s="120"/>
      <c r="AGA7" s="120"/>
      <c r="AGB7" s="120"/>
      <c r="AGC7" s="120"/>
      <c r="AGD7" s="120"/>
      <c r="AGE7" s="120"/>
      <c r="AGF7" s="120"/>
      <c r="AGG7" s="120"/>
      <c r="AGH7" s="120"/>
      <c r="AGI7" s="120"/>
      <c r="AGJ7" s="120"/>
      <c r="AGK7" s="120"/>
      <c r="AGL7" s="120"/>
      <c r="AGM7" s="120"/>
      <c r="AGN7" s="120"/>
      <c r="AGO7" s="120"/>
      <c r="AGP7" s="120"/>
      <c r="AGQ7" s="120"/>
      <c r="AGR7" s="120"/>
      <c r="AGS7" s="120"/>
      <c r="AGT7" s="120"/>
      <c r="AGU7" s="120"/>
      <c r="AGV7" s="120"/>
      <c r="AGW7" s="120"/>
      <c r="AGX7" s="120"/>
      <c r="AGY7" s="120"/>
      <c r="AGZ7" s="120"/>
      <c r="AHA7" s="120"/>
      <c r="AHB7" s="120"/>
      <c r="AHC7" s="120"/>
      <c r="AHD7" s="120"/>
      <c r="AHE7" s="120"/>
      <c r="AHF7" s="120"/>
      <c r="AHG7" s="120"/>
      <c r="AHH7" s="120"/>
      <c r="AHI7" s="120"/>
      <c r="AHJ7" s="120"/>
      <c r="AHK7" s="120"/>
      <c r="AHL7" s="120"/>
      <c r="AHM7" s="120"/>
      <c r="AHN7" s="120"/>
      <c r="AHO7" s="120"/>
      <c r="AHP7" s="120"/>
      <c r="AHQ7" s="120"/>
      <c r="AHR7" s="120"/>
      <c r="AHS7" s="120"/>
      <c r="AHT7" s="120"/>
      <c r="AHU7" s="120"/>
      <c r="AHV7" s="120"/>
      <c r="AHW7" s="120"/>
      <c r="AHX7" s="120"/>
      <c r="AHY7" s="120"/>
      <c r="AHZ7" s="120"/>
      <c r="AIA7" s="120"/>
      <c r="AIB7" s="120"/>
      <c r="AIC7" s="120"/>
      <c r="AID7" s="120"/>
      <c r="AIE7" s="120"/>
      <c r="AIF7" s="120"/>
      <c r="AIG7" s="120"/>
      <c r="AIH7" s="120"/>
      <c r="AII7" s="120"/>
      <c r="AIJ7" s="120"/>
      <c r="AIK7" s="120"/>
      <c r="AIL7" s="120"/>
      <c r="AIM7" s="120"/>
      <c r="AIN7" s="120"/>
      <c r="AIO7" s="120"/>
      <c r="AIP7" s="120"/>
      <c r="AIQ7" s="120"/>
      <c r="AIR7" s="120"/>
      <c r="AIS7" s="120"/>
      <c r="AIT7" s="120"/>
      <c r="AIU7" s="120"/>
      <c r="AIV7" s="120"/>
      <c r="AIW7" s="120"/>
      <c r="AIX7" s="120"/>
      <c r="AIY7" s="120"/>
      <c r="AIZ7" s="120"/>
      <c r="AJA7" s="120"/>
      <c r="AJB7" s="120"/>
      <c r="AJC7" s="120"/>
      <c r="AJD7" s="120"/>
      <c r="AJE7" s="120"/>
      <c r="AJF7" s="120"/>
      <c r="AJG7" s="120"/>
      <c r="AJH7" s="120"/>
      <c r="AJI7" s="120"/>
      <c r="AJJ7" s="120"/>
      <c r="AJK7" s="120"/>
      <c r="AJL7" s="120"/>
      <c r="AJM7" s="120"/>
      <c r="AJN7" s="120"/>
      <c r="AJO7" s="120"/>
      <c r="AJP7" s="120"/>
      <c r="AJQ7" s="120"/>
      <c r="AJR7" s="120"/>
      <c r="AJS7" s="120"/>
      <c r="AJT7" s="120"/>
      <c r="AJU7" s="120"/>
      <c r="AJV7" s="120"/>
      <c r="AJW7" s="120"/>
      <c r="AJX7" s="120"/>
      <c r="AJY7" s="120"/>
      <c r="AJZ7" s="120"/>
      <c r="AKA7" s="120"/>
      <c r="AKB7" s="120"/>
      <c r="AKC7" s="120"/>
      <c r="AKD7" s="120"/>
      <c r="AKE7" s="120"/>
      <c r="AKF7" s="120"/>
      <c r="AKG7" s="120"/>
      <c r="AKH7" s="120"/>
      <c r="AKI7" s="120"/>
      <c r="AKJ7" s="120"/>
      <c r="AKK7" s="120"/>
      <c r="AKL7" s="120"/>
      <c r="AKM7" s="120"/>
      <c r="AKN7" s="120"/>
      <c r="AKO7" s="120"/>
      <c r="AKP7" s="120"/>
      <c r="AKQ7" s="120"/>
      <c r="AKR7" s="120"/>
      <c r="AKS7" s="120"/>
      <c r="AKT7" s="120"/>
      <c r="AKU7" s="120"/>
      <c r="AKV7" s="120"/>
      <c r="AKW7" s="120"/>
      <c r="AKX7" s="120"/>
      <c r="AKY7" s="120"/>
      <c r="AKZ7" s="120"/>
      <c r="ALA7" s="120"/>
      <c r="ALB7" s="120"/>
      <c r="ALC7" s="120"/>
      <c r="ALD7" s="120"/>
      <c r="ALE7" s="120"/>
      <c r="ALF7" s="120"/>
      <c r="ALG7" s="120"/>
      <c r="ALH7" s="120"/>
      <c r="ALI7" s="120"/>
      <c r="ALJ7" s="120"/>
      <c r="ALK7" s="120"/>
      <c r="ALL7" s="120"/>
      <c r="ALM7" s="120"/>
      <c r="ALN7" s="120"/>
      <c r="ALO7" s="120"/>
      <c r="ALP7" s="120"/>
      <c r="ALQ7" s="120"/>
      <c r="ALR7" s="120"/>
      <c r="ALS7" s="120"/>
      <c r="ALT7" s="120"/>
      <c r="ALU7" s="120"/>
      <c r="ALV7" s="120"/>
      <c r="ALW7" s="120"/>
      <c r="ALX7" s="120"/>
      <c r="ALY7" s="120"/>
      <c r="ALZ7" s="120"/>
      <c r="AMA7" s="120"/>
      <c r="AMB7" s="120"/>
      <c r="AMC7" s="120"/>
      <c r="AMD7" s="120"/>
      <c r="AME7" s="120"/>
      <c r="AMF7" s="120"/>
      <c r="AMG7" s="120"/>
      <c r="AMH7" s="120"/>
      <c r="AMI7" s="120"/>
      <c r="AMJ7" s="120"/>
      <c r="AMK7" s="120"/>
    </row>
    <row r="8" spans="1:1025">
      <c r="A8" s="109"/>
      <c r="B8" s="110" t="s">
        <v>1403</v>
      </c>
      <c r="C8" s="107"/>
      <c r="D8" s="110" t="s">
        <v>12</v>
      </c>
      <c r="E8" s="105"/>
      <c r="F8" s="106"/>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c r="CG8" s="120"/>
      <c r="CH8" s="120"/>
      <c r="CI8" s="120"/>
      <c r="CJ8" s="120"/>
      <c r="CK8" s="120"/>
      <c r="CL8" s="120"/>
      <c r="CM8" s="120"/>
      <c r="CN8" s="120"/>
      <c r="CO8" s="120"/>
      <c r="CP8" s="120"/>
      <c r="CQ8" s="120"/>
      <c r="CR8" s="120"/>
      <c r="CS8" s="120"/>
      <c r="CT8" s="120"/>
      <c r="CU8" s="120"/>
      <c r="CV8" s="120"/>
      <c r="CW8" s="120"/>
      <c r="CX8" s="120"/>
      <c r="CY8" s="120"/>
      <c r="CZ8" s="120"/>
      <c r="DA8" s="120"/>
      <c r="DB8" s="120"/>
      <c r="DC8" s="120"/>
      <c r="DD8" s="120"/>
      <c r="DE8" s="120"/>
      <c r="DF8" s="120"/>
      <c r="DG8" s="120"/>
      <c r="DH8" s="120"/>
      <c r="DI8" s="120"/>
      <c r="DJ8" s="120"/>
      <c r="DK8" s="120"/>
      <c r="DL8" s="120"/>
      <c r="DM8" s="120"/>
      <c r="DN8" s="120"/>
      <c r="DO8" s="120"/>
      <c r="DP8" s="120"/>
      <c r="DQ8" s="120"/>
      <c r="DR8" s="120"/>
      <c r="DS8" s="120"/>
      <c r="DT8" s="120"/>
      <c r="DU8" s="120"/>
      <c r="DV8" s="120"/>
      <c r="DW8" s="120"/>
      <c r="DX8" s="120"/>
      <c r="DY8" s="120"/>
      <c r="DZ8" s="120"/>
      <c r="EA8" s="120"/>
      <c r="EB8" s="120"/>
      <c r="EC8" s="120"/>
      <c r="ED8" s="120"/>
      <c r="EE8" s="120"/>
      <c r="EF8" s="120"/>
      <c r="EG8" s="120"/>
      <c r="EH8" s="120"/>
      <c r="EI8" s="120"/>
      <c r="EJ8" s="120"/>
      <c r="EK8" s="120"/>
      <c r="EL8" s="120"/>
      <c r="EM8" s="120"/>
      <c r="EN8" s="120"/>
      <c r="EO8" s="120"/>
      <c r="EP8" s="120"/>
      <c r="EQ8" s="120"/>
      <c r="ER8" s="120"/>
      <c r="ES8" s="120"/>
      <c r="ET8" s="120"/>
      <c r="EU8" s="120"/>
      <c r="EV8" s="120"/>
      <c r="EW8" s="120"/>
      <c r="EX8" s="120"/>
      <c r="EY8" s="120"/>
      <c r="EZ8" s="120"/>
      <c r="FA8" s="120"/>
      <c r="FB8" s="120"/>
      <c r="FC8" s="120"/>
      <c r="FD8" s="120"/>
      <c r="FE8" s="120"/>
      <c r="FF8" s="120"/>
      <c r="FG8" s="120"/>
      <c r="FH8" s="120"/>
      <c r="FI8" s="120"/>
      <c r="FJ8" s="120"/>
      <c r="FK8" s="120"/>
      <c r="FL8" s="120"/>
      <c r="FM8" s="120"/>
      <c r="FN8" s="120"/>
      <c r="FO8" s="120"/>
      <c r="FP8" s="120"/>
      <c r="FQ8" s="120"/>
      <c r="FR8" s="120"/>
      <c r="FS8" s="120"/>
      <c r="FT8" s="120"/>
      <c r="FU8" s="120"/>
      <c r="FV8" s="120"/>
      <c r="FW8" s="120"/>
      <c r="FX8" s="120"/>
      <c r="FY8" s="120"/>
      <c r="FZ8" s="120"/>
      <c r="GA8" s="120"/>
      <c r="GB8" s="120"/>
      <c r="GC8" s="120"/>
      <c r="GD8" s="120"/>
      <c r="GE8" s="120"/>
      <c r="GF8" s="120"/>
      <c r="GG8" s="120"/>
      <c r="GH8" s="120"/>
      <c r="GI8" s="120"/>
      <c r="GJ8" s="120"/>
      <c r="GK8" s="120"/>
      <c r="GL8" s="120"/>
      <c r="GM8" s="120"/>
      <c r="GN8" s="120"/>
      <c r="GO8" s="120"/>
      <c r="GP8" s="120"/>
      <c r="GQ8" s="120"/>
      <c r="GR8" s="120"/>
      <c r="GS8" s="120"/>
      <c r="GT8" s="120"/>
      <c r="GU8" s="120"/>
      <c r="GV8" s="120"/>
      <c r="GW8" s="120"/>
      <c r="GX8" s="120"/>
      <c r="GY8" s="120"/>
      <c r="GZ8" s="120"/>
      <c r="HA8" s="120"/>
      <c r="HB8" s="120"/>
      <c r="HC8" s="120"/>
      <c r="HD8" s="120"/>
      <c r="HE8" s="120"/>
      <c r="HF8" s="120"/>
      <c r="HG8" s="120"/>
      <c r="HH8" s="120"/>
      <c r="HI8" s="120"/>
      <c r="HJ8" s="120"/>
      <c r="HK8" s="120"/>
      <c r="HL8" s="120"/>
      <c r="HM8" s="120"/>
      <c r="HN8" s="120"/>
      <c r="HO8" s="120"/>
      <c r="HP8" s="120"/>
      <c r="HQ8" s="120"/>
      <c r="HR8" s="120"/>
      <c r="HS8" s="120"/>
      <c r="HT8" s="120"/>
      <c r="HU8" s="120"/>
      <c r="HV8" s="120"/>
      <c r="HW8" s="120"/>
      <c r="HX8" s="120"/>
      <c r="HY8" s="120"/>
      <c r="HZ8" s="120"/>
      <c r="IA8" s="120"/>
      <c r="IB8" s="120"/>
      <c r="IC8" s="120"/>
      <c r="ID8" s="120"/>
      <c r="IE8" s="120"/>
      <c r="IF8" s="120"/>
      <c r="IG8" s="120"/>
      <c r="IH8" s="120"/>
      <c r="II8" s="120"/>
      <c r="IJ8" s="120"/>
      <c r="IK8" s="120"/>
      <c r="IL8" s="120"/>
      <c r="IM8" s="120"/>
      <c r="IN8" s="120"/>
      <c r="IO8" s="120"/>
      <c r="IP8" s="120"/>
      <c r="IQ8" s="120"/>
      <c r="IR8" s="120"/>
      <c r="IS8" s="120"/>
      <c r="IT8" s="120"/>
      <c r="IU8" s="120"/>
      <c r="IV8" s="120"/>
      <c r="IW8" s="120"/>
      <c r="IX8" s="120"/>
      <c r="IY8" s="120"/>
      <c r="IZ8" s="120"/>
      <c r="JA8" s="120"/>
      <c r="JB8" s="120"/>
      <c r="JC8" s="120"/>
      <c r="JD8" s="120"/>
      <c r="JE8" s="120"/>
      <c r="JF8" s="120"/>
      <c r="JG8" s="120"/>
      <c r="JH8" s="120"/>
      <c r="JI8" s="120"/>
      <c r="JJ8" s="120"/>
      <c r="JK8" s="120"/>
      <c r="JL8" s="120"/>
      <c r="JM8" s="120"/>
      <c r="JN8" s="120"/>
      <c r="JO8" s="120"/>
      <c r="JP8" s="120"/>
      <c r="JQ8" s="120"/>
      <c r="JR8" s="120"/>
      <c r="JS8" s="120"/>
      <c r="JT8" s="120"/>
      <c r="JU8" s="120"/>
      <c r="JV8" s="120"/>
      <c r="JW8" s="120"/>
      <c r="JX8" s="120"/>
      <c r="JY8" s="120"/>
      <c r="JZ8" s="120"/>
      <c r="KA8" s="120"/>
      <c r="KB8" s="120"/>
      <c r="KC8" s="120"/>
      <c r="KD8" s="120"/>
      <c r="KE8" s="120"/>
      <c r="KF8" s="120"/>
      <c r="KG8" s="120"/>
      <c r="KH8" s="120"/>
      <c r="KI8" s="120"/>
      <c r="KJ8" s="120"/>
      <c r="KK8" s="120"/>
      <c r="KL8" s="120"/>
      <c r="KM8" s="120"/>
      <c r="KN8" s="120"/>
      <c r="KO8" s="120"/>
      <c r="KP8" s="120"/>
      <c r="KQ8" s="120"/>
      <c r="KR8" s="120"/>
      <c r="KS8" s="120"/>
      <c r="KT8" s="120"/>
      <c r="KU8" s="120"/>
      <c r="KV8" s="120"/>
      <c r="KW8" s="120"/>
      <c r="KX8" s="120"/>
      <c r="KY8" s="120"/>
      <c r="KZ8" s="120"/>
      <c r="LA8" s="120"/>
      <c r="LB8" s="120"/>
      <c r="LC8" s="120"/>
      <c r="LD8" s="120"/>
      <c r="LE8" s="120"/>
      <c r="LF8" s="120"/>
      <c r="LG8" s="120"/>
      <c r="LH8" s="120"/>
      <c r="LI8" s="120"/>
      <c r="LJ8" s="120"/>
      <c r="LK8" s="120"/>
      <c r="LL8" s="120"/>
      <c r="LM8" s="120"/>
      <c r="LN8" s="120"/>
      <c r="LO8" s="120"/>
      <c r="LP8" s="120"/>
      <c r="LQ8" s="120"/>
      <c r="LR8" s="120"/>
      <c r="LS8" s="120"/>
      <c r="LT8" s="120"/>
      <c r="LU8" s="120"/>
      <c r="LV8" s="120"/>
      <c r="LW8" s="120"/>
      <c r="LX8" s="120"/>
      <c r="LY8" s="120"/>
      <c r="LZ8" s="120"/>
      <c r="MA8" s="120"/>
      <c r="MB8" s="120"/>
      <c r="MC8" s="120"/>
      <c r="MD8" s="120"/>
      <c r="ME8" s="120"/>
      <c r="MF8" s="120"/>
      <c r="MG8" s="120"/>
      <c r="MH8" s="120"/>
      <c r="MI8" s="120"/>
      <c r="MJ8" s="120"/>
      <c r="MK8" s="120"/>
      <c r="ML8" s="120"/>
      <c r="MM8" s="120"/>
      <c r="MN8" s="120"/>
      <c r="MO8" s="120"/>
      <c r="MP8" s="120"/>
      <c r="MQ8" s="120"/>
      <c r="MR8" s="120"/>
      <c r="MS8" s="120"/>
      <c r="MT8" s="120"/>
      <c r="MU8" s="120"/>
      <c r="MV8" s="120"/>
      <c r="MW8" s="120"/>
      <c r="MX8" s="120"/>
      <c r="MY8" s="120"/>
      <c r="MZ8" s="120"/>
      <c r="NA8" s="120"/>
      <c r="NB8" s="120"/>
      <c r="NC8" s="120"/>
      <c r="ND8" s="120"/>
      <c r="NE8" s="120"/>
      <c r="NF8" s="120"/>
      <c r="NG8" s="120"/>
      <c r="NH8" s="120"/>
      <c r="NI8" s="120"/>
      <c r="NJ8" s="120"/>
      <c r="NK8" s="120"/>
      <c r="NL8" s="120"/>
      <c r="NM8" s="120"/>
      <c r="NN8" s="120"/>
      <c r="NO8" s="120"/>
      <c r="NP8" s="120"/>
      <c r="NQ8" s="120"/>
      <c r="NR8" s="120"/>
      <c r="NS8" s="120"/>
      <c r="NT8" s="120"/>
      <c r="NU8" s="120"/>
      <c r="NV8" s="120"/>
      <c r="NW8" s="120"/>
      <c r="NX8" s="120"/>
      <c r="NY8" s="120"/>
      <c r="NZ8" s="120"/>
      <c r="OA8" s="120"/>
      <c r="OB8" s="120"/>
      <c r="OC8" s="120"/>
      <c r="OD8" s="120"/>
      <c r="OE8" s="120"/>
      <c r="OF8" s="120"/>
      <c r="OG8" s="120"/>
      <c r="OH8" s="120"/>
      <c r="OI8" s="120"/>
      <c r="OJ8" s="120"/>
      <c r="OK8" s="120"/>
      <c r="OL8" s="120"/>
      <c r="OM8" s="120"/>
      <c r="ON8" s="120"/>
      <c r="OO8" s="120"/>
      <c r="OP8" s="120"/>
      <c r="OQ8" s="120"/>
      <c r="OR8" s="120"/>
      <c r="OS8" s="120"/>
      <c r="OT8" s="120"/>
      <c r="OU8" s="120"/>
      <c r="OV8" s="120"/>
      <c r="OW8" s="120"/>
      <c r="OX8" s="120"/>
      <c r="OY8" s="120"/>
      <c r="OZ8" s="120"/>
      <c r="PA8" s="120"/>
      <c r="PB8" s="120"/>
      <c r="PC8" s="120"/>
      <c r="PD8" s="120"/>
      <c r="PE8" s="120"/>
      <c r="PF8" s="120"/>
      <c r="PG8" s="120"/>
      <c r="PH8" s="120"/>
      <c r="PI8" s="120"/>
      <c r="PJ8" s="120"/>
      <c r="PK8" s="120"/>
      <c r="PL8" s="120"/>
      <c r="PM8" s="120"/>
      <c r="PN8" s="120"/>
      <c r="PO8" s="120"/>
      <c r="PP8" s="120"/>
      <c r="PQ8" s="120"/>
      <c r="PR8" s="120"/>
      <c r="PS8" s="120"/>
      <c r="PT8" s="120"/>
      <c r="PU8" s="120"/>
      <c r="PV8" s="120"/>
      <c r="PW8" s="120"/>
      <c r="PX8" s="120"/>
      <c r="PY8" s="120"/>
      <c r="PZ8" s="120"/>
      <c r="QA8" s="120"/>
      <c r="QB8" s="120"/>
      <c r="QC8" s="120"/>
      <c r="QD8" s="120"/>
      <c r="QE8" s="120"/>
      <c r="QF8" s="120"/>
      <c r="QG8" s="120"/>
      <c r="QH8" s="120"/>
      <c r="QI8" s="120"/>
      <c r="QJ8" s="120"/>
      <c r="QK8" s="120"/>
      <c r="QL8" s="120"/>
      <c r="QM8" s="120"/>
      <c r="QN8" s="120"/>
      <c r="QO8" s="120"/>
      <c r="QP8" s="120"/>
      <c r="QQ8" s="120"/>
      <c r="QR8" s="120"/>
      <c r="QS8" s="120"/>
      <c r="QT8" s="120"/>
      <c r="QU8" s="120"/>
      <c r="QV8" s="120"/>
      <c r="QW8" s="120"/>
      <c r="QX8" s="120"/>
      <c r="QY8" s="120"/>
      <c r="QZ8" s="120"/>
      <c r="RA8" s="120"/>
      <c r="RB8" s="120"/>
      <c r="RC8" s="120"/>
      <c r="RD8" s="120"/>
      <c r="RE8" s="120"/>
      <c r="RF8" s="120"/>
      <c r="RG8" s="120"/>
      <c r="RH8" s="120"/>
      <c r="RI8" s="120"/>
      <c r="RJ8" s="120"/>
      <c r="RK8" s="120"/>
      <c r="RL8" s="120"/>
      <c r="RM8" s="120"/>
      <c r="RN8" s="120"/>
      <c r="RO8" s="120"/>
      <c r="RP8" s="120"/>
      <c r="RQ8" s="120"/>
      <c r="RR8" s="120"/>
      <c r="RS8" s="120"/>
      <c r="RT8" s="120"/>
      <c r="RU8" s="120"/>
      <c r="RV8" s="120"/>
      <c r="RW8" s="120"/>
      <c r="RX8" s="120"/>
      <c r="RY8" s="120"/>
      <c r="RZ8" s="120"/>
      <c r="SA8" s="120"/>
      <c r="SB8" s="120"/>
      <c r="SC8" s="120"/>
      <c r="SD8" s="120"/>
      <c r="SE8" s="120"/>
      <c r="SF8" s="120"/>
      <c r="SG8" s="120"/>
      <c r="SH8" s="120"/>
      <c r="SI8" s="120"/>
      <c r="SJ8" s="120"/>
      <c r="SK8" s="120"/>
      <c r="SL8" s="120"/>
      <c r="SM8" s="120"/>
      <c r="SN8" s="120"/>
      <c r="SO8" s="120"/>
      <c r="SP8" s="120"/>
      <c r="SQ8" s="120"/>
      <c r="SR8" s="120"/>
      <c r="SS8" s="120"/>
      <c r="ST8" s="120"/>
      <c r="SU8" s="120"/>
      <c r="SV8" s="120"/>
      <c r="SW8" s="120"/>
      <c r="SX8" s="120"/>
      <c r="SY8" s="120"/>
      <c r="SZ8" s="120"/>
      <c r="TA8" s="120"/>
      <c r="TB8" s="120"/>
      <c r="TC8" s="120"/>
      <c r="TD8" s="120"/>
      <c r="TE8" s="120"/>
      <c r="TF8" s="120"/>
      <c r="TG8" s="120"/>
      <c r="TH8" s="120"/>
      <c r="TI8" s="120"/>
      <c r="TJ8" s="120"/>
      <c r="TK8" s="120"/>
      <c r="TL8" s="120"/>
      <c r="TM8" s="120"/>
      <c r="TN8" s="120"/>
      <c r="TO8" s="120"/>
      <c r="TP8" s="120"/>
      <c r="TQ8" s="120"/>
      <c r="TR8" s="120"/>
      <c r="TS8" s="120"/>
      <c r="TT8" s="120"/>
      <c r="TU8" s="120"/>
      <c r="TV8" s="120"/>
      <c r="TW8" s="120"/>
      <c r="TX8" s="120"/>
      <c r="TY8" s="120"/>
      <c r="TZ8" s="120"/>
      <c r="UA8" s="120"/>
      <c r="UB8" s="120"/>
      <c r="UC8" s="120"/>
      <c r="UD8" s="120"/>
      <c r="UE8" s="120"/>
      <c r="UF8" s="120"/>
      <c r="UG8" s="120"/>
      <c r="UH8" s="120"/>
      <c r="UI8" s="120"/>
      <c r="UJ8" s="120"/>
      <c r="UK8" s="120"/>
      <c r="UL8" s="120"/>
      <c r="UM8" s="120"/>
      <c r="UN8" s="120"/>
      <c r="UO8" s="120"/>
      <c r="UP8" s="120"/>
      <c r="UQ8" s="120"/>
      <c r="UR8" s="120"/>
      <c r="US8" s="120"/>
      <c r="UT8" s="120"/>
      <c r="UU8" s="120"/>
      <c r="UV8" s="120"/>
      <c r="UW8" s="120"/>
      <c r="UX8" s="120"/>
      <c r="UY8" s="120"/>
      <c r="UZ8" s="120"/>
      <c r="VA8" s="120"/>
      <c r="VB8" s="120"/>
      <c r="VC8" s="120"/>
      <c r="VD8" s="120"/>
      <c r="VE8" s="120"/>
      <c r="VF8" s="120"/>
      <c r="VG8" s="120"/>
      <c r="VH8" s="120"/>
      <c r="VI8" s="120"/>
      <c r="VJ8" s="120"/>
      <c r="VK8" s="120"/>
      <c r="VL8" s="120"/>
      <c r="VM8" s="120"/>
      <c r="VN8" s="120"/>
      <c r="VO8" s="120"/>
      <c r="VP8" s="120"/>
      <c r="VQ8" s="120"/>
      <c r="VR8" s="120"/>
      <c r="VS8" s="120"/>
      <c r="VT8" s="120"/>
      <c r="VU8" s="120"/>
      <c r="VV8" s="120"/>
      <c r="VW8" s="120"/>
      <c r="VX8" s="120"/>
      <c r="VY8" s="120"/>
      <c r="VZ8" s="120"/>
      <c r="WA8" s="120"/>
      <c r="WB8" s="120"/>
      <c r="WC8" s="120"/>
      <c r="WD8" s="120"/>
      <c r="WE8" s="120"/>
      <c r="WF8" s="120"/>
      <c r="WG8" s="120"/>
      <c r="WH8" s="120"/>
      <c r="WI8" s="120"/>
      <c r="WJ8" s="120"/>
      <c r="WK8" s="120"/>
      <c r="WL8" s="120"/>
      <c r="WM8" s="120"/>
      <c r="WN8" s="120"/>
      <c r="WO8" s="120"/>
      <c r="WP8" s="120"/>
      <c r="WQ8" s="120"/>
      <c r="WR8" s="120"/>
      <c r="WS8" s="120"/>
      <c r="WT8" s="120"/>
      <c r="WU8" s="120"/>
      <c r="WV8" s="120"/>
      <c r="WW8" s="120"/>
      <c r="WX8" s="120"/>
      <c r="WY8" s="120"/>
      <c r="WZ8" s="120"/>
      <c r="XA8" s="120"/>
      <c r="XB8" s="120"/>
      <c r="XC8" s="120"/>
      <c r="XD8" s="120"/>
      <c r="XE8" s="120"/>
      <c r="XF8" s="120"/>
      <c r="XG8" s="120"/>
      <c r="XH8" s="120"/>
      <c r="XI8" s="120"/>
      <c r="XJ8" s="120"/>
      <c r="XK8" s="120"/>
      <c r="XL8" s="120"/>
      <c r="XM8" s="120"/>
      <c r="XN8" s="120"/>
      <c r="XO8" s="120"/>
      <c r="XP8" s="120"/>
      <c r="XQ8" s="120"/>
      <c r="XR8" s="120"/>
      <c r="XS8" s="120"/>
      <c r="XT8" s="120"/>
      <c r="XU8" s="120"/>
      <c r="XV8" s="120"/>
      <c r="XW8" s="120"/>
      <c r="XX8" s="120"/>
      <c r="XY8" s="120"/>
      <c r="XZ8" s="120"/>
      <c r="YA8" s="120"/>
      <c r="YB8" s="120"/>
      <c r="YC8" s="120"/>
      <c r="YD8" s="120"/>
      <c r="YE8" s="120"/>
      <c r="YF8" s="120"/>
      <c r="YG8" s="120"/>
      <c r="YH8" s="120"/>
      <c r="YI8" s="120"/>
      <c r="YJ8" s="120"/>
      <c r="YK8" s="120"/>
      <c r="YL8" s="120"/>
      <c r="YM8" s="120"/>
      <c r="YN8" s="120"/>
      <c r="YO8" s="120"/>
      <c r="YP8" s="120"/>
      <c r="YQ8" s="120"/>
      <c r="YR8" s="120"/>
      <c r="YS8" s="120"/>
      <c r="YT8" s="120"/>
      <c r="YU8" s="120"/>
      <c r="YV8" s="120"/>
      <c r="YW8" s="120"/>
      <c r="YX8" s="120"/>
      <c r="YY8" s="120"/>
      <c r="YZ8" s="120"/>
      <c r="ZA8" s="120"/>
      <c r="ZB8" s="120"/>
      <c r="ZC8" s="120"/>
      <c r="ZD8" s="120"/>
      <c r="ZE8" s="120"/>
      <c r="ZF8" s="120"/>
      <c r="ZG8" s="120"/>
      <c r="ZH8" s="120"/>
      <c r="ZI8" s="120"/>
      <c r="ZJ8" s="120"/>
      <c r="ZK8" s="120"/>
      <c r="ZL8" s="120"/>
      <c r="ZM8" s="120"/>
      <c r="ZN8" s="120"/>
      <c r="ZO8" s="120"/>
      <c r="ZP8" s="120"/>
      <c r="ZQ8" s="120"/>
      <c r="ZR8" s="120"/>
      <c r="ZS8" s="120"/>
      <c r="ZT8" s="120"/>
      <c r="ZU8" s="120"/>
      <c r="ZV8" s="120"/>
      <c r="ZW8" s="120"/>
      <c r="ZX8" s="120"/>
      <c r="ZY8" s="120"/>
      <c r="ZZ8" s="120"/>
      <c r="AAA8" s="120"/>
      <c r="AAB8" s="120"/>
      <c r="AAC8" s="120"/>
      <c r="AAD8" s="120"/>
      <c r="AAE8" s="120"/>
      <c r="AAF8" s="120"/>
      <c r="AAG8" s="120"/>
      <c r="AAH8" s="120"/>
      <c r="AAI8" s="120"/>
      <c r="AAJ8" s="120"/>
      <c r="AAK8" s="120"/>
      <c r="AAL8" s="120"/>
      <c r="AAM8" s="120"/>
      <c r="AAN8" s="120"/>
      <c r="AAO8" s="120"/>
      <c r="AAP8" s="120"/>
      <c r="AAQ8" s="120"/>
      <c r="AAR8" s="120"/>
      <c r="AAS8" s="120"/>
      <c r="AAT8" s="120"/>
      <c r="AAU8" s="120"/>
      <c r="AAV8" s="120"/>
      <c r="AAW8" s="120"/>
      <c r="AAX8" s="120"/>
      <c r="AAY8" s="120"/>
      <c r="AAZ8" s="120"/>
      <c r="ABA8" s="120"/>
      <c r="ABB8" s="120"/>
      <c r="ABC8" s="120"/>
      <c r="ABD8" s="120"/>
      <c r="ABE8" s="120"/>
      <c r="ABF8" s="120"/>
      <c r="ABG8" s="120"/>
      <c r="ABH8" s="120"/>
      <c r="ABI8" s="120"/>
      <c r="ABJ8" s="120"/>
      <c r="ABK8" s="120"/>
      <c r="ABL8" s="120"/>
      <c r="ABM8" s="120"/>
      <c r="ABN8" s="120"/>
      <c r="ABO8" s="120"/>
      <c r="ABP8" s="120"/>
      <c r="ABQ8" s="120"/>
      <c r="ABR8" s="120"/>
      <c r="ABS8" s="120"/>
      <c r="ABT8" s="120"/>
      <c r="ABU8" s="120"/>
      <c r="ABV8" s="120"/>
      <c r="ABW8" s="120"/>
      <c r="ABX8" s="120"/>
      <c r="ABY8" s="120"/>
      <c r="ABZ8" s="120"/>
      <c r="ACA8" s="120"/>
      <c r="ACB8" s="120"/>
      <c r="ACC8" s="120"/>
      <c r="ACD8" s="120"/>
      <c r="ACE8" s="120"/>
      <c r="ACF8" s="120"/>
      <c r="ACG8" s="120"/>
      <c r="ACH8" s="120"/>
      <c r="ACI8" s="120"/>
      <c r="ACJ8" s="120"/>
      <c r="ACK8" s="120"/>
      <c r="ACL8" s="120"/>
      <c r="ACM8" s="120"/>
      <c r="ACN8" s="120"/>
      <c r="ACO8" s="120"/>
      <c r="ACP8" s="120"/>
      <c r="ACQ8" s="120"/>
      <c r="ACR8" s="120"/>
      <c r="ACS8" s="120"/>
      <c r="ACT8" s="120"/>
      <c r="ACU8" s="120"/>
      <c r="ACV8" s="120"/>
      <c r="ACW8" s="120"/>
      <c r="ACX8" s="120"/>
      <c r="ACY8" s="120"/>
      <c r="ACZ8" s="120"/>
      <c r="ADA8" s="120"/>
      <c r="ADB8" s="120"/>
      <c r="ADC8" s="120"/>
      <c r="ADD8" s="120"/>
      <c r="ADE8" s="120"/>
      <c r="ADF8" s="120"/>
      <c r="ADG8" s="120"/>
      <c r="ADH8" s="120"/>
      <c r="ADI8" s="120"/>
      <c r="ADJ8" s="120"/>
      <c r="ADK8" s="120"/>
      <c r="ADL8" s="120"/>
      <c r="ADM8" s="120"/>
      <c r="ADN8" s="120"/>
      <c r="ADO8" s="120"/>
      <c r="ADP8" s="120"/>
      <c r="ADQ8" s="120"/>
      <c r="ADR8" s="120"/>
      <c r="ADS8" s="120"/>
      <c r="ADT8" s="120"/>
      <c r="ADU8" s="120"/>
      <c r="ADV8" s="120"/>
      <c r="ADW8" s="120"/>
      <c r="ADX8" s="120"/>
      <c r="ADY8" s="120"/>
      <c r="ADZ8" s="120"/>
      <c r="AEA8" s="120"/>
      <c r="AEB8" s="120"/>
      <c r="AEC8" s="120"/>
      <c r="AED8" s="120"/>
      <c r="AEE8" s="120"/>
      <c r="AEF8" s="120"/>
      <c r="AEG8" s="120"/>
      <c r="AEH8" s="120"/>
      <c r="AEI8" s="120"/>
      <c r="AEJ8" s="120"/>
      <c r="AEK8" s="120"/>
      <c r="AEL8" s="120"/>
      <c r="AEM8" s="120"/>
      <c r="AEN8" s="120"/>
      <c r="AEO8" s="120"/>
      <c r="AEP8" s="120"/>
      <c r="AEQ8" s="120"/>
      <c r="AER8" s="120"/>
      <c r="AES8" s="120"/>
      <c r="AET8" s="120"/>
      <c r="AEU8" s="120"/>
      <c r="AEV8" s="120"/>
      <c r="AEW8" s="120"/>
      <c r="AEX8" s="120"/>
      <c r="AEY8" s="120"/>
      <c r="AEZ8" s="120"/>
      <c r="AFA8" s="120"/>
      <c r="AFB8" s="120"/>
      <c r="AFC8" s="120"/>
      <c r="AFD8" s="120"/>
      <c r="AFE8" s="120"/>
      <c r="AFF8" s="120"/>
      <c r="AFG8" s="120"/>
      <c r="AFH8" s="120"/>
      <c r="AFI8" s="120"/>
      <c r="AFJ8" s="120"/>
      <c r="AFK8" s="120"/>
      <c r="AFL8" s="120"/>
      <c r="AFM8" s="120"/>
      <c r="AFN8" s="120"/>
      <c r="AFO8" s="120"/>
      <c r="AFP8" s="120"/>
      <c r="AFQ8" s="120"/>
      <c r="AFR8" s="120"/>
      <c r="AFS8" s="120"/>
      <c r="AFT8" s="120"/>
      <c r="AFU8" s="120"/>
      <c r="AFV8" s="120"/>
      <c r="AFW8" s="120"/>
      <c r="AFX8" s="120"/>
      <c r="AFY8" s="120"/>
      <c r="AFZ8" s="120"/>
      <c r="AGA8" s="120"/>
      <c r="AGB8" s="120"/>
      <c r="AGC8" s="120"/>
      <c r="AGD8" s="120"/>
      <c r="AGE8" s="120"/>
      <c r="AGF8" s="120"/>
      <c r="AGG8" s="120"/>
      <c r="AGH8" s="120"/>
      <c r="AGI8" s="120"/>
      <c r="AGJ8" s="120"/>
      <c r="AGK8" s="120"/>
      <c r="AGL8" s="120"/>
      <c r="AGM8" s="120"/>
      <c r="AGN8" s="120"/>
      <c r="AGO8" s="120"/>
      <c r="AGP8" s="120"/>
      <c r="AGQ8" s="120"/>
      <c r="AGR8" s="120"/>
      <c r="AGS8" s="120"/>
      <c r="AGT8" s="120"/>
      <c r="AGU8" s="120"/>
      <c r="AGV8" s="120"/>
      <c r="AGW8" s="120"/>
      <c r="AGX8" s="120"/>
      <c r="AGY8" s="120"/>
      <c r="AGZ8" s="120"/>
      <c r="AHA8" s="120"/>
      <c r="AHB8" s="120"/>
      <c r="AHC8" s="120"/>
      <c r="AHD8" s="120"/>
      <c r="AHE8" s="120"/>
      <c r="AHF8" s="120"/>
      <c r="AHG8" s="120"/>
      <c r="AHH8" s="120"/>
      <c r="AHI8" s="120"/>
      <c r="AHJ8" s="120"/>
      <c r="AHK8" s="120"/>
      <c r="AHL8" s="120"/>
      <c r="AHM8" s="120"/>
      <c r="AHN8" s="120"/>
      <c r="AHO8" s="120"/>
      <c r="AHP8" s="120"/>
      <c r="AHQ8" s="120"/>
      <c r="AHR8" s="120"/>
      <c r="AHS8" s="120"/>
      <c r="AHT8" s="120"/>
      <c r="AHU8" s="120"/>
      <c r="AHV8" s="120"/>
      <c r="AHW8" s="120"/>
      <c r="AHX8" s="120"/>
      <c r="AHY8" s="120"/>
      <c r="AHZ8" s="120"/>
      <c r="AIA8" s="120"/>
      <c r="AIB8" s="120"/>
      <c r="AIC8" s="120"/>
      <c r="AID8" s="120"/>
      <c r="AIE8" s="120"/>
      <c r="AIF8" s="120"/>
      <c r="AIG8" s="120"/>
      <c r="AIH8" s="120"/>
      <c r="AII8" s="120"/>
      <c r="AIJ8" s="120"/>
      <c r="AIK8" s="120"/>
      <c r="AIL8" s="120"/>
      <c r="AIM8" s="120"/>
      <c r="AIN8" s="120"/>
      <c r="AIO8" s="120"/>
      <c r="AIP8" s="120"/>
      <c r="AIQ8" s="120"/>
      <c r="AIR8" s="120"/>
      <c r="AIS8" s="120"/>
      <c r="AIT8" s="120"/>
      <c r="AIU8" s="120"/>
      <c r="AIV8" s="120"/>
      <c r="AIW8" s="120"/>
      <c r="AIX8" s="120"/>
      <c r="AIY8" s="120"/>
      <c r="AIZ8" s="120"/>
      <c r="AJA8" s="120"/>
      <c r="AJB8" s="120"/>
      <c r="AJC8" s="120"/>
      <c r="AJD8" s="120"/>
      <c r="AJE8" s="120"/>
      <c r="AJF8" s="120"/>
      <c r="AJG8" s="120"/>
      <c r="AJH8" s="120"/>
      <c r="AJI8" s="120"/>
      <c r="AJJ8" s="120"/>
      <c r="AJK8" s="120"/>
      <c r="AJL8" s="120"/>
      <c r="AJM8" s="120"/>
      <c r="AJN8" s="120"/>
      <c r="AJO8" s="120"/>
      <c r="AJP8" s="120"/>
      <c r="AJQ8" s="120"/>
      <c r="AJR8" s="120"/>
      <c r="AJS8" s="120"/>
      <c r="AJT8" s="120"/>
      <c r="AJU8" s="120"/>
      <c r="AJV8" s="120"/>
      <c r="AJW8" s="120"/>
      <c r="AJX8" s="120"/>
      <c r="AJY8" s="120"/>
      <c r="AJZ8" s="120"/>
      <c r="AKA8" s="120"/>
      <c r="AKB8" s="120"/>
      <c r="AKC8" s="120"/>
      <c r="AKD8" s="120"/>
      <c r="AKE8" s="120"/>
      <c r="AKF8" s="120"/>
      <c r="AKG8" s="120"/>
      <c r="AKH8" s="120"/>
      <c r="AKI8" s="120"/>
      <c r="AKJ8" s="120"/>
      <c r="AKK8" s="120"/>
      <c r="AKL8" s="120"/>
      <c r="AKM8" s="120"/>
      <c r="AKN8" s="120"/>
      <c r="AKO8" s="120"/>
      <c r="AKP8" s="120"/>
      <c r="AKQ8" s="120"/>
      <c r="AKR8" s="120"/>
      <c r="AKS8" s="120"/>
      <c r="AKT8" s="120"/>
      <c r="AKU8" s="120"/>
      <c r="AKV8" s="120"/>
      <c r="AKW8" s="120"/>
      <c r="AKX8" s="120"/>
      <c r="AKY8" s="120"/>
      <c r="AKZ8" s="120"/>
      <c r="ALA8" s="120"/>
      <c r="ALB8" s="120"/>
      <c r="ALC8" s="120"/>
      <c r="ALD8" s="120"/>
      <c r="ALE8" s="120"/>
      <c r="ALF8" s="120"/>
      <c r="ALG8" s="120"/>
      <c r="ALH8" s="120"/>
      <c r="ALI8" s="120"/>
      <c r="ALJ8" s="120"/>
      <c r="ALK8" s="120"/>
      <c r="ALL8" s="120"/>
      <c r="ALM8" s="120"/>
      <c r="ALN8" s="120"/>
      <c r="ALO8" s="120"/>
      <c r="ALP8" s="120"/>
      <c r="ALQ8" s="120"/>
      <c r="ALR8" s="120"/>
      <c r="ALS8" s="120"/>
      <c r="ALT8" s="120"/>
      <c r="ALU8" s="120"/>
      <c r="ALV8" s="120"/>
      <c r="ALW8" s="120"/>
      <c r="ALX8" s="120"/>
      <c r="ALY8" s="120"/>
      <c r="ALZ8" s="120"/>
      <c r="AMA8" s="120"/>
      <c r="AMB8" s="120"/>
      <c r="AMC8" s="120"/>
      <c r="AMD8" s="120"/>
      <c r="AME8" s="120"/>
      <c r="AMF8" s="120"/>
      <c r="AMG8" s="120"/>
      <c r="AMH8" s="120"/>
      <c r="AMI8" s="120"/>
      <c r="AMJ8" s="120"/>
      <c r="AMK8" s="120"/>
    </row>
    <row r="9" spans="1:1025">
      <c r="A9" s="109"/>
      <c r="B9" s="110" t="s">
        <v>1404</v>
      </c>
      <c r="C9" s="107">
        <v>11000</v>
      </c>
      <c r="D9" s="110" t="s">
        <v>15</v>
      </c>
      <c r="E9" s="105">
        <v>3</v>
      </c>
      <c r="F9" s="106"/>
      <c r="G9" s="120"/>
      <c r="H9" s="120"/>
      <c r="I9" s="120"/>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c r="CG9" s="120"/>
      <c r="CH9" s="120"/>
      <c r="CI9" s="120"/>
      <c r="CJ9" s="120"/>
      <c r="CK9" s="120"/>
      <c r="CL9" s="120"/>
      <c r="CM9" s="120"/>
      <c r="CN9" s="120"/>
      <c r="CO9" s="120"/>
      <c r="CP9" s="120"/>
      <c r="CQ9" s="120"/>
      <c r="CR9" s="120"/>
      <c r="CS9" s="120"/>
      <c r="CT9" s="120"/>
      <c r="CU9" s="120"/>
      <c r="CV9" s="120"/>
      <c r="CW9" s="120"/>
      <c r="CX9" s="120"/>
      <c r="CY9" s="120"/>
      <c r="CZ9" s="120"/>
      <c r="DA9" s="120"/>
      <c r="DB9" s="120"/>
      <c r="DC9" s="120"/>
      <c r="DD9" s="120"/>
      <c r="DE9" s="120"/>
      <c r="DF9" s="120"/>
      <c r="DG9" s="120"/>
      <c r="DH9" s="120"/>
      <c r="DI9" s="120"/>
      <c r="DJ9" s="120"/>
      <c r="DK9" s="120"/>
      <c r="DL9" s="120"/>
      <c r="DM9" s="120"/>
      <c r="DN9" s="120"/>
      <c r="DO9" s="120"/>
      <c r="DP9" s="120"/>
      <c r="DQ9" s="120"/>
      <c r="DR9" s="120"/>
      <c r="DS9" s="120"/>
      <c r="DT9" s="120"/>
      <c r="DU9" s="120"/>
      <c r="DV9" s="120"/>
      <c r="DW9" s="120"/>
      <c r="DX9" s="120"/>
      <c r="DY9" s="120"/>
      <c r="DZ9" s="120"/>
      <c r="EA9" s="120"/>
      <c r="EB9" s="120"/>
      <c r="EC9" s="120"/>
      <c r="ED9" s="120"/>
      <c r="EE9" s="120"/>
      <c r="EF9" s="120"/>
      <c r="EG9" s="120"/>
      <c r="EH9" s="120"/>
      <c r="EI9" s="120"/>
      <c r="EJ9" s="120"/>
      <c r="EK9" s="120"/>
      <c r="EL9" s="120"/>
      <c r="EM9" s="120"/>
      <c r="EN9" s="120"/>
      <c r="EO9" s="120"/>
      <c r="EP9" s="120"/>
      <c r="EQ9" s="120"/>
      <c r="ER9" s="120"/>
      <c r="ES9" s="120"/>
      <c r="ET9" s="120"/>
      <c r="EU9" s="120"/>
      <c r="EV9" s="120"/>
      <c r="EW9" s="120"/>
      <c r="EX9" s="120"/>
      <c r="EY9" s="120"/>
      <c r="EZ9" s="120"/>
      <c r="FA9" s="120"/>
      <c r="FB9" s="120"/>
      <c r="FC9" s="120"/>
      <c r="FD9" s="120"/>
      <c r="FE9" s="120"/>
      <c r="FF9" s="120"/>
      <c r="FG9" s="120"/>
      <c r="FH9" s="120"/>
      <c r="FI9" s="120"/>
      <c r="FJ9" s="120"/>
      <c r="FK9" s="120"/>
      <c r="FL9" s="120"/>
      <c r="FM9" s="120"/>
      <c r="FN9" s="120"/>
      <c r="FO9" s="120"/>
      <c r="FP9" s="120"/>
      <c r="FQ9" s="120"/>
      <c r="FR9" s="120"/>
      <c r="FS9" s="120"/>
      <c r="FT9" s="120"/>
      <c r="FU9" s="120"/>
      <c r="FV9" s="120"/>
      <c r="FW9" s="120"/>
      <c r="FX9" s="120"/>
      <c r="FY9" s="120"/>
      <c r="FZ9" s="120"/>
      <c r="GA9" s="120"/>
      <c r="GB9" s="120"/>
      <c r="GC9" s="120"/>
      <c r="GD9" s="120"/>
      <c r="GE9" s="120"/>
      <c r="GF9" s="120"/>
      <c r="GG9" s="120"/>
      <c r="GH9" s="120"/>
      <c r="GI9" s="120"/>
      <c r="GJ9" s="120"/>
      <c r="GK9" s="120"/>
      <c r="GL9" s="120"/>
      <c r="GM9" s="120"/>
      <c r="GN9" s="120"/>
      <c r="GO9" s="120"/>
      <c r="GP9" s="120"/>
      <c r="GQ9" s="120"/>
      <c r="GR9" s="120"/>
      <c r="GS9" s="120"/>
      <c r="GT9" s="120"/>
      <c r="GU9" s="120"/>
      <c r="GV9" s="120"/>
      <c r="GW9" s="120"/>
      <c r="GX9" s="120"/>
      <c r="GY9" s="120"/>
      <c r="GZ9" s="120"/>
      <c r="HA9" s="120"/>
      <c r="HB9" s="120"/>
      <c r="HC9" s="120"/>
      <c r="HD9" s="120"/>
      <c r="HE9" s="120"/>
      <c r="HF9" s="120"/>
      <c r="HG9" s="120"/>
      <c r="HH9" s="120"/>
      <c r="HI9" s="120"/>
      <c r="HJ9" s="120"/>
      <c r="HK9" s="120"/>
      <c r="HL9" s="120"/>
      <c r="HM9" s="120"/>
      <c r="HN9" s="120"/>
      <c r="HO9" s="120"/>
      <c r="HP9" s="120"/>
      <c r="HQ9" s="120"/>
      <c r="HR9" s="120"/>
      <c r="HS9" s="120"/>
      <c r="HT9" s="120"/>
      <c r="HU9" s="120"/>
      <c r="HV9" s="120"/>
      <c r="HW9" s="120"/>
      <c r="HX9" s="120"/>
      <c r="HY9" s="120"/>
      <c r="HZ9" s="120"/>
      <c r="IA9" s="120"/>
      <c r="IB9" s="120"/>
      <c r="IC9" s="120"/>
      <c r="ID9" s="120"/>
      <c r="IE9" s="120"/>
      <c r="IF9" s="120"/>
      <c r="IG9" s="120"/>
      <c r="IH9" s="120"/>
      <c r="II9" s="120"/>
      <c r="IJ9" s="120"/>
      <c r="IK9" s="120"/>
      <c r="IL9" s="120"/>
      <c r="IM9" s="120"/>
      <c r="IN9" s="120"/>
      <c r="IO9" s="120"/>
      <c r="IP9" s="120"/>
      <c r="IQ9" s="120"/>
      <c r="IR9" s="120"/>
      <c r="IS9" s="120"/>
      <c r="IT9" s="120"/>
      <c r="IU9" s="120"/>
      <c r="IV9" s="120"/>
      <c r="IW9" s="120"/>
      <c r="IX9" s="120"/>
      <c r="IY9" s="120"/>
      <c r="IZ9" s="120"/>
      <c r="JA9" s="120"/>
      <c r="JB9" s="120"/>
      <c r="JC9" s="120"/>
      <c r="JD9" s="120"/>
      <c r="JE9" s="120"/>
      <c r="JF9" s="120"/>
      <c r="JG9" s="120"/>
      <c r="JH9" s="120"/>
      <c r="JI9" s="120"/>
      <c r="JJ9" s="120"/>
      <c r="JK9" s="120"/>
      <c r="JL9" s="120"/>
      <c r="JM9" s="120"/>
      <c r="JN9" s="120"/>
      <c r="JO9" s="120"/>
      <c r="JP9" s="120"/>
      <c r="JQ9" s="120"/>
      <c r="JR9" s="120"/>
      <c r="JS9" s="120"/>
      <c r="JT9" s="120"/>
      <c r="JU9" s="120"/>
      <c r="JV9" s="120"/>
      <c r="JW9" s="120"/>
      <c r="JX9" s="120"/>
      <c r="JY9" s="120"/>
      <c r="JZ9" s="120"/>
      <c r="KA9" s="120"/>
      <c r="KB9" s="120"/>
      <c r="KC9" s="120"/>
      <c r="KD9" s="120"/>
      <c r="KE9" s="120"/>
      <c r="KF9" s="120"/>
      <c r="KG9" s="120"/>
      <c r="KH9" s="120"/>
      <c r="KI9" s="120"/>
      <c r="KJ9" s="120"/>
      <c r="KK9" s="120"/>
      <c r="KL9" s="120"/>
      <c r="KM9" s="120"/>
      <c r="KN9" s="120"/>
      <c r="KO9" s="120"/>
      <c r="KP9" s="120"/>
      <c r="KQ9" s="120"/>
      <c r="KR9" s="120"/>
      <c r="KS9" s="120"/>
      <c r="KT9" s="120"/>
      <c r="KU9" s="120"/>
      <c r="KV9" s="120"/>
      <c r="KW9" s="120"/>
      <c r="KX9" s="120"/>
      <c r="KY9" s="120"/>
      <c r="KZ9" s="120"/>
      <c r="LA9" s="120"/>
      <c r="LB9" s="120"/>
      <c r="LC9" s="120"/>
      <c r="LD9" s="120"/>
      <c r="LE9" s="120"/>
      <c r="LF9" s="120"/>
      <c r="LG9" s="120"/>
      <c r="LH9" s="120"/>
      <c r="LI9" s="120"/>
      <c r="LJ9" s="120"/>
      <c r="LK9" s="120"/>
      <c r="LL9" s="120"/>
      <c r="LM9" s="120"/>
      <c r="LN9" s="120"/>
      <c r="LO9" s="120"/>
      <c r="LP9" s="120"/>
      <c r="LQ9" s="120"/>
      <c r="LR9" s="120"/>
      <c r="LS9" s="120"/>
      <c r="LT9" s="120"/>
      <c r="LU9" s="120"/>
      <c r="LV9" s="120"/>
      <c r="LW9" s="120"/>
      <c r="LX9" s="120"/>
      <c r="LY9" s="120"/>
      <c r="LZ9" s="120"/>
      <c r="MA9" s="120"/>
      <c r="MB9" s="120"/>
      <c r="MC9" s="120"/>
      <c r="MD9" s="120"/>
      <c r="ME9" s="120"/>
      <c r="MF9" s="120"/>
      <c r="MG9" s="120"/>
      <c r="MH9" s="120"/>
      <c r="MI9" s="120"/>
      <c r="MJ9" s="120"/>
      <c r="MK9" s="120"/>
      <c r="ML9" s="120"/>
      <c r="MM9" s="120"/>
      <c r="MN9" s="120"/>
      <c r="MO9" s="120"/>
      <c r="MP9" s="120"/>
      <c r="MQ9" s="120"/>
      <c r="MR9" s="120"/>
      <c r="MS9" s="120"/>
      <c r="MT9" s="120"/>
      <c r="MU9" s="120"/>
      <c r="MV9" s="120"/>
      <c r="MW9" s="120"/>
      <c r="MX9" s="120"/>
      <c r="MY9" s="120"/>
      <c r="MZ9" s="120"/>
      <c r="NA9" s="120"/>
      <c r="NB9" s="120"/>
      <c r="NC9" s="120"/>
      <c r="ND9" s="120"/>
      <c r="NE9" s="120"/>
      <c r="NF9" s="120"/>
      <c r="NG9" s="120"/>
      <c r="NH9" s="120"/>
      <c r="NI9" s="120"/>
      <c r="NJ9" s="120"/>
      <c r="NK9" s="120"/>
      <c r="NL9" s="120"/>
      <c r="NM9" s="120"/>
      <c r="NN9" s="120"/>
      <c r="NO9" s="120"/>
      <c r="NP9" s="120"/>
      <c r="NQ9" s="120"/>
      <c r="NR9" s="120"/>
      <c r="NS9" s="120"/>
      <c r="NT9" s="120"/>
      <c r="NU9" s="120"/>
      <c r="NV9" s="120"/>
      <c r="NW9" s="120"/>
      <c r="NX9" s="120"/>
      <c r="NY9" s="120"/>
      <c r="NZ9" s="120"/>
      <c r="OA9" s="120"/>
      <c r="OB9" s="120"/>
      <c r="OC9" s="120"/>
      <c r="OD9" s="120"/>
      <c r="OE9" s="120"/>
      <c r="OF9" s="120"/>
      <c r="OG9" s="120"/>
      <c r="OH9" s="120"/>
      <c r="OI9" s="120"/>
      <c r="OJ9" s="120"/>
      <c r="OK9" s="120"/>
      <c r="OL9" s="120"/>
      <c r="OM9" s="120"/>
      <c r="ON9" s="120"/>
      <c r="OO9" s="120"/>
      <c r="OP9" s="120"/>
      <c r="OQ9" s="120"/>
      <c r="OR9" s="120"/>
      <c r="OS9" s="120"/>
      <c r="OT9" s="120"/>
      <c r="OU9" s="120"/>
      <c r="OV9" s="120"/>
      <c r="OW9" s="120"/>
      <c r="OX9" s="120"/>
      <c r="OY9" s="120"/>
      <c r="OZ9" s="120"/>
      <c r="PA9" s="120"/>
      <c r="PB9" s="120"/>
      <c r="PC9" s="120"/>
      <c r="PD9" s="120"/>
      <c r="PE9" s="120"/>
      <c r="PF9" s="120"/>
      <c r="PG9" s="120"/>
      <c r="PH9" s="120"/>
      <c r="PI9" s="120"/>
      <c r="PJ9" s="120"/>
      <c r="PK9" s="120"/>
      <c r="PL9" s="120"/>
      <c r="PM9" s="120"/>
      <c r="PN9" s="120"/>
      <c r="PO9" s="120"/>
      <c r="PP9" s="120"/>
      <c r="PQ9" s="120"/>
      <c r="PR9" s="120"/>
      <c r="PS9" s="120"/>
      <c r="PT9" s="120"/>
      <c r="PU9" s="120"/>
      <c r="PV9" s="120"/>
      <c r="PW9" s="120"/>
      <c r="PX9" s="120"/>
      <c r="PY9" s="120"/>
      <c r="PZ9" s="120"/>
      <c r="QA9" s="120"/>
      <c r="QB9" s="120"/>
      <c r="QC9" s="120"/>
      <c r="QD9" s="120"/>
      <c r="QE9" s="120"/>
      <c r="QF9" s="120"/>
      <c r="QG9" s="120"/>
      <c r="QH9" s="120"/>
      <c r="QI9" s="120"/>
      <c r="QJ9" s="120"/>
      <c r="QK9" s="120"/>
      <c r="QL9" s="120"/>
      <c r="QM9" s="120"/>
      <c r="QN9" s="120"/>
      <c r="QO9" s="120"/>
      <c r="QP9" s="120"/>
      <c r="QQ9" s="120"/>
      <c r="QR9" s="120"/>
      <c r="QS9" s="120"/>
      <c r="QT9" s="120"/>
      <c r="QU9" s="120"/>
      <c r="QV9" s="120"/>
      <c r="QW9" s="120"/>
      <c r="QX9" s="120"/>
      <c r="QY9" s="120"/>
      <c r="QZ9" s="120"/>
      <c r="RA9" s="120"/>
      <c r="RB9" s="120"/>
      <c r="RC9" s="120"/>
      <c r="RD9" s="120"/>
      <c r="RE9" s="120"/>
      <c r="RF9" s="120"/>
      <c r="RG9" s="120"/>
      <c r="RH9" s="120"/>
      <c r="RI9" s="120"/>
      <c r="RJ9" s="120"/>
      <c r="RK9" s="120"/>
      <c r="RL9" s="120"/>
      <c r="RM9" s="120"/>
      <c r="RN9" s="120"/>
      <c r="RO9" s="120"/>
      <c r="RP9" s="120"/>
      <c r="RQ9" s="120"/>
      <c r="RR9" s="120"/>
      <c r="RS9" s="120"/>
      <c r="RT9" s="120"/>
      <c r="RU9" s="120"/>
      <c r="RV9" s="120"/>
      <c r="RW9" s="120"/>
      <c r="RX9" s="120"/>
      <c r="RY9" s="120"/>
      <c r="RZ9" s="120"/>
      <c r="SA9" s="120"/>
      <c r="SB9" s="120"/>
      <c r="SC9" s="120"/>
      <c r="SD9" s="120"/>
      <c r="SE9" s="120"/>
      <c r="SF9" s="120"/>
      <c r="SG9" s="120"/>
      <c r="SH9" s="120"/>
      <c r="SI9" s="120"/>
      <c r="SJ9" s="120"/>
      <c r="SK9" s="120"/>
      <c r="SL9" s="120"/>
      <c r="SM9" s="120"/>
      <c r="SN9" s="120"/>
      <c r="SO9" s="120"/>
      <c r="SP9" s="120"/>
      <c r="SQ9" s="120"/>
      <c r="SR9" s="120"/>
      <c r="SS9" s="120"/>
      <c r="ST9" s="120"/>
      <c r="SU9" s="120"/>
      <c r="SV9" s="120"/>
      <c r="SW9" s="120"/>
      <c r="SX9" s="120"/>
      <c r="SY9" s="120"/>
      <c r="SZ9" s="120"/>
      <c r="TA9" s="120"/>
      <c r="TB9" s="120"/>
      <c r="TC9" s="120"/>
      <c r="TD9" s="120"/>
      <c r="TE9" s="120"/>
      <c r="TF9" s="120"/>
      <c r="TG9" s="120"/>
      <c r="TH9" s="120"/>
      <c r="TI9" s="120"/>
      <c r="TJ9" s="120"/>
      <c r="TK9" s="120"/>
      <c r="TL9" s="120"/>
      <c r="TM9" s="120"/>
      <c r="TN9" s="120"/>
      <c r="TO9" s="120"/>
      <c r="TP9" s="120"/>
      <c r="TQ9" s="120"/>
      <c r="TR9" s="120"/>
      <c r="TS9" s="120"/>
      <c r="TT9" s="120"/>
      <c r="TU9" s="120"/>
      <c r="TV9" s="120"/>
      <c r="TW9" s="120"/>
      <c r="TX9" s="120"/>
      <c r="TY9" s="120"/>
      <c r="TZ9" s="120"/>
      <c r="UA9" s="120"/>
      <c r="UB9" s="120"/>
      <c r="UC9" s="120"/>
      <c r="UD9" s="120"/>
      <c r="UE9" s="120"/>
      <c r="UF9" s="120"/>
      <c r="UG9" s="120"/>
      <c r="UH9" s="120"/>
      <c r="UI9" s="120"/>
      <c r="UJ9" s="120"/>
      <c r="UK9" s="120"/>
      <c r="UL9" s="120"/>
      <c r="UM9" s="120"/>
      <c r="UN9" s="120"/>
      <c r="UO9" s="120"/>
      <c r="UP9" s="120"/>
      <c r="UQ9" s="120"/>
      <c r="UR9" s="120"/>
      <c r="US9" s="120"/>
      <c r="UT9" s="120"/>
      <c r="UU9" s="120"/>
      <c r="UV9" s="120"/>
      <c r="UW9" s="120"/>
      <c r="UX9" s="120"/>
      <c r="UY9" s="120"/>
      <c r="UZ9" s="120"/>
      <c r="VA9" s="120"/>
      <c r="VB9" s="120"/>
      <c r="VC9" s="120"/>
      <c r="VD9" s="120"/>
      <c r="VE9" s="120"/>
      <c r="VF9" s="120"/>
      <c r="VG9" s="120"/>
      <c r="VH9" s="120"/>
      <c r="VI9" s="120"/>
      <c r="VJ9" s="120"/>
      <c r="VK9" s="120"/>
      <c r="VL9" s="120"/>
      <c r="VM9" s="120"/>
      <c r="VN9" s="120"/>
      <c r="VO9" s="120"/>
      <c r="VP9" s="120"/>
      <c r="VQ9" s="120"/>
      <c r="VR9" s="120"/>
      <c r="VS9" s="120"/>
      <c r="VT9" s="120"/>
      <c r="VU9" s="120"/>
      <c r="VV9" s="120"/>
      <c r="VW9" s="120"/>
      <c r="VX9" s="120"/>
      <c r="VY9" s="120"/>
      <c r="VZ9" s="120"/>
      <c r="WA9" s="120"/>
      <c r="WB9" s="120"/>
      <c r="WC9" s="120"/>
      <c r="WD9" s="120"/>
      <c r="WE9" s="120"/>
      <c r="WF9" s="120"/>
      <c r="WG9" s="120"/>
      <c r="WH9" s="120"/>
      <c r="WI9" s="120"/>
      <c r="WJ9" s="120"/>
      <c r="WK9" s="120"/>
      <c r="WL9" s="120"/>
      <c r="WM9" s="120"/>
      <c r="WN9" s="120"/>
      <c r="WO9" s="120"/>
      <c r="WP9" s="120"/>
      <c r="WQ9" s="120"/>
      <c r="WR9" s="120"/>
      <c r="WS9" s="120"/>
      <c r="WT9" s="120"/>
      <c r="WU9" s="120"/>
      <c r="WV9" s="120"/>
      <c r="WW9" s="120"/>
      <c r="WX9" s="120"/>
      <c r="WY9" s="120"/>
      <c r="WZ9" s="120"/>
      <c r="XA9" s="120"/>
      <c r="XB9" s="120"/>
      <c r="XC9" s="120"/>
      <c r="XD9" s="120"/>
      <c r="XE9" s="120"/>
      <c r="XF9" s="120"/>
      <c r="XG9" s="120"/>
      <c r="XH9" s="120"/>
      <c r="XI9" s="120"/>
      <c r="XJ9" s="120"/>
      <c r="XK9" s="120"/>
      <c r="XL9" s="120"/>
      <c r="XM9" s="120"/>
      <c r="XN9" s="120"/>
      <c r="XO9" s="120"/>
      <c r="XP9" s="120"/>
      <c r="XQ9" s="120"/>
      <c r="XR9" s="120"/>
      <c r="XS9" s="120"/>
      <c r="XT9" s="120"/>
      <c r="XU9" s="120"/>
      <c r="XV9" s="120"/>
      <c r="XW9" s="120"/>
      <c r="XX9" s="120"/>
      <c r="XY9" s="120"/>
      <c r="XZ9" s="120"/>
      <c r="YA9" s="120"/>
      <c r="YB9" s="120"/>
      <c r="YC9" s="120"/>
      <c r="YD9" s="120"/>
      <c r="YE9" s="120"/>
      <c r="YF9" s="120"/>
      <c r="YG9" s="120"/>
      <c r="YH9" s="120"/>
      <c r="YI9" s="120"/>
      <c r="YJ9" s="120"/>
      <c r="YK9" s="120"/>
      <c r="YL9" s="120"/>
      <c r="YM9" s="120"/>
      <c r="YN9" s="120"/>
      <c r="YO9" s="120"/>
      <c r="YP9" s="120"/>
      <c r="YQ9" s="120"/>
      <c r="YR9" s="120"/>
      <c r="YS9" s="120"/>
      <c r="YT9" s="120"/>
      <c r="YU9" s="120"/>
      <c r="YV9" s="120"/>
      <c r="YW9" s="120"/>
      <c r="YX9" s="120"/>
      <c r="YY9" s="120"/>
      <c r="YZ9" s="120"/>
      <c r="ZA9" s="120"/>
      <c r="ZB9" s="120"/>
      <c r="ZC9" s="120"/>
      <c r="ZD9" s="120"/>
      <c r="ZE9" s="120"/>
      <c r="ZF9" s="120"/>
      <c r="ZG9" s="120"/>
      <c r="ZH9" s="120"/>
      <c r="ZI9" s="120"/>
      <c r="ZJ9" s="120"/>
      <c r="ZK9" s="120"/>
      <c r="ZL9" s="120"/>
      <c r="ZM9" s="120"/>
      <c r="ZN9" s="120"/>
      <c r="ZO9" s="120"/>
      <c r="ZP9" s="120"/>
      <c r="ZQ9" s="120"/>
      <c r="ZR9" s="120"/>
      <c r="ZS9" s="120"/>
      <c r="ZT9" s="120"/>
      <c r="ZU9" s="120"/>
      <c r="ZV9" s="120"/>
      <c r="ZW9" s="120"/>
      <c r="ZX9" s="120"/>
      <c r="ZY9" s="120"/>
      <c r="ZZ9" s="120"/>
      <c r="AAA9" s="120"/>
      <c r="AAB9" s="120"/>
      <c r="AAC9" s="120"/>
      <c r="AAD9" s="120"/>
      <c r="AAE9" s="120"/>
      <c r="AAF9" s="120"/>
      <c r="AAG9" s="120"/>
      <c r="AAH9" s="120"/>
      <c r="AAI9" s="120"/>
      <c r="AAJ9" s="120"/>
      <c r="AAK9" s="120"/>
      <c r="AAL9" s="120"/>
      <c r="AAM9" s="120"/>
      <c r="AAN9" s="120"/>
      <c r="AAO9" s="120"/>
      <c r="AAP9" s="120"/>
      <c r="AAQ9" s="120"/>
      <c r="AAR9" s="120"/>
      <c r="AAS9" s="120"/>
      <c r="AAT9" s="120"/>
      <c r="AAU9" s="120"/>
      <c r="AAV9" s="120"/>
      <c r="AAW9" s="120"/>
      <c r="AAX9" s="120"/>
      <c r="AAY9" s="120"/>
      <c r="AAZ9" s="120"/>
      <c r="ABA9" s="120"/>
      <c r="ABB9" s="120"/>
      <c r="ABC9" s="120"/>
      <c r="ABD9" s="120"/>
      <c r="ABE9" s="120"/>
      <c r="ABF9" s="120"/>
      <c r="ABG9" s="120"/>
      <c r="ABH9" s="120"/>
      <c r="ABI9" s="120"/>
      <c r="ABJ9" s="120"/>
      <c r="ABK9" s="120"/>
      <c r="ABL9" s="120"/>
      <c r="ABM9" s="120"/>
      <c r="ABN9" s="120"/>
      <c r="ABO9" s="120"/>
      <c r="ABP9" s="120"/>
      <c r="ABQ9" s="120"/>
      <c r="ABR9" s="120"/>
      <c r="ABS9" s="120"/>
      <c r="ABT9" s="120"/>
      <c r="ABU9" s="120"/>
      <c r="ABV9" s="120"/>
      <c r="ABW9" s="120"/>
      <c r="ABX9" s="120"/>
      <c r="ABY9" s="120"/>
      <c r="ABZ9" s="120"/>
      <c r="ACA9" s="120"/>
      <c r="ACB9" s="120"/>
      <c r="ACC9" s="120"/>
      <c r="ACD9" s="120"/>
      <c r="ACE9" s="120"/>
      <c r="ACF9" s="120"/>
      <c r="ACG9" s="120"/>
      <c r="ACH9" s="120"/>
      <c r="ACI9" s="120"/>
      <c r="ACJ9" s="120"/>
      <c r="ACK9" s="120"/>
      <c r="ACL9" s="120"/>
      <c r="ACM9" s="120"/>
      <c r="ACN9" s="120"/>
      <c r="ACO9" s="120"/>
      <c r="ACP9" s="120"/>
      <c r="ACQ9" s="120"/>
      <c r="ACR9" s="120"/>
      <c r="ACS9" s="120"/>
      <c r="ACT9" s="120"/>
      <c r="ACU9" s="120"/>
      <c r="ACV9" s="120"/>
      <c r="ACW9" s="120"/>
      <c r="ACX9" s="120"/>
      <c r="ACY9" s="120"/>
      <c r="ACZ9" s="120"/>
      <c r="ADA9" s="120"/>
      <c r="ADB9" s="120"/>
      <c r="ADC9" s="120"/>
      <c r="ADD9" s="120"/>
      <c r="ADE9" s="120"/>
      <c r="ADF9" s="120"/>
      <c r="ADG9" s="120"/>
      <c r="ADH9" s="120"/>
      <c r="ADI9" s="120"/>
      <c r="ADJ9" s="120"/>
      <c r="ADK9" s="120"/>
      <c r="ADL9" s="120"/>
      <c r="ADM9" s="120"/>
      <c r="ADN9" s="120"/>
      <c r="ADO9" s="120"/>
      <c r="ADP9" s="120"/>
      <c r="ADQ9" s="120"/>
      <c r="ADR9" s="120"/>
      <c r="ADS9" s="120"/>
      <c r="ADT9" s="120"/>
      <c r="ADU9" s="120"/>
      <c r="ADV9" s="120"/>
      <c r="ADW9" s="120"/>
      <c r="ADX9" s="120"/>
      <c r="ADY9" s="120"/>
      <c r="ADZ9" s="120"/>
      <c r="AEA9" s="120"/>
      <c r="AEB9" s="120"/>
      <c r="AEC9" s="120"/>
      <c r="AED9" s="120"/>
      <c r="AEE9" s="120"/>
      <c r="AEF9" s="120"/>
      <c r="AEG9" s="120"/>
      <c r="AEH9" s="120"/>
      <c r="AEI9" s="120"/>
      <c r="AEJ9" s="120"/>
      <c r="AEK9" s="120"/>
      <c r="AEL9" s="120"/>
      <c r="AEM9" s="120"/>
      <c r="AEN9" s="120"/>
      <c r="AEO9" s="120"/>
      <c r="AEP9" s="120"/>
      <c r="AEQ9" s="120"/>
      <c r="AER9" s="120"/>
      <c r="AES9" s="120"/>
      <c r="AET9" s="120"/>
      <c r="AEU9" s="120"/>
      <c r="AEV9" s="120"/>
      <c r="AEW9" s="120"/>
      <c r="AEX9" s="120"/>
      <c r="AEY9" s="120"/>
      <c r="AEZ9" s="120"/>
      <c r="AFA9" s="120"/>
      <c r="AFB9" s="120"/>
      <c r="AFC9" s="120"/>
      <c r="AFD9" s="120"/>
      <c r="AFE9" s="120"/>
      <c r="AFF9" s="120"/>
      <c r="AFG9" s="120"/>
      <c r="AFH9" s="120"/>
      <c r="AFI9" s="120"/>
      <c r="AFJ9" s="120"/>
      <c r="AFK9" s="120"/>
      <c r="AFL9" s="120"/>
      <c r="AFM9" s="120"/>
      <c r="AFN9" s="120"/>
      <c r="AFO9" s="120"/>
      <c r="AFP9" s="120"/>
      <c r="AFQ9" s="120"/>
      <c r="AFR9" s="120"/>
      <c r="AFS9" s="120"/>
      <c r="AFT9" s="120"/>
      <c r="AFU9" s="120"/>
      <c r="AFV9" s="120"/>
      <c r="AFW9" s="120"/>
      <c r="AFX9" s="120"/>
      <c r="AFY9" s="120"/>
      <c r="AFZ9" s="120"/>
      <c r="AGA9" s="120"/>
      <c r="AGB9" s="120"/>
      <c r="AGC9" s="120"/>
      <c r="AGD9" s="120"/>
      <c r="AGE9" s="120"/>
      <c r="AGF9" s="120"/>
      <c r="AGG9" s="120"/>
      <c r="AGH9" s="120"/>
      <c r="AGI9" s="120"/>
      <c r="AGJ9" s="120"/>
      <c r="AGK9" s="120"/>
      <c r="AGL9" s="120"/>
      <c r="AGM9" s="120"/>
      <c r="AGN9" s="120"/>
      <c r="AGO9" s="120"/>
      <c r="AGP9" s="120"/>
      <c r="AGQ9" s="120"/>
      <c r="AGR9" s="120"/>
      <c r="AGS9" s="120"/>
      <c r="AGT9" s="120"/>
      <c r="AGU9" s="120"/>
      <c r="AGV9" s="120"/>
      <c r="AGW9" s="120"/>
      <c r="AGX9" s="120"/>
      <c r="AGY9" s="120"/>
      <c r="AGZ9" s="120"/>
      <c r="AHA9" s="120"/>
      <c r="AHB9" s="120"/>
      <c r="AHC9" s="120"/>
      <c r="AHD9" s="120"/>
      <c r="AHE9" s="120"/>
      <c r="AHF9" s="120"/>
      <c r="AHG9" s="120"/>
      <c r="AHH9" s="120"/>
      <c r="AHI9" s="120"/>
      <c r="AHJ9" s="120"/>
      <c r="AHK9" s="120"/>
      <c r="AHL9" s="120"/>
      <c r="AHM9" s="120"/>
      <c r="AHN9" s="120"/>
      <c r="AHO9" s="120"/>
      <c r="AHP9" s="120"/>
      <c r="AHQ9" s="120"/>
      <c r="AHR9" s="120"/>
      <c r="AHS9" s="120"/>
      <c r="AHT9" s="120"/>
      <c r="AHU9" s="120"/>
      <c r="AHV9" s="120"/>
      <c r="AHW9" s="120"/>
      <c r="AHX9" s="120"/>
      <c r="AHY9" s="120"/>
      <c r="AHZ9" s="120"/>
      <c r="AIA9" s="120"/>
      <c r="AIB9" s="120"/>
      <c r="AIC9" s="120"/>
      <c r="AID9" s="120"/>
      <c r="AIE9" s="120"/>
      <c r="AIF9" s="120"/>
      <c r="AIG9" s="120"/>
      <c r="AIH9" s="120"/>
      <c r="AII9" s="120"/>
      <c r="AIJ9" s="120"/>
      <c r="AIK9" s="120"/>
      <c r="AIL9" s="120"/>
      <c r="AIM9" s="120"/>
      <c r="AIN9" s="120"/>
      <c r="AIO9" s="120"/>
      <c r="AIP9" s="120"/>
      <c r="AIQ9" s="120"/>
      <c r="AIR9" s="120"/>
      <c r="AIS9" s="120"/>
      <c r="AIT9" s="120"/>
      <c r="AIU9" s="120"/>
      <c r="AIV9" s="120"/>
      <c r="AIW9" s="120"/>
      <c r="AIX9" s="120"/>
      <c r="AIY9" s="120"/>
      <c r="AIZ9" s="120"/>
      <c r="AJA9" s="120"/>
      <c r="AJB9" s="120"/>
      <c r="AJC9" s="120"/>
      <c r="AJD9" s="120"/>
      <c r="AJE9" s="120"/>
      <c r="AJF9" s="120"/>
      <c r="AJG9" s="120"/>
      <c r="AJH9" s="120"/>
      <c r="AJI9" s="120"/>
      <c r="AJJ9" s="120"/>
      <c r="AJK9" s="120"/>
      <c r="AJL9" s="120"/>
      <c r="AJM9" s="120"/>
      <c r="AJN9" s="120"/>
      <c r="AJO9" s="120"/>
      <c r="AJP9" s="120"/>
      <c r="AJQ9" s="120"/>
      <c r="AJR9" s="120"/>
      <c r="AJS9" s="120"/>
      <c r="AJT9" s="120"/>
      <c r="AJU9" s="120"/>
      <c r="AJV9" s="120"/>
      <c r="AJW9" s="120"/>
      <c r="AJX9" s="120"/>
      <c r="AJY9" s="120"/>
      <c r="AJZ9" s="120"/>
      <c r="AKA9" s="120"/>
      <c r="AKB9" s="120"/>
      <c r="AKC9" s="120"/>
      <c r="AKD9" s="120"/>
      <c r="AKE9" s="120"/>
      <c r="AKF9" s="120"/>
      <c r="AKG9" s="120"/>
      <c r="AKH9" s="120"/>
      <c r="AKI9" s="120"/>
      <c r="AKJ9" s="120"/>
      <c r="AKK9" s="120"/>
      <c r="AKL9" s="120"/>
      <c r="AKM9" s="120"/>
      <c r="AKN9" s="120"/>
      <c r="AKO9" s="120"/>
      <c r="AKP9" s="120"/>
      <c r="AKQ9" s="120"/>
      <c r="AKR9" s="120"/>
      <c r="AKS9" s="120"/>
      <c r="AKT9" s="120"/>
      <c r="AKU9" s="120"/>
      <c r="AKV9" s="120"/>
      <c r="AKW9" s="120"/>
      <c r="AKX9" s="120"/>
      <c r="AKY9" s="120"/>
      <c r="AKZ9" s="120"/>
      <c r="ALA9" s="120"/>
      <c r="ALB9" s="120"/>
      <c r="ALC9" s="120"/>
      <c r="ALD9" s="120"/>
      <c r="ALE9" s="120"/>
      <c r="ALF9" s="120"/>
      <c r="ALG9" s="120"/>
      <c r="ALH9" s="120"/>
      <c r="ALI9" s="120"/>
      <c r="ALJ9" s="120"/>
      <c r="ALK9" s="120"/>
      <c r="ALL9" s="120"/>
      <c r="ALM9" s="120"/>
      <c r="ALN9" s="120"/>
      <c r="ALO9" s="120"/>
      <c r="ALP9" s="120"/>
      <c r="ALQ9" s="120"/>
      <c r="ALR9" s="120"/>
      <c r="ALS9" s="120"/>
      <c r="ALT9" s="120"/>
      <c r="ALU9" s="120"/>
      <c r="ALV9" s="120"/>
      <c r="ALW9" s="120"/>
      <c r="ALX9" s="120"/>
      <c r="ALY9" s="120"/>
      <c r="ALZ9" s="120"/>
      <c r="AMA9" s="120"/>
      <c r="AMB9" s="120"/>
      <c r="AMC9" s="120"/>
      <c r="AMD9" s="120"/>
      <c r="AME9" s="120"/>
      <c r="AMF9" s="120"/>
      <c r="AMG9" s="120"/>
      <c r="AMH9" s="120"/>
      <c r="AMI9" s="120"/>
      <c r="AMJ9" s="120"/>
      <c r="AMK9" s="120"/>
    </row>
    <row r="10" spans="1:1025" ht="63">
      <c r="A10" s="109"/>
      <c r="B10" s="110" t="s">
        <v>1405</v>
      </c>
      <c r="C10" s="107">
        <v>10</v>
      </c>
      <c r="D10" s="110"/>
      <c r="E10" s="105">
        <v>3</v>
      </c>
      <c r="F10" s="106" t="s">
        <v>1406</v>
      </c>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c r="CG10" s="120"/>
      <c r="CH10" s="120"/>
      <c r="CI10" s="120"/>
      <c r="CJ10" s="120"/>
      <c r="CK10" s="120"/>
      <c r="CL10" s="120"/>
      <c r="CM10" s="120"/>
      <c r="CN10" s="120"/>
      <c r="CO10" s="120"/>
      <c r="CP10" s="120"/>
      <c r="CQ10" s="120"/>
      <c r="CR10" s="120"/>
      <c r="CS10" s="120"/>
      <c r="CT10" s="120"/>
      <c r="CU10" s="120"/>
      <c r="CV10" s="120"/>
      <c r="CW10" s="120"/>
      <c r="CX10" s="120"/>
      <c r="CY10" s="120"/>
      <c r="CZ10" s="120"/>
      <c r="DA10" s="120"/>
      <c r="DB10" s="120"/>
      <c r="DC10" s="120"/>
      <c r="DD10" s="120"/>
      <c r="DE10" s="120"/>
      <c r="DF10" s="120"/>
      <c r="DG10" s="120"/>
      <c r="DH10" s="120"/>
      <c r="DI10" s="120"/>
      <c r="DJ10" s="120"/>
      <c r="DK10" s="120"/>
      <c r="DL10" s="120"/>
      <c r="DM10" s="120"/>
      <c r="DN10" s="120"/>
      <c r="DO10" s="120"/>
      <c r="DP10" s="120"/>
      <c r="DQ10" s="120"/>
      <c r="DR10" s="120"/>
      <c r="DS10" s="120"/>
      <c r="DT10" s="120"/>
      <c r="DU10" s="120"/>
      <c r="DV10" s="120"/>
      <c r="DW10" s="120"/>
      <c r="DX10" s="120"/>
      <c r="DY10" s="120"/>
      <c r="DZ10" s="120"/>
      <c r="EA10" s="120"/>
      <c r="EB10" s="120"/>
      <c r="EC10" s="120"/>
      <c r="ED10" s="120"/>
      <c r="EE10" s="120"/>
      <c r="EF10" s="120"/>
      <c r="EG10" s="120"/>
      <c r="EH10" s="120"/>
      <c r="EI10" s="120"/>
      <c r="EJ10" s="120"/>
      <c r="EK10" s="120"/>
      <c r="EL10" s="120"/>
      <c r="EM10" s="120"/>
      <c r="EN10" s="120"/>
      <c r="EO10" s="120"/>
      <c r="EP10" s="120"/>
      <c r="EQ10" s="120"/>
      <c r="ER10" s="120"/>
      <c r="ES10" s="120"/>
      <c r="ET10" s="120"/>
      <c r="EU10" s="120"/>
      <c r="EV10" s="120"/>
      <c r="EW10" s="120"/>
      <c r="EX10" s="120"/>
      <c r="EY10" s="120"/>
      <c r="EZ10" s="120"/>
      <c r="FA10" s="120"/>
      <c r="FB10" s="120"/>
      <c r="FC10" s="120"/>
      <c r="FD10" s="120"/>
      <c r="FE10" s="120"/>
      <c r="FF10" s="120"/>
      <c r="FG10" s="120"/>
      <c r="FH10" s="120"/>
      <c r="FI10" s="120"/>
      <c r="FJ10" s="120"/>
      <c r="FK10" s="120"/>
      <c r="FL10" s="120"/>
      <c r="FM10" s="120"/>
      <c r="FN10" s="120"/>
      <c r="FO10" s="120"/>
      <c r="FP10" s="120"/>
      <c r="FQ10" s="120"/>
      <c r="FR10" s="120"/>
      <c r="FS10" s="120"/>
      <c r="FT10" s="120"/>
      <c r="FU10" s="120"/>
      <c r="FV10" s="120"/>
      <c r="FW10" s="120"/>
      <c r="FX10" s="120"/>
      <c r="FY10" s="120"/>
      <c r="FZ10" s="120"/>
      <c r="GA10" s="120"/>
      <c r="GB10" s="120"/>
      <c r="GC10" s="120"/>
      <c r="GD10" s="120"/>
      <c r="GE10" s="120"/>
      <c r="GF10" s="120"/>
      <c r="GG10" s="120"/>
      <c r="GH10" s="120"/>
      <c r="GI10" s="120"/>
      <c r="GJ10" s="120"/>
      <c r="GK10" s="120"/>
      <c r="GL10" s="120"/>
      <c r="GM10" s="120"/>
      <c r="GN10" s="120"/>
      <c r="GO10" s="120"/>
      <c r="GP10" s="120"/>
      <c r="GQ10" s="120"/>
      <c r="GR10" s="120"/>
      <c r="GS10" s="120"/>
      <c r="GT10" s="120"/>
      <c r="GU10" s="120"/>
      <c r="GV10" s="120"/>
      <c r="GW10" s="120"/>
      <c r="GX10" s="120"/>
      <c r="GY10" s="120"/>
      <c r="GZ10" s="120"/>
      <c r="HA10" s="120"/>
      <c r="HB10" s="120"/>
      <c r="HC10" s="120"/>
      <c r="HD10" s="120"/>
      <c r="HE10" s="120"/>
      <c r="HF10" s="120"/>
      <c r="HG10" s="120"/>
      <c r="HH10" s="120"/>
      <c r="HI10" s="120"/>
      <c r="HJ10" s="120"/>
      <c r="HK10" s="120"/>
      <c r="HL10" s="120"/>
      <c r="HM10" s="120"/>
      <c r="HN10" s="120"/>
      <c r="HO10" s="120"/>
      <c r="HP10" s="120"/>
      <c r="HQ10" s="120"/>
      <c r="HR10" s="120"/>
      <c r="HS10" s="120"/>
      <c r="HT10" s="120"/>
      <c r="HU10" s="120"/>
      <c r="HV10" s="120"/>
      <c r="HW10" s="120"/>
      <c r="HX10" s="120"/>
      <c r="HY10" s="120"/>
      <c r="HZ10" s="120"/>
      <c r="IA10" s="120"/>
      <c r="IB10" s="120"/>
      <c r="IC10" s="120"/>
      <c r="ID10" s="120"/>
      <c r="IE10" s="120"/>
      <c r="IF10" s="120"/>
      <c r="IG10" s="120"/>
      <c r="IH10" s="120"/>
      <c r="II10" s="120"/>
      <c r="IJ10" s="120"/>
      <c r="IK10" s="120"/>
      <c r="IL10" s="120"/>
      <c r="IM10" s="120"/>
      <c r="IN10" s="120"/>
      <c r="IO10" s="120"/>
      <c r="IP10" s="120"/>
      <c r="IQ10" s="120"/>
      <c r="IR10" s="120"/>
      <c r="IS10" s="120"/>
      <c r="IT10" s="120"/>
      <c r="IU10" s="120"/>
      <c r="IV10" s="120"/>
      <c r="IW10" s="120"/>
      <c r="IX10" s="120"/>
      <c r="IY10" s="120"/>
      <c r="IZ10" s="120"/>
      <c r="JA10" s="120"/>
      <c r="JB10" s="120"/>
      <c r="JC10" s="120"/>
      <c r="JD10" s="120"/>
      <c r="JE10" s="120"/>
      <c r="JF10" s="120"/>
      <c r="JG10" s="120"/>
      <c r="JH10" s="120"/>
      <c r="JI10" s="120"/>
      <c r="JJ10" s="120"/>
      <c r="JK10" s="120"/>
      <c r="JL10" s="120"/>
      <c r="JM10" s="120"/>
      <c r="JN10" s="120"/>
      <c r="JO10" s="120"/>
      <c r="JP10" s="120"/>
      <c r="JQ10" s="120"/>
      <c r="JR10" s="120"/>
      <c r="JS10" s="120"/>
      <c r="JT10" s="120"/>
      <c r="JU10" s="120"/>
      <c r="JV10" s="120"/>
      <c r="JW10" s="120"/>
      <c r="JX10" s="120"/>
      <c r="JY10" s="120"/>
      <c r="JZ10" s="120"/>
      <c r="KA10" s="120"/>
      <c r="KB10" s="120"/>
      <c r="KC10" s="120"/>
      <c r="KD10" s="120"/>
      <c r="KE10" s="120"/>
      <c r="KF10" s="120"/>
      <c r="KG10" s="120"/>
      <c r="KH10" s="120"/>
      <c r="KI10" s="120"/>
      <c r="KJ10" s="120"/>
      <c r="KK10" s="120"/>
      <c r="KL10" s="120"/>
      <c r="KM10" s="120"/>
      <c r="KN10" s="120"/>
      <c r="KO10" s="120"/>
      <c r="KP10" s="120"/>
      <c r="KQ10" s="120"/>
      <c r="KR10" s="120"/>
      <c r="KS10" s="120"/>
      <c r="KT10" s="120"/>
      <c r="KU10" s="120"/>
      <c r="KV10" s="120"/>
      <c r="KW10" s="120"/>
      <c r="KX10" s="120"/>
      <c r="KY10" s="120"/>
      <c r="KZ10" s="120"/>
      <c r="LA10" s="120"/>
      <c r="LB10" s="120"/>
      <c r="LC10" s="120"/>
      <c r="LD10" s="120"/>
      <c r="LE10" s="120"/>
      <c r="LF10" s="120"/>
      <c r="LG10" s="120"/>
      <c r="LH10" s="120"/>
      <c r="LI10" s="120"/>
      <c r="LJ10" s="120"/>
      <c r="LK10" s="120"/>
      <c r="LL10" s="120"/>
      <c r="LM10" s="120"/>
      <c r="LN10" s="120"/>
      <c r="LO10" s="120"/>
      <c r="LP10" s="120"/>
      <c r="LQ10" s="120"/>
      <c r="LR10" s="120"/>
      <c r="LS10" s="120"/>
      <c r="LT10" s="120"/>
      <c r="LU10" s="120"/>
      <c r="LV10" s="120"/>
      <c r="LW10" s="120"/>
      <c r="LX10" s="120"/>
      <c r="LY10" s="120"/>
      <c r="LZ10" s="120"/>
      <c r="MA10" s="120"/>
      <c r="MB10" s="120"/>
      <c r="MC10" s="120"/>
      <c r="MD10" s="120"/>
      <c r="ME10" s="120"/>
      <c r="MF10" s="120"/>
      <c r="MG10" s="120"/>
      <c r="MH10" s="120"/>
      <c r="MI10" s="120"/>
      <c r="MJ10" s="120"/>
      <c r="MK10" s="120"/>
      <c r="ML10" s="120"/>
      <c r="MM10" s="120"/>
      <c r="MN10" s="120"/>
      <c r="MO10" s="120"/>
      <c r="MP10" s="120"/>
      <c r="MQ10" s="120"/>
      <c r="MR10" s="120"/>
      <c r="MS10" s="120"/>
      <c r="MT10" s="120"/>
      <c r="MU10" s="120"/>
      <c r="MV10" s="120"/>
      <c r="MW10" s="120"/>
      <c r="MX10" s="120"/>
      <c r="MY10" s="120"/>
      <c r="MZ10" s="120"/>
      <c r="NA10" s="120"/>
      <c r="NB10" s="120"/>
      <c r="NC10" s="120"/>
      <c r="ND10" s="120"/>
      <c r="NE10" s="120"/>
      <c r="NF10" s="120"/>
      <c r="NG10" s="120"/>
      <c r="NH10" s="120"/>
      <c r="NI10" s="120"/>
      <c r="NJ10" s="120"/>
      <c r="NK10" s="120"/>
      <c r="NL10" s="120"/>
      <c r="NM10" s="120"/>
      <c r="NN10" s="120"/>
      <c r="NO10" s="120"/>
      <c r="NP10" s="120"/>
      <c r="NQ10" s="120"/>
      <c r="NR10" s="120"/>
      <c r="NS10" s="120"/>
      <c r="NT10" s="120"/>
      <c r="NU10" s="120"/>
      <c r="NV10" s="120"/>
      <c r="NW10" s="120"/>
      <c r="NX10" s="120"/>
      <c r="NY10" s="120"/>
      <c r="NZ10" s="120"/>
      <c r="OA10" s="120"/>
      <c r="OB10" s="120"/>
      <c r="OC10" s="120"/>
      <c r="OD10" s="120"/>
      <c r="OE10" s="120"/>
      <c r="OF10" s="120"/>
      <c r="OG10" s="120"/>
      <c r="OH10" s="120"/>
      <c r="OI10" s="120"/>
      <c r="OJ10" s="120"/>
      <c r="OK10" s="120"/>
      <c r="OL10" s="120"/>
      <c r="OM10" s="120"/>
      <c r="ON10" s="120"/>
      <c r="OO10" s="120"/>
      <c r="OP10" s="120"/>
      <c r="OQ10" s="120"/>
      <c r="OR10" s="120"/>
      <c r="OS10" s="120"/>
      <c r="OT10" s="120"/>
      <c r="OU10" s="120"/>
      <c r="OV10" s="120"/>
      <c r="OW10" s="120"/>
      <c r="OX10" s="120"/>
      <c r="OY10" s="120"/>
      <c r="OZ10" s="120"/>
      <c r="PA10" s="120"/>
      <c r="PB10" s="120"/>
      <c r="PC10" s="120"/>
      <c r="PD10" s="120"/>
      <c r="PE10" s="120"/>
      <c r="PF10" s="120"/>
      <c r="PG10" s="120"/>
      <c r="PH10" s="120"/>
      <c r="PI10" s="120"/>
      <c r="PJ10" s="120"/>
      <c r="PK10" s="120"/>
      <c r="PL10" s="120"/>
      <c r="PM10" s="120"/>
      <c r="PN10" s="120"/>
      <c r="PO10" s="120"/>
      <c r="PP10" s="120"/>
      <c r="PQ10" s="120"/>
      <c r="PR10" s="120"/>
      <c r="PS10" s="120"/>
      <c r="PT10" s="120"/>
      <c r="PU10" s="120"/>
      <c r="PV10" s="120"/>
      <c r="PW10" s="120"/>
      <c r="PX10" s="120"/>
      <c r="PY10" s="120"/>
      <c r="PZ10" s="120"/>
      <c r="QA10" s="120"/>
      <c r="QB10" s="120"/>
      <c r="QC10" s="120"/>
      <c r="QD10" s="120"/>
      <c r="QE10" s="120"/>
      <c r="QF10" s="120"/>
      <c r="QG10" s="120"/>
      <c r="QH10" s="120"/>
      <c r="QI10" s="120"/>
      <c r="QJ10" s="120"/>
      <c r="QK10" s="120"/>
      <c r="QL10" s="120"/>
      <c r="QM10" s="120"/>
      <c r="QN10" s="120"/>
      <c r="QO10" s="120"/>
      <c r="QP10" s="120"/>
      <c r="QQ10" s="120"/>
      <c r="QR10" s="120"/>
      <c r="QS10" s="120"/>
      <c r="QT10" s="120"/>
      <c r="QU10" s="120"/>
      <c r="QV10" s="120"/>
      <c r="QW10" s="120"/>
      <c r="QX10" s="120"/>
      <c r="QY10" s="120"/>
      <c r="QZ10" s="120"/>
      <c r="RA10" s="120"/>
      <c r="RB10" s="120"/>
      <c r="RC10" s="120"/>
      <c r="RD10" s="120"/>
      <c r="RE10" s="120"/>
      <c r="RF10" s="120"/>
      <c r="RG10" s="120"/>
      <c r="RH10" s="120"/>
      <c r="RI10" s="120"/>
      <c r="RJ10" s="120"/>
      <c r="RK10" s="120"/>
      <c r="RL10" s="120"/>
      <c r="RM10" s="120"/>
      <c r="RN10" s="120"/>
      <c r="RO10" s="120"/>
      <c r="RP10" s="120"/>
      <c r="RQ10" s="120"/>
      <c r="RR10" s="120"/>
      <c r="RS10" s="120"/>
      <c r="RT10" s="120"/>
      <c r="RU10" s="120"/>
      <c r="RV10" s="120"/>
      <c r="RW10" s="120"/>
      <c r="RX10" s="120"/>
      <c r="RY10" s="120"/>
      <c r="RZ10" s="120"/>
      <c r="SA10" s="120"/>
      <c r="SB10" s="120"/>
      <c r="SC10" s="120"/>
      <c r="SD10" s="120"/>
      <c r="SE10" s="120"/>
      <c r="SF10" s="120"/>
      <c r="SG10" s="120"/>
      <c r="SH10" s="120"/>
      <c r="SI10" s="120"/>
      <c r="SJ10" s="120"/>
      <c r="SK10" s="120"/>
      <c r="SL10" s="120"/>
      <c r="SM10" s="120"/>
      <c r="SN10" s="120"/>
      <c r="SO10" s="120"/>
      <c r="SP10" s="120"/>
      <c r="SQ10" s="120"/>
      <c r="SR10" s="120"/>
      <c r="SS10" s="120"/>
      <c r="ST10" s="120"/>
      <c r="SU10" s="120"/>
      <c r="SV10" s="120"/>
      <c r="SW10" s="120"/>
      <c r="SX10" s="120"/>
      <c r="SY10" s="120"/>
      <c r="SZ10" s="120"/>
      <c r="TA10" s="120"/>
      <c r="TB10" s="120"/>
      <c r="TC10" s="120"/>
      <c r="TD10" s="120"/>
      <c r="TE10" s="120"/>
      <c r="TF10" s="120"/>
      <c r="TG10" s="120"/>
      <c r="TH10" s="120"/>
      <c r="TI10" s="120"/>
      <c r="TJ10" s="120"/>
      <c r="TK10" s="120"/>
      <c r="TL10" s="120"/>
      <c r="TM10" s="120"/>
      <c r="TN10" s="120"/>
      <c r="TO10" s="120"/>
      <c r="TP10" s="120"/>
      <c r="TQ10" s="120"/>
      <c r="TR10" s="120"/>
      <c r="TS10" s="120"/>
      <c r="TT10" s="120"/>
      <c r="TU10" s="120"/>
      <c r="TV10" s="120"/>
      <c r="TW10" s="120"/>
      <c r="TX10" s="120"/>
      <c r="TY10" s="120"/>
      <c r="TZ10" s="120"/>
      <c r="UA10" s="120"/>
      <c r="UB10" s="120"/>
      <c r="UC10" s="120"/>
      <c r="UD10" s="120"/>
      <c r="UE10" s="120"/>
      <c r="UF10" s="120"/>
      <c r="UG10" s="120"/>
      <c r="UH10" s="120"/>
      <c r="UI10" s="120"/>
      <c r="UJ10" s="120"/>
      <c r="UK10" s="120"/>
      <c r="UL10" s="120"/>
      <c r="UM10" s="120"/>
      <c r="UN10" s="120"/>
      <c r="UO10" s="120"/>
      <c r="UP10" s="120"/>
      <c r="UQ10" s="120"/>
      <c r="UR10" s="120"/>
      <c r="US10" s="120"/>
      <c r="UT10" s="120"/>
      <c r="UU10" s="120"/>
      <c r="UV10" s="120"/>
      <c r="UW10" s="120"/>
      <c r="UX10" s="120"/>
      <c r="UY10" s="120"/>
      <c r="UZ10" s="120"/>
      <c r="VA10" s="120"/>
      <c r="VB10" s="120"/>
      <c r="VC10" s="120"/>
      <c r="VD10" s="120"/>
      <c r="VE10" s="120"/>
      <c r="VF10" s="120"/>
      <c r="VG10" s="120"/>
      <c r="VH10" s="120"/>
      <c r="VI10" s="120"/>
      <c r="VJ10" s="120"/>
      <c r="VK10" s="120"/>
      <c r="VL10" s="120"/>
      <c r="VM10" s="120"/>
      <c r="VN10" s="120"/>
      <c r="VO10" s="120"/>
      <c r="VP10" s="120"/>
      <c r="VQ10" s="120"/>
      <c r="VR10" s="120"/>
      <c r="VS10" s="120"/>
      <c r="VT10" s="120"/>
      <c r="VU10" s="120"/>
      <c r="VV10" s="120"/>
      <c r="VW10" s="120"/>
      <c r="VX10" s="120"/>
      <c r="VY10" s="120"/>
      <c r="VZ10" s="120"/>
      <c r="WA10" s="120"/>
      <c r="WB10" s="120"/>
      <c r="WC10" s="120"/>
      <c r="WD10" s="120"/>
      <c r="WE10" s="120"/>
      <c r="WF10" s="120"/>
      <c r="WG10" s="120"/>
      <c r="WH10" s="120"/>
      <c r="WI10" s="120"/>
      <c r="WJ10" s="120"/>
      <c r="WK10" s="120"/>
      <c r="WL10" s="120"/>
      <c r="WM10" s="120"/>
      <c r="WN10" s="120"/>
      <c r="WO10" s="120"/>
      <c r="WP10" s="120"/>
      <c r="WQ10" s="120"/>
      <c r="WR10" s="120"/>
      <c r="WS10" s="120"/>
      <c r="WT10" s="120"/>
      <c r="WU10" s="120"/>
      <c r="WV10" s="120"/>
      <c r="WW10" s="120"/>
      <c r="WX10" s="120"/>
      <c r="WY10" s="120"/>
      <c r="WZ10" s="120"/>
      <c r="XA10" s="120"/>
      <c r="XB10" s="120"/>
      <c r="XC10" s="120"/>
      <c r="XD10" s="120"/>
      <c r="XE10" s="120"/>
      <c r="XF10" s="120"/>
      <c r="XG10" s="120"/>
      <c r="XH10" s="120"/>
      <c r="XI10" s="120"/>
      <c r="XJ10" s="120"/>
      <c r="XK10" s="120"/>
      <c r="XL10" s="120"/>
      <c r="XM10" s="120"/>
      <c r="XN10" s="120"/>
      <c r="XO10" s="120"/>
      <c r="XP10" s="120"/>
      <c r="XQ10" s="120"/>
      <c r="XR10" s="120"/>
      <c r="XS10" s="120"/>
      <c r="XT10" s="120"/>
      <c r="XU10" s="120"/>
      <c r="XV10" s="120"/>
      <c r="XW10" s="120"/>
      <c r="XX10" s="120"/>
      <c r="XY10" s="120"/>
      <c r="XZ10" s="120"/>
      <c r="YA10" s="120"/>
      <c r="YB10" s="120"/>
      <c r="YC10" s="120"/>
      <c r="YD10" s="120"/>
      <c r="YE10" s="120"/>
      <c r="YF10" s="120"/>
      <c r="YG10" s="120"/>
      <c r="YH10" s="120"/>
      <c r="YI10" s="120"/>
      <c r="YJ10" s="120"/>
      <c r="YK10" s="120"/>
      <c r="YL10" s="120"/>
      <c r="YM10" s="120"/>
      <c r="YN10" s="120"/>
      <c r="YO10" s="120"/>
      <c r="YP10" s="120"/>
      <c r="YQ10" s="120"/>
      <c r="YR10" s="120"/>
      <c r="YS10" s="120"/>
      <c r="YT10" s="120"/>
      <c r="YU10" s="120"/>
      <c r="YV10" s="120"/>
      <c r="YW10" s="120"/>
      <c r="YX10" s="120"/>
      <c r="YY10" s="120"/>
      <c r="YZ10" s="120"/>
      <c r="ZA10" s="120"/>
      <c r="ZB10" s="120"/>
      <c r="ZC10" s="120"/>
      <c r="ZD10" s="120"/>
      <c r="ZE10" s="120"/>
      <c r="ZF10" s="120"/>
      <c r="ZG10" s="120"/>
      <c r="ZH10" s="120"/>
      <c r="ZI10" s="120"/>
      <c r="ZJ10" s="120"/>
      <c r="ZK10" s="120"/>
      <c r="ZL10" s="120"/>
      <c r="ZM10" s="120"/>
      <c r="ZN10" s="120"/>
      <c r="ZO10" s="120"/>
      <c r="ZP10" s="120"/>
      <c r="ZQ10" s="120"/>
      <c r="ZR10" s="120"/>
      <c r="ZS10" s="120"/>
      <c r="ZT10" s="120"/>
      <c r="ZU10" s="120"/>
      <c r="ZV10" s="120"/>
      <c r="ZW10" s="120"/>
      <c r="ZX10" s="120"/>
      <c r="ZY10" s="120"/>
      <c r="ZZ10" s="120"/>
      <c r="AAA10" s="120"/>
      <c r="AAB10" s="120"/>
      <c r="AAC10" s="120"/>
      <c r="AAD10" s="120"/>
      <c r="AAE10" s="120"/>
      <c r="AAF10" s="120"/>
      <c r="AAG10" s="120"/>
      <c r="AAH10" s="120"/>
      <c r="AAI10" s="120"/>
      <c r="AAJ10" s="120"/>
      <c r="AAK10" s="120"/>
      <c r="AAL10" s="120"/>
      <c r="AAM10" s="120"/>
      <c r="AAN10" s="120"/>
      <c r="AAO10" s="120"/>
      <c r="AAP10" s="120"/>
      <c r="AAQ10" s="120"/>
      <c r="AAR10" s="120"/>
      <c r="AAS10" s="120"/>
      <c r="AAT10" s="120"/>
      <c r="AAU10" s="120"/>
      <c r="AAV10" s="120"/>
      <c r="AAW10" s="120"/>
      <c r="AAX10" s="120"/>
      <c r="AAY10" s="120"/>
      <c r="AAZ10" s="120"/>
      <c r="ABA10" s="120"/>
      <c r="ABB10" s="120"/>
      <c r="ABC10" s="120"/>
      <c r="ABD10" s="120"/>
      <c r="ABE10" s="120"/>
      <c r="ABF10" s="120"/>
      <c r="ABG10" s="120"/>
      <c r="ABH10" s="120"/>
      <c r="ABI10" s="120"/>
      <c r="ABJ10" s="120"/>
      <c r="ABK10" s="120"/>
      <c r="ABL10" s="120"/>
      <c r="ABM10" s="120"/>
      <c r="ABN10" s="120"/>
      <c r="ABO10" s="120"/>
      <c r="ABP10" s="120"/>
      <c r="ABQ10" s="120"/>
      <c r="ABR10" s="120"/>
      <c r="ABS10" s="120"/>
      <c r="ABT10" s="120"/>
      <c r="ABU10" s="120"/>
      <c r="ABV10" s="120"/>
      <c r="ABW10" s="120"/>
      <c r="ABX10" s="120"/>
      <c r="ABY10" s="120"/>
      <c r="ABZ10" s="120"/>
      <c r="ACA10" s="120"/>
      <c r="ACB10" s="120"/>
      <c r="ACC10" s="120"/>
      <c r="ACD10" s="120"/>
      <c r="ACE10" s="120"/>
      <c r="ACF10" s="120"/>
      <c r="ACG10" s="120"/>
      <c r="ACH10" s="120"/>
      <c r="ACI10" s="120"/>
      <c r="ACJ10" s="120"/>
      <c r="ACK10" s="120"/>
      <c r="ACL10" s="120"/>
      <c r="ACM10" s="120"/>
      <c r="ACN10" s="120"/>
      <c r="ACO10" s="120"/>
      <c r="ACP10" s="120"/>
      <c r="ACQ10" s="120"/>
      <c r="ACR10" s="120"/>
      <c r="ACS10" s="120"/>
      <c r="ACT10" s="120"/>
      <c r="ACU10" s="120"/>
      <c r="ACV10" s="120"/>
      <c r="ACW10" s="120"/>
      <c r="ACX10" s="120"/>
      <c r="ACY10" s="120"/>
      <c r="ACZ10" s="120"/>
      <c r="ADA10" s="120"/>
      <c r="ADB10" s="120"/>
      <c r="ADC10" s="120"/>
      <c r="ADD10" s="120"/>
      <c r="ADE10" s="120"/>
      <c r="ADF10" s="120"/>
      <c r="ADG10" s="120"/>
      <c r="ADH10" s="120"/>
      <c r="ADI10" s="120"/>
      <c r="ADJ10" s="120"/>
      <c r="ADK10" s="120"/>
      <c r="ADL10" s="120"/>
      <c r="ADM10" s="120"/>
      <c r="ADN10" s="120"/>
      <c r="ADO10" s="120"/>
      <c r="ADP10" s="120"/>
      <c r="ADQ10" s="120"/>
      <c r="ADR10" s="120"/>
      <c r="ADS10" s="120"/>
      <c r="ADT10" s="120"/>
      <c r="ADU10" s="120"/>
      <c r="ADV10" s="120"/>
      <c r="ADW10" s="120"/>
      <c r="ADX10" s="120"/>
      <c r="ADY10" s="120"/>
      <c r="ADZ10" s="120"/>
      <c r="AEA10" s="120"/>
      <c r="AEB10" s="120"/>
      <c r="AEC10" s="120"/>
      <c r="AED10" s="120"/>
      <c r="AEE10" s="120"/>
      <c r="AEF10" s="120"/>
      <c r="AEG10" s="120"/>
      <c r="AEH10" s="120"/>
      <c r="AEI10" s="120"/>
      <c r="AEJ10" s="120"/>
      <c r="AEK10" s="120"/>
      <c r="AEL10" s="120"/>
      <c r="AEM10" s="120"/>
      <c r="AEN10" s="120"/>
      <c r="AEO10" s="120"/>
      <c r="AEP10" s="120"/>
      <c r="AEQ10" s="120"/>
      <c r="AER10" s="120"/>
      <c r="AES10" s="120"/>
      <c r="AET10" s="120"/>
      <c r="AEU10" s="120"/>
      <c r="AEV10" s="120"/>
      <c r="AEW10" s="120"/>
      <c r="AEX10" s="120"/>
      <c r="AEY10" s="120"/>
      <c r="AEZ10" s="120"/>
      <c r="AFA10" s="120"/>
      <c r="AFB10" s="120"/>
      <c r="AFC10" s="120"/>
      <c r="AFD10" s="120"/>
      <c r="AFE10" s="120"/>
      <c r="AFF10" s="120"/>
      <c r="AFG10" s="120"/>
      <c r="AFH10" s="120"/>
      <c r="AFI10" s="120"/>
      <c r="AFJ10" s="120"/>
      <c r="AFK10" s="120"/>
      <c r="AFL10" s="120"/>
      <c r="AFM10" s="120"/>
      <c r="AFN10" s="120"/>
      <c r="AFO10" s="120"/>
      <c r="AFP10" s="120"/>
      <c r="AFQ10" s="120"/>
      <c r="AFR10" s="120"/>
      <c r="AFS10" s="120"/>
      <c r="AFT10" s="120"/>
      <c r="AFU10" s="120"/>
      <c r="AFV10" s="120"/>
      <c r="AFW10" s="120"/>
      <c r="AFX10" s="120"/>
      <c r="AFY10" s="120"/>
      <c r="AFZ10" s="120"/>
      <c r="AGA10" s="120"/>
      <c r="AGB10" s="120"/>
      <c r="AGC10" s="120"/>
      <c r="AGD10" s="120"/>
      <c r="AGE10" s="120"/>
      <c r="AGF10" s="120"/>
      <c r="AGG10" s="120"/>
      <c r="AGH10" s="120"/>
      <c r="AGI10" s="120"/>
      <c r="AGJ10" s="120"/>
      <c r="AGK10" s="120"/>
      <c r="AGL10" s="120"/>
      <c r="AGM10" s="120"/>
      <c r="AGN10" s="120"/>
      <c r="AGO10" s="120"/>
      <c r="AGP10" s="120"/>
      <c r="AGQ10" s="120"/>
      <c r="AGR10" s="120"/>
      <c r="AGS10" s="120"/>
      <c r="AGT10" s="120"/>
      <c r="AGU10" s="120"/>
      <c r="AGV10" s="120"/>
      <c r="AGW10" s="120"/>
      <c r="AGX10" s="120"/>
      <c r="AGY10" s="120"/>
      <c r="AGZ10" s="120"/>
      <c r="AHA10" s="120"/>
      <c r="AHB10" s="120"/>
      <c r="AHC10" s="120"/>
      <c r="AHD10" s="120"/>
      <c r="AHE10" s="120"/>
      <c r="AHF10" s="120"/>
      <c r="AHG10" s="120"/>
      <c r="AHH10" s="120"/>
      <c r="AHI10" s="120"/>
      <c r="AHJ10" s="120"/>
      <c r="AHK10" s="120"/>
      <c r="AHL10" s="120"/>
      <c r="AHM10" s="120"/>
      <c r="AHN10" s="120"/>
      <c r="AHO10" s="120"/>
      <c r="AHP10" s="120"/>
      <c r="AHQ10" s="120"/>
      <c r="AHR10" s="120"/>
      <c r="AHS10" s="120"/>
      <c r="AHT10" s="120"/>
      <c r="AHU10" s="120"/>
      <c r="AHV10" s="120"/>
      <c r="AHW10" s="120"/>
      <c r="AHX10" s="120"/>
      <c r="AHY10" s="120"/>
      <c r="AHZ10" s="120"/>
      <c r="AIA10" s="120"/>
      <c r="AIB10" s="120"/>
      <c r="AIC10" s="120"/>
      <c r="AID10" s="120"/>
      <c r="AIE10" s="120"/>
      <c r="AIF10" s="120"/>
      <c r="AIG10" s="120"/>
      <c r="AIH10" s="120"/>
      <c r="AII10" s="120"/>
      <c r="AIJ10" s="120"/>
      <c r="AIK10" s="120"/>
      <c r="AIL10" s="120"/>
      <c r="AIM10" s="120"/>
      <c r="AIN10" s="120"/>
      <c r="AIO10" s="120"/>
      <c r="AIP10" s="120"/>
      <c r="AIQ10" s="120"/>
      <c r="AIR10" s="120"/>
      <c r="AIS10" s="120"/>
      <c r="AIT10" s="120"/>
      <c r="AIU10" s="120"/>
      <c r="AIV10" s="120"/>
      <c r="AIW10" s="120"/>
      <c r="AIX10" s="120"/>
      <c r="AIY10" s="120"/>
      <c r="AIZ10" s="120"/>
      <c r="AJA10" s="120"/>
      <c r="AJB10" s="120"/>
      <c r="AJC10" s="120"/>
      <c r="AJD10" s="120"/>
      <c r="AJE10" s="120"/>
      <c r="AJF10" s="120"/>
      <c r="AJG10" s="120"/>
      <c r="AJH10" s="120"/>
      <c r="AJI10" s="120"/>
      <c r="AJJ10" s="120"/>
      <c r="AJK10" s="120"/>
      <c r="AJL10" s="120"/>
      <c r="AJM10" s="120"/>
      <c r="AJN10" s="120"/>
      <c r="AJO10" s="120"/>
      <c r="AJP10" s="120"/>
      <c r="AJQ10" s="120"/>
      <c r="AJR10" s="120"/>
      <c r="AJS10" s="120"/>
      <c r="AJT10" s="120"/>
      <c r="AJU10" s="120"/>
      <c r="AJV10" s="120"/>
      <c r="AJW10" s="120"/>
      <c r="AJX10" s="120"/>
      <c r="AJY10" s="120"/>
      <c r="AJZ10" s="120"/>
      <c r="AKA10" s="120"/>
      <c r="AKB10" s="120"/>
      <c r="AKC10" s="120"/>
      <c r="AKD10" s="120"/>
      <c r="AKE10" s="120"/>
      <c r="AKF10" s="120"/>
      <c r="AKG10" s="120"/>
      <c r="AKH10" s="120"/>
      <c r="AKI10" s="120"/>
      <c r="AKJ10" s="120"/>
      <c r="AKK10" s="120"/>
      <c r="AKL10" s="120"/>
      <c r="AKM10" s="120"/>
      <c r="AKN10" s="120"/>
      <c r="AKO10" s="120"/>
      <c r="AKP10" s="120"/>
      <c r="AKQ10" s="120"/>
      <c r="AKR10" s="120"/>
      <c r="AKS10" s="120"/>
      <c r="AKT10" s="120"/>
      <c r="AKU10" s="120"/>
      <c r="AKV10" s="120"/>
      <c r="AKW10" s="120"/>
      <c r="AKX10" s="120"/>
      <c r="AKY10" s="120"/>
      <c r="AKZ10" s="120"/>
      <c r="ALA10" s="120"/>
      <c r="ALB10" s="120"/>
      <c r="ALC10" s="120"/>
      <c r="ALD10" s="120"/>
      <c r="ALE10" s="120"/>
      <c r="ALF10" s="120"/>
      <c r="ALG10" s="120"/>
      <c r="ALH10" s="120"/>
      <c r="ALI10" s="120"/>
      <c r="ALJ10" s="120"/>
      <c r="ALK10" s="120"/>
      <c r="ALL10" s="120"/>
      <c r="ALM10" s="120"/>
      <c r="ALN10" s="120"/>
      <c r="ALO10" s="120"/>
      <c r="ALP10" s="120"/>
      <c r="ALQ10" s="120"/>
      <c r="ALR10" s="120"/>
      <c r="ALS10" s="120"/>
      <c r="ALT10" s="120"/>
      <c r="ALU10" s="120"/>
      <c r="ALV10" s="120"/>
      <c r="ALW10" s="120"/>
      <c r="ALX10" s="120"/>
      <c r="ALY10" s="120"/>
      <c r="ALZ10" s="120"/>
      <c r="AMA10" s="120"/>
      <c r="AMB10" s="120"/>
      <c r="AMC10" s="120"/>
      <c r="AMD10" s="120"/>
      <c r="AME10" s="120"/>
      <c r="AMF10" s="120"/>
      <c r="AMG10" s="120"/>
      <c r="AMH10" s="120"/>
      <c r="AMI10" s="120"/>
      <c r="AMJ10" s="120"/>
      <c r="AMK10" s="120"/>
    </row>
    <row r="11" spans="1:1025">
      <c r="A11" s="109"/>
      <c r="B11" s="110" t="s">
        <v>1407</v>
      </c>
      <c r="C11" s="107">
        <v>1</v>
      </c>
      <c r="D11" s="110"/>
      <c r="E11" s="105">
        <v>2</v>
      </c>
      <c r="F11" s="106"/>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c r="CK11" s="120"/>
      <c r="CL11" s="120"/>
      <c r="CM11" s="120"/>
      <c r="CN11" s="120"/>
      <c r="CO11" s="120"/>
      <c r="CP11" s="120"/>
      <c r="CQ11" s="120"/>
      <c r="CR11" s="120"/>
      <c r="CS11" s="120"/>
      <c r="CT11" s="120"/>
      <c r="CU11" s="120"/>
      <c r="CV11" s="120"/>
      <c r="CW11" s="120"/>
      <c r="CX11" s="120"/>
      <c r="CY11" s="120"/>
      <c r="CZ11" s="120"/>
      <c r="DA11" s="120"/>
      <c r="DB11" s="120"/>
      <c r="DC11" s="120"/>
      <c r="DD11" s="120"/>
      <c r="DE11" s="120"/>
      <c r="DF11" s="120"/>
      <c r="DG11" s="120"/>
      <c r="DH11" s="120"/>
      <c r="DI11" s="120"/>
      <c r="DJ11" s="120"/>
      <c r="DK11" s="120"/>
      <c r="DL11" s="120"/>
      <c r="DM11" s="120"/>
      <c r="DN11" s="120"/>
      <c r="DO11" s="120"/>
      <c r="DP11" s="120"/>
      <c r="DQ11" s="120"/>
      <c r="DR11" s="120"/>
      <c r="DS11" s="120"/>
      <c r="DT11" s="120"/>
      <c r="DU11" s="120"/>
      <c r="DV11" s="120"/>
      <c r="DW11" s="120"/>
      <c r="DX11" s="120"/>
      <c r="DY11" s="120"/>
      <c r="DZ11" s="120"/>
      <c r="EA11" s="120"/>
      <c r="EB11" s="120"/>
      <c r="EC11" s="120"/>
      <c r="ED11" s="120"/>
      <c r="EE11" s="120"/>
      <c r="EF11" s="120"/>
      <c r="EG11" s="120"/>
      <c r="EH11" s="120"/>
      <c r="EI11" s="120"/>
      <c r="EJ11" s="120"/>
      <c r="EK11" s="120"/>
      <c r="EL11" s="120"/>
      <c r="EM11" s="120"/>
      <c r="EN11" s="120"/>
      <c r="EO11" s="120"/>
      <c r="EP11" s="120"/>
      <c r="EQ11" s="120"/>
      <c r="ER11" s="120"/>
      <c r="ES11" s="120"/>
      <c r="ET11" s="120"/>
      <c r="EU11" s="120"/>
      <c r="EV11" s="120"/>
      <c r="EW11" s="120"/>
      <c r="EX11" s="120"/>
      <c r="EY11" s="120"/>
      <c r="EZ11" s="120"/>
      <c r="FA11" s="120"/>
      <c r="FB11" s="120"/>
      <c r="FC11" s="120"/>
      <c r="FD11" s="120"/>
      <c r="FE11" s="120"/>
      <c r="FF11" s="120"/>
      <c r="FG11" s="120"/>
      <c r="FH11" s="120"/>
      <c r="FI11" s="120"/>
      <c r="FJ11" s="120"/>
      <c r="FK11" s="120"/>
      <c r="FL11" s="120"/>
      <c r="FM11" s="120"/>
      <c r="FN11" s="120"/>
      <c r="FO11" s="120"/>
      <c r="FP11" s="120"/>
      <c r="FQ11" s="120"/>
      <c r="FR11" s="120"/>
      <c r="FS11" s="120"/>
      <c r="FT11" s="120"/>
      <c r="FU11" s="120"/>
      <c r="FV11" s="120"/>
      <c r="FW11" s="120"/>
      <c r="FX11" s="120"/>
      <c r="FY11" s="120"/>
      <c r="FZ11" s="120"/>
      <c r="GA11" s="120"/>
      <c r="GB11" s="120"/>
      <c r="GC11" s="120"/>
      <c r="GD11" s="120"/>
      <c r="GE11" s="120"/>
      <c r="GF11" s="120"/>
      <c r="GG11" s="120"/>
      <c r="GH11" s="120"/>
      <c r="GI11" s="120"/>
      <c r="GJ11" s="120"/>
      <c r="GK11" s="120"/>
      <c r="GL11" s="120"/>
      <c r="GM11" s="120"/>
      <c r="GN11" s="120"/>
      <c r="GO11" s="120"/>
      <c r="GP11" s="120"/>
      <c r="GQ11" s="120"/>
      <c r="GR11" s="120"/>
      <c r="GS11" s="120"/>
      <c r="GT11" s="120"/>
      <c r="GU11" s="120"/>
      <c r="GV11" s="120"/>
      <c r="GW11" s="120"/>
      <c r="GX11" s="120"/>
      <c r="GY11" s="120"/>
      <c r="GZ11" s="120"/>
      <c r="HA11" s="120"/>
      <c r="HB11" s="120"/>
      <c r="HC11" s="120"/>
      <c r="HD11" s="120"/>
      <c r="HE11" s="120"/>
      <c r="HF11" s="120"/>
      <c r="HG11" s="120"/>
      <c r="HH11" s="120"/>
      <c r="HI11" s="120"/>
      <c r="HJ11" s="120"/>
      <c r="HK11" s="120"/>
      <c r="HL11" s="120"/>
      <c r="HM11" s="120"/>
      <c r="HN11" s="120"/>
      <c r="HO11" s="120"/>
      <c r="HP11" s="120"/>
      <c r="HQ11" s="120"/>
      <c r="HR11" s="120"/>
      <c r="HS11" s="120"/>
      <c r="HT11" s="120"/>
      <c r="HU11" s="120"/>
      <c r="HV11" s="120"/>
      <c r="HW11" s="120"/>
      <c r="HX11" s="120"/>
      <c r="HY11" s="120"/>
      <c r="HZ11" s="120"/>
      <c r="IA11" s="120"/>
      <c r="IB11" s="120"/>
      <c r="IC11" s="120"/>
      <c r="ID11" s="120"/>
      <c r="IE11" s="120"/>
      <c r="IF11" s="120"/>
      <c r="IG11" s="120"/>
      <c r="IH11" s="120"/>
      <c r="II11" s="120"/>
      <c r="IJ11" s="120"/>
      <c r="IK11" s="120"/>
      <c r="IL11" s="120"/>
      <c r="IM11" s="120"/>
      <c r="IN11" s="120"/>
      <c r="IO11" s="120"/>
      <c r="IP11" s="120"/>
      <c r="IQ11" s="120"/>
      <c r="IR11" s="120"/>
      <c r="IS11" s="120"/>
      <c r="IT11" s="120"/>
      <c r="IU11" s="120"/>
      <c r="IV11" s="120"/>
      <c r="IW11" s="120"/>
      <c r="IX11" s="120"/>
      <c r="IY11" s="120"/>
      <c r="IZ11" s="120"/>
      <c r="JA11" s="120"/>
      <c r="JB11" s="120"/>
      <c r="JC11" s="120"/>
      <c r="JD11" s="120"/>
      <c r="JE11" s="120"/>
      <c r="JF11" s="120"/>
      <c r="JG11" s="120"/>
      <c r="JH11" s="120"/>
      <c r="JI11" s="120"/>
      <c r="JJ11" s="120"/>
      <c r="JK11" s="120"/>
      <c r="JL11" s="120"/>
      <c r="JM11" s="120"/>
      <c r="JN11" s="120"/>
      <c r="JO11" s="120"/>
      <c r="JP11" s="120"/>
      <c r="JQ11" s="120"/>
      <c r="JR11" s="120"/>
      <c r="JS11" s="120"/>
      <c r="JT11" s="120"/>
      <c r="JU11" s="120"/>
      <c r="JV11" s="120"/>
      <c r="JW11" s="120"/>
      <c r="JX11" s="120"/>
      <c r="JY11" s="120"/>
      <c r="JZ11" s="120"/>
      <c r="KA11" s="120"/>
      <c r="KB11" s="120"/>
      <c r="KC11" s="120"/>
      <c r="KD11" s="120"/>
      <c r="KE11" s="120"/>
      <c r="KF11" s="120"/>
      <c r="KG11" s="120"/>
      <c r="KH11" s="120"/>
      <c r="KI11" s="120"/>
      <c r="KJ11" s="120"/>
      <c r="KK11" s="120"/>
      <c r="KL11" s="120"/>
      <c r="KM11" s="120"/>
      <c r="KN11" s="120"/>
      <c r="KO11" s="120"/>
      <c r="KP11" s="120"/>
      <c r="KQ11" s="120"/>
      <c r="KR11" s="120"/>
      <c r="KS11" s="120"/>
      <c r="KT11" s="120"/>
      <c r="KU11" s="120"/>
      <c r="KV11" s="120"/>
      <c r="KW11" s="120"/>
      <c r="KX11" s="120"/>
      <c r="KY11" s="120"/>
      <c r="KZ11" s="120"/>
      <c r="LA11" s="120"/>
      <c r="LB11" s="120"/>
      <c r="LC11" s="120"/>
      <c r="LD11" s="120"/>
      <c r="LE11" s="120"/>
      <c r="LF11" s="120"/>
      <c r="LG11" s="120"/>
      <c r="LH11" s="120"/>
      <c r="LI11" s="120"/>
      <c r="LJ11" s="120"/>
      <c r="LK11" s="120"/>
      <c r="LL11" s="120"/>
      <c r="LM11" s="120"/>
      <c r="LN11" s="120"/>
      <c r="LO11" s="120"/>
      <c r="LP11" s="120"/>
      <c r="LQ11" s="120"/>
      <c r="LR11" s="120"/>
      <c r="LS11" s="120"/>
      <c r="LT11" s="120"/>
      <c r="LU11" s="120"/>
      <c r="LV11" s="120"/>
      <c r="LW11" s="120"/>
      <c r="LX11" s="120"/>
      <c r="LY11" s="120"/>
      <c r="LZ11" s="120"/>
      <c r="MA11" s="120"/>
      <c r="MB11" s="120"/>
      <c r="MC11" s="120"/>
      <c r="MD11" s="120"/>
      <c r="ME11" s="120"/>
      <c r="MF11" s="120"/>
      <c r="MG11" s="120"/>
      <c r="MH11" s="120"/>
      <c r="MI11" s="120"/>
      <c r="MJ11" s="120"/>
      <c r="MK11" s="120"/>
      <c r="ML11" s="120"/>
      <c r="MM11" s="120"/>
      <c r="MN11" s="120"/>
      <c r="MO11" s="120"/>
      <c r="MP11" s="120"/>
      <c r="MQ11" s="120"/>
      <c r="MR11" s="120"/>
      <c r="MS11" s="120"/>
      <c r="MT11" s="120"/>
      <c r="MU11" s="120"/>
      <c r="MV11" s="120"/>
      <c r="MW11" s="120"/>
      <c r="MX11" s="120"/>
      <c r="MY11" s="120"/>
      <c r="MZ11" s="120"/>
      <c r="NA11" s="120"/>
      <c r="NB11" s="120"/>
      <c r="NC11" s="120"/>
      <c r="ND11" s="120"/>
      <c r="NE11" s="120"/>
      <c r="NF11" s="120"/>
      <c r="NG11" s="120"/>
      <c r="NH11" s="120"/>
      <c r="NI11" s="120"/>
      <c r="NJ11" s="120"/>
      <c r="NK11" s="120"/>
      <c r="NL11" s="120"/>
      <c r="NM11" s="120"/>
      <c r="NN11" s="120"/>
      <c r="NO11" s="120"/>
      <c r="NP11" s="120"/>
      <c r="NQ11" s="120"/>
      <c r="NR11" s="120"/>
      <c r="NS11" s="120"/>
      <c r="NT11" s="120"/>
      <c r="NU11" s="120"/>
      <c r="NV11" s="120"/>
      <c r="NW11" s="120"/>
      <c r="NX11" s="120"/>
      <c r="NY11" s="120"/>
      <c r="NZ11" s="120"/>
      <c r="OA11" s="120"/>
      <c r="OB11" s="120"/>
      <c r="OC11" s="120"/>
      <c r="OD11" s="120"/>
      <c r="OE11" s="120"/>
      <c r="OF11" s="120"/>
      <c r="OG11" s="120"/>
      <c r="OH11" s="120"/>
      <c r="OI11" s="120"/>
      <c r="OJ11" s="120"/>
      <c r="OK11" s="120"/>
      <c r="OL11" s="120"/>
      <c r="OM11" s="120"/>
      <c r="ON11" s="120"/>
      <c r="OO11" s="120"/>
      <c r="OP11" s="120"/>
      <c r="OQ11" s="120"/>
      <c r="OR11" s="120"/>
      <c r="OS11" s="120"/>
      <c r="OT11" s="120"/>
      <c r="OU11" s="120"/>
      <c r="OV11" s="120"/>
      <c r="OW11" s="120"/>
      <c r="OX11" s="120"/>
      <c r="OY11" s="120"/>
      <c r="OZ11" s="120"/>
      <c r="PA11" s="120"/>
      <c r="PB11" s="120"/>
      <c r="PC11" s="120"/>
      <c r="PD11" s="120"/>
      <c r="PE11" s="120"/>
      <c r="PF11" s="120"/>
      <c r="PG11" s="120"/>
      <c r="PH11" s="120"/>
      <c r="PI11" s="120"/>
      <c r="PJ11" s="120"/>
      <c r="PK11" s="120"/>
      <c r="PL11" s="120"/>
      <c r="PM11" s="120"/>
      <c r="PN11" s="120"/>
      <c r="PO11" s="120"/>
      <c r="PP11" s="120"/>
      <c r="PQ11" s="120"/>
      <c r="PR11" s="120"/>
      <c r="PS11" s="120"/>
      <c r="PT11" s="120"/>
      <c r="PU11" s="120"/>
      <c r="PV11" s="120"/>
      <c r="PW11" s="120"/>
      <c r="PX11" s="120"/>
      <c r="PY11" s="120"/>
      <c r="PZ11" s="120"/>
      <c r="QA11" s="120"/>
      <c r="QB11" s="120"/>
      <c r="QC11" s="120"/>
      <c r="QD11" s="120"/>
      <c r="QE11" s="120"/>
      <c r="QF11" s="120"/>
      <c r="QG11" s="120"/>
      <c r="QH11" s="120"/>
      <c r="QI11" s="120"/>
      <c r="QJ11" s="120"/>
      <c r="QK11" s="120"/>
      <c r="QL11" s="120"/>
      <c r="QM11" s="120"/>
      <c r="QN11" s="120"/>
      <c r="QO11" s="120"/>
      <c r="QP11" s="120"/>
      <c r="QQ11" s="120"/>
      <c r="QR11" s="120"/>
      <c r="QS11" s="120"/>
      <c r="QT11" s="120"/>
      <c r="QU11" s="120"/>
      <c r="QV11" s="120"/>
      <c r="QW11" s="120"/>
      <c r="QX11" s="120"/>
      <c r="QY11" s="120"/>
      <c r="QZ11" s="120"/>
      <c r="RA11" s="120"/>
      <c r="RB11" s="120"/>
      <c r="RC11" s="120"/>
      <c r="RD11" s="120"/>
      <c r="RE11" s="120"/>
      <c r="RF11" s="120"/>
      <c r="RG11" s="120"/>
      <c r="RH11" s="120"/>
      <c r="RI11" s="120"/>
      <c r="RJ11" s="120"/>
      <c r="RK11" s="120"/>
      <c r="RL11" s="120"/>
      <c r="RM11" s="120"/>
      <c r="RN11" s="120"/>
      <c r="RO11" s="120"/>
      <c r="RP11" s="120"/>
      <c r="RQ11" s="120"/>
      <c r="RR11" s="120"/>
      <c r="RS11" s="120"/>
      <c r="RT11" s="120"/>
      <c r="RU11" s="120"/>
      <c r="RV11" s="120"/>
      <c r="RW11" s="120"/>
      <c r="RX11" s="120"/>
      <c r="RY11" s="120"/>
      <c r="RZ11" s="120"/>
      <c r="SA11" s="120"/>
      <c r="SB11" s="120"/>
      <c r="SC11" s="120"/>
      <c r="SD11" s="120"/>
      <c r="SE11" s="120"/>
      <c r="SF11" s="120"/>
      <c r="SG11" s="120"/>
      <c r="SH11" s="120"/>
      <c r="SI11" s="120"/>
      <c r="SJ11" s="120"/>
      <c r="SK11" s="120"/>
      <c r="SL11" s="120"/>
      <c r="SM11" s="120"/>
      <c r="SN11" s="120"/>
      <c r="SO11" s="120"/>
      <c r="SP11" s="120"/>
      <c r="SQ11" s="120"/>
      <c r="SR11" s="120"/>
      <c r="SS11" s="120"/>
      <c r="ST11" s="120"/>
      <c r="SU11" s="120"/>
      <c r="SV11" s="120"/>
      <c r="SW11" s="120"/>
      <c r="SX11" s="120"/>
      <c r="SY11" s="120"/>
      <c r="SZ11" s="120"/>
      <c r="TA11" s="120"/>
      <c r="TB11" s="120"/>
      <c r="TC11" s="120"/>
      <c r="TD11" s="120"/>
      <c r="TE11" s="120"/>
      <c r="TF11" s="120"/>
      <c r="TG11" s="120"/>
      <c r="TH11" s="120"/>
      <c r="TI11" s="120"/>
      <c r="TJ11" s="120"/>
      <c r="TK11" s="120"/>
      <c r="TL11" s="120"/>
      <c r="TM11" s="120"/>
      <c r="TN11" s="120"/>
      <c r="TO11" s="120"/>
      <c r="TP11" s="120"/>
      <c r="TQ11" s="120"/>
      <c r="TR11" s="120"/>
      <c r="TS11" s="120"/>
      <c r="TT11" s="120"/>
      <c r="TU11" s="120"/>
      <c r="TV11" s="120"/>
      <c r="TW11" s="120"/>
      <c r="TX11" s="120"/>
      <c r="TY11" s="120"/>
      <c r="TZ11" s="120"/>
      <c r="UA11" s="120"/>
      <c r="UB11" s="120"/>
      <c r="UC11" s="120"/>
      <c r="UD11" s="120"/>
      <c r="UE11" s="120"/>
      <c r="UF11" s="120"/>
      <c r="UG11" s="120"/>
      <c r="UH11" s="120"/>
      <c r="UI11" s="120"/>
      <c r="UJ11" s="120"/>
      <c r="UK11" s="120"/>
      <c r="UL11" s="120"/>
      <c r="UM11" s="120"/>
      <c r="UN11" s="120"/>
      <c r="UO11" s="120"/>
      <c r="UP11" s="120"/>
      <c r="UQ11" s="120"/>
      <c r="UR11" s="120"/>
      <c r="US11" s="120"/>
      <c r="UT11" s="120"/>
      <c r="UU11" s="120"/>
      <c r="UV11" s="120"/>
      <c r="UW11" s="120"/>
      <c r="UX11" s="120"/>
      <c r="UY11" s="120"/>
      <c r="UZ11" s="120"/>
      <c r="VA11" s="120"/>
      <c r="VB11" s="120"/>
      <c r="VC11" s="120"/>
      <c r="VD11" s="120"/>
      <c r="VE11" s="120"/>
      <c r="VF11" s="120"/>
      <c r="VG11" s="120"/>
      <c r="VH11" s="120"/>
      <c r="VI11" s="120"/>
      <c r="VJ11" s="120"/>
      <c r="VK11" s="120"/>
      <c r="VL11" s="120"/>
      <c r="VM11" s="120"/>
      <c r="VN11" s="120"/>
      <c r="VO11" s="120"/>
      <c r="VP11" s="120"/>
      <c r="VQ11" s="120"/>
      <c r="VR11" s="120"/>
      <c r="VS11" s="120"/>
      <c r="VT11" s="120"/>
      <c r="VU11" s="120"/>
      <c r="VV11" s="120"/>
      <c r="VW11" s="120"/>
      <c r="VX11" s="120"/>
      <c r="VY11" s="120"/>
      <c r="VZ11" s="120"/>
      <c r="WA11" s="120"/>
      <c r="WB11" s="120"/>
      <c r="WC11" s="120"/>
      <c r="WD11" s="120"/>
      <c r="WE11" s="120"/>
      <c r="WF11" s="120"/>
      <c r="WG11" s="120"/>
      <c r="WH11" s="120"/>
      <c r="WI11" s="120"/>
      <c r="WJ11" s="120"/>
      <c r="WK11" s="120"/>
      <c r="WL11" s="120"/>
      <c r="WM11" s="120"/>
      <c r="WN11" s="120"/>
      <c r="WO11" s="120"/>
      <c r="WP11" s="120"/>
      <c r="WQ11" s="120"/>
      <c r="WR11" s="120"/>
      <c r="WS11" s="120"/>
      <c r="WT11" s="120"/>
      <c r="WU11" s="120"/>
      <c r="WV11" s="120"/>
      <c r="WW11" s="120"/>
      <c r="WX11" s="120"/>
      <c r="WY11" s="120"/>
      <c r="WZ11" s="120"/>
      <c r="XA11" s="120"/>
      <c r="XB11" s="120"/>
      <c r="XC11" s="120"/>
      <c r="XD11" s="120"/>
      <c r="XE11" s="120"/>
      <c r="XF11" s="120"/>
      <c r="XG11" s="120"/>
      <c r="XH11" s="120"/>
      <c r="XI11" s="120"/>
      <c r="XJ11" s="120"/>
      <c r="XK11" s="120"/>
      <c r="XL11" s="120"/>
      <c r="XM11" s="120"/>
      <c r="XN11" s="120"/>
      <c r="XO11" s="120"/>
      <c r="XP11" s="120"/>
      <c r="XQ11" s="120"/>
      <c r="XR11" s="120"/>
      <c r="XS11" s="120"/>
      <c r="XT11" s="120"/>
      <c r="XU11" s="120"/>
      <c r="XV11" s="120"/>
      <c r="XW11" s="120"/>
      <c r="XX11" s="120"/>
      <c r="XY11" s="120"/>
      <c r="XZ11" s="120"/>
      <c r="YA11" s="120"/>
      <c r="YB11" s="120"/>
      <c r="YC11" s="120"/>
      <c r="YD11" s="120"/>
      <c r="YE11" s="120"/>
      <c r="YF11" s="120"/>
      <c r="YG11" s="120"/>
      <c r="YH11" s="120"/>
      <c r="YI11" s="120"/>
      <c r="YJ11" s="120"/>
      <c r="YK11" s="120"/>
      <c r="YL11" s="120"/>
      <c r="YM11" s="120"/>
      <c r="YN11" s="120"/>
      <c r="YO11" s="120"/>
      <c r="YP11" s="120"/>
      <c r="YQ11" s="120"/>
      <c r="YR11" s="120"/>
      <c r="YS11" s="120"/>
      <c r="YT11" s="120"/>
      <c r="YU11" s="120"/>
      <c r="YV11" s="120"/>
      <c r="YW11" s="120"/>
      <c r="YX11" s="120"/>
      <c r="YY11" s="120"/>
      <c r="YZ11" s="120"/>
      <c r="ZA11" s="120"/>
      <c r="ZB11" s="120"/>
      <c r="ZC11" s="120"/>
      <c r="ZD11" s="120"/>
      <c r="ZE11" s="120"/>
      <c r="ZF11" s="120"/>
      <c r="ZG11" s="120"/>
      <c r="ZH11" s="120"/>
      <c r="ZI11" s="120"/>
      <c r="ZJ11" s="120"/>
      <c r="ZK11" s="120"/>
      <c r="ZL11" s="120"/>
      <c r="ZM11" s="120"/>
      <c r="ZN11" s="120"/>
      <c r="ZO11" s="120"/>
      <c r="ZP11" s="120"/>
      <c r="ZQ11" s="120"/>
      <c r="ZR11" s="120"/>
      <c r="ZS11" s="120"/>
      <c r="ZT11" s="120"/>
      <c r="ZU11" s="120"/>
      <c r="ZV11" s="120"/>
      <c r="ZW11" s="120"/>
      <c r="ZX11" s="120"/>
      <c r="ZY11" s="120"/>
      <c r="ZZ11" s="120"/>
      <c r="AAA11" s="120"/>
      <c r="AAB11" s="120"/>
      <c r="AAC11" s="120"/>
      <c r="AAD11" s="120"/>
      <c r="AAE11" s="120"/>
      <c r="AAF11" s="120"/>
      <c r="AAG11" s="120"/>
      <c r="AAH11" s="120"/>
      <c r="AAI11" s="120"/>
      <c r="AAJ11" s="120"/>
      <c r="AAK11" s="120"/>
      <c r="AAL11" s="120"/>
      <c r="AAM11" s="120"/>
      <c r="AAN11" s="120"/>
      <c r="AAO11" s="120"/>
      <c r="AAP11" s="120"/>
      <c r="AAQ11" s="120"/>
      <c r="AAR11" s="120"/>
      <c r="AAS11" s="120"/>
      <c r="AAT11" s="120"/>
      <c r="AAU11" s="120"/>
      <c r="AAV11" s="120"/>
      <c r="AAW11" s="120"/>
      <c r="AAX11" s="120"/>
      <c r="AAY11" s="120"/>
      <c r="AAZ11" s="120"/>
      <c r="ABA11" s="120"/>
      <c r="ABB11" s="120"/>
      <c r="ABC11" s="120"/>
      <c r="ABD11" s="120"/>
      <c r="ABE11" s="120"/>
      <c r="ABF11" s="120"/>
      <c r="ABG11" s="120"/>
      <c r="ABH11" s="120"/>
      <c r="ABI11" s="120"/>
      <c r="ABJ11" s="120"/>
      <c r="ABK11" s="120"/>
      <c r="ABL11" s="120"/>
      <c r="ABM11" s="120"/>
      <c r="ABN11" s="120"/>
      <c r="ABO11" s="120"/>
      <c r="ABP11" s="120"/>
      <c r="ABQ11" s="120"/>
      <c r="ABR11" s="120"/>
      <c r="ABS11" s="120"/>
      <c r="ABT11" s="120"/>
      <c r="ABU11" s="120"/>
      <c r="ABV11" s="120"/>
      <c r="ABW11" s="120"/>
      <c r="ABX11" s="120"/>
      <c r="ABY11" s="120"/>
      <c r="ABZ11" s="120"/>
      <c r="ACA11" s="120"/>
      <c r="ACB11" s="120"/>
      <c r="ACC11" s="120"/>
      <c r="ACD11" s="120"/>
      <c r="ACE11" s="120"/>
      <c r="ACF11" s="120"/>
      <c r="ACG11" s="120"/>
      <c r="ACH11" s="120"/>
      <c r="ACI11" s="120"/>
      <c r="ACJ11" s="120"/>
      <c r="ACK11" s="120"/>
      <c r="ACL11" s="120"/>
      <c r="ACM11" s="120"/>
      <c r="ACN11" s="120"/>
      <c r="ACO11" s="120"/>
      <c r="ACP11" s="120"/>
      <c r="ACQ11" s="120"/>
      <c r="ACR11" s="120"/>
      <c r="ACS11" s="120"/>
      <c r="ACT11" s="120"/>
      <c r="ACU11" s="120"/>
      <c r="ACV11" s="120"/>
      <c r="ACW11" s="120"/>
      <c r="ACX11" s="120"/>
      <c r="ACY11" s="120"/>
      <c r="ACZ11" s="120"/>
      <c r="ADA11" s="120"/>
      <c r="ADB11" s="120"/>
      <c r="ADC11" s="120"/>
      <c r="ADD11" s="120"/>
      <c r="ADE11" s="120"/>
      <c r="ADF11" s="120"/>
      <c r="ADG11" s="120"/>
      <c r="ADH11" s="120"/>
      <c r="ADI11" s="120"/>
      <c r="ADJ11" s="120"/>
      <c r="ADK11" s="120"/>
      <c r="ADL11" s="120"/>
      <c r="ADM11" s="120"/>
      <c r="ADN11" s="120"/>
      <c r="ADO11" s="120"/>
      <c r="ADP11" s="120"/>
      <c r="ADQ11" s="120"/>
      <c r="ADR11" s="120"/>
      <c r="ADS11" s="120"/>
      <c r="ADT11" s="120"/>
      <c r="ADU11" s="120"/>
      <c r="ADV11" s="120"/>
      <c r="ADW11" s="120"/>
      <c r="ADX11" s="120"/>
      <c r="ADY11" s="120"/>
      <c r="ADZ11" s="120"/>
      <c r="AEA11" s="120"/>
      <c r="AEB11" s="120"/>
      <c r="AEC11" s="120"/>
      <c r="AED11" s="120"/>
      <c r="AEE11" s="120"/>
      <c r="AEF11" s="120"/>
      <c r="AEG11" s="120"/>
      <c r="AEH11" s="120"/>
      <c r="AEI11" s="120"/>
      <c r="AEJ11" s="120"/>
      <c r="AEK11" s="120"/>
      <c r="AEL11" s="120"/>
      <c r="AEM11" s="120"/>
      <c r="AEN11" s="120"/>
      <c r="AEO11" s="120"/>
      <c r="AEP11" s="120"/>
      <c r="AEQ11" s="120"/>
      <c r="AER11" s="120"/>
      <c r="AES11" s="120"/>
      <c r="AET11" s="120"/>
      <c r="AEU11" s="120"/>
      <c r="AEV11" s="120"/>
      <c r="AEW11" s="120"/>
      <c r="AEX11" s="120"/>
      <c r="AEY11" s="120"/>
      <c r="AEZ11" s="120"/>
      <c r="AFA11" s="120"/>
      <c r="AFB11" s="120"/>
      <c r="AFC11" s="120"/>
      <c r="AFD11" s="120"/>
      <c r="AFE11" s="120"/>
      <c r="AFF11" s="120"/>
      <c r="AFG11" s="120"/>
      <c r="AFH11" s="120"/>
      <c r="AFI11" s="120"/>
      <c r="AFJ11" s="120"/>
      <c r="AFK11" s="120"/>
      <c r="AFL11" s="120"/>
      <c r="AFM11" s="120"/>
      <c r="AFN11" s="120"/>
      <c r="AFO11" s="120"/>
      <c r="AFP11" s="120"/>
      <c r="AFQ11" s="120"/>
      <c r="AFR11" s="120"/>
      <c r="AFS11" s="120"/>
      <c r="AFT11" s="120"/>
      <c r="AFU11" s="120"/>
      <c r="AFV11" s="120"/>
      <c r="AFW11" s="120"/>
      <c r="AFX11" s="120"/>
      <c r="AFY11" s="120"/>
      <c r="AFZ11" s="120"/>
      <c r="AGA11" s="120"/>
      <c r="AGB11" s="120"/>
      <c r="AGC11" s="120"/>
      <c r="AGD11" s="120"/>
      <c r="AGE11" s="120"/>
      <c r="AGF11" s="120"/>
      <c r="AGG11" s="120"/>
      <c r="AGH11" s="120"/>
      <c r="AGI11" s="120"/>
      <c r="AGJ11" s="120"/>
      <c r="AGK11" s="120"/>
      <c r="AGL11" s="120"/>
      <c r="AGM11" s="120"/>
      <c r="AGN11" s="120"/>
      <c r="AGO11" s="120"/>
      <c r="AGP11" s="120"/>
      <c r="AGQ11" s="120"/>
      <c r="AGR11" s="120"/>
      <c r="AGS11" s="120"/>
      <c r="AGT11" s="120"/>
      <c r="AGU11" s="120"/>
      <c r="AGV11" s="120"/>
      <c r="AGW11" s="120"/>
      <c r="AGX11" s="120"/>
      <c r="AGY11" s="120"/>
      <c r="AGZ11" s="120"/>
      <c r="AHA11" s="120"/>
      <c r="AHB11" s="120"/>
      <c r="AHC11" s="120"/>
      <c r="AHD11" s="120"/>
      <c r="AHE11" s="120"/>
      <c r="AHF11" s="120"/>
      <c r="AHG11" s="120"/>
      <c r="AHH11" s="120"/>
      <c r="AHI11" s="120"/>
      <c r="AHJ11" s="120"/>
      <c r="AHK11" s="120"/>
      <c r="AHL11" s="120"/>
      <c r="AHM11" s="120"/>
      <c r="AHN11" s="120"/>
      <c r="AHO11" s="120"/>
      <c r="AHP11" s="120"/>
      <c r="AHQ11" s="120"/>
      <c r="AHR11" s="120"/>
      <c r="AHS11" s="120"/>
      <c r="AHT11" s="120"/>
      <c r="AHU11" s="120"/>
      <c r="AHV11" s="120"/>
      <c r="AHW11" s="120"/>
      <c r="AHX11" s="120"/>
      <c r="AHY11" s="120"/>
      <c r="AHZ11" s="120"/>
      <c r="AIA11" s="120"/>
      <c r="AIB11" s="120"/>
      <c r="AIC11" s="120"/>
      <c r="AID11" s="120"/>
      <c r="AIE11" s="120"/>
      <c r="AIF11" s="120"/>
      <c r="AIG11" s="120"/>
      <c r="AIH11" s="120"/>
      <c r="AII11" s="120"/>
      <c r="AIJ11" s="120"/>
      <c r="AIK11" s="120"/>
      <c r="AIL11" s="120"/>
      <c r="AIM11" s="120"/>
      <c r="AIN11" s="120"/>
      <c r="AIO11" s="120"/>
      <c r="AIP11" s="120"/>
      <c r="AIQ11" s="120"/>
      <c r="AIR11" s="120"/>
      <c r="AIS11" s="120"/>
      <c r="AIT11" s="120"/>
      <c r="AIU11" s="120"/>
      <c r="AIV11" s="120"/>
      <c r="AIW11" s="120"/>
      <c r="AIX11" s="120"/>
      <c r="AIY11" s="120"/>
      <c r="AIZ11" s="120"/>
      <c r="AJA11" s="120"/>
      <c r="AJB11" s="120"/>
      <c r="AJC11" s="120"/>
      <c r="AJD11" s="120"/>
      <c r="AJE11" s="120"/>
      <c r="AJF11" s="120"/>
      <c r="AJG11" s="120"/>
      <c r="AJH11" s="120"/>
      <c r="AJI11" s="120"/>
      <c r="AJJ11" s="120"/>
      <c r="AJK11" s="120"/>
      <c r="AJL11" s="120"/>
      <c r="AJM11" s="120"/>
      <c r="AJN11" s="120"/>
      <c r="AJO11" s="120"/>
      <c r="AJP11" s="120"/>
      <c r="AJQ11" s="120"/>
      <c r="AJR11" s="120"/>
      <c r="AJS11" s="120"/>
      <c r="AJT11" s="120"/>
      <c r="AJU11" s="120"/>
      <c r="AJV11" s="120"/>
      <c r="AJW11" s="120"/>
      <c r="AJX11" s="120"/>
      <c r="AJY11" s="120"/>
      <c r="AJZ11" s="120"/>
      <c r="AKA11" s="120"/>
      <c r="AKB11" s="120"/>
      <c r="AKC11" s="120"/>
      <c r="AKD11" s="120"/>
      <c r="AKE11" s="120"/>
      <c r="AKF11" s="120"/>
      <c r="AKG11" s="120"/>
      <c r="AKH11" s="120"/>
      <c r="AKI11" s="120"/>
      <c r="AKJ11" s="120"/>
      <c r="AKK11" s="120"/>
      <c r="AKL11" s="120"/>
      <c r="AKM11" s="120"/>
      <c r="AKN11" s="120"/>
      <c r="AKO11" s="120"/>
      <c r="AKP11" s="120"/>
      <c r="AKQ11" s="120"/>
      <c r="AKR11" s="120"/>
      <c r="AKS11" s="120"/>
      <c r="AKT11" s="120"/>
      <c r="AKU11" s="120"/>
      <c r="AKV11" s="120"/>
      <c r="AKW11" s="120"/>
      <c r="AKX11" s="120"/>
      <c r="AKY11" s="120"/>
      <c r="AKZ11" s="120"/>
      <c r="ALA11" s="120"/>
      <c r="ALB11" s="120"/>
      <c r="ALC11" s="120"/>
      <c r="ALD11" s="120"/>
      <c r="ALE11" s="120"/>
      <c r="ALF11" s="120"/>
      <c r="ALG11" s="120"/>
      <c r="ALH11" s="120"/>
      <c r="ALI11" s="120"/>
      <c r="ALJ11" s="120"/>
      <c r="ALK11" s="120"/>
      <c r="ALL11" s="120"/>
      <c r="ALM11" s="120"/>
      <c r="ALN11" s="120"/>
      <c r="ALO11" s="120"/>
      <c r="ALP11" s="120"/>
      <c r="ALQ11" s="120"/>
      <c r="ALR11" s="120"/>
      <c r="ALS11" s="120"/>
      <c r="ALT11" s="120"/>
      <c r="ALU11" s="120"/>
      <c r="ALV11" s="120"/>
      <c r="ALW11" s="120"/>
      <c r="ALX11" s="120"/>
      <c r="ALY11" s="120"/>
      <c r="ALZ11" s="120"/>
      <c r="AMA11" s="120"/>
      <c r="AMB11" s="120"/>
      <c r="AMC11" s="120"/>
      <c r="AMD11" s="120"/>
      <c r="AME11" s="120"/>
      <c r="AMF11" s="120"/>
      <c r="AMG11" s="120"/>
      <c r="AMH11" s="120"/>
      <c r="AMI11" s="120"/>
      <c r="AMJ11" s="120"/>
      <c r="AMK11" s="120"/>
    </row>
    <row r="12" spans="1:1025">
      <c r="A12" s="109"/>
      <c r="B12" s="110" t="s">
        <v>1408</v>
      </c>
      <c r="C12" s="107"/>
      <c r="D12" s="110" t="s">
        <v>19</v>
      </c>
      <c r="E12" s="105"/>
      <c r="F12" s="106"/>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c r="CK12" s="120"/>
      <c r="CL12" s="120"/>
      <c r="CM12" s="120"/>
      <c r="CN12" s="120"/>
      <c r="CO12" s="120"/>
      <c r="CP12" s="120"/>
      <c r="CQ12" s="120"/>
      <c r="CR12" s="120"/>
      <c r="CS12" s="120"/>
      <c r="CT12" s="120"/>
      <c r="CU12" s="120"/>
      <c r="CV12" s="120"/>
      <c r="CW12" s="120"/>
      <c r="CX12" s="120"/>
      <c r="CY12" s="120"/>
      <c r="CZ12" s="120"/>
      <c r="DA12" s="120"/>
      <c r="DB12" s="120"/>
      <c r="DC12" s="120"/>
      <c r="DD12" s="120"/>
      <c r="DE12" s="120"/>
      <c r="DF12" s="120"/>
      <c r="DG12" s="120"/>
      <c r="DH12" s="120"/>
      <c r="DI12" s="120"/>
      <c r="DJ12" s="120"/>
      <c r="DK12" s="120"/>
      <c r="DL12" s="120"/>
      <c r="DM12" s="120"/>
      <c r="DN12" s="120"/>
      <c r="DO12" s="120"/>
      <c r="DP12" s="120"/>
      <c r="DQ12" s="120"/>
      <c r="DR12" s="120"/>
      <c r="DS12" s="120"/>
      <c r="DT12" s="120"/>
      <c r="DU12" s="120"/>
      <c r="DV12" s="120"/>
      <c r="DW12" s="120"/>
      <c r="DX12" s="120"/>
      <c r="DY12" s="120"/>
      <c r="DZ12" s="120"/>
      <c r="EA12" s="120"/>
      <c r="EB12" s="120"/>
      <c r="EC12" s="120"/>
      <c r="ED12" s="120"/>
      <c r="EE12" s="120"/>
      <c r="EF12" s="120"/>
      <c r="EG12" s="120"/>
      <c r="EH12" s="120"/>
      <c r="EI12" s="120"/>
      <c r="EJ12" s="120"/>
      <c r="EK12" s="120"/>
      <c r="EL12" s="120"/>
      <c r="EM12" s="120"/>
      <c r="EN12" s="120"/>
      <c r="EO12" s="120"/>
      <c r="EP12" s="120"/>
      <c r="EQ12" s="120"/>
      <c r="ER12" s="120"/>
      <c r="ES12" s="120"/>
      <c r="ET12" s="120"/>
      <c r="EU12" s="120"/>
      <c r="EV12" s="120"/>
      <c r="EW12" s="120"/>
      <c r="EX12" s="120"/>
      <c r="EY12" s="120"/>
      <c r="EZ12" s="120"/>
      <c r="FA12" s="120"/>
      <c r="FB12" s="120"/>
      <c r="FC12" s="120"/>
      <c r="FD12" s="120"/>
      <c r="FE12" s="120"/>
      <c r="FF12" s="120"/>
      <c r="FG12" s="120"/>
      <c r="FH12" s="120"/>
      <c r="FI12" s="120"/>
      <c r="FJ12" s="120"/>
      <c r="FK12" s="120"/>
      <c r="FL12" s="120"/>
      <c r="FM12" s="120"/>
      <c r="FN12" s="120"/>
      <c r="FO12" s="120"/>
      <c r="FP12" s="120"/>
      <c r="FQ12" s="120"/>
      <c r="FR12" s="120"/>
      <c r="FS12" s="120"/>
      <c r="FT12" s="120"/>
      <c r="FU12" s="120"/>
      <c r="FV12" s="120"/>
      <c r="FW12" s="120"/>
      <c r="FX12" s="120"/>
      <c r="FY12" s="120"/>
      <c r="FZ12" s="120"/>
      <c r="GA12" s="120"/>
      <c r="GB12" s="120"/>
      <c r="GC12" s="120"/>
      <c r="GD12" s="120"/>
      <c r="GE12" s="120"/>
      <c r="GF12" s="120"/>
      <c r="GG12" s="120"/>
      <c r="GH12" s="120"/>
      <c r="GI12" s="120"/>
      <c r="GJ12" s="120"/>
      <c r="GK12" s="120"/>
      <c r="GL12" s="120"/>
      <c r="GM12" s="120"/>
      <c r="GN12" s="120"/>
      <c r="GO12" s="120"/>
      <c r="GP12" s="120"/>
      <c r="GQ12" s="120"/>
      <c r="GR12" s="120"/>
      <c r="GS12" s="120"/>
      <c r="GT12" s="120"/>
      <c r="GU12" s="120"/>
      <c r="GV12" s="120"/>
      <c r="GW12" s="120"/>
      <c r="GX12" s="120"/>
      <c r="GY12" s="120"/>
      <c r="GZ12" s="120"/>
      <c r="HA12" s="120"/>
      <c r="HB12" s="120"/>
      <c r="HC12" s="120"/>
      <c r="HD12" s="120"/>
      <c r="HE12" s="120"/>
      <c r="HF12" s="120"/>
      <c r="HG12" s="120"/>
      <c r="HH12" s="120"/>
      <c r="HI12" s="120"/>
      <c r="HJ12" s="120"/>
      <c r="HK12" s="120"/>
      <c r="HL12" s="120"/>
      <c r="HM12" s="120"/>
      <c r="HN12" s="120"/>
      <c r="HO12" s="120"/>
      <c r="HP12" s="120"/>
      <c r="HQ12" s="120"/>
      <c r="HR12" s="120"/>
      <c r="HS12" s="120"/>
      <c r="HT12" s="120"/>
      <c r="HU12" s="120"/>
      <c r="HV12" s="120"/>
      <c r="HW12" s="120"/>
      <c r="HX12" s="120"/>
      <c r="HY12" s="120"/>
      <c r="HZ12" s="120"/>
      <c r="IA12" s="120"/>
      <c r="IB12" s="120"/>
      <c r="IC12" s="120"/>
      <c r="ID12" s="120"/>
      <c r="IE12" s="120"/>
      <c r="IF12" s="120"/>
      <c r="IG12" s="120"/>
      <c r="IH12" s="120"/>
      <c r="II12" s="120"/>
      <c r="IJ12" s="120"/>
      <c r="IK12" s="120"/>
      <c r="IL12" s="120"/>
      <c r="IM12" s="120"/>
      <c r="IN12" s="120"/>
      <c r="IO12" s="120"/>
      <c r="IP12" s="120"/>
      <c r="IQ12" s="120"/>
      <c r="IR12" s="120"/>
      <c r="IS12" s="120"/>
      <c r="IT12" s="120"/>
      <c r="IU12" s="120"/>
      <c r="IV12" s="120"/>
      <c r="IW12" s="120"/>
      <c r="IX12" s="120"/>
      <c r="IY12" s="120"/>
      <c r="IZ12" s="120"/>
      <c r="JA12" s="120"/>
      <c r="JB12" s="120"/>
      <c r="JC12" s="120"/>
      <c r="JD12" s="120"/>
      <c r="JE12" s="120"/>
      <c r="JF12" s="120"/>
      <c r="JG12" s="120"/>
      <c r="JH12" s="120"/>
      <c r="JI12" s="120"/>
      <c r="JJ12" s="120"/>
      <c r="JK12" s="120"/>
      <c r="JL12" s="120"/>
      <c r="JM12" s="120"/>
      <c r="JN12" s="120"/>
      <c r="JO12" s="120"/>
      <c r="JP12" s="120"/>
      <c r="JQ12" s="120"/>
      <c r="JR12" s="120"/>
      <c r="JS12" s="120"/>
      <c r="JT12" s="120"/>
      <c r="JU12" s="120"/>
      <c r="JV12" s="120"/>
      <c r="JW12" s="120"/>
      <c r="JX12" s="120"/>
      <c r="JY12" s="120"/>
      <c r="JZ12" s="120"/>
      <c r="KA12" s="120"/>
      <c r="KB12" s="120"/>
      <c r="KC12" s="120"/>
      <c r="KD12" s="120"/>
      <c r="KE12" s="120"/>
      <c r="KF12" s="120"/>
      <c r="KG12" s="120"/>
      <c r="KH12" s="120"/>
      <c r="KI12" s="120"/>
      <c r="KJ12" s="120"/>
      <c r="KK12" s="120"/>
      <c r="KL12" s="120"/>
      <c r="KM12" s="120"/>
      <c r="KN12" s="120"/>
      <c r="KO12" s="120"/>
      <c r="KP12" s="120"/>
      <c r="KQ12" s="120"/>
      <c r="KR12" s="120"/>
      <c r="KS12" s="120"/>
      <c r="KT12" s="120"/>
      <c r="KU12" s="120"/>
      <c r="KV12" s="120"/>
      <c r="KW12" s="120"/>
      <c r="KX12" s="120"/>
      <c r="KY12" s="120"/>
      <c r="KZ12" s="120"/>
      <c r="LA12" s="120"/>
      <c r="LB12" s="120"/>
      <c r="LC12" s="120"/>
      <c r="LD12" s="120"/>
      <c r="LE12" s="120"/>
      <c r="LF12" s="120"/>
      <c r="LG12" s="120"/>
      <c r="LH12" s="120"/>
      <c r="LI12" s="120"/>
      <c r="LJ12" s="120"/>
      <c r="LK12" s="120"/>
      <c r="LL12" s="120"/>
      <c r="LM12" s="120"/>
      <c r="LN12" s="120"/>
      <c r="LO12" s="120"/>
      <c r="LP12" s="120"/>
      <c r="LQ12" s="120"/>
      <c r="LR12" s="120"/>
      <c r="LS12" s="120"/>
      <c r="LT12" s="120"/>
      <c r="LU12" s="120"/>
      <c r="LV12" s="120"/>
      <c r="LW12" s="120"/>
      <c r="LX12" s="120"/>
      <c r="LY12" s="120"/>
      <c r="LZ12" s="120"/>
      <c r="MA12" s="120"/>
      <c r="MB12" s="120"/>
      <c r="MC12" s="120"/>
      <c r="MD12" s="120"/>
      <c r="ME12" s="120"/>
      <c r="MF12" s="120"/>
      <c r="MG12" s="120"/>
      <c r="MH12" s="120"/>
      <c r="MI12" s="120"/>
      <c r="MJ12" s="120"/>
      <c r="MK12" s="120"/>
      <c r="ML12" s="120"/>
      <c r="MM12" s="120"/>
      <c r="MN12" s="120"/>
      <c r="MO12" s="120"/>
      <c r="MP12" s="120"/>
      <c r="MQ12" s="120"/>
      <c r="MR12" s="120"/>
      <c r="MS12" s="120"/>
      <c r="MT12" s="120"/>
      <c r="MU12" s="120"/>
      <c r="MV12" s="120"/>
      <c r="MW12" s="120"/>
      <c r="MX12" s="120"/>
      <c r="MY12" s="120"/>
      <c r="MZ12" s="120"/>
      <c r="NA12" s="120"/>
      <c r="NB12" s="120"/>
      <c r="NC12" s="120"/>
      <c r="ND12" s="120"/>
      <c r="NE12" s="120"/>
      <c r="NF12" s="120"/>
      <c r="NG12" s="120"/>
      <c r="NH12" s="120"/>
      <c r="NI12" s="120"/>
      <c r="NJ12" s="120"/>
      <c r="NK12" s="120"/>
      <c r="NL12" s="120"/>
      <c r="NM12" s="120"/>
      <c r="NN12" s="120"/>
      <c r="NO12" s="120"/>
      <c r="NP12" s="120"/>
      <c r="NQ12" s="120"/>
      <c r="NR12" s="120"/>
      <c r="NS12" s="120"/>
      <c r="NT12" s="120"/>
      <c r="NU12" s="120"/>
      <c r="NV12" s="120"/>
      <c r="NW12" s="120"/>
      <c r="NX12" s="120"/>
      <c r="NY12" s="120"/>
      <c r="NZ12" s="120"/>
      <c r="OA12" s="120"/>
      <c r="OB12" s="120"/>
      <c r="OC12" s="120"/>
      <c r="OD12" s="120"/>
      <c r="OE12" s="120"/>
      <c r="OF12" s="120"/>
      <c r="OG12" s="120"/>
      <c r="OH12" s="120"/>
      <c r="OI12" s="120"/>
      <c r="OJ12" s="120"/>
      <c r="OK12" s="120"/>
      <c r="OL12" s="120"/>
      <c r="OM12" s="120"/>
      <c r="ON12" s="120"/>
      <c r="OO12" s="120"/>
      <c r="OP12" s="120"/>
      <c r="OQ12" s="120"/>
      <c r="OR12" s="120"/>
      <c r="OS12" s="120"/>
      <c r="OT12" s="120"/>
      <c r="OU12" s="120"/>
      <c r="OV12" s="120"/>
      <c r="OW12" s="120"/>
      <c r="OX12" s="120"/>
      <c r="OY12" s="120"/>
      <c r="OZ12" s="120"/>
      <c r="PA12" s="120"/>
      <c r="PB12" s="120"/>
      <c r="PC12" s="120"/>
      <c r="PD12" s="120"/>
      <c r="PE12" s="120"/>
      <c r="PF12" s="120"/>
      <c r="PG12" s="120"/>
      <c r="PH12" s="120"/>
      <c r="PI12" s="120"/>
      <c r="PJ12" s="120"/>
      <c r="PK12" s="120"/>
      <c r="PL12" s="120"/>
      <c r="PM12" s="120"/>
      <c r="PN12" s="120"/>
      <c r="PO12" s="120"/>
      <c r="PP12" s="120"/>
      <c r="PQ12" s="120"/>
      <c r="PR12" s="120"/>
      <c r="PS12" s="120"/>
      <c r="PT12" s="120"/>
      <c r="PU12" s="120"/>
      <c r="PV12" s="120"/>
      <c r="PW12" s="120"/>
      <c r="PX12" s="120"/>
      <c r="PY12" s="120"/>
      <c r="PZ12" s="120"/>
      <c r="QA12" s="120"/>
      <c r="QB12" s="120"/>
      <c r="QC12" s="120"/>
      <c r="QD12" s="120"/>
      <c r="QE12" s="120"/>
      <c r="QF12" s="120"/>
      <c r="QG12" s="120"/>
      <c r="QH12" s="120"/>
      <c r="QI12" s="120"/>
      <c r="QJ12" s="120"/>
      <c r="QK12" s="120"/>
      <c r="QL12" s="120"/>
      <c r="QM12" s="120"/>
      <c r="QN12" s="120"/>
      <c r="QO12" s="120"/>
      <c r="QP12" s="120"/>
      <c r="QQ12" s="120"/>
      <c r="QR12" s="120"/>
      <c r="QS12" s="120"/>
      <c r="QT12" s="120"/>
      <c r="QU12" s="120"/>
      <c r="QV12" s="120"/>
      <c r="QW12" s="120"/>
      <c r="QX12" s="120"/>
      <c r="QY12" s="120"/>
      <c r="QZ12" s="120"/>
      <c r="RA12" s="120"/>
      <c r="RB12" s="120"/>
      <c r="RC12" s="120"/>
      <c r="RD12" s="120"/>
      <c r="RE12" s="120"/>
      <c r="RF12" s="120"/>
      <c r="RG12" s="120"/>
      <c r="RH12" s="120"/>
      <c r="RI12" s="120"/>
      <c r="RJ12" s="120"/>
      <c r="RK12" s="120"/>
      <c r="RL12" s="120"/>
      <c r="RM12" s="120"/>
      <c r="RN12" s="120"/>
      <c r="RO12" s="120"/>
      <c r="RP12" s="120"/>
      <c r="RQ12" s="120"/>
      <c r="RR12" s="120"/>
      <c r="RS12" s="120"/>
      <c r="RT12" s="120"/>
      <c r="RU12" s="120"/>
      <c r="RV12" s="120"/>
      <c r="RW12" s="120"/>
      <c r="RX12" s="120"/>
      <c r="RY12" s="120"/>
      <c r="RZ12" s="120"/>
      <c r="SA12" s="120"/>
      <c r="SB12" s="120"/>
      <c r="SC12" s="120"/>
      <c r="SD12" s="120"/>
      <c r="SE12" s="120"/>
      <c r="SF12" s="120"/>
      <c r="SG12" s="120"/>
      <c r="SH12" s="120"/>
      <c r="SI12" s="120"/>
      <c r="SJ12" s="120"/>
      <c r="SK12" s="120"/>
      <c r="SL12" s="120"/>
      <c r="SM12" s="120"/>
      <c r="SN12" s="120"/>
      <c r="SO12" s="120"/>
      <c r="SP12" s="120"/>
      <c r="SQ12" s="120"/>
      <c r="SR12" s="120"/>
      <c r="SS12" s="120"/>
      <c r="ST12" s="120"/>
      <c r="SU12" s="120"/>
      <c r="SV12" s="120"/>
      <c r="SW12" s="120"/>
      <c r="SX12" s="120"/>
      <c r="SY12" s="120"/>
      <c r="SZ12" s="120"/>
      <c r="TA12" s="120"/>
      <c r="TB12" s="120"/>
      <c r="TC12" s="120"/>
      <c r="TD12" s="120"/>
      <c r="TE12" s="120"/>
      <c r="TF12" s="120"/>
      <c r="TG12" s="120"/>
      <c r="TH12" s="120"/>
      <c r="TI12" s="120"/>
      <c r="TJ12" s="120"/>
      <c r="TK12" s="120"/>
      <c r="TL12" s="120"/>
      <c r="TM12" s="120"/>
      <c r="TN12" s="120"/>
      <c r="TO12" s="120"/>
      <c r="TP12" s="120"/>
      <c r="TQ12" s="120"/>
      <c r="TR12" s="120"/>
      <c r="TS12" s="120"/>
      <c r="TT12" s="120"/>
      <c r="TU12" s="120"/>
      <c r="TV12" s="120"/>
      <c r="TW12" s="120"/>
      <c r="TX12" s="120"/>
      <c r="TY12" s="120"/>
      <c r="TZ12" s="120"/>
      <c r="UA12" s="120"/>
      <c r="UB12" s="120"/>
      <c r="UC12" s="120"/>
      <c r="UD12" s="120"/>
      <c r="UE12" s="120"/>
      <c r="UF12" s="120"/>
      <c r="UG12" s="120"/>
      <c r="UH12" s="120"/>
      <c r="UI12" s="120"/>
      <c r="UJ12" s="120"/>
      <c r="UK12" s="120"/>
      <c r="UL12" s="120"/>
      <c r="UM12" s="120"/>
      <c r="UN12" s="120"/>
      <c r="UO12" s="120"/>
      <c r="UP12" s="120"/>
      <c r="UQ12" s="120"/>
      <c r="UR12" s="120"/>
      <c r="US12" s="120"/>
      <c r="UT12" s="120"/>
      <c r="UU12" s="120"/>
      <c r="UV12" s="120"/>
      <c r="UW12" s="120"/>
      <c r="UX12" s="120"/>
      <c r="UY12" s="120"/>
      <c r="UZ12" s="120"/>
      <c r="VA12" s="120"/>
      <c r="VB12" s="120"/>
      <c r="VC12" s="120"/>
      <c r="VD12" s="120"/>
      <c r="VE12" s="120"/>
      <c r="VF12" s="120"/>
      <c r="VG12" s="120"/>
      <c r="VH12" s="120"/>
      <c r="VI12" s="120"/>
      <c r="VJ12" s="120"/>
      <c r="VK12" s="120"/>
      <c r="VL12" s="120"/>
      <c r="VM12" s="120"/>
      <c r="VN12" s="120"/>
      <c r="VO12" s="120"/>
      <c r="VP12" s="120"/>
      <c r="VQ12" s="120"/>
      <c r="VR12" s="120"/>
      <c r="VS12" s="120"/>
      <c r="VT12" s="120"/>
      <c r="VU12" s="120"/>
      <c r="VV12" s="120"/>
      <c r="VW12" s="120"/>
      <c r="VX12" s="120"/>
      <c r="VY12" s="120"/>
      <c r="VZ12" s="120"/>
      <c r="WA12" s="120"/>
      <c r="WB12" s="120"/>
      <c r="WC12" s="120"/>
      <c r="WD12" s="120"/>
      <c r="WE12" s="120"/>
      <c r="WF12" s="120"/>
      <c r="WG12" s="120"/>
      <c r="WH12" s="120"/>
      <c r="WI12" s="120"/>
      <c r="WJ12" s="120"/>
      <c r="WK12" s="120"/>
      <c r="WL12" s="120"/>
      <c r="WM12" s="120"/>
      <c r="WN12" s="120"/>
      <c r="WO12" s="120"/>
      <c r="WP12" s="120"/>
      <c r="WQ12" s="120"/>
      <c r="WR12" s="120"/>
      <c r="WS12" s="120"/>
      <c r="WT12" s="120"/>
      <c r="WU12" s="120"/>
      <c r="WV12" s="120"/>
      <c r="WW12" s="120"/>
      <c r="WX12" s="120"/>
      <c r="WY12" s="120"/>
      <c r="WZ12" s="120"/>
      <c r="XA12" s="120"/>
      <c r="XB12" s="120"/>
      <c r="XC12" s="120"/>
      <c r="XD12" s="120"/>
      <c r="XE12" s="120"/>
      <c r="XF12" s="120"/>
      <c r="XG12" s="120"/>
      <c r="XH12" s="120"/>
      <c r="XI12" s="120"/>
      <c r="XJ12" s="120"/>
      <c r="XK12" s="120"/>
      <c r="XL12" s="120"/>
      <c r="XM12" s="120"/>
      <c r="XN12" s="120"/>
      <c r="XO12" s="120"/>
      <c r="XP12" s="120"/>
      <c r="XQ12" s="120"/>
      <c r="XR12" s="120"/>
      <c r="XS12" s="120"/>
      <c r="XT12" s="120"/>
      <c r="XU12" s="120"/>
      <c r="XV12" s="120"/>
      <c r="XW12" s="120"/>
      <c r="XX12" s="120"/>
      <c r="XY12" s="120"/>
      <c r="XZ12" s="120"/>
      <c r="YA12" s="120"/>
      <c r="YB12" s="120"/>
      <c r="YC12" s="120"/>
      <c r="YD12" s="120"/>
      <c r="YE12" s="120"/>
      <c r="YF12" s="120"/>
      <c r="YG12" s="120"/>
      <c r="YH12" s="120"/>
      <c r="YI12" s="120"/>
      <c r="YJ12" s="120"/>
      <c r="YK12" s="120"/>
      <c r="YL12" s="120"/>
      <c r="YM12" s="120"/>
      <c r="YN12" s="120"/>
      <c r="YO12" s="120"/>
      <c r="YP12" s="120"/>
      <c r="YQ12" s="120"/>
      <c r="YR12" s="120"/>
      <c r="YS12" s="120"/>
      <c r="YT12" s="120"/>
      <c r="YU12" s="120"/>
      <c r="YV12" s="120"/>
      <c r="YW12" s="120"/>
      <c r="YX12" s="120"/>
      <c r="YY12" s="120"/>
      <c r="YZ12" s="120"/>
      <c r="ZA12" s="120"/>
      <c r="ZB12" s="120"/>
      <c r="ZC12" s="120"/>
      <c r="ZD12" s="120"/>
      <c r="ZE12" s="120"/>
      <c r="ZF12" s="120"/>
      <c r="ZG12" s="120"/>
      <c r="ZH12" s="120"/>
      <c r="ZI12" s="120"/>
      <c r="ZJ12" s="120"/>
      <c r="ZK12" s="120"/>
      <c r="ZL12" s="120"/>
      <c r="ZM12" s="120"/>
      <c r="ZN12" s="120"/>
      <c r="ZO12" s="120"/>
      <c r="ZP12" s="120"/>
      <c r="ZQ12" s="120"/>
      <c r="ZR12" s="120"/>
      <c r="ZS12" s="120"/>
      <c r="ZT12" s="120"/>
      <c r="ZU12" s="120"/>
      <c r="ZV12" s="120"/>
      <c r="ZW12" s="120"/>
      <c r="ZX12" s="120"/>
      <c r="ZY12" s="120"/>
      <c r="ZZ12" s="120"/>
      <c r="AAA12" s="120"/>
      <c r="AAB12" s="120"/>
      <c r="AAC12" s="120"/>
      <c r="AAD12" s="120"/>
      <c r="AAE12" s="120"/>
      <c r="AAF12" s="120"/>
      <c r="AAG12" s="120"/>
      <c r="AAH12" s="120"/>
      <c r="AAI12" s="120"/>
      <c r="AAJ12" s="120"/>
      <c r="AAK12" s="120"/>
      <c r="AAL12" s="120"/>
      <c r="AAM12" s="120"/>
      <c r="AAN12" s="120"/>
      <c r="AAO12" s="120"/>
      <c r="AAP12" s="120"/>
      <c r="AAQ12" s="120"/>
      <c r="AAR12" s="120"/>
      <c r="AAS12" s="120"/>
      <c r="AAT12" s="120"/>
      <c r="AAU12" s="120"/>
      <c r="AAV12" s="120"/>
      <c r="AAW12" s="120"/>
      <c r="AAX12" s="120"/>
      <c r="AAY12" s="120"/>
      <c r="AAZ12" s="120"/>
      <c r="ABA12" s="120"/>
      <c r="ABB12" s="120"/>
      <c r="ABC12" s="120"/>
      <c r="ABD12" s="120"/>
      <c r="ABE12" s="120"/>
      <c r="ABF12" s="120"/>
      <c r="ABG12" s="120"/>
      <c r="ABH12" s="120"/>
      <c r="ABI12" s="120"/>
      <c r="ABJ12" s="120"/>
      <c r="ABK12" s="120"/>
      <c r="ABL12" s="120"/>
      <c r="ABM12" s="120"/>
      <c r="ABN12" s="120"/>
      <c r="ABO12" s="120"/>
      <c r="ABP12" s="120"/>
      <c r="ABQ12" s="120"/>
      <c r="ABR12" s="120"/>
      <c r="ABS12" s="120"/>
      <c r="ABT12" s="120"/>
      <c r="ABU12" s="120"/>
      <c r="ABV12" s="120"/>
      <c r="ABW12" s="120"/>
      <c r="ABX12" s="120"/>
      <c r="ABY12" s="120"/>
      <c r="ABZ12" s="120"/>
      <c r="ACA12" s="120"/>
      <c r="ACB12" s="120"/>
      <c r="ACC12" s="120"/>
      <c r="ACD12" s="120"/>
      <c r="ACE12" s="120"/>
      <c r="ACF12" s="120"/>
      <c r="ACG12" s="120"/>
      <c r="ACH12" s="120"/>
      <c r="ACI12" s="120"/>
      <c r="ACJ12" s="120"/>
      <c r="ACK12" s="120"/>
      <c r="ACL12" s="120"/>
      <c r="ACM12" s="120"/>
      <c r="ACN12" s="120"/>
      <c r="ACO12" s="120"/>
      <c r="ACP12" s="120"/>
      <c r="ACQ12" s="120"/>
      <c r="ACR12" s="120"/>
      <c r="ACS12" s="120"/>
      <c r="ACT12" s="120"/>
      <c r="ACU12" s="120"/>
      <c r="ACV12" s="120"/>
      <c r="ACW12" s="120"/>
      <c r="ACX12" s="120"/>
      <c r="ACY12" s="120"/>
      <c r="ACZ12" s="120"/>
      <c r="ADA12" s="120"/>
      <c r="ADB12" s="120"/>
      <c r="ADC12" s="120"/>
      <c r="ADD12" s="120"/>
      <c r="ADE12" s="120"/>
      <c r="ADF12" s="120"/>
      <c r="ADG12" s="120"/>
      <c r="ADH12" s="120"/>
      <c r="ADI12" s="120"/>
      <c r="ADJ12" s="120"/>
      <c r="ADK12" s="120"/>
      <c r="ADL12" s="120"/>
      <c r="ADM12" s="120"/>
      <c r="ADN12" s="120"/>
      <c r="ADO12" s="120"/>
      <c r="ADP12" s="120"/>
      <c r="ADQ12" s="120"/>
      <c r="ADR12" s="120"/>
      <c r="ADS12" s="120"/>
      <c r="ADT12" s="120"/>
      <c r="ADU12" s="120"/>
      <c r="ADV12" s="120"/>
      <c r="ADW12" s="120"/>
      <c r="ADX12" s="120"/>
      <c r="ADY12" s="120"/>
      <c r="ADZ12" s="120"/>
      <c r="AEA12" s="120"/>
      <c r="AEB12" s="120"/>
      <c r="AEC12" s="120"/>
      <c r="AED12" s="120"/>
      <c r="AEE12" s="120"/>
      <c r="AEF12" s="120"/>
      <c r="AEG12" s="120"/>
      <c r="AEH12" s="120"/>
      <c r="AEI12" s="120"/>
      <c r="AEJ12" s="120"/>
      <c r="AEK12" s="120"/>
      <c r="AEL12" s="120"/>
      <c r="AEM12" s="120"/>
      <c r="AEN12" s="120"/>
      <c r="AEO12" s="120"/>
      <c r="AEP12" s="120"/>
      <c r="AEQ12" s="120"/>
      <c r="AER12" s="120"/>
      <c r="AES12" s="120"/>
      <c r="AET12" s="120"/>
      <c r="AEU12" s="120"/>
      <c r="AEV12" s="120"/>
      <c r="AEW12" s="120"/>
      <c r="AEX12" s="120"/>
      <c r="AEY12" s="120"/>
      <c r="AEZ12" s="120"/>
      <c r="AFA12" s="120"/>
      <c r="AFB12" s="120"/>
      <c r="AFC12" s="120"/>
      <c r="AFD12" s="120"/>
      <c r="AFE12" s="120"/>
      <c r="AFF12" s="120"/>
      <c r="AFG12" s="120"/>
      <c r="AFH12" s="120"/>
      <c r="AFI12" s="120"/>
      <c r="AFJ12" s="120"/>
      <c r="AFK12" s="120"/>
      <c r="AFL12" s="120"/>
      <c r="AFM12" s="120"/>
      <c r="AFN12" s="120"/>
      <c r="AFO12" s="120"/>
      <c r="AFP12" s="120"/>
      <c r="AFQ12" s="120"/>
      <c r="AFR12" s="120"/>
      <c r="AFS12" s="120"/>
      <c r="AFT12" s="120"/>
      <c r="AFU12" s="120"/>
      <c r="AFV12" s="120"/>
      <c r="AFW12" s="120"/>
      <c r="AFX12" s="120"/>
      <c r="AFY12" s="120"/>
      <c r="AFZ12" s="120"/>
      <c r="AGA12" s="120"/>
      <c r="AGB12" s="120"/>
      <c r="AGC12" s="120"/>
      <c r="AGD12" s="120"/>
      <c r="AGE12" s="120"/>
      <c r="AGF12" s="120"/>
      <c r="AGG12" s="120"/>
      <c r="AGH12" s="120"/>
      <c r="AGI12" s="120"/>
      <c r="AGJ12" s="120"/>
      <c r="AGK12" s="120"/>
      <c r="AGL12" s="120"/>
      <c r="AGM12" s="120"/>
      <c r="AGN12" s="120"/>
      <c r="AGO12" s="120"/>
      <c r="AGP12" s="120"/>
      <c r="AGQ12" s="120"/>
      <c r="AGR12" s="120"/>
      <c r="AGS12" s="120"/>
      <c r="AGT12" s="120"/>
      <c r="AGU12" s="120"/>
      <c r="AGV12" s="120"/>
      <c r="AGW12" s="120"/>
      <c r="AGX12" s="120"/>
      <c r="AGY12" s="120"/>
      <c r="AGZ12" s="120"/>
      <c r="AHA12" s="120"/>
      <c r="AHB12" s="120"/>
      <c r="AHC12" s="120"/>
      <c r="AHD12" s="120"/>
      <c r="AHE12" s="120"/>
      <c r="AHF12" s="120"/>
      <c r="AHG12" s="120"/>
      <c r="AHH12" s="120"/>
      <c r="AHI12" s="120"/>
      <c r="AHJ12" s="120"/>
      <c r="AHK12" s="120"/>
      <c r="AHL12" s="120"/>
      <c r="AHM12" s="120"/>
      <c r="AHN12" s="120"/>
      <c r="AHO12" s="120"/>
      <c r="AHP12" s="120"/>
      <c r="AHQ12" s="120"/>
      <c r="AHR12" s="120"/>
      <c r="AHS12" s="120"/>
      <c r="AHT12" s="120"/>
      <c r="AHU12" s="120"/>
      <c r="AHV12" s="120"/>
      <c r="AHW12" s="120"/>
      <c r="AHX12" s="120"/>
      <c r="AHY12" s="120"/>
      <c r="AHZ12" s="120"/>
      <c r="AIA12" s="120"/>
      <c r="AIB12" s="120"/>
      <c r="AIC12" s="120"/>
      <c r="AID12" s="120"/>
      <c r="AIE12" s="120"/>
      <c r="AIF12" s="120"/>
      <c r="AIG12" s="120"/>
      <c r="AIH12" s="120"/>
      <c r="AII12" s="120"/>
      <c r="AIJ12" s="120"/>
      <c r="AIK12" s="120"/>
      <c r="AIL12" s="120"/>
      <c r="AIM12" s="120"/>
      <c r="AIN12" s="120"/>
      <c r="AIO12" s="120"/>
      <c r="AIP12" s="120"/>
      <c r="AIQ12" s="120"/>
      <c r="AIR12" s="120"/>
      <c r="AIS12" s="120"/>
      <c r="AIT12" s="120"/>
      <c r="AIU12" s="120"/>
      <c r="AIV12" s="120"/>
      <c r="AIW12" s="120"/>
      <c r="AIX12" s="120"/>
      <c r="AIY12" s="120"/>
      <c r="AIZ12" s="120"/>
      <c r="AJA12" s="120"/>
      <c r="AJB12" s="120"/>
      <c r="AJC12" s="120"/>
      <c r="AJD12" s="120"/>
      <c r="AJE12" s="120"/>
      <c r="AJF12" s="120"/>
      <c r="AJG12" s="120"/>
      <c r="AJH12" s="120"/>
      <c r="AJI12" s="120"/>
      <c r="AJJ12" s="120"/>
      <c r="AJK12" s="120"/>
      <c r="AJL12" s="120"/>
      <c r="AJM12" s="120"/>
      <c r="AJN12" s="120"/>
      <c r="AJO12" s="120"/>
      <c r="AJP12" s="120"/>
      <c r="AJQ12" s="120"/>
      <c r="AJR12" s="120"/>
      <c r="AJS12" s="120"/>
      <c r="AJT12" s="120"/>
      <c r="AJU12" s="120"/>
      <c r="AJV12" s="120"/>
      <c r="AJW12" s="120"/>
      <c r="AJX12" s="120"/>
      <c r="AJY12" s="120"/>
      <c r="AJZ12" s="120"/>
      <c r="AKA12" s="120"/>
      <c r="AKB12" s="120"/>
      <c r="AKC12" s="120"/>
      <c r="AKD12" s="120"/>
      <c r="AKE12" s="120"/>
      <c r="AKF12" s="120"/>
      <c r="AKG12" s="120"/>
      <c r="AKH12" s="120"/>
      <c r="AKI12" s="120"/>
      <c r="AKJ12" s="120"/>
      <c r="AKK12" s="120"/>
      <c r="AKL12" s="120"/>
      <c r="AKM12" s="120"/>
      <c r="AKN12" s="120"/>
      <c r="AKO12" s="120"/>
      <c r="AKP12" s="120"/>
      <c r="AKQ12" s="120"/>
      <c r="AKR12" s="120"/>
      <c r="AKS12" s="120"/>
      <c r="AKT12" s="120"/>
      <c r="AKU12" s="120"/>
      <c r="AKV12" s="120"/>
      <c r="AKW12" s="120"/>
      <c r="AKX12" s="120"/>
      <c r="AKY12" s="120"/>
      <c r="AKZ12" s="120"/>
      <c r="ALA12" s="120"/>
      <c r="ALB12" s="120"/>
      <c r="ALC12" s="120"/>
      <c r="ALD12" s="120"/>
      <c r="ALE12" s="120"/>
      <c r="ALF12" s="120"/>
      <c r="ALG12" s="120"/>
      <c r="ALH12" s="120"/>
      <c r="ALI12" s="120"/>
      <c r="ALJ12" s="120"/>
      <c r="ALK12" s="120"/>
      <c r="ALL12" s="120"/>
      <c r="ALM12" s="120"/>
      <c r="ALN12" s="120"/>
      <c r="ALO12" s="120"/>
      <c r="ALP12" s="120"/>
      <c r="ALQ12" s="120"/>
      <c r="ALR12" s="120"/>
      <c r="ALS12" s="120"/>
      <c r="ALT12" s="120"/>
      <c r="ALU12" s="120"/>
      <c r="ALV12" s="120"/>
      <c r="ALW12" s="120"/>
      <c r="ALX12" s="120"/>
      <c r="ALY12" s="120"/>
      <c r="ALZ12" s="120"/>
      <c r="AMA12" s="120"/>
      <c r="AMB12" s="120"/>
      <c r="AMC12" s="120"/>
      <c r="AMD12" s="120"/>
      <c r="AME12" s="120"/>
      <c r="AMF12" s="120"/>
      <c r="AMG12" s="120"/>
      <c r="AMH12" s="120"/>
      <c r="AMI12" s="120"/>
      <c r="AMJ12" s="120"/>
      <c r="AMK12" s="120"/>
    </row>
    <row r="13" spans="1:1025">
      <c r="A13" s="109"/>
      <c r="B13" s="110" t="s">
        <v>1409</v>
      </c>
      <c r="C13" s="107"/>
      <c r="D13" s="110" t="s">
        <v>21</v>
      </c>
      <c r="E13" s="105"/>
      <c r="F13" s="106"/>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c r="CK13" s="120"/>
      <c r="CL13" s="120"/>
      <c r="CM13" s="120"/>
      <c r="CN13" s="120"/>
      <c r="CO13" s="120"/>
      <c r="CP13" s="120"/>
      <c r="CQ13" s="120"/>
      <c r="CR13" s="120"/>
      <c r="CS13" s="120"/>
      <c r="CT13" s="120"/>
      <c r="CU13" s="120"/>
      <c r="CV13" s="120"/>
      <c r="CW13" s="120"/>
      <c r="CX13" s="120"/>
      <c r="CY13" s="120"/>
      <c r="CZ13" s="120"/>
      <c r="DA13" s="120"/>
      <c r="DB13" s="120"/>
      <c r="DC13" s="120"/>
      <c r="DD13" s="120"/>
      <c r="DE13" s="120"/>
      <c r="DF13" s="120"/>
      <c r="DG13" s="120"/>
      <c r="DH13" s="120"/>
      <c r="DI13" s="120"/>
      <c r="DJ13" s="120"/>
      <c r="DK13" s="120"/>
      <c r="DL13" s="120"/>
      <c r="DM13" s="120"/>
      <c r="DN13" s="120"/>
      <c r="DO13" s="120"/>
      <c r="DP13" s="120"/>
      <c r="DQ13" s="120"/>
      <c r="DR13" s="120"/>
      <c r="DS13" s="120"/>
      <c r="DT13" s="120"/>
      <c r="DU13" s="120"/>
      <c r="DV13" s="120"/>
      <c r="DW13" s="120"/>
      <c r="DX13" s="120"/>
      <c r="DY13" s="120"/>
      <c r="DZ13" s="120"/>
      <c r="EA13" s="120"/>
      <c r="EB13" s="120"/>
      <c r="EC13" s="120"/>
      <c r="ED13" s="120"/>
      <c r="EE13" s="120"/>
      <c r="EF13" s="120"/>
      <c r="EG13" s="120"/>
      <c r="EH13" s="120"/>
      <c r="EI13" s="120"/>
      <c r="EJ13" s="120"/>
      <c r="EK13" s="120"/>
      <c r="EL13" s="120"/>
      <c r="EM13" s="120"/>
      <c r="EN13" s="120"/>
      <c r="EO13" s="120"/>
      <c r="EP13" s="120"/>
      <c r="EQ13" s="120"/>
      <c r="ER13" s="120"/>
      <c r="ES13" s="120"/>
      <c r="ET13" s="120"/>
      <c r="EU13" s="120"/>
      <c r="EV13" s="120"/>
      <c r="EW13" s="120"/>
      <c r="EX13" s="120"/>
      <c r="EY13" s="120"/>
      <c r="EZ13" s="120"/>
      <c r="FA13" s="120"/>
      <c r="FB13" s="120"/>
      <c r="FC13" s="120"/>
      <c r="FD13" s="120"/>
      <c r="FE13" s="120"/>
      <c r="FF13" s="120"/>
      <c r="FG13" s="120"/>
      <c r="FH13" s="120"/>
      <c r="FI13" s="120"/>
      <c r="FJ13" s="120"/>
      <c r="FK13" s="120"/>
      <c r="FL13" s="120"/>
      <c r="FM13" s="120"/>
      <c r="FN13" s="120"/>
      <c r="FO13" s="120"/>
      <c r="FP13" s="120"/>
      <c r="FQ13" s="120"/>
      <c r="FR13" s="120"/>
      <c r="FS13" s="120"/>
      <c r="FT13" s="120"/>
      <c r="FU13" s="120"/>
      <c r="FV13" s="120"/>
      <c r="FW13" s="120"/>
      <c r="FX13" s="120"/>
      <c r="FY13" s="120"/>
      <c r="FZ13" s="120"/>
      <c r="GA13" s="120"/>
      <c r="GB13" s="120"/>
      <c r="GC13" s="120"/>
      <c r="GD13" s="120"/>
      <c r="GE13" s="120"/>
      <c r="GF13" s="120"/>
      <c r="GG13" s="120"/>
      <c r="GH13" s="120"/>
      <c r="GI13" s="120"/>
      <c r="GJ13" s="120"/>
      <c r="GK13" s="120"/>
      <c r="GL13" s="120"/>
      <c r="GM13" s="120"/>
      <c r="GN13" s="120"/>
      <c r="GO13" s="120"/>
      <c r="GP13" s="120"/>
      <c r="GQ13" s="120"/>
      <c r="GR13" s="120"/>
      <c r="GS13" s="120"/>
      <c r="GT13" s="120"/>
      <c r="GU13" s="120"/>
      <c r="GV13" s="120"/>
      <c r="GW13" s="120"/>
      <c r="GX13" s="120"/>
      <c r="GY13" s="120"/>
      <c r="GZ13" s="120"/>
      <c r="HA13" s="120"/>
      <c r="HB13" s="120"/>
      <c r="HC13" s="120"/>
      <c r="HD13" s="120"/>
      <c r="HE13" s="120"/>
      <c r="HF13" s="120"/>
      <c r="HG13" s="120"/>
      <c r="HH13" s="120"/>
      <c r="HI13" s="120"/>
      <c r="HJ13" s="120"/>
      <c r="HK13" s="120"/>
      <c r="HL13" s="120"/>
      <c r="HM13" s="120"/>
      <c r="HN13" s="120"/>
      <c r="HO13" s="120"/>
      <c r="HP13" s="120"/>
      <c r="HQ13" s="120"/>
      <c r="HR13" s="120"/>
      <c r="HS13" s="120"/>
      <c r="HT13" s="120"/>
      <c r="HU13" s="120"/>
      <c r="HV13" s="120"/>
      <c r="HW13" s="120"/>
      <c r="HX13" s="120"/>
      <c r="HY13" s="120"/>
      <c r="HZ13" s="120"/>
      <c r="IA13" s="120"/>
      <c r="IB13" s="120"/>
      <c r="IC13" s="120"/>
      <c r="ID13" s="120"/>
      <c r="IE13" s="120"/>
      <c r="IF13" s="120"/>
      <c r="IG13" s="120"/>
      <c r="IH13" s="120"/>
      <c r="II13" s="120"/>
      <c r="IJ13" s="120"/>
      <c r="IK13" s="120"/>
      <c r="IL13" s="120"/>
      <c r="IM13" s="120"/>
      <c r="IN13" s="120"/>
      <c r="IO13" s="120"/>
      <c r="IP13" s="120"/>
      <c r="IQ13" s="120"/>
      <c r="IR13" s="120"/>
      <c r="IS13" s="120"/>
      <c r="IT13" s="120"/>
      <c r="IU13" s="120"/>
      <c r="IV13" s="120"/>
      <c r="IW13" s="120"/>
      <c r="IX13" s="120"/>
      <c r="IY13" s="120"/>
      <c r="IZ13" s="120"/>
      <c r="JA13" s="120"/>
      <c r="JB13" s="120"/>
      <c r="JC13" s="120"/>
      <c r="JD13" s="120"/>
      <c r="JE13" s="120"/>
      <c r="JF13" s="120"/>
      <c r="JG13" s="120"/>
      <c r="JH13" s="120"/>
      <c r="JI13" s="120"/>
      <c r="JJ13" s="120"/>
      <c r="JK13" s="120"/>
      <c r="JL13" s="120"/>
      <c r="JM13" s="120"/>
      <c r="JN13" s="120"/>
      <c r="JO13" s="120"/>
      <c r="JP13" s="120"/>
      <c r="JQ13" s="120"/>
      <c r="JR13" s="120"/>
      <c r="JS13" s="120"/>
      <c r="JT13" s="120"/>
      <c r="JU13" s="120"/>
      <c r="JV13" s="120"/>
      <c r="JW13" s="120"/>
      <c r="JX13" s="120"/>
      <c r="JY13" s="120"/>
      <c r="JZ13" s="120"/>
      <c r="KA13" s="120"/>
      <c r="KB13" s="120"/>
      <c r="KC13" s="120"/>
      <c r="KD13" s="120"/>
      <c r="KE13" s="120"/>
      <c r="KF13" s="120"/>
      <c r="KG13" s="120"/>
      <c r="KH13" s="120"/>
      <c r="KI13" s="120"/>
      <c r="KJ13" s="120"/>
      <c r="KK13" s="120"/>
      <c r="KL13" s="120"/>
      <c r="KM13" s="120"/>
      <c r="KN13" s="120"/>
      <c r="KO13" s="120"/>
      <c r="KP13" s="120"/>
      <c r="KQ13" s="120"/>
      <c r="KR13" s="120"/>
      <c r="KS13" s="120"/>
      <c r="KT13" s="120"/>
      <c r="KU13" s="120"/>
      <c r="KV13" s="120"/>
      <c r="KW13" s="120"/>
      <c r="KX13" s="120"/>
      <c r="KY13" s="120"/>
      <c r="KZ13" s="120"/>
      <c r="LA13" s="120"/>
      <c r="LB13" s="120"/>
      <c r="LC13" s="120"/>
      <c r="LD13" s="120"/>
      <c r="LE13" s="120"/>
      <c r="LF13" s="120"/>
      <c r="LG13" s="120"/>
      <c r="LH13" s="120"/>
      <c r="LI13" s="120"/>
      <c r="LJ13" s="120"/>
      <c r="LK13" s="120"/>
      <c r="LL13" s="120"/>
      <c r="LM13" s="120"/>
      <c r="LN13" s="120"/>
      <c r="LO13" s="120"/>
      <c r="LP13" s="120"/>
      <c r="LQ13" s="120"/>
      <c r="LR13" s="120"/>
      <c r="LS13" s="120"/>
      <c r="LT13" s="120"/>
      <c r="LU13" s="120"/>
      <c r="LV13" s="120"/>
      <c r="LW13" s="120"/>
      <c r="LX13" s="120"/>
      <c r="LY13" s="120"/>
      <c r="LZ13" s="120"/>
      <c r="MA13" s="120"/>
      <c r="MB13" s="120"/>
      <c r="MC13" s="120"/>
      <c r="MD13" s="120"/>
      <c r="ME13" s="120"/>
      <c r="MF13" s="120"/>
      <c r="MG13" s="120"/>
      <c r="MH13" s="120"/>
      <c r="MI13" s="120"/>
      <c r="MJ13" s="120"/>
      <c r="MK13" s="120"/>
      <c r="ML13" s="120"/>
      <c r="MM13" s="120"/>
      <c r="MN13" s="120"/>
      <c r="MO13" s="120"/>
      <c r="MP13" s="120"/>
      <c r="MQ13" s="120"/>
      <c r="MR13" s="120"/>
      <c r="MS13" s="120"/>
      <c r="MT13" s="120"/>
      <c r="MU13" s="120"/>
      <c r="MV13" s="120"/>
      <c r="MW13" s="120"/>
      <c r="MX13" s="120"/>
      <c r="MY13" s="120"/>
      <c r="MZ13" s="120"/>
      <c r="NA13" s="120"/>
      <c r="NB13" s="120"/>
      <c r="NC13" s="120"/>
      <c r="ND13" s="120"/>
      <c r="NE13" s="120"/>
      <c r="NF13" s="120"/>
      <c r="NG13" s="120"/>
      <c r="NH13" s="120"/>
      <c r="NI13" s="120"/>
      <c r="NJ13" s="120"/>
      <c r="NK13" s="120"/>
      <c r="NL13" s="120"/>
      <c r="NM13" s="120"/>
      <c r="NN13" s="120"/>
      <c r="NO13" s="120"/>
      <c r="NP13" s="120"/>
      <c r="NQ13" s="120"/>
      <c r="NR13" s="120"/>
      <c r="NS13" s="120"/>
      <c r="NT13" s="120"/>
      <c r="NU13" s="120"/>
      <c r="NV13" s="120"/>
      <c r="NW13" s="120"/>
      <c r="NX13" s="120"/>
      <c r="NY13" s="120"/>
      <c r="NZ13" s="120"/>
      <c r="OA13" s="120"/>
      <c r="OB13" s="120"/>
      <c r="OC13" s="120"/>
      <c r="OD13" s="120"/>
      <c r="OE13" s="120"/>
      <c r="OF13" s="120"/>
      <c r="OG13" s="120"/>
      <c r="OH13" s="120"/>
      <c r="OI13" s="120"/>
      <c r="OJ13" s="120"/>
      <c r="OK13" s="120"/>
      <c r="OL13" s="120"/>
      <c r="OM13" s="120"/>
      <c r="ON13" s="120"/>
      <c r="OO13" s="120"/>
      <c r="OP13" s="120"/>
      <c r="OQ13" s="120"/>
      <c r="OR13" s="120"/>
      <c r="OS13" s="120"/>
      <c r="OT13" s="120"/>
      <c r="OU13" s="120"/>
      <c r="OV13" s="120"/>
      <c r="OW13" s="120"/>
      <c r="OX13" s="120"/>
      <c r="OY13" s="120"/>
      <c r="OZ13" s="120"/>
      <c r="PA13" s="120"/>
      <c r="PB13" s="120"/>
      <c r="PC13" s="120"/>
      <c r="PD13" s="120"/>
      <c r="PE13" s="120"/>
      <c r="PF13" s="120"/>
      <c r="PG13" s="120"/>
      <c r="PH13" s="120"/>
      <c r="PI13" s="120"/>
      <c r="PJ13" s="120"/>
      <c r="PK13" s="120"/>
      <c r="PL13" s="120"/>
      <c r="PM13" s="120"/>
      <c r="PN13" s="120"/>
      <c r="PO13" s="120"/>
      <c r="PP13" s="120"/>
      <c r="PQ13" s="120"/>
      <c r="PR13" s="120"/>
      <c r="PS13" s="120"/>
      <c r="PT13" s="120"/>
      <c r="PU13" s="120"/>
      <c r="PV13" s="120"/>
      <c r="PW13" s="120"/>
      <c r="PX13" s="120"/>
      <c r="PY13" s="120"/>
      <c r="PZ13" s="120"/>
      <c r="QA13" s="120"/>
      <c r="QB13" s="120"/>
      <c r="QC13" s="120"/>
      <c r="QD13" s="120"/>
      <c r="QE13" s="120"/>
      <c r="QF13" s="120"/>
      <c r="QG13" s="120"/>
      <c r="QH13" s="120"/>
      <c r="QI13" s="120"/>
      <c r="QJ13" s="120"/>
      <c r="QK13" s="120"/>
      <c r="QL13" s="120"/>
      <c r="QM13" s="120"/>
      <c r="QN13" s="120"/>
      <c r="QO13" s="120"/>
      <c r="QP13" s="120"/>
      <c r="QQ13" s="120"/>
      <c r="QR13" s="120"/>
      <c r="QS13" s="120"/>
      <c r="QT13" s="120"/>
      <c r="QU13" s="120"/>
      <c r="QV13" s="120"/>
      <c r="QW13" s="120"/>
      <c r="QX13" s="120"/>
      <c r="QY13" s="120"/>
      <c r="QZ13" s="120"/>
      <c r="RA13" s="120"/>
      <c r="RB13" s="120"/>
      <c r="RC13" s="120"/>
      <c r="RD13" s="120"/>
      <c r="RE13" s="120"/>
      <c r="RF13" s="120"/>
      <c r="RG13" s="120"/>
      <c r="RH13" s="120"/>
      <c r="RI13" s="120"/>
      <c r="RJ13" s="120"/>
      <c r="RK13" s="120"/>
      <c r="RL13" s="120"/>
      <c r="RM13" s="120"/>
      <c r="RN13" s="120"/>
      <c r="RO13" s="120"/>
      <c r="RP13" s="120"/>
      <c r="RQ13" s="120"/>
      <c r="RR13" s="120"/>
      <c r="RS13" s="120"/>
      <c r="RT13" s="120"/>
      <c r="RU13" s="120"/>
      <c r="RV13" s="120"/>
      <c r="RW13" s="120"/>
      <c r="RX13" s="120"/>
      <c r="RY13" s="120"/>
      <c r="RZ13" s="120"/>
      <c r="SA13" s="120"/>
      <c r="SB13" s="120"/>
      <c r="SC13" s="120"/>
      <c r="SD13" s="120"/>
      <c r="SE13" s="120"/>
      <c r="SF13" s="120"/>
      <c r="SG13" s="120"/>
      <c r="SH13" s="120"/>
      <c r="SI13" s="120"/>
      <c r="SJ13" s="120"/>
      <c r="SK13" s="120"/>
      <c r="SL13" s="120"/>
      <c r="SM13" s="120"/>
      <c r="SN13" s="120"/>
      <c r="SO13" s="120"/>
      <c r="SP13" s="120"/>
      <c r="SQ13" s="120"/>
      <c r="SR13" s="120"/>
      <c r="SS13" s="120"/>
      <c r="ST13" s="120"/>
      <c r="SU13" s="120"/>
      <c r="SV13" s="120"/>
      <c r="SW13" s="120"/>
      <c r="SX13" s="120"/>
      <c r="SY13" s="120"/>
      <c r="SZ13" s="120"/>
      <c r="TA13" s="120"/>
      <c r="TB13" s="120"/>
      <c r="TC13" s="120"/>
      <c r="TD13" s="120"/>
      <c r="TE13" s="120"/>
      <c r="TF13" s="120"/>
      <c r="TG13" s="120"/>
      <c r="TH13" s="120"/>
      <c r="TI13" s="120"/>
      <c r="TJ13" s="120"/>
      <c r="TK13" s="120"/>
      <c r="TL13" s="120"/>
      <c r="TM13" s="120"/>
      <c r="TN13" s="120"/>
      <c r="TO13" s="120"/>
      <c r="TP13" s="120"/>
      <c r="TQ13" s="120"/>
      <c r="TR13" s="120"/>
      <c r="TS13" s="120"/>
      <c r="TT13" s="120"/>
      <c r="TU13" s="120"/>
      <c r="TV13" s="120"/>
      <c r="TW13" s="120"/>
      <c r="TX13" s="120"/>
      <c r="TY13" s="120"/>
      <c r="TZ13" s="120"/>
      <c r="UA13" s="120"/>
      <c r="UB13" s="120"/>
      <c r="UC13" s="120"/>
      <c r="UD13" s="120"/>
      <c r="UE13" s="120"/>
      <c r="UF13" s="120"/>
      <c r="UG13" s="120"/>
      <c r="UH13" s="120"/>
      <c r="UI13" s="120"/>
      <c r="UJ13" s="120"/>
      <c r="UK13" s="120"/>
      <c r="UL13" s="120"/>
      <c r="UM13" s="120"/>
      <c r="UN13" s="120"/>
      <c r="UO13" s="120"/>
      <c r="UP13" s="120"/>
      <c r="UQ13" s="120"/>
      <c r="UR13" s="120"/>
      <c r="US13" s="120"/>
      <c r="UT13" s="120"/>
      <c r="UU13" s="120"/>
      <c r="UV13" s="120"/>
      <c r="UW13" s="120"/>
      <c r="UX13" s="120"/>
      <c r="UY13" s="120"/>
      <c r="UZ13" s="120"/>
      <c r="VA13" s="120"/>
      <c r="VB13" s="120"/>
      <c r="VC13" s="120"/>
      <c r="VD13" s="120"/>
      <c r="VE13" s="120"/>
      <c r="VF13" s="120"/>
      <c r="VG13" s="120"/>
      <c r="VH13" s="120"/>
      <c r="VI13" s="120"/>
      <c r="VJ13" s="120"/>
      <c r="VK13" s="120"/>
      <c r="VL13" s="120"/>
      <c r="VM13" s="120"/>
      <c r="VN13" s="120"/>
      <c r="VO13" s="120"/>
      <c r="VP13" s="120"/>
      <c r="VQ13" s="120"/>
      <c r="VR13" s="120"/>
      <c r="VS13" s="120"/>
      <c r="VT13" s="120"/>
      <c r="VU13" s="120"/>
      <c r="VV13" s="120"/>
      <c r="VW13" s="120"/>
      <c r="VX13" s="120"/>
      <c r="VY13" s="120"/>
      <c r="VZ13" s="120"/>
      <c r="WA13" s="120"/>
      <c r="WB13" s="120"/>
      <c r="WC13" s="120"/>
      <c r="WD13" s="120"/>
      <c r="WE13" s="120"/>
      <c r="WF13" s="120"/>
      <c r="WG13" s="120"/>
      <c r="WH13" s="120"/>
      <c r="WI13" s="120"/>
      <c r="WJ13" s="120"/>
      <c r="WK13" s="120"/>
      <c r="WL13" s="120"/>
      <c r="WM13" s="120"/>
      <c r="WN13" s="120"/>
      <c r="WO13" s="120"/>
      <c r="WP13" s="120"/>
      <c r="WQ13" s="120"/>
      <c r="WR13" s="120"/>
      <c r="WS13" s="120"/>
      <c r="WT13" s="120"/>
      <c r="WU13" s="120"/>
      <c r="WV13" s="120"/>
      <c r="WW13" s="120"/>
      <c r="WX13" s="120"/>
      <c r="WY13" s="120"/>
      <c r="WZ13" s="120"/>
      <c r="XA13" s="120"/>
      <c r="XB13" s="120"/>
      <c r="XC13" s="120"/>
      <c r="XD13" s="120"/>
      <c r="XE13" s="120"/>
      <c r="XF13" s="120"/>
      <c r="XG13" s="120"/>
      <c r="XH13" s="120"/>
      <c r="XI13" s="120"/>
      <c r="XJ13" s="120"/>
      <c r="XK13" s="120"/>
      <c r="XL13" s="120"/>
      <c r="XM13" s="120"/>
      <c r="XN13" s="120"/>
      <c r="XO13" s="120"/>
      <c r="XP13" s="120"/>
      <c r="XQ13" s="120"/>
      <c r="XR13" s="120"/>
      <c r="XS13" s="120"/>
      <c r="XT13" s="120"/>
      <c r="XU13" s="120"/>
      <c r="XV13" s="120"/>
      <c r="XW13" s="120"/>
      <c r="XX13" s="120"/>
      <c r="XY13" s="120"/>
      <c r="XZ13" s="120"/>
      <c r="YA13" s="120"/>
      <c r="YB13" s="120"/>
      <c r="YC13" s="120"/>
      <c r="YD13" s="120"/>
      <c r="YE13" s="120"/>
      <c r="YF13" s="120"/>
      <c r="YG13" s="120"/>
      <c r="YH13" s="120"/>
      <c r="YI13" s="120"/>
      <c r="YJ13" s="120"/>
      <c r="YK13" s="120"/>
      <c r="YL13" s="120"/>
      <c r="YM13" s="120"/>
      <c r="YN13" s="120"/>
      <c r="YO13" s="120"/>
      <c r="YP13" s="120"/>
      <c r="YQ13" s="120"/>
      <c r="YR13" s="120"/>
      <c r="YS13" s="120"/>
      <c r="YT13" s="120"/>
      <c r="YU13" s="120"/>
      <c r="YV13" s="120"/>
      <c r="YW13" s="120"/>
      <c r="YX13" s="120"/>
      <c r="YY13" s="120"/>
      <c r="YZ13" s="120"/>
      <c r="ZA13" s="120"/>
      <c r="ZB13" s="120"/>
      <c r="ZC13" s="120"/>
      <c r="ZD13" s="120"/>
      <c r="ZE13" s="120"/>
      <c r="ZF13" s="120"/>
      <c r="ZG13" s="120"/>
      <c r="ZH13" s="120"/>
      <c r="ZI13" s="120"/>
      <c r="ZJ13" s="120"/>
      <c r="ZK13" s="120"/>
      <c r="ZL13" s="120"/>
      <c r="ZM13" s="120"/>
      <c r="ZN13" s="120"/>
      <c r="ZO13" s="120"/>
      <c r="ZP13" s="120"/>
      <c r="ZQ13" s="120"/>
      <c r="ZR13" s="120"/>
      <c r="ZS13" s="120"/>
      <c r="ZT13" s="120"/>
      <c r="ZU13" s="120"/>
      <c r="ZV13" s="120"/>
      <c r="ZW13" s="120"/>
      <c r="ZX13" s="120"/>
      <c r="ZY13" s="120"/>
      <c r="ZZ13" s="120"/>
      <c r="AAA13" s="120"/>
      <c r="AAB13" s="120"/>
      <c r="AAC13" s="120"/>
      <c r="AAD13" s="120"/>
      <c r="AAE13" s="120"/>
      <c r="AAF13" s="120"/>
      <c r="AAG13" s="120"/>
      <c r="AAH13" s="120"/>
      <c r="AAI13" s="120"/>
      <c r="AAJ13" s="120"/>
      <c r="AAK13" s="120"/>
      <c r="AAL13" s="120"/>
      <c r="AAM13" s="120"/>
      <c r="AAN13" s="120"/>
      <c r="AAO13" s="120"/>
      <c r="AAP13" s="120"/>
      <c r="AAQ13" s="120"/>
      <c r="AAR13" s="120"/>
      <c r="AAS13" s="120"/>
      <c r="AAT13" s="120"/>
      <c r="AAU13" s="120"/>
      <c r="AAV13" s="120"/>
      <c r="AAW13" s="120"/>
      <c r="AAX13" s="120"/>
      <c r="AAY13" s="120"/>
      <c r="AAZ13" s="120"/>
      <c r="ABA13" s="120"/>
      <c r="ABB13" s="120"/>
      <c r="ABC13" s="120"/>
      <c r="ABD13" s="120"/>
      <c r="ABE13" s="120"/>
      <c r="ABF13" s="120"/>
      <c r="ABG13" s="120"/>
      <c r="ABH13" s="120"/>
      <c r="ABI13" s="120"/>
      <c r="ABJ13" s="120"/>
      <c r="ABK13" s="120"/>
      <c r="ABL13" s="120"/>
      <c r="ABM13" s="120"/>
      <c r="ABN13" s="120"/>
      <c r="ABO13" s="120"/>
      <c r="ABP13" s="120"/>
      <c r="ABQ13" s="120"/>
      <c r="ABR13" s="120"/>
      <c r="ABS13" s="120"/>
      <c r="ABT13" s="120"/>
      <c r="ABU13" s="120"/>
      <c r="ABV13" s="120"/>
      <c r="ABW13" s="120"/>
      <c r="ABX13" s="120"/>
      <c r="ABY13" s="120"/>
      <c r="ABZ13" s="120"/>
      <c r="ACA13" s="120"/>
      <c r="ACB13" s="120"/>
      <c r="ACC13" s="120"/>
      <c r="ACD13" s="120"/>
      <c r="ACE13" s="120"/>
      <c r="ACF13" s="120"/>
      <c r="ACG13" s="120"/>
      <c r="ACH13" s="120"/>
      <c r="ACI13" s="120"/>
      <c r="ACJ13" s="120"/>
      <c r="ACK13" s="120"/>
      <c r="ACL13" s="120"/>
      <c r="ACM13" s="120"/>
      <c r="ACN13" s="120"/>
      <c r="ACO13" s="120"/>
      <c r="ACP13" s="120"/>
      <c r="ACQ13" s="120"/>
      <c r="ACR13" s="120"/>
      <c r="ACS13" s="120"/>
      <c r="ACT13" s="120"/>
      <c r="ACU13" s="120"/>
      <c r="ACV13" s="120"/>
      <c r="ACW13" s="120"/>
      <c r="ACX13" s="120"/>
      <c r="ACY13" s="120"/>
      <c r="ACZ13" s="120"/>
      <c r="ADA13" s="120"/>
      <c r="ADB13" s="120"/>
      <c r="ADC13" s="120"/>
      <c r="ADD13" s="120"/>
      <c r="ADE13" s="120"/>
      <c r="ADF13" s="120"/>
      <c r="ADG13" s="120"/>
      <c r="ADH13" s="120"/>
      <c r="ADI13" s="120"/>
      <c r="ADJ13" s="120"/>
      <c r="ADK13" s="120"/>
      <c r="ADL13" s="120"/>
      <c r="ADM13" s="120"/>
      <c r="ADN13" s="120"/>
      <c r="ADO13" s="120"/>
      <c r="ADP13" s="120"/>
      <c r="ADQ13" s="120"/>
      <c r="ADR13" s="120"/>
      <c r="ADS13" s="120"/>
      <c r="ADT13" s="120"/>
      <c r="ADU13" s="120"/>
      <c r="ADV13" s="120"/>
      <c r="ADW13" s="120"/>
      <c r="ADX13" s="120"/>
      <c r="ADY13" s="120"/>
      <c r="ADZ13" s="120"/>
      <c r="AEA13" s="120"/>
      <c r="AEB13" s="120"/>
      <c r="AEC13" s="120"/>
      <c r="AED13" s="120"/>
      <c r="AEE13" s="120"/>
      <c r="AEF13" s="120"/>
      <c r="AEG13" s="120"/>
      <c r="AEH13" s="120"/>
      <c r="AEI13" s="120"/>
      <c r="AEJ13" s="120"/>
      <c r="AEK13" s="120"/>
      <c r="AEL13" s="120"/>
      <c r="AEM13" s="120"/>
      <c r="AEN13" s="120"/>
      <c r="AEO13" s="120"/>
      <c r="AEP13" s="120"/>
      <c r="AEQ13" s="120"/>
      <c r="AER13" s="120"/>
      <c r="AES13" s="120"/>
      <c r="AET13" s="120"/>
      <c r="AEU13" s="120"/>
      <c r="AEV13" s="120"/>
      <c r="AEW13" s="120"/>
      <c r="AEX13" s="120"/>
      <c r="AEY13" s="120"/>
      <c r="AEZ13" s="120"/>
      <c r="AFA13" s="120"/>
      <c r="AFB13" s="120"/>
      <c r="AFC13" s="120"/>
      <c r="AFD13" s="120"/>
      <c r="AFE13" s="120"/>
      <c r="AFF13" s="120"/>
      <c r="AFG13" s="120"/>
      <c r="AFH13" s="120"/>
      <c r="AFI13" s="120"/>
      <c r="AFJ13" s="120"/>
      <c r="AFK13" s="120"/>
      <c r="AFL13" s="120"/>
      <c r="AFM13" s="120"/>
      <c r="AFN13" s="120"/>
      <c r="AFO13" s="120"/>
      <c r="AFP13" s="120"/>
      <c r="AFQ13" s="120"/>
      <c r="AFR13" s="120"/>
      <c r="AFS13" s="120"/>
      <c r="AFT13" s="120"/>
      <c r="AFU13" s="120"/>
      <c r="AFV13" s="120"/>
      <c r="AFW13" s="120"/>
      <c r="AFX13" s="120"/>
      <c r="AFY13" s="120"/>
      <c r="AFZ13" s="120"/>
      <c r="AGA13" s="120"/>
      <c r="AGB13" s="120"/>
      <c r="AGC13" s="120"/>
      <c r="AGD13" s="120"/>
      <c r="AGE13" s="120"/>
      <c r="AGF13" s="120"/>
      <c r="AGG13" s="120"/>
      <c r="AGH13" s="120"/>
      <c r="AGI13" s="120"/>
      <c r="AGJ13" s="120"/>
      <c r="AGK13" s="120"/>
      <c r="AGL13" s="120"/>
      <c r="AGM13" s="120"/>
      <c r="AGN13" s="120"/>
      <c r="AGO13" s="120"/>
      <c r="AGP13" s="120"/>
      <c r="AGQ13" s="120"/>
      <c r="AGR13" s="120"/>
      <c r="AGS13" s="120"/>
      <c r="AGT13" s="120"/>
      <c r="AGU13" s="120"/>
      <c r="AGV13" s="120"/>
      <c r="AGW13" s="120"/>
      <c r="AGX13" s="120"/>
      <c r="AGY13" s="120"/>
      <c r="AGZ13" s="120"/>
      <c r="AHA13" s="120"/>
      <c r="AHB13" s="120"/>
      <c r="AHC13" s="120"/>
      <c r="AHD13" s="120"/>
      <c r="AHE13" s="120"/>
      <c r="AHF13" s="120"/>
      <c r="AHG13" s="120"/>
      <c r="AHH13" s="120"/>
      <c r="AHI13" s="120"/>
      <c r="AHJ13" s="120"/>
      <c r="AHK13" s="120"/>
      <c r="AHL13" s="120"/>
      <c r="AHM13" s="120"/>
      <c r="AHN13" s="120"/>
      <c r="AHO13" s="120"/>
      <c r="AHP13" s="120"/>
      <c r="AHQ13" s="120"/>
      <c r="AHR13" s="120"/>
      <c r="AHS13" s="120"/>
      <c r="AHT13" s="120"/>
      <c r="AHU13" s="120"/>
      <c r="AHV13" s="120"/>
      <c r="AHW13" s="120"/>
      <c r="AHX13" s="120"/>
      <c r="AHY13" s="120"/>
      <c r="AHZ13" s="120"/>
      <c r="AIA13" s="120"/>
      <c r="AIB13" s="120"/>
      <c r="AIC13" s="120"/>
      <c r="AID13" s="120"/>
      <c r="AIE13" s="120"/>
      <c r="AIF13" s="120"/>
      <c r="AIG13" s="120"/>
      <c r="AIH13" s="120"/>
      <c r="AII13" s="120"/>
      <c r="AIJ13" s="120"/>
      <c r="AIK13" s="120"/>
      <c r="AIL13" s="120"/>
      <c r="AIM13" s="120"/>
      <c r="AIN13" s="120"/>
      <c r="AIO13" s="120"/>
      <c r="AIP13" s="120"/>
      <c r="AIQ13" s="120"/>
      <c r="AIR13" s="120"/>
      <c r="AIS13" s="120"/>
      <c r="AIT13" s="120"/>
      <c r="AIU13" s="120"/>
      <c r="AIV13" s="120"/>
      <c r="AIW13" s="120"/>
      <c r="AIX13" s="120"/>
      <c r="AIY13" s="120"/>
      <c r="AIZ13" s="120"/>
      <c r="AJA13" s="120"/>
      <c r="AJB13" s="120"/>
      <c r="AJC13" s="120"/>
      <c r="AJD13" s="120"/>
      <c r="AJE13" s="120"/>
      <c r="AJF13" s="120"/>
      <c r="AJG13" s="120"/>
      <c r="AJH13" s="120"/>
      <c r="AJI13" s="120"/>
      <c r="AJJ13" s="120"/>
      <c r="AJK13" s="120"/>
      <c r="AJL13" s="120"/>
      <c r="AJM13" s="120"/>
      <c r="AJN13" s="120"/>
      <c r="AJO13" s="120"/>
      <c r="AJP13" s="120"/>
      <c r="AJQ13" s="120"/>
      <c r="AJR13" s="120"/>
      <c r="AJS13" s="120"/>
      <c r="AJT13" s="120"/>
      <c r="AJU13" s="120"/>
      <c r="AJV13" s="120"/>
      <c r="AJW13" s="120"/>
      <c r="AJX13" s="120"/>
      <c r="AJY13" s="120"/>
      <c r="AJZ13" s="120"/>
      <c r="AKA13" s="120"/>
      <c r="AKB13" s="120"/>
      <c r="AKC13" s="120"/>
      <c r="AKD13" s="120"/>
      <c r="AKE13" s="120"/>
      <c r="AKF13" s="120"/>
      <c r="AKG13" s="120"/>
      <c r="AKH13" s="120"/>
      <c r="AKI13" s="120"/>
      <c r="AKJ13" s="120"/>
      <c r="AKK13" s="120"/>
      <c r="AKL13" s="120"/>
      <c r="AKM13" s="120"/>
      <c r="AKN13" s="120"/>
      <c r="AKO13" s="120"/>
      <c r="AKP13" s="120"/>
      <c r="AKQ13" s="120"/>
      <c r="AKR13" s="120"/>
      <c r="AKS13" s="120"/>
      <c r="AKT13" s="120"/>
      <c r="AKU13" s="120"/>
      <c r="AKV13" s="120"/>
      <c r="AKW13" s="120"/>
      <c r="AKX13" s="120"/>
      <c r="AKY13" s="120"/>
      <c r="AKZ13" s="120"/>
      <c r="ALA13" s="120"/>
      <c r="ALB13" s="120"/>
      <c r="ALC13" s="120"/>
      <c r="ALD13" s="120"/>
      <c r="ALE13" s="120"/>
      <c r="ALF13" s="120"/>
      <c r="ALG13" s="120"/>
      <c r="ALH13" s="120"/>
      <c r="ALI13" s="120"/>
      <c r="ALJ13" s="120"/>
      <c r="ALK13" s="120"/>
      <c r="ALL13" s="120"/>
      <c r="ALM13" s="120"/>
      <c r="ALN13" s="120"/>
      <c r="ALO13" s="120"/>
      <c r="ALP13" s="120"/>
      <c r="ALQ13" s="120"/>
      <c r="ALR13" s="120"/>
      <c r="ALS13" s="120"/>
      <c r="ALT13" s="120"/>
      <c r="ALU13" s="120"/>
      <c r="ALV13" s="120"/>
      <c r="ALW13" s="120"/>
      <c r="ALX13" s="120"/>
      <c r="ALY13" s="120"/>
      <c r="ALZ13" s="120"/>
      <c r="AMA13" s="120"/>
      <c r="AMB13" s="120"/>
      <c r="AMC13" s="120"/>
      <c r="AMD13" s="120"/>
      <c r="AME13" s="120"/>
      <c r="AMF13" s="120"/>
      <c r="AMG13" s="120"/>
      <c r="AMH13" s="120"/>
      <c r="AMI13" s="120"/>
      <c r="AMJ13" s="120"/>
      <c r="AMK13" s="120"/>
    </row>
    <row r="14" spans="1:1025">
      <c r="A14" s="109"/>
      <c r="B14" s="110" t="s">
        <v>1410</v>
      </c>
      <c r="C14" s="107"/>
      <c r="D14" s="110" t="s">
        <v>24</v>
      </c>
      <c r="E14" s="105"/>
      <c r="F14" s="106"/>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c r="CJ14" s="120"/>
      <c r="CK14" s="120"/>
      <c r="CL14" s="120"/>
      <c r="CM14" s="120"/>
      <c r="CN14" s="120"/>
      <c r="CO14" s="120"/>
      <c r="CP14" s="120"/>
      <c r="CQ14" s="120"/>
      <c r="CR14" s="120"/>
      <c r="CS14" s="120"/>
      <c r="CT14" s="120"/>
      <c r="CU14" s="120"/>
      <c r="CV14" s="120"/>
      <c r="CW14" s="120"/>
      <c r="CX14" s="120"/>
      <c r="CY14" s="120"/>
      <c r="CZ14" s="120"/>
      <c r="DA14" s="120"/>
      <c r="DB14" s="120"/>
      <c r="DC14" s="120"/>
      <c r="DD14" s="120"/>
      <c r="DE14" s="120"/>
      <c r="DF14" s="120"/>
      <c r="DG14" s="120"/>
      <c r="DH14" s="120"/>
      <c r="DI14" s="120"/>
      <c r="DJ14" s="120"/>
      <c r="DK14" s="120"/>
      <c r="DL14" s="120"/>
      <c r="DM14" s="120"/>
      <c r="DN14" s="120"/>
      <c r="DO14" s="120"/>
      <c r="DP14" s="120"/>
      <c r="DQ14" s="120"/>
      <c r="DR14" s="120"/>
      <c r="DS14" s="120"/>
      <c r="DT14" s="120"/>
      <c r="DU14" s="120"/>
      <c r="DV14" s="120"/>
      <c r="DW14" s="120"/>
      <c r="DX14" s="120"/>
      <c r="DY14" s="120"/>
      <c r="DZ14" s="120"/>
      <c r="EA14" s="120"/>
      <c r="EB14" s="120"/>
      <c r="EC14" s="120"/>
      <c r="ED14" s="120"/>
      <c r="EE14" s="120"/>
      <c r="EF14" s="120"/>
      <c r="EG14" s="120"/>
      <c r="EH14" s="120"/>
      <c r="EI14" s="120"/>
      <c r="EJ14" s="120"/>
      <c r="EK14" s="120"/>
      <c r="EL14" s="120"/>
      <c r="EM14" s="120"/>
      <c r="EN14" s="120"/>
      <c r="EO14" s="120"/>
      <c r="EP14" s="120"/>
      <c r="EQ14" s="120"/>
      <c r="ER14" s="120"/>
      <c r="ES14" s="120"/>
      <c r="ET14" s="120"/>
      <c r="EU14" s="120"/>
      <c r="EV14" s="120"/>
      <c r="EW14" s="120"/>
      <c r="EX14" s="120"/>
      <c r="EY14" s="120"/>
      <c r="EZ14" s="120"/>
      <c r="FA14" s="120"/>
      <c r="FB14" s="120"/>
      <c r="FC14" s="120"/>
      <c r="FD14" s="120"/>
      <c r="FE14" s="120"/>
      <c r="FF14" s="120"/>
      <c r="FG14" s="120"/>
      <c r="FH14" s="120"/>
      <c r="FI14" s="120"/>
      <c r="FJ14" s="120"/>
      <c r="FK14" s="120"/>
      <c r="FL14" s="120"/>
      <c r="FM14" s="120"/>
      <c r="FN14" s="120"/>
      <c r="FO14" s="120"/>
      <c r="FP14" s="120"/>
      <c r="FQ14" s="120"/>
      <c r="FR14" s="120"/>
      <c r="FS14" s="120"/>
      <c r="FT14" s="120"/>
      <c r="FU14" s="120"/>
      <c r="FV14" s="120"/>
      <c r="FW14" s="120"/>
      <c r="FX14" s="120"/>
      <c r="FY14" s="120"/>
      <c r="FZ14" s="120"/>
      <c r="GA14" s="120"/>
      <c r="GB14" s="120"/>
      <c r="GC14" s="120"/>
      <c r="GD14" s="120"/>
      <c r="GE14" s="120"/>
      <c r="GF14" s="120"/>
      <c r="GG14" s="120"/>
      <c r="GH14" s="120"/>
      <c r="GI14" s="120"/>
      <c r="GJ14" s="120"/>
      <c r="GK14" s="120"/>
      <c r="GL14" s="120"/>
      <c r="GM14" s="120"/>
      <c r="GN14" s="120"/>
      <c r="GO14" s="120"/>
      <c r="GP14" s="120"/>
      <c r="GQ14" s="120"/>
      <c r="GR14" s="120"/>
      <c r="GS14" s="120"/>
      <c r="GT14" s="120"/>
      <c r="GU14" s="120"/>
      <c r="GV14" s="120"/>
      <c r="GW14" s="120"/>
      <c r="GX14" s="120"/>
      <c r="GY14" s="120"/>
      <c r="GZ14" s="120"/>
      <c r="HA14" s="120"/>
      <c r="HB14" s="120"/>
      <c r="HC14" s="120"/>
      <c r="HD14" s="120"/>
      <c r="HE14" s="120"/>
      <c r="HF14" s="120"/>
      <c r="HG14" s="120"/>
      <c r="HH14" s="120"/>
      <c r="HI14" s="120"/>
      <c r="HJ14" s="120"/>
      <c r="HK14" s="120"/>
      <c r="HL14" s="120"/>
      <c r="HM14" s="120"/>
      <c r="HN14" s="120"/>
      <c r="HO14" s="120"/>
      <c r="HP14" s="120"/>
      <c r="HQ14" s="120"/>
      <c r="HR14" s="120"/>
      <c r="HS14" s="120"/>
      <c r="HT14" s="120"/>
      <c r="HU14" s="120"/>
      <c r="HV14" s="120"/>
      <c r="HW14" s="120"/>
      <c r="HX14" s="120"/>
      <c r="HY14" s="120"/>
      <c r="HZ14" s="120"/>
      <c r="IA14" s="120"/>
      <c r="IB14" s="120"/>
      <c r="IC14" s="120"/>
      <c r="ID14" s="120"/>
      <c r="IE14" s="120"/>
      <c r="IF14" s="120"/>
      <c r="IG14" s="120"/>
      <c r="IH14" s="120"/>
      <c r="II14" s="120"/>
      <c r="IJ14" s="120"/>
      <c r="IK14" s="120"/>
      <c r="IL14" s="120"/>
      <c r="IM14" s="120"/>
      <c r="IN14" s="120"/>
      <c r="IO14" s="120"/>
      <c r="IP14" s="120"/>
      <c r="IQ14" s="120"/>
      <c r="IR14" s="120"/>
      <c r="IS14" s="120"/>
      <c r="IT14" s="120"/>
      <c r="IU14" s="120"/>
      <c r="IV14" s="120"/>
      <c r="IW14" s="120"/>
      <c r="IX14" s="120"/>
      <c r="IY14" s="120"/>
      <c r="IZ14" s="120"/>
      <c r="JA14" s="120"/>
      <c r="JB14" s="120"/>
      <c r="JC14" s="120"/>
      <c r="JD14" s="120"/>
      <c r="JE14" s="120"/>
      <c r="JF14" s="120"/>
      <c r="JG14" s="120"/>
      <c r="JH14" s="120"/>
      <c r="JI14" s="120"/>
      <c r="JJ14" s="120"/>
      <c r="JK14" s="120"/>
      <c r="JL14" s="120"/>
      <c r="JM14" s="120"/>
      <c r="JN14" s="120"/>
      <c r="JO14" s="120"/>
      <c r="JP14" s="120"/>
      <c r="JQ14" s="120"/>
      <c r="JR14" s="120"/>
      <c r="JS14" s="120"/>
      <c r="JT14" s="120"/>
      <c r="JU14" s="120"/>
      <c r="JV14" s="120"/>
      <c r="JW14" s="120"/>
      <c r="JX14" s="120"/>
      <c r="JY14" s="120"/>
      <c r="JZ14" s="120"/>
      <c r="KA14" s="120"/>
      <c r="KB14" s="120"/>
      <c r="KC14" s="120"/>
      <c r="KD14" s="120"/>
      <c r="KE14" s="120"/>
      <c r="KF14" s="120"/>
      <c r="KG14" s="120"/>
      <c r="KH14" s="120"/>
      <c r="KI14" s="120"/>
      <c r="KJ14" s="120"/>
      <c r="KK14" s="120"/>
      <c r="KL14" s="120"/>
      <c r="KM14" s="120"/>
      <c r="KN14" s="120"/>
      <c r="KO14" s="120"/>
      <c r="KP14" s="120"/>
      <c r="KQ14" s="120"/>
      <c r="KR14" s="120"/>
      <c r="KS14" s="120"/>
      <c r="KT14" s="120"/>
      <c r="KU14" s="120"/>
      <c r="KV14" s="120"/>
      <c r="KW14" s="120"/>
      <c r="KX14" s="120"/>
      <c r="KY14" s="120"/>
      <c r="KZ14" s="120"/>
      <c r="LA14" s="120"/>
      <c r="LB14" s="120"/>
      <c r="LC14" s="120"/>
      <c r="LD14" s="120"/>
      <c r="LE14" s="120"/>
      <c r="LF14" s="120"/>
      <c r="LG14" s="120"/>
      <c r="LH14" s="120"/>
      <c r="LI14" s="120"/>
      <c r="LJ14" s="120"/>
      <c r="LK14" s="120"/>
      <c r="LL14" s="120"/>
      <c r="LM14" s="120"/>
      <c r="LN14" s="120"/>
      <c r="LO14" s="120"/>
      <c r="LP14" s="120"/>
      <c r="LQ14" s="120"/>
      <c r="LR14" s="120"/>
      <c r="LS14" s="120"/>
      <c r="LT14" s="120"/>
      <c r="LU14" s="120"/>
      <c r="LV14" s="120"/>
      <c r="LW14" s="120"/>
      <c r="LX14" s="120"/>
      <c r="LY14" s="120"/>
      <c r="LZ14" s="120"/>
      <c r="MA14" s="120"/>
      <c r="MB14" s="120"/>
      <c r="MC14" s="120"/>
      <c r="MD14" s="120"/>
      <c r="ME14" s="120"/>
      <c r="MF14" s="120"/>
      <c r="MG14" s="120"/>
      <c r="MH14" s="120"/>
      <c r="MI14" s="120"/>
      <c r="MJ14" s="120"/>
      <c r="MK14" s="120"/>
      <c r="ML14" s="120"/>
      <c r="MM14" s="120"/>
      <c r="MN14" s="120"/>
      <c r="MO14" s="120"/>
      <c r="MP14" s="120"/>
      <c r="MQ14" s="120"/>
      <c r="MR14" s="120"/>
      <c r="MS14" s="120"/>
      <c r="MT14" s="120"/>
      <c r="MU14" s="120"/>
      <c r="MV14" s="120"/>
      <c r="MW14" s="120"/>
      <c r="MX14" s="120"/>
      <c r="MY14" s="120"/>
      <c r="MZ14" s="120"/>
      <c r="NA14" s="120"/>
      <c r="NB14" s="120"/>
      <c r="NC14" s="120"/>
      <c r="ND14" s="120"/>
      <c r="NE14" s="120"/>
      <c r="NF14" s="120"/>
      <c r="NG14" s="120"/>
      <c r="NH14" s="120"/>
      <c r="NI14" s="120"/>
      <c r="NJ14" s="120"/>
      <c r="NK14" s="120"/>
      <c r="NL14" s="120"/>
      <c r="NM14" s="120"/>
      <c r="NN14" s="120"/>
      <c r="NO14" s="120"/>
      <c r="NP14" s="120"/>
      <c r="NQ14" s="120"/>
      <c r="NR14" s="120"/>
      <c r="NS14" s="120"/>
      <c r="NT14" s="120"/>
      <c r="NU14" s="120"/>
      <c r="NV14" s="120"/>
      <c r="NW14" s="120"/>
      <c r="NX14" s="120"/>
      <c r="NY14" s="120"/>
      <c r="NZ14" s="120"/>
      <c r="OA14" s="120"/>
      <c r="OB14" s="120"/>
      <c r="OC14" s="120"/>
      <c r="OD14" s="120"/>
      <c r="OE14" s="120"/>
      <c r="OF14" s="120"/>
      <c r="OG14" s="120"/>
      <c r="OH14" s="120"/>
      <c r="OI14" s="120"/>
      <c r="OJ14" s="120"/>
      <c r="OK14" s="120"/>
      <c r="OL14" s="120"/>
      <c r="OM14" s="120"/>
      <c r="ON14" s="120"/>
      <c r="OO14" s="120"/>
      <c r="OP14" s="120"/>
      <c r="OQ14" s="120"/>
      <c r="OR14" s="120"/>
      <c r="OS14" s="120"/>
      <c r="OT14" s="120"/>
      <c r="OU14" s="120"/>
      <c r="OV14" s="120"/>
      <c r="OW14" s="120"/>
      <c r="OX14" s="120"/>
      <c r="OY14" s="120"/>
      <c r="OZ14" s="120"/>
      <c r="PA14" s="120"/>
      <c r="PB14" s="120"/>
      <c r="PC14" s="120"/>
      <c r="PD14" s="120"/>
      <c r="PE14" s="120"/>
      <c r="PF14" s="120"/>
      <c r="PG14" s="120"/>
      <c r="PH14" s="120"/>
      <c r="PI14" s="120"/>
      <c r="PJ14" s="120"/>
      <c r="PK14" s="120"/>
      <c r="PL14" s="120"/>
      <c r="PM14" s="120"/>
      <c r="PN14" s="120"/>
      <c r="PO14" s="120"/>
      <c r="PP14" s="120"/>
      <c r="PQ14" s="120"/>
      <c r="PR14" s="120"/>
      <c r="PS14" s="120"/>
      <c r="PT14" s="120"/>
      <c r="PU14" s="120"/>
      <c r="PV14" s="120"/>
      <c r="PW14" s="120"/>
      <c r="PX14" s="120"/>
      <c r="PY14" s="120"/>
      <c r="PZ14" s="120"/>
      <c r="QA14" s="120"/>
      <c r="QB14" s="120"/>
      <c r="QC14" s="120"/>
      <c r="QD14" s="120"/>
      <c r="QE14" s="120"/>
      <c r="QF14" s="120"/>
      <c r="QG14" s="120"/>
      <c r="QH14" s="120"/>
      <c r="QI14" s="120"/>
      <c r="QJ14" s="120"/>
      <c r="QK14" s="120"/>
      <c r="QL14" s="120"/>
      <c r="QM14" s="120"/>
      <c r="QN14" s="120"/>
      <c r="QO14" s="120"/>
      <c r="QP14" s="120"/>
      <c r="QQ14" s="120"/>
      <c r="QR14" s="120"/>
      <c r="QS14" s="120"/>
      <c r="QT14" s="120"/>
      <c r="QU14" s="120"/>
      <c r="QV14" s="120"/>
      <c r="QW14" s="120"/>
      <c r="QX14" s="120"/>
      <c r="QY14" s="120"/>
      <c r="QZ14" s="120"/>
      <c r="RA14" s="120"/>
      <c r="RB14" s="120"/>
      <c r="RC14" s="120"/>
      <c r="RD14" s="120"/>
      <c r="RE14" s="120"/>
      <c r="RF14" s="120"/>
      <c r="RG14" s="120"/>
      <c r="RH14" s="120"/>
      <c r="RI14" s="120"/>
      <c r="RJ14" s="120"/>
      <c r="RK14" s="120"/>
      <c r="RL14" s="120"/>
      <c r="RM14" s="120"/>
      <c r="RN14" s="120"/>
      <c r="RO14" s="120"/>
      <c r="RP14" s="120"/>
      <c r="RQ14" s="120"/>
      <c r="RR14" s="120"/>
      <c r="RS14" s="120"/>
      <c r="RT14" s="120"/>
      <c r="RU14" s="120"/>
      <c r="RV14" s="120"/>
      <c r="RW14" s="120"/>
      <c r="RX14" s="120"/>
      <c r="RY14" s="120"/>
      <c r="RZ14" s="120"/>
      <c r="SA14" s="120"/>
      <c r="SB14" s="120"/>
      <c r="SC14" s="120"/>
      <c r="SD14" s="120"/>
      <c r="SE14" s="120"/>
      <c r="SF14" s="120"/>
      <c r="SG14" s="120"/>
      <c r="SH14" s="120"/>
      <c r="SI14" s="120"/>
      <c r="SJ14" s="120"/>
      <c r="SK14" s="120"/>
      <c r="SL14" s="120"/>
      <c r="SM14" s="120"/>
      <c r="SN14" s="120"/>
      <c r="SO14" s="120"/>
      <c r="SP14" s="120"/>
      <c r="SQ14" s="120"/>
      <c r="SR14" s="120"/>
      <c r="SS14" s="120"/>
      <c r="ST14" s="120"/>
      <c r="SU14" s="120"/>
      <c r="SV14" s="120"/>
      <c r="SW14" s="120"/>
      <c r="SX14" s="120"/>
      <c r="SY14" s="120"/>
      <c r="SZ14" s="120"/>
      <c r="TA14" s="120"/>
      <c r="TB14" s="120"/>
      <c r="TC14" s="120"/>
      <c r="TD14" s="120"/>
      <c r="TE14" s="120"/>
      <c r="TF14" s="120"/>
      <c r="TG14" s="120"/>
      <c r="TH14" s="120"/>
      <c r="TI14" s="120"/>
      <c r="TJ14" s="120"/>
      <c r="TK14" s="120"/>
      <c r="TL14" s="120"/>
      <c r="TM14" s="120"/>
      <c r="TN14" s="120"/>
      <c r="TO14" s="120"/>
      <c r="TP14" s="120"/>
      <c r="TQ14" s="120"/>
      <c r="TR14" s="120"/>
      <c r="TS14" s="120"/>
      <c r="TT14" s="120"/>
      <c r="TU14" s="120"/>
      <c r="TV14" s="120"/>
      <c r="TW14" s="120"/>
      <c r="TX14" s="120"/>
      <c r="TY14" s="120"/>
      <c r="TZ14" s="120"/>
      <c r="UA14" s="120"/>
      <c r="UB14" s="120"/>
      <c r="UC14" s="120"/>
      <c r="UD14" s="120"/>
      <c r="UE14" s="120"/>
      <c r="UF14" s="120"/>
      <c r="UG14" s="120"/>
      <c r="UH14" s="120"/>
      <c r="UI14" s="120"/>
      <c r="UJ14" s="120"/>
      <c r="UK14" s="120"/>
      <c r="UL14" s="120"/>
      <c r="UM14" s="120"/>
      <c r="UN14" s="120"/>
      <c r="UO14" s="120"/>
      <c r="UP14" s="120"/>
      <c r="UQ14" s="120"/>
      <c r="UR14" s="120"/>
      <c r="US14" s="120"/>
      <c r="UT14" s="120"/>
      <c r="UU14" s="120"/>
      <c r="UV14" s="120"/>
      <c r="UW14" s="120"/>
      <c r="UX14" s="120"/>
      <c r="UY14" s="120"/>
      <c r="UZ14" s="120"/>
      <c r="VA14" s="120"/>
      <c r="VB14" s="120"/>
      <c r="VC14" s="120"/>
      <c r="VD14" s="120"/>
      <c r="VE14" s="120"/>
      <c r="VF14" s="120"/>
      <c r="VG14" s="120"/>
      <c r="VH14" s="120"/>
      <c r="VI14" s="120"/>
      <c r="VJ14" s="120"/>
      <c r="VK14" s="120"/>
      <c r="VL14" s="120"/>
      <c r="VM14" s="120"/>
      <c r="VN14" s="120"/>
      <c r="VO14" s="120"/>
      <c r="VP14" s="120"/>
      <c r="VQ14" s="120"/>
      <c r="VR14" s="120"/>
      <c r="VS14" s="120"/>
      <c r="VT14" s="120"/>
      <c r="VU14" s="120"/>
      <c r="VV14" s="120"/>
      <c r="VW14" s="120"/>
      <c r="VX14" s="120"/>
      <c r="VY14" s="120"/>
      <c r="VZ14" s="120"/>
      <c r="WA14" s="120"/>
      <c r="WB14" s="120"/>
      <c r="WC14" s="120"/>
      <c r="WD14" s="120"/>
      <c r="WE14" s="120"/>
      <c r="WF14" s="120"/>
      <c r="WG14" s="120"/>
      <c r="WH14" s="120"/>
      <c r="WI14" s="120"/>
      <c r="WJ14" s="120"/>
      <c r="WK14" s="120"/>
      <c r="WL14" s="120"/>
      <c r="WM14" s="120"/>
      <c r="WN14" s="120"/>
      <c r="WO14" s="120"/>
      <c r="WP14" s="120"/>
      <c r="WQ14" s="120"/>
      <c r="WR14" s="120"/>
      <c r="WS14" s="120"/>
      <c r="WT14" s="120"/>
      <c r="WU14" s="120"/>
      <c r="WV14" s="120"/>
      <c r="WW14" s="120"/>
      <c r="WX14" s="120"/>
      <c r="WY14" s="120"/>
      <c r="WZ14" s="120"/>
      <c r="XA14" s="120"/>
      <c r="XB14" s="120"/>
      <c r="XC14" s="120"/>
      <c r="XD14" s="120"/>
      <c r="XE14" s="120"/>
      <c r="XF14" s="120"/>
      <c r="XG14" s="120"/>
      <c r="XH14" s="120"/>
      <c r="XI14" s="120"/>
      <c r="XJ14" s="120"/>
      <c r="XK14" s="120"/>
      <c r="XL14" s="120"/>
      <c r="XM14" s="120"/>
      <c r="XN14" s="120"/>
      <c r="XO14" s="120"/>
      <c r="XP14" s="120"/>
      <c r="XQ14" s="120"/>
      <c r="XR14" s="120"/>
      <c r="XS14" s="120"/>
      <c r="XT14" s="120"/>
      <c r="XU14" s="120"/>
      <c r="XV14" s="120"/>
      <c r="XW14" s="120"/>
      <c r="XX14" s="120"/>
      <c r="XY14" s="120"/>
      <c r="XZ14" s="120"/>
      <c r="YA14" s="120"/>
      <c r="YB14" s="120"/>
      <c r="YC14" s="120"/>
      <c r="YD14" s="120"/>
      <c r="YE14" s="120"/>
      <c r="YF14" s="120"/>
      <c r="YG14" s="120"/>
      <c r="YH14" s="120"/>
      <c r="YI14" s="120"/>
      <c r="YJ14" s="120"/>
      <c r="YK14" s="120"/>
      <c r="YL14" s="120"/>
      <c r="YM14" s="120"/>
      <c r="YN14" s="120"/>
      <c r="YO14" s="120"/>
      <c r="YP14" s="120"/>
      <c r="YQ14" s="120"/>
      <c r="YR14" s="120"/>
      <c r="YS14" s="120"/>
      <c r="YT14" s="120"/>
      <c r="YU14" s="120"/>
      <c r="YV14" s="120"/>
      <c r="YW14" s="120"/>
      <c r="YX14" s="120"/>
      <c r="YY14" s="120"/>
      <c r="YZ14" s="120"/>
      <c r="ZA14" s="120"/>
      <c r="ZB14" s="120"/>
      <c r="ZC14" s="120"/>
      <c r="ZD14" s="120"/>
      <c r="ZE14" s="120"/>
      <c r="ZF14" s="120"/>
      <c r="ZG14" s="120"/>
      <c r="ZH14" s="120"/>
      <c r="ZI14" s="120"/>
      <c r="ZJ14" s="120"/>
      <c r="ZK14" s="120"/>
      <c r="ZL14" s="120"/>
      <c r="ZM14" s="120"/>
      <c r="ZN14" s="120"/>
      <c r="ZO14" s="120"/>
      <c r="ZP14" s="120"/>
      <c r="ZQ14" s="120"/>
      <c r="ZR14" s="120"/>
      <c r="ZS14" s="120"/>
      <c r="ZT14" s="120"/>
      <c r="ZU14" s="120"/>
      <c r="ZV14" s="120"/>
      <c r="ZW14" s="120"/>
      <c r="ZX14" s="120"/>
      <c r="ZY14" s="120"/>
      <c r="ZZ14" s="120"/>
      <c r="AAA14" s="120"/>
      <c r="AAB14" s="120"/>
      <c r="AAC14" s="120"/>
      <c r="AAD14" s="120"/>
      <c r="AAE14" s="120"/>
      <c r="AAF14" s="120"/>
      <c r="AAG14" s="120"/>
      <c r="AAH14" s="120"/>
      <c r="AAI14" s="120"/>
      <c r="AAJ14" s="120"/>
      <c r="AAK14" s="120"/>
      <c r="AAL14" s="120"/>
      <c r="AAM14" s="120"/>
      <c r="AAN14" s="120"/>
      <c r="AAO14" s="120"/>
      <c r="AAP14" s="120"/>
      <c r="AAQ14" s="120"/>
      <c r="AAR14" s="120"/>
      <c r="AAS14" s="120"/>
      <c r="AAT14" s="120"/>
      <c r="AAU14" s="120"/>
      <c r="AAV14" s="120"/>
      <c r="AAW14" s="120"/>
      <c r="AAX14" s="120"/>
      <c r="AAY14" s="120"/>
      <c r="AAZ14" s="120"/>
      <c r="ABA14" s="120"/>
      <c r="ABB14" s="120"/>
      <c r="ABC14" s="120"/>
      <c r="ABD14" s="120"/>
      <c r="ABE14" s="120"/>
      <c r="ABF14" s="120"/>
      <c r="ABG14" s="120"/>
      <c r="ABH14" s="120"/>
      <c r="ABI14" s="120"/>
      <c r="ABJ14" s="120"/>
      <c r="ABK14" s="120"/>
      <c r="ABL14" s="120"/>
      <c r="ABM14" s="120"/>
      <c r="ABN14" s="120"/>
      <c r="ABO14" s="120"/>
      <c r="ABP14" s="120"/>
      <c r="ABQ14" s="120"/>
      <c r="ABR14" s="120"/>
      <c r="ABS14" s="120"/>
      <c r="ABT14" s="120"/>
      <c r="ABU14" s="120"/>
      <c r="ABV14" s="120"/>
      <c r="ABW14" s="120"/>
      <c r="ABX14" s="120"/>
      <c r="ABY14" s="120"/>
      <c r="ABZ14" s="120"/>
      <c r="ACA14" s="120"/>
      <c r="ACB14" s="120"/>
      <c r="ACC14" s="120"/>
      <c r="ACD14" s="120"/>
      <c r="ACE14" s="120"/>
      <c r="ACF14" s="120"/>
      <c r="ACG14" s="120"/>
      <c r="ACH14" s="120"/>
      <c r="ACI14" s="120"/>
      <c r="ACJ14" s="120"/>
      <c r="ACK14" s="120"/>
      <c r="ACL14" s="120"/>
      <c r="ACM14" s="120"/>
      <c r="ACN14" s="120"/>
      <c r="ACO14" s="120"/>
      <c r="ACP14" s="120"/>
      <c r="ACQ14" s="120"/>
      <c r="ACR14" s="120"/>
      <c r="ACS14" s="120"/>
      <c r="ACT14" s="120"/>
      <c r="ACU14" s="120"/>
      <c r="ACV14" s="120"/>
      <c r="ACW14" s="120"/>
      <c r="ACX14" s="120"/>
      <c r="ACY14" s="120"/>
      <c r="ACZ14" s="120"/>
      <c r="ADA14" s="120"/>
      <c r="ADB14" s="120"/>
      <c r="ADC14" s="120"/>
      <c r="ADD14" s="120"/>
      <c r="ADE14" s="120"/>
      <c r="ADF14" s="120"/>
      <c r="ADG14" s="120"/>
      <c r="ADH14" s="120"/>
      <c r="ADI14" s="120"/>
      <c r="ADJ14" s="120"/>
      <c r="ADK14" s="120"/>
      <c r="ADL14" s="120"/>
      <c r="ADM14" s="120"/>
      <c r="ADN14" s="120"/>
      <c r="ADO14" s="120"/>
      <c r="ADP14" s="120"/>
      <c r="ADQ14" s="120"/>
      <c r="ADR14" s="120"/>
      <c r="ADS14" s="120"/>
      <c r="ADT14" s="120"/>
      <c r="ADU14" s="120"/>
      <c r="ADV14" s="120"/>
      <c r="ADW14" s="120"/>
      <c r="ADX14" s="120"/>
      <c r="ADY14" s="120"/>
      <c r="ADZ14" s="120"/>
      <c r="AEA14" s="120"/>
      <c r="AEB14" s="120"/>
      <c r="AEC14" s="120"/>
      <c r="AED14" s="120"/>
      <c r="AEE14" s="120"/>
      <c r="AEF14" s="120"/>
      <c r="AEG14" s="120"/>
      <c r="AEH14" s="120"/>
      <c r="AEI14" s="120"/>
      <c r="AEJ14" s="120"/>
      <c r="AEK14" s="120"/>
      <c r="AEL14" s="120"/>
      <c r="AEM14" s="120"/>
      <c r="AEN14" s="120"/>
      <c r="AEO14" s="120"/>
      <c r="AEP14" s="120"/>
      <c r="AEQ14" s="120"/>
      <c r="AER14" s="120"/>
      <c r="AES14" s="120"/>
      <c r="AET14" s="120"/>
      <c r="AEU14" s="120"/>
      <c r="AEV14" s="120"/>
      <c r="AEW14" s="120"/>
      <c r="AEX14" s="120"/>
      <c r="AEY14" s="120"/>
      <c r="AEZ14" s="120"/>
      <c r="AFA14" s="120"/>
      <c r="AFB14" s="120"/>
      <c r="AFC14" s="120"/>
      <c r="AFD14" s="120"/>
      <c r="AFE14" s="120"/>
      <c r="AFF14" s="120"/>
      <c r="AFG14" s="120"/>
      <c r="AFH14" s="120"/>
      <c r="AFI14" s="120"/>
      <c r="AFJ14" s="120"/>
      <c r="AFK14" s="120"/>
      <c r="AFL14" s="120"/>
      <c r="AFM14" s="120"/>
      <c r="AFN14" s="120"/>
      <c r="AFO14" s="120"/>
      <c r="AFP14" s="120"/>
      <c r="AFQ14" s="120"/>
      <c r="AFR14" s="120"/>
      <c r="AFS14" s="120"/>
      <c r="AFT14" s="120"/>
      <c r="AFU14" s="120"/>
      <c r="AFV14" s="120"/>
      <c r="AFW14" s="120"/>
      <c r="AFX14" s="120"/>
      <c r="AFY14" s="120"/>
      <c r="AFZ14" s="120"/>
      <c r="AGA14" s="120"/>
      <c r="AGB14" s="120"/>
      <c r="AGC14" s="120"/>
      <c r="AGD14" s="120"/>
      <c r="AGE14" s="120"/>
      <c r="AGF14" s="120"/>
      <c r="AGG14" s="120"/>
      <c r="AGH14" s="120"/>
      <c r="AGI14" s="120"/>
      <c r="AGJ14" s="120"/>
      <c r="AGK14" s="120"/>
      <c r="AGL14" s="120"/>
      <c r="AGM14" s="120"/>
      <c r="AGN14" s="120"/>
      <c r="AGO14" s="120"/>
      <c r="AGP14" s="120"/>
      <c r="AGQ14" s="120"/>
      <c r="AGR14" s="120"/>
      <c r="AGS14" s="120"/>
      <c r="AGT14" s="120"/>
      <c r="AGU14" s="120"/>
      <c r="AGV14" s="120"/>
      <c r="AGW14" s="120"/>
      <c r="AGX14" s="120"/>
      <c r="AGY14" s="120"/>
      <c r="AGZ14" s="120"/>
      <c r="AHA14" s="120"/>
      <c r="AHB14" s="120"/>
      <c r="AHC14" s="120"/>
      <c r="AHD14" s="120"/>
      <c r="AHE14" s="120"/>
      <c r="AHF14" s="120"/>
      <c r="AHG14" s="120"/>
      <c r="AHH14" s="120"/>
      <c r="AHI14" s="120"/>
      <c r="AHJ14" s="120"/>
      <c r="AHK14" s="120"/>
      <c r="AHL14" s="120"/>
      <c r="AHM14" s="120"/>
      <c r="AHN14" s="120"/>
      <c r="AHO14" s="120"/>
      <c r="AHP14" s="120"/>
      <c r="AHQ14" s="120"/>
      <c r="AHR14" s="120"/>
      <c r="AHS14" s="120"/>
      <c r="AHT14" s="120"/>
      <c r="AHU14" s="120"/>
      <c r="AHV14" s="120"/>
      <c r="AHW14" s="120"/>
      <c r="AHX14" s="120"/>
      <c r="AHY14" s="120"/>
      <c r="AHZ14" s="120"/>
      <c r="AIA14" s="120"/>
      <c r="AIB14" s="120"/>
      <c r="AIC14" s="120"/>
      <c r="AID14" s="120"/>
      <c r="AIE14" s="120"/>
      <c r="AIF14" s="120"/>
      <c r="AIG14" s="120"/>
      <c r="AIH14" s="120"/>
      <c r="AII14" s="120"/>
      <c r="AIJ14" s="120"/>
      <c r="AIK14" s="120"/>
      <c r="AIL14" s="120"/>
      <c r="AIM14" s="120"/>
      <c r="AIN14" s="120"/>
      <c r="AIO14" s="120"/>
      <c r="AIP14" s="120"/>
      <c r="AIQ14" s="120"/>
      <c r="AIR14" s="120"/>
      <c r="AIS14" s="120"/>
      <c r="AIT14" s="120"/>
      <c r="AIU14" s="120"/>
      <c r="AIV14" s="120"/>
      <c r="AIW14" s="120"/>
      <c r="AIX14" s="120"/>
      <c r="AIY14" s="120"/>
      <c r="AIZ14" s="120"/>
      <c r="AJA14" s="120"/>
      <c r="AJB14" s="120"/>
      <c r="AJC14" s="120"/>
      <c r="AJD14" s="120"/>
      <c r="AJE14" s="120"/>
      <c r="AJF14" s="120"/>
      <c r="AJG14" s="120"/>
      <c r="AJH14" s="120"/>
      <c r="AJI14" s="120"/>
      <c r="AJJ14" s="120"/>
      <c r="AJK14" s="120"/>
      <c r="AJL14" s="120"/>
      <c r="AJM14" s="120"/>
      <c r="AJN14" s="120"/>
      <c r="AJO14" s="120"/>
      <c r="AJP14" s="120"/>
      <c r="AJQ14" s="120"/>
      <c r="AJR14" s="120"/>
      <c r="AJS14" s="120"/>
      <c r="AJT14" s="120"/>
      <c r="AJU14" s="120"/>
      <c r="AJV14" s="120"/>
      <c r="AJW14" s="120"/>
      <c r="AJX14" s="120"/>
      <c r="AJY14" s="120"/>
      <c r="AJZ14" s="120"/>
      <c r="AKA14" s="120"/>
      <c r="AKB14" s="120"/>
      <c r="AKC14" s="120"/>
      <c r="AKD14" s="120"/>
      <c r="AKE14" s="120"/>
      <c r="AKF14" s="120"/>
      <c r="AKG14" s="120"/>
      <c r="AKH14" s="120"/>
      <c r="AKI14" s="120"/>
      <c r="AKJ14" s="120"/>
      <c r="AKK14" s="120"/>
      <c r="AKL14" s="120"/>
      <c r="AKM14" s="120"/>
      <c r="AKN14" s="120"/>
      <c r="AKO14" s="120"/>
      <c r="AKP14" s="120"/>
      <c r="AKQ14" s="120"/>
      <c r="AKR14" s="120"/>
      <c r="AKS14" s="120"/>
      <c r="AKT14" s="120"/>
      <c r="AKU14" s="120"/>
      <c r="AKV14" s="120"/>
      <c r="AKW14" s="120"/>
      <c r="AKX14" s="120"/>
      <c r="AKY14" s="120"/>
      <c r="AKZ14" s="120"/>
      <c r="ALA14" s="120"/>
      <c r="ALB14" s="120"/>
      <c r="ALC14" s="120"/>
      <c r="ALD14" s="120"/>
      <c r="ALE14" s="120"/>
      <c r="ALF14" s="120"/>
      <c r="ALG14" s="120"/>
      <c r="ALH14" s="120"/>
      <c r="ALI14" s="120"/>
      <c r="ALJ14" s="120"/>
      <c r="ALK14" s="120"/>
      <c r="ALL14" s="120"/>
      <c r="ALM14" s="120"/>
      <c r="ALN14" s="120"/>
      <c r="ALO14" s="120"/>
      <c r="ALP14" s="120"/>
      <c r="ALQ14" s="120"/>
      <c r="ALR14" s="120"/>
      <c r="ALS14" s="120"/>
      <c r="ALT14" s="120"/>
      <c r="ALU14" s="120"/>
      <c r="ALV14" s="120"/>
      <c r="ALW14" s="120"/>
      <c r="ALX14" s="120"/>
      <c r="ALY14" s="120"/>
      <c r="ALZ14" s="120"/>
      <c r="AMA14" s="120"/>
      <c r="AMB14" s="120"/>
      <c r="AMC14" s="120"/>
      <c r="AMD14" s="120"/>
      <c r="AME14" s="120"/>
      <c r="AMF14" s="120"/>
      <c r="AMG14" s="120"/>
      <c r="AMH14" s="120"/>
      <c r="AMI14" s="120"/>
      <c r="AMJ14" s="120"/>
      <c r="AMK14" s="120"/>
    </row>
    <row r="15" spans="1:1025">
      <c r="A15" s="109"/>
      <c r="B15" s="110"/>
      <c r="C15" s="107"/>
      <c r="D15" s="110"/>
      <c r="E15" s="105"/>
      <c r="F15" s="106"/>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c r="BA15" s="120"/>
      <c r="BB15" s="120"/>
      <c r="BC15" s="120"/>
      <c r="BD15" s="120"/>
      <c r="BE15" s="120"/>
      <c r="BF15" s="120"/>
      <c r="BG15" s="120"/>
      <c r="BH15" s="120"/>
      <c r="BI15" s="120"/>
      <c r="BJ15" s="120"/>
      <c r="BK15" s="120"/>
      <c r="BL15" s="120"/>
      <c r="BM15" s="120"/>
      <c r="BN15" s="120"/>
      <c r="BO15" s="120"/>
      <c r="BP15" s="120"/>
      <c r="BQ15" s="120"/>
      <c r="BR15" s="120"/>
      <c r="BS15" s="120"/>
      <c r="BT15" s="120"/>
      <c r="BU15" s="120"/>
      <c r="BV15" s="120"/>
      <c r="BW15" s="120"/>
      <c r="BX15" s="120"/>
      <c r="BY15" s="120"/>
      <c r="BZ15" s="120"/>
      <c r="CA15" s="120"/>
      <c r="CB15" s="120"/>
      <c r="CC15" s="120"/>
      <c r="CD15" s="120"/>
      <c r="CE15" s="120"/>
      <c r="CF15" s="120"/>
      <c r="CG15" s="120"/>
      <c r="CH15" s="120"/>
      <c r="CI15" s="120"/>
      <c r="CJ15" s="120"/>
      <c r="CK15" s="120"/>
      <c r="CL15" s="120"/>
      <c r="CM15" s="120"/>
      <c r="CN15" s="120"/>
      <c r="CO15" s="120"/>
      <c r="CP15" s="120"/>
      <c r="CQ15" s="120"/>
      <c r="CR15" s="120"/>
      <c r="CS15" s="120"/>
      <c r="CT15" s="120"/>
      <c r="CU15" s="120"/>
      <c r="CV15" s="120"/>
      <c r="CW15" s="120"/>
      <c r="CX15" s="120"/>
      <c r="CY15" s="120"/>
      <c r="CZ15" s="120"/>
      <c r="DA15" s="120"/>
      <c r="DB15" s="120"/>
      <c r="DC15" s="120"/>
      <c r="DD15" s="120"/>
      <c r="DE15" s="120"/>
      <c r="DF15" s="120"/>
      <c r="DG15" s="120"/>
      <c r="DH15" s="120"/>
      <c r="DI15" s="120"/>
      <c r="DJ15" s="120"/>
      <c r="DK15" s="120"/>
      <c r="DL15" s="120"/>
      <c r="DM15" s="120"/>
      <c r="DN15" s="120"/>
      <c r="DO15" s="120"/>
      <c r="DP15" s="120"/>
      <c r="DQ15" s="120"/>
      <c r="DR15" s="120"/>
      <c r="DS15" s="120"/>
      <c r="DT15" s="120"/>
      <c r="DU15" s="120"/>
      <c r="DV15" s="120"/>
      <c r="DW15" s="120"/>
      <c r="DX15" s="120"/>
      <c r="DY15" s="120"/>
      <c r="DZ15" s="120"/>
      <c r="EA15" s="120"/>
      <c r="EB15" s="120"/>
      <c r="EC15" s="120"/>
      <c r="ED15" s="120"/>
      <c r="EE15" s="120"/>
      <c r="EF15" s="120"/>
      <c r="EG15" s="120"/>
      <c r="EH15" s="120"/>
      <c r="EI15" s="120"/>
      <c r="EJ15" s="120"/>
      <c r="EK15" s="120"/>
      <c r="EL15" s="120"/>
      <c r="EM15" s="120"/>
      <c r="EN15" s="120"/>
      <c r="EO15" s="120"/>
      <c r="EP15" s="120"/>
      <c r="EQ15" s="120"/>
      <c r="ER15" s="120"/>
      <c r="ES15" s="120"/>
      <c r="ET15" s="120"/>
      <c r="EU15" s="120"/>
      <c r="EV15" s="120"/>
      <c r="EW15" s="120"/>
      <c r="EX15" s="120"/>
      <c r="EY15" s="120"/>
      <c r="EZ15" s="120"/>
      <c r="FA15" s="120"/>
      <c r="FB15" s="120"/>
      <c r="FC15" s="120"/>
      <c r="FD15" s="120"/>
      <c r="FE15" s="120"/>
      <c r="FF15" s="120"/>
      <c r="FG15" s="120"/>
      <c r="FH15" s="120"/>
      <c r="FI15" s="120"/>
      <c r="FJ15" s="120"/>
      <c r="FK15" s="120"/>
      <c r="FL15" s="120"/>
      <c r="FM15" s="120"/>
      <c r="FN15" s="120"/>
      <c r="FO15" s="120"/>
      <c r="FP15" s="120"/>
      <c r="FQ15" s="120"/>
      <c r="FR15" s="120"/>
      <c r="FS15" s="120"/>
      <c r="FT15" s="120"/>
      <c r="FU15" s="120"/>
      <c r="FV15" s="120"/>
      <c r="FW15" s="120"/>
      <c r="FX15" s="120"/>
      <c r="FY15" s="120"/>
      <c r="FZ15" s="120"/>
      <c r="GA15" s="120"/>
      <c r="GB15" s="120"/>
      <c r="GC15" s="120"/>
      <c r="GD15" s="120"/>
      <c r="GE15" s="120"/>
      <c r="GF15" s="120"/>
      <c r="GG15" s="120"/>
      <c r="GH15" s="120"/>
      <c r="GI15" s="120"/>
      <c r="GJ15" s="120"/>
      <c r="GK15" s="120"/>
      <c r="GL15" s="120"/>
      <c r="GM15" s="120"/>
      <c r="GN15" s="120"/>
      <c r="GO15" s="120"/>
      <c r="GP15" s="120"/>
      <c r="GQ15" s="120"/>
      <c r="GR15" s="120"/>
      <c r="GS15" s="120"/>
      <c r="GT15" s="120"/>
      <c r="GU15" s="120"/>
      <c r="GV15" s="120"/>
      <c r="GW15" s="120"/>
      <c r="GX15" s="120"/>
      <c r="GY15" s="120"/>
      <c r="GZ15" s="120"/>
      <c r="HA15" s="120"/>
      <c r="HB15" s="120"/>
      <c r="HC15" s="120"/>
      <c r="HD15" s="120"/>
      <c r="HE15" s="120"/>
      <c r="HF15" s="120"/>
      <c r="HG15" s="120"/>
      <c r="HH15" s="120"/>
      <c r="HI15" s="120"/>
      <c r="HJ15" s="120"/>
      <c r="HK15" s="120"/>
      <c r="HL15" s="120"/>
      <c r="HM15" s="120"/>
      <c r="HN15" s="120"/>
      <c r="HO15" s="120"/>
      <c r="HP15" s="120"/>
      <c r="HQ15" s="120"/>
      <c r="HR15" s="120"/>
      <c r="HS15" s="120"/>
      <c r="HT15" s="120"/>
      <c r="HU15" s="120"/>
      <c r="HV15" s="120"/>
      <c r="HW15" s="120"/>
      <c r="HX15" s="120"/>
      <c r="HY15" s="120"/>
      <c r="HZ15" s="120"/>
      <c r="IA15" s="120"/>
      <c r="IB15" s="120"/>
      <c r="IC15" s="120"/>
      <c r="ID15" s="120"/>
      <c r="IE15" s="120"/>
      <c r="IF15" s="120"/>
      <c r="IG15" s="120"/>
      <c r="IH15" s="120"/>
      <c r="II15" s="120"/>
      <c r="IJ15" s="120"/>
      <c r="IK15" s="120"/>
      <c r="IL15" s="120"/>
      <c r="IM15" s="120"/>
      <c r="IN15" s="120"/>
      <c r="IO15" s="120"/>
      <c r="IP15" s="120"/>
      <c r="IQ15" s="120"/>
      <c r="IR15" s="120"/>
      <c r="IS15" s="120"/>
      <c r="IT15" s="120"/>
      <c r="IU15" s="120"/>
      <c r="IV15" s="120"/>
      <c r="IW15" s="120"/>
      <c r="IX15" s="120"/>
      <c r="IY15" s="120"/>
      <c r="IZ15" s="120"/>
      <c r="JA15" s="120"/>
      <c r="JB15" s="120"/>
      <c r="JC15" s="120"/>
      <c r="JD15" s="120"/>
      <c r="JE15" s="120"/>
      <c r="JF15" s="120"/>
      <c r="JG15" s="120"/>
      <c r="JH15" s="120"/>
      <c r="JI15" s="120"/>
      <c r="JJ15" s="120"/>
      <c r="JK15" s="120"/>
      <c r="JL15" s="120"/>
      <c r="JM15" s="120"/>
      <c r="JN15" s="120"/>
      <c r="JO15" s="120"/>
      <c r="JP15" s="120"/>
      <c r="JQ15" s="120"/>
      <c r="JR15" s="120"/>
      <c r="JS15" s="120"/>
      <c r="JT15" s="120"/>
      <c r="JU15" s="120"/>
      <c r="JV15" s="120"/>
      <c r="JW15" s="120"/>
      <c r="JX15" s="120"/>
      <c r="JY15" s="120"/>
      <c r="JZ15" s="120"/>
      <c r="KA15" s="120"/>
      <c r="KB15" s="120"/>
      <c r="KC15" s="120"/>
      <c r="KD15" s="120"/>
      <c r="KE15" s="120"/>
      <c r="KF15" s="120"/>
      <c r="KG15" s="120"/>
      <c r="KH15" s="120"/>
      <c r="KI15" s="120"/>
      <c r="KJ15" s="120"/>
      <c r="KK15" s="120"/>
      <c r="KL15" s="120"/>
      <c r="KM15" s="120"/>
      <c r="KN15" s="120"/>
      <c r="KO15" s="120"/>
      <c r="KP15" s="120"/>
      <c r="KQ15" s="120"/>
      <c r="KR15" s="120"/>
      <c r="KS15" s="120"/>
      <c r="KT15" s="120"/>
      <c r="KU15" s="120"/>
      <c r="KV15" s="120"/>
      <c r="KW15" s="120"/>
      <c r="KX15" s="120"/>
      <c r="KY15" s="120"/>
      <c r="KZ15" s="120"/>
      <c r="LA15" s="120"/>
      <c r="LB15" s="120"/>
      <c r="LC15" s="120"/>
      <c r="LD15" s="120"/>
      <c r="LE15" s="120"/>
      <c r="LF15" s="120"/>
      <c r="LG15" s="120"/>
      <c r="LH15" s="120"/>
      <c r="LI15" s="120"/>
      <c r="LJ15" s="120"/>
      <c r="LK15" s="120"/>
      <c r="LL15" s="120"/>
      <c r="LM15" s="120"/>
      <c r="LN15" s="120"/>
      <c r="LO15" s="120"/>
      <c r="LP15" s="120"/>
      <c r="LQ15" s="120"/>
      <c r="LR15" s="120"/>
      <c r="LS15" s="120"/>
      <c r="LT15" s="120"/>
      <c r="LU15" s="120"/>
      <c r="LV15" s="120"/>
      <c r="LW15" s="120"/>
      <c r="LX15" s="120"/>
      <c r="LY15" s="120"/>
      <c r="LZ15" s="120"/>
      <c r="MA15" s="120"/>
      <c r="MB15" s="120"/>
      <c r="MC15" s="120"/>
      <c r="MD15" s="120"/>
      <c r="ME15" s="120"/>
      <c r="MF15" s="120"/>
      <c r="MG15" s="120"/>
      <c r="MH15" s="120"/>
      <c r="MI15" s="120"/>
      <c r="MJ15" s="120"/>
      <c r="MK15" s="120"/>
      <c r="ML15" s="120"/>
      <c r="MM15" s="120"/>
      <c r="MN15" s="120"/>
      <c r="MO15" s="120"/>
      <c r="MP15" s="120"/>
      <c r="MQ15" s="120"/>
      <c r="MR15" s="120"/>
      <c r="MS15" s="120"/>
      <c r="MT15" s="120"/>
      <c r="MU15" s="120"/>
      <c r="MV15" s="120"/>
      <c r="MW15" s="120"/>
      <c r="MX15" s="120"/>
      <c r="MY15" s="120"/>
      <c r="MZ15" s="120"/>
      <c r="NA15" s="120"/>
      <c r="NB15" s="120"/>
      <c r="NC15" s="120"/>
      <c r="ND15" s="120"/>
      <c r="NE15" s="120"/>
      <c r="NF15" s="120"/>
      <c r="NG15" s="120"/>
      <c r="NH15" s="120"/>
      <c r="NI15" s="120"/>
      <c r="NJ15" s="120"/>
      <c r="NK15" s="120"/>
      <c r="NL15" s="120"/>
      <c r="NM15" s="120"/>
      <c r="NN15" s="120"/>
      <c r="NO15" s="120"/>
      <c r="NP15" s="120"/>
      <c r="NQ15" s="120"/>
      <c r="NR15" s="120"/>
      <c r="NS15" s="120"/>
      <c r="NT15" s="120"/>
      <c r="NU15" s="120"/>
      <c r="NV15" s="120"/>
      <c r="NW15" s="120"/>
      <c r="NX15" s="120"/>
      <c r="NY15" s="120"/>
      <c r="NZ15" s="120"/>
      <c r="OA15" s="120"/>
      <c r="OB15" s="120"/>
      <c r="OC15" s="120"/>
      <c r="OD15" s="120"/>
      <c r="OE15" s="120"/>
      <c r="OF15" s="120"/>
      <c r="OG15" s="120"/>
      <c r="OH15" s="120"/>
      <c r="OI15" s="120"/>
      <c r="OJ15" s="120"/>
      <c r="OK15" s="120"/>
      <c r="OL15" s="120"/>
      <c r="OM15" s="120"/>
      <c r="ON15" s="120"/>
      <c r="OO15" s="120"/>
      <c r="OP15" s="120"/>
      <c r="OQ15" s="120"/>
      <c r="OR15" s="120"/>
      <c r="OS15" s="120"/>
      <c r="OT15" s="120"/>
      <c r="OU15" s="120"/>
      <c r="OV15" s="120"/>
      <c r="OW15" s="120"/>
      <c r="OX15" s="120"/>
      <c r="OY15" s="120"/>
      <c r="OZ15" s="120"/>
      <c r="PA15" s="120"/>
      <c r="PB15" s="120"/>
      <c r="PC15" s="120"/>
      <c r="PD15" s="120"/>
      <c r="PE15" s="120"/>
      <c r="PF15" s="120"/>
      <c r="PG15" s="120"/>
      <c r="PH15" s="120"/>
      <c r="PI15" s="120"/>
      <c r="PJ15" s="120"/>
      <c r="PK15" s="120"/>
      <c r="PL15" s="120"/>
      <c r="PM15" s="120"/>
      <c r="PN15" s="120"/>
      <c r="PO15" s="120"/>
      <c r="PP15" s="120"/>
      <c r="PQ15" s="120"/>
      <c r="PR15" s="120"/>
      <c r="PS15" s="120"/>
      <c r="PT15" s="120"/>
      <c r="PU15" s="120"/>
      <c r="PV15" s="120"/>
      <c r="PW15" s="120"/>
      <c r="PX15" s="120"/>
      <c r="PY15" s="120"/>
      <c r="PZ15" s="120"/>
      <c r="QA15" s="120"/>
      <c r="QB15" s="120"/>
      <c r="QC15" s="120"/>
      <c r="QD15" s="120"/>
      <c r="QE15" s="120"/>
      <c r="QF15" s="120"/>
      <c r="QG15" s="120"/>
      <c r="QH15" s="120"/>
      <c r="QI15" s="120"/>
      <c r="QJ15" s="120"/>
      <c r="QK15" s="120"/>
      <c r="QL15" s="120"/>
      <c r="QM15" s="120"/>
      <c r="QN15" s="120"/>
      <c r="QO15" s="120"/>
      <c r="QP15" s="120"/>
      <c r="QQ15" s="120"/>
      <c r="QR15" s="120"/>
      <c r="QS15" s="120"/>
      <c r="QT15" s="120"/>
      <c r="QU15" s="120"/>
      <c r="QV15" s="120"/>
      <c r="QW15" s="120"/>
      <c r="QX15" s="120"/>
      <c r="QY15" s="120"/>
      <c r="QZ15" s="120"/>
      <c r="RA15" s="120"/>
      <c r="RB15" s="120"/>
      <c r="RC15" s="120"/>
      <c r="RD15" s="120"/>
      <c r="RE15" s="120"/>
      <c r="RF15" s="120"/>
      <c r="RG15" s="120"/>
      <c r="RH15" s="120"/>
      <c r="RI15" s="120"/>
      <c r="RJ15" s="120"/>
      <c r="RK15" s="120"/>
      <c r="RL15" s="120"/>
      <c r="RM15" s="120"/>
      <c r="RN15" s="120"/>
      <c r="RO15" s="120"/>
      <c r="RP15" s="120"/>
      <c r="RQ15" s="120"/>
      <c r="RR15" s="120"/>
      <c r="RS15" s="120"/>
      <c r="RT15" s="120"/>
      <c r="RU15" s="120"/>
      <c r="RV15" s="120"/>
      <c r="RW15" s="120"/>
      <c r="RX15" s="120"/>
      <c r="RY15" s="120"/>
      <c r="RZ15" s="120"/>
      <c r="SA15" s="120"/>
      <c r="SB15" s="120"/>
      <c r="SC15" s="120"/>
      <c r="SD15" s="120"/>
      <c r="SE15" s="120"/>
      <c r="SF15" s="120"/>
      <c r="SG15" s="120"/>
      <c r="SH15" s="120"/>
      <c r="SI15" s="120"/>
      <c r="SJ15" s="120"/>
      <c r="SK15" s="120"/>
      <c r="SL15" s="120"/>
      <c r="SM15" s="120"/>
      <c r="SN15" s="120"/>
      <c r="SO15" s="120"/>
      <c r="SP15" s="120"/>
      <c r="SQ15" s="120"/>
      <c r="SR15" s="120"/>
      <c r="SS15" s="120"/>
      <c r="ST15" s="120"/>
      <c r="SU15" s="120"/>
      <c r="SV15" s="120"/>
      <c r="SW15" s="120"/>
      <c r="SX15" s="120"/>
      <c r="SY15" s="120"/>
      <c r="SZ15" s="120"/>
      <c r="TA15" s="120"/>
      <c r="TB15" s="120"/>
      <c r="TC15" s="120"/>
      <c r="TD15" s="120"/>
      <c r="TE15" s="120"/>
      <c r="TF15" s="120"/>
      <c r="TG15" s="120"/>
      <c r="TH15" s="120"/>
      <c r="TI15" s="120"/>
      <c r="TJ15" s="120"/>
      <c r="TK15" s="120"/>
      <c r="TL15" s="120"/>
      <c r="TM15" s="120"/>
      <c r="TN15" s="120"/>
      <c r="TO15" s="120"/>
      <c r="TP15" s="120"/>
      <c r="TQ15" s="120"/>
      <c r="TR15" s="120"/>
      <c r="TS15" s="120"/>
      <c r="TT15" s="120"/>
      <c r="TU15" s="120"/>
      <c r="TV15" s="120"/>
      <c r="TW15" s="120"/>
      <c r="TX15" s="120"/>
      <c r="TY15" s="120"/>
      <c r="TZ15" s="120"/>
      <c r="UA15" s="120"/>
      <c r="UB15" s="120"/>
      <c r="UC15" s="120"/>
      <c r="UD15" s="120"/>
      <c r="UE15" s="120"/>
      <c r="UF15" s="120"/>
      <c r="UG15" s="120"/>
      <c r="UH15" s="120"/>
      <c r="UI15" s="120"/>
      <c r="UJ15" s="120"/>
      <c r="UK15" s="120"/>
      <c r="UL15" s="120"/>
      <c r="UM15" s="120"/>
      <c r="UN15" s="120"/>
      <c r="UO15" s="120"/>
      <c r="UP15" s="120"/>
      <c r="UQ15" s="120"/>
      <c r="UR15" s="120"/>
      <c r="US15" s="120"/>
      <c r="UT15" s="120"/>
      <c r="UU15" s="120"/>
      <c r="UV15" s="120"/>
      <c r="UW15" s="120"/>
      <c r="UX15" s="120"/>
      <c r="UY15" s="120"/>
      <c r="UZ15" s="120"/>
      <c r="VA15" s="120"/>
      <c r="VB15" s="120"/>
      <c r="VC15" s="120"/>
      <c r="VD15" s="120"/>
      <c r="VE15" s="120"/>
      <c r="VF15" s="120"/>
      <c r="VG15" s="120"/>
      <c r="VH15" s="120"/>
      <c r="VI15" s="120"/>
      <c r="VJ15" s="120"/>
      <c r="VK15" s="120"/>
      <c r="VL15" s="120"/>
      <c r="VM15" s="120"/>
      <c r="VN15" s="120"/>
      <c r="VO15" s="120"/>
      <c r="VP15" s="120"/>
      <c r="VQ15" s="120"/>
      <c r="VR15" s="120"/>
      <c r="VS15" s="120"/>
      <c r="VT15" s="120"/>
      <c r="VU15" s="120"/>
      <c r="VV15" s="120"/>
      <c r="VW15" s="120"/>
      <c r="VX15" s="120"/>
      <c r="VY15" s="120"/>
      <c r="VZ15" s="120"/>
      <c r="WA15" s="120"/>
      <c r="WB15" s="120"/>
      <c r="WC15" s="120"/>
      <c r="WD15" s="120"/>
      <c r="WE15" s="120"/>
      <c r="WF15" s="120"/>
      <c r="WG15" s="120"/>
      <c r="WH15" s="120"/>
      <c r="WI15" s="120"/>
      <c r="WJ15" s="120"/>
      <c r="WK15" s="120"/>
      <c r="WL15" s="120"/>
      <c r="WM15" s="120"/>
      <c r="WN15" s="120"/>
      <c r="WO15" s="120"/>
      <c r="WP15" s="120"/>
      <c r="WQ15" s="120"/>
      <c r="WR15" s="120"/>
      <c r="WS15" s="120"/>
      <c r="WT15" s="120"/>
      <c r="WU15" s="120"/>
      <c r="WV15" s="120"/>
      <c r="WW15" s="120"/>
      <c r="WX15" s="120"/>
      <c r="WY15" s="120"/>
      <c r="WZ15" s="120"/>
      <c r="XA15" s="120"/>
      <c r="XB15" s="120"/>
      <c r="XC15" s="120"/>
      <c r="XD15" s="120"/>
      <c r="XE15" s="120"/>
      <c r="XF15" s="120"/>
      <c r="XG15" s="120"/>
      <c r="XH15" s="120"/>
      <c r="XI15" s="120"/>
      <c r="XJ15" s="120"/>
      <c r="XK15" s="120"/>
      <c r="XL15" s="120"/>
      <c r="XM15" s="120"/>
      <c r="XN15" s="120"/>
      <c r="XO15" s="120"/>
      <c r="XP15" s="120"/>
      <c r="XQ15" s="120"/>
      <c r="XR15" s="120"/>
      <c r="XS15" s="120"/>
      <c r="XT15" s="120"/>
      <c r="XU15" s="120"/>
      <c r="XV15" s="120"/>
      <c r="XW15" s="120"/>
      <c r="XX15" s="120"/>
      <c r="XY15" s="120"/>
      <c r="XZ15" s="120"/>
      <c r="YA15" s="120"/>
      <c r="YB15" s="120"/>
      <c r="YC15" s="120"/>
      <c r="YD15" s="120"/>
      <c r="YE15" s="120"/>
      <c r="YF15" s="120"/>
      <c r="YG15" s="120"/>
      <c r="YH15" s="120"/>
      <c r="YI15" s="120"/>
      <c r="YJ15" s="120"/>
      <c r="YK15" s="120"/>
      <c r="YL15" s="120"/>
      <c r="YM15" s="120"/>
      <c r="YN15" s="120"/>
      <c r="YO15" s="120"/>
      <c r="YP15" s="120"/>
      <c r="YQ15" s="120"/>
      <c r="YR15" s="120"/>
      <c r="YS15" s="120"/>
      <c r="YT15" s="120"/>
      <c r="YU15" s="120"/>
      <c r="YV15" s="120"/>
      <c r="YW15" s="120"/>
      <c r="YX15" s="120"/>
      <c r="YY15" s="120"/>
      <c r="YZ15" s="120"/>
      <c r="ZA15" s="120"/>
      <c r="ZB15" s="120"/>
      <c r="ZC15" s="120"/>
      <c r="ZD15" s="120"/>
      <c r="ZE15" s="120"/>
      <c r="ZF15" s="120"/>
      <c r="ZG15" s="120"/>
      <c r="ZH15" s="120"/>
      <c r="ZI15" s="120"/>
      <c r="ZJ15" s="120"/>
      <c r="ZK15" s="120"/>
      <c r="ZL15" s="120"/>
      <c r="ZM15" s="120"/>
      <c r="ZN15" s="120"/>
      <c r="ZO15" s="120"/>
      <c r="ZP15" s="120"/>
      <c r="ZQ15" s="120"/>
      <c r="ZR15" s="120"/>
      <c r="ZS15" s="120"/>
      <c r="ZT15" s="120"/>
      <c r="ZU15" s="120"/>
      <c r="ZV15" s="120"/>
      <c r="ZW15" s="120"/>
      <c r="ZX15" s="120"/>
      <c r="ZY15" s="120"/>
      <c r="ZZ15" s="120"/>
      <c r="AAA15" s="120"/>
      <c r="AAB15" s="120"/>
      <c r="AAC15" s="120"/>
      <c r="AAD15" s="120"/>
      <c r="AAE15" s="120"/>
      <c r="AAF15" s="120"/>
      <c r="AAG15" s="120"/>
      <c r="AAH15" s="120"/>
      <c r="AAI15" s="120"/>
      <c r="AAJ15" s="120"/>
      <c r="AAK15" s="120"/>
      <c r="AAL15" s="120"/>
      <c r="AAM15" s="120"/>
      <c r="AAN15" s="120"/>
      <c r="AAO15" s="120"/>
      <c r="AAP15" s="120"/>
      <c r="AAQ15" s="120"/>
      <c r="AAR15" s="120"/>
      <c r="AAS15" s="120"/>
      <c r="AAT15" s="120"/>
      <c r="AAU15" s="120"/>
      <c r="AAV15" s="120"/>
      <c r="AAW15" s="120"/>
      <c r="AAX15" s="120"/>
      <c r="AAY15" s="120"/>
      <c r="AAZ15" s="120"/>
      <c r="ABA15" s="120"/>
      <c r="ABB15" s="120"/>
      <c r="ABC15" s="120"/>
      <c r="ABD15" s="120"/>
      <c r="ABE15" s="120"/>
      <c r="ABF15" s="120"/>
      <c r="ABG15" s="120"/>
      <c r="ABH15" s="120"/>
      <c r="ABI15" s="120"/>
      <c r="ABJ15" s="120"/>
      <c r="ABK15" s="120"/>
      <c r="ABL15" s="120"/>
      <c r="ABM15" s="120"/>
      <c r="ABN15" s="120"/>
      <c r="ABO15" s="120"/>
      <c r="ABP15" s="120"/>
      <c r="ABQ15" s="120"/>
      <c r="ABR15" s="120"/>
      <c r="ABS15" s="120"/>
      <c r="ABT15" s="120"/>
      <c r="ABU15" s="120"/>
      <c r="ABV15" s="120"/>
      <c r="ABW15" s="120"/>
      <c r="ABX15" s="120"/>
      <c r="ABY15" s="120"/>
      <c r="ABZ15" s="120"/>
      <c r="ACA15" s="120"/>
      <c r="ACB15" s="120"/>
      <c r="ACC15" s="120"/>
      <c r="ACD15" s="120"/>
      <c r="ACE15" s="120"/>
      <c r="ACF15" s="120"/>
      <c r="ACG15" s="120"/>
      <c r="ACH15" s="120"/>
      <c r="ACI15" s="120"/>
      <c r="ACJ15" s="120"/>
      <c r="ACK15" s="120"/>
      <c r="ACL15" s="120"/>
      <c r="ACM15" s="120"/>
      <c r="ACN15" s="120"/>
      <c r="ACO15" s="120"/>
      <c r="ACP15" s="120"/>
      <c r="ACQ15" s="120"/>
      <c r="ACR15" s="120"/>
      <c r="ACS15" s="120"/>
      <c r="ACT15" s="120"/>
      <c r="ACU15" s="120"/>
      <c r="ACV15" s="120"/>
      <c r="ACW15" s="120"/>
      <c r="ACX15" s="120"/>
      <c r="ACY15" s="120"/>
      <c r="ACZ15" s="120"/>
      <c r="ADA15" s="120"/>
      <c r="ADB15" s="120"/>
      <c r="ADC15" s="120"/>
      <c r="ADD15" s="120"/>
      <c r="ADE15" s="120"/>
      <c r="ADF15" s="120"/>
      <c r="ADG15" s="120"/>
      <c r="ADH15" s="120"/>
      <c r="ADI15" s="120"/>
      <c r="ADJ15" s="120"/>
      <c r="ADK15" s="120"/>
      <c r="ADL15" s="120"/>
      <c r="ADM15" s="120"/>
      <c r="ADN15" s="120"/>
      <c r="ADO15" s="120"/>
      <c r="ADP15" s="120"/>
      <c r="ADQ15" s="120"/>
      <c r="ADR15" s="120"/>
      <c r="ADS15" s="120"/>
      <c r="ADT15" s="120"/>
      <c r="ADU15" s="120"/>
      <c r="ADV15" s="120"/>
      <c r="ADW15" s="120"/>
      <c r="ADX15" s="120"/>
      <c r="ADY15" s="120"/>
      <c r="ADZ15" s="120"/>
      <c r="AEA15" s="120"/>
      <c r="AEB15" s="120"/>
      <c r="AEC15" s="120"/>
      <c r="AED15" s="120"/>
      <c r="AEE15" s="120"/>
      <c r="AEF15" s="120"/>
      <c r="AEG15" s="120"/>
      <c r="AEH15" s="120"/>
      <c r="AEI15" s="120"/>
      <c r="AEJ15" s="120"/>
      <c r="AEK15" s="120"/>
      <c r="AEL15" s="120"/>
      <c r="AEM15" s="120"/>
      <c r="AEN15" s="120"/>
      <c r="AEO15" s="120"/>
      <c r="AEP15" s="120"/>
      <c r="AEQ15" s="120"/>
      <c r="AER15" s="120"/>
      <c r="AES15" s="120"/>
      <c r="AET15" s="120"/>
      <c r="AEU15" s="120"/>
      <c r="AEV15" s="120"/>
      <c r="AEW15" s="120"/>
      <c r="AEX15" s="120"/>
      <c r="AEY15" s="120"/>
      <c r="AEZ15" s="120"/>
      <c r="AFA15" s="120"/>
      <c r="AFB15" s="120"/>
      <c r="AFC15" s="120"/>
      <c r="AFD15" s="120"/>
      <c r="AFE15" s="120"/>
      <c r="AFF15" s="120"/>
      <c r="AFG15" s="120"/>
      <c r="AFH15" s="120"/>
      <c r="AFI15" s="120"/>
      <c r="AFJ15" s="120"/>
      <c r="AFK15" s="120"/>
      <c r="AFL15" s="120"/>
      <c r="AFM15" s="120"/>
      <c r="AFN15" s="120"/>
      <c r="AFO15" s="120"/>
      <c r="AFP15" s="120"/>
      <c r="AFQ15" s="120"/>
      <c r="AFR15" s="120"/>
      <c r="AFS15" s="120"/>
      <c r="AFT15" s="120"/>
      <c r="AFU15" s="120"/>
      <c r="AFV15" s="120"/>
      <c r="AFW15" s="120"/>
      <c r="AFX15" s="120"/>
      <c r="AFY15" s="120"/>
      <c r="AFZ15" s="120"/>
      <c r="AGA15" s="120"/>
      <c r="AGB15" s="120"/>
      <c r="AGC15" s="120"/>
      <c r="AGD15" s="120"/>
      <c r="AGE15" s="120"/>
      <c r="AGF15" s="120"/>
      <c r="AGG15" s="120"/>
      <c r="AGH15" s="120"/>
      <c r="AGI15" s="120"/>
      <c r="AGJ15" s="120"/>
      <c r="AGK15" s="120"/>
      <c r="AGL15" s="120"/>
      <c r="AGM15" s="120"/>
      <c r="AGN15" s="120"/>
      <c r="AGO15" s="120"/>
      <c r="AGP15" s="120"/>
      <c r="AGQ15" s="120"/>
      <c r="AGR15" s="120"/>
      <c r="AGS15" s="120"/>
      <c r="AGT15" s="120"/>
      <c r="AGU15" s="120"/>
      <c r="AGV15" s="120"/>
      <c r="AGW15" s="120"/>
      <c r="AGX15" s="120"/>
      <c r="AGY15" s="120"/>
      <c r="AGZ15" s="120"/>
      <c r="AHA15" s="120"/>
      <c r="AHB15" s="120"/>
      <c r="AHC15" s="120"/>
      <c r="AHD15" s="120"/>
      <c r="AHE15" s="120"/>
      <c r="AHF15" s="120"/>
      <c r="AHG15" s="120"/>
      <c r="AHH15" s="120"/>
      <c r="AHI15" s="120"/>
      <c r="AHJ15" s="120"/>
      <c r="AHK15" s="120"/>
      <c r="AHL15" s="120"/>
      <c r="AHM15" s="120"/>
      <c r="AHN15" s="120"/>
      <c r="AHO15" s="120"/>
      <c r="AHP15" s="120"/>
      <c r="AHQ15" s="120"/>
      <c r="AHR15" s="120"/>
      <c r="AHS15" s="120"/>
      <c r="AHT15" s="120"/>
      <c r="AHU15" s="120"/>
      <c r="AHV15" s="120"/>
      <c r="AHW15" s="120"/>
      <c r="AHX15" s="120"/>
      <c r="AHY15" s="120"/>
      <c r="AHZ15" s="120"/>
      <c r="AIA15" s="120"/>
      <c r="AIB15" s="120"/>
      <c r="AIC15" s="120"/>
      <c r="AID15" s="120"/>
      <c r="AIE15" s="120"/>
      <c r="AIF15" s="120"/>
      <c r="AIG15" s="120"/>
      <c r="AIH15" s="120"/>
      <c r="AII15" s="120"/>
      <c r="AIJ15" s="120"/>
      <c r="AIK15" s="120"/>
      <c r="AIL15" s="120"/>
      <c r="AIM15" s="120"/>
      <c r="AIN15" s="120"/>
      <c r="AIO15" s="120"/>
      <c r="AIP15" s="120"/>
      <c r="AIQ15" s="120"/>
      <c r="AIR15" s="120"/>
      <c r="AIS15" s="120"/>
      <c r="AIT15" s="120"/>
      <c r="AIU15" s="120"/>
      <c r="AIV15" s="120"/>
      <c r="AIW15" s="120"/>
      <c r="AIX15" s="120"/>
      <c r="AIY15" s="120"/>
      <c r="AIZ15" s="120"/>
      <c r="AJA15" s="120"/>
      <c r="AJB15" s="120"/>
      <c r="AJC15" s="120"/>
      <c r="AJD15" s="120"/>
      <c r="AJE15" s="120"/>
      <c r="AJF15" s="120"/>
      <c r="AJG15" s="120"/>
      <c r="AJH15" s="120"/>
      <c r="AJI15" s="120"/>
      <c r="AJJ15" s="120"/>
      <c r="AJK15" s="120"/>
      <c r="AJL15" s="120"/>
      <c r="AJM15" s="120"/>
      <c r="AJN15" s="120"/>
      <c r="AJO15" s="120"/>
      <c r="AJP15" s="120"/>
      <c r="AJQ15" s="120"/>
      <c r="AJR15" s="120"/>
      <c r="AJS15" s="120"/>
      <c r="AJT15" s="120"/>
      <c r="AJU15" s="120"/>
      <c r="AJV15" s="120"/>
      <c r="AJW15" s="120"/>
      <c r="AJX15" s="120"/>
      <c r="AJY15" s="120"/>
      <c r="AJZ15" s="120"/>
      <c r="AKA15" s="120"/>
      <c r="AKB15" s="120"/>
      <c r="AKC15" s="120"/>
      <c r="AKD15" s="120"/>
      <c r="AKE15" s="120"/>
      <c r="AKF15" s="120"/>
      <c r="AKG15" s="120"/>
      <c r="AKH15" s="120"/>
      <c r="AKI15" s="120"/>
      <c r="AKJ15" s="120"/>
      <c r="AKK15" s="120"/>
      <c r="AKL15" s="120"/>
      <c r="AKM15" s="120"/>
      <c r="AKN15" s="120"/>
      <c r="AKO15" s="120"/>
      <c r="AKP15" s="120"/>
      <c r="AKQ15" s="120"/>
      <c r="AKR15" s="120"/>
      <c r="AKS15" s="120"/>
      <c r="AKT15" s="120"/>
      <c r="AKU15" s="120"/>
      <c r="AKV15" s="120"/>
      <c r="AKW15" s="120"/>
      <c r="AKX15" s="120"/>
      <c r="AKY15" s="120"/>
      <c r="AKZ15" s="120"/>
      <c r="ALA15" s="120"/>
      <c r="ALB15" s="120"/>
      <c r="ALC15" s="120"/>
      <c r="ALD15" s="120"/>
      <c r="ALE15" s="120"/>
      <c r="ALF15" s="120"/>
      <c r="ALG15" s="120"/>
      <c r="ALH15" s="120"/>
      <c r="ALI15" s="120"/>
      <c r="ALJ15" s="120"/>
      <c r="ALK15" s="120"/>
      <c r="ALL15" s="120"/>
      <c r="ALM15" s="120"/>
      <c r="ALN15" s="120"/>
      <c r="ALO15" s="120"/>
      <c r="ALP15" s="120"/>
      <c r="ALQ15" s="120"/>
      <c r="ALR15" s="120"/>
      <c r="ALS15" s="120"/>
      <c r="ALT15" s="120"/>
      <c r="ALU15" s="120"/>
      <c r="ALV15" s="120"/>
      <c r="ALW15" s="120"/>
      <c r="ALX15" s="120"/>
      <c r="ALY15" s="120"/>
      <c r="ALZ15" s="120"/>
      <c r="AMA15" s="120"/>
      <c r="AMB15" s="120"/>
      <c r="AMC15" s="120"/>
      <c r="AMD15" s="120"/>
      <c r="AME15" s="120"/>
      <c r="AMF15" s="120"/>
      <c r="AMG15" s="120"/>
      <c r="AMH15" s="120"/>
      <c r="AMI15" s="120"/>
      <c r="AMJ15" s="120"/>
      <c r="AMK15" s="120"/>
    </row>
    <row r="16" spans="1:1025">
      <c r="A16" s="109" t="s">
        <v>1411</v>
      </c>
      <c r="B16" s="110"/>
      <c r="C16" s="107"/>
      <c r="D16" s="110"/>
      <c r="E16" s="105"/>
      <c r="F16" s="106"/>
      <c r="G16" s="120"/>
      <c r="H16" s="120"/>
      <c r="I16" s="120"/>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c r="BM16" s="120"/>
      <c r="BN16" s="120"/>
      <c r="BO16" s="120"/>
      <c r="BP16" s="120"/>
      <c r="BQ16" s="120"/>
      <c r="BR16" s="120"/>
      <c r="BS16" s="120"/>
      <c r="BT16" s="120"/>
      <c r="BU16" s="120"/>
      <c r="BV16" s="120"/>
      <c r="BW16" s="120"/>
      <c r="BX16" s="120"/>
      <c r="BY16" s="120"/>
      <c r="BZ16" s="120"/>
      <c r="CA16" s="120"/>
      <c r="CB16" s="120"/>
      <c r="CC16" s="120"/>
      <c r="CD16" s="120"/>
      <c r="CE16" s="120"/>
      <c r="CF16" s="120"/>
      <c r="CG16" s="120"/>
      <c r="CH16" s="120"/>
      <c r="CI16" s="120"/>
      <c r="CJ16" s="120"/>
      <c r="CK16" s="120"/>
      <c r="CL16" s="120"/>
      <c r="CM16" s="120"/>
      <c r="CN16" s="120"/>
      <c r="CO16" s="120"/>
      <c r="CP16" s="120"/>
      <c r="CQ16" s="120"/>
      <c r="CR16" s="120"/>
      <c r="CS16" s="120"/>
      <c r="CT16" s="120"/>
      <c r="CU16" s="120"/>
      <c r="CV16" s="120"/>
      <c r="CW16" s="120"/>
      <c r="CX16" s="120"/>
      <c r="CY16" s="120"/>
      <c r="CZ16" s="120"/>
      <c r="DA16" s="120"/>
      <c r="DB16" s="120"/>
      <c r="DC16" s="120"/>
      <c r="DD16" s="120"/>
      <c r="DE16" s="120"/>
      <c r="DF16" s="120"/>
      <c r="DG16" s="120"/>
      <c r="DH16" s="120"/>
      <c r="DI16" s="120"/>
      <c r="DJ16" s="120"/>
      <c r="DK16" s="120"/>
      <c r="DL16" s="120"/>
      <c r="DM16" s="120"/>
      <c r="DN16" s="120"/>
      <c r="DO16" s="120"/>
      <c r="DP16" s="120"/>
      <c r="DQ16" s="120"/>
      <c r="DR16" s="120"/>
      <c r="DS16" s="120"/>
      <c r="DT16" s="120"/>
      <c r="DU16" s="120"/>
      <c r="DV16" s="120"/>
      <c r="DW16" s="120"/>
      <c r="DX16" s="120"/>
      <c r="DY16" s="120"/>
      <c r="DZ16" s="120"/>
      <c r="EA16" s="120"/>
      <c r="EB16" s="120"/>
      <c r="EC16" s="120"/>
      <c r="ED16" s="120"/>
      <c r="EE16" s="120"/>
      <c r="EF16" s="120"/>
      <c r="EG16" s="120"/>
      <c r="EH16" s="120"/>
      <c r="EI16" s="120"/>
      <c r="EJ16" s="120"/>
      <c r="EK16" s="120"/>
      <c r="EL16" s="120"/>
      <c r="EM16" s="120"/>
      <c r="EN16" s="120"/>
      <c r="EO16" s="120"/>
      <c r="EP16" s="120"/>
      <c r="EQ16" s="120"/>
      <c r="ER16" s="120"/>
      <c r="ES16" s="120"/>
      <c r="ET16" s="120"/>
      <c r="EU16" s="120"/>
      <c r="EV16" s="120"/>
      <c r="EW16" s="120"/>
      <c r="EX16" s="120"/>
      <c r="EY16" s="120"/>
      <c r="EZ16" s="120"/>
      <c r="FA16" s="120"/>
      <c r="FB16" s="120"/>
      <c r="FC16" s="120"/>
      <c r="FD16" s="120"/>
      <c r="FE16" s="120"/>
      <c r="FF16" s="120"/>
      <c r="FG16" s="120"/>
      <c r="FH16" s="120"/>
      <c r="FI16" s="120"/>
      <c r="FJ16" s="120"/>
      <c r="FK16" s="120"/>
      <c r="FL16" s="120"/>
      <c r="FM16" s="120"/>
      <c r="FN16" s="120"/>
      <c r="FO16" s="120"/>
      <c r="FP16" s="120"/>
      <c r="FQ16" s="120"/>
      <c r="FR16" s="120"/>
      <c r="FS16" s="120"/>
      <c r="FT16" s="120"/>
      <c r="FU16" s="120"/>
      <c r="FV16" s="120"/>
      <c r="FW16" s="120"/>
      <c r="FX16" s="120"/>
      <c r="FY16" s="120"/>
      <c r="FZ16" s="120"/>
      <c r="GA16" s="120"/>
      <c r="GB16" s="120"/>
      <c r="GC16" s="120"/>
      <c r="GD16" s="120"/>
      <c r="GE16" s="120"/>
      <c r="GF16" s="120"/>
      <c r="GG16" s="120"/>
      <c r="GH16" s="120"/>
      <c r="GI16" s="120"/>
      <c r="GJ16" s="120"/>
      <c r="GK16" s="120"/>
      <c r="GL16" s="120"/>
      <c r="GM16" s="120"/>
      <c r="GN16" s="120"/>
      <c r="GO16" s="120"/>
      <c r="GP16" s="120"/>
      <c r="GQ16" s="120"/>
      <c r="GR16" s="120"/>
      <c r="GS16" s="120"/>
      <c r="GT16" s="120"/>
      <c r="GU16" s="120"/>
      <c r="GV16" s="120"/>
      <c r="GW16" s="120"/>
      <c r="GX16" s="120"/>
      <c r="GY16" s="120"/>
      <c r="GZ16" s="120"/>
      <c r="HA16" s="120"/>
      <c r="HB16" s="120"/>
      <c r="HC16" s="120"/>
      <c r="HD16" s="120"/>
      <c r="HE16" s="120"/>
      <c r="HF16" s="120"/>
      <c r="HG16" s="120"/>
      <c r="HH16" s="120"/>
      <c r="HI16" s="120"/>
      <c r="HJ16" s="120"/>
      <c r="HK16" s="120"/>
      <c r="HL16" s="120"/>
      <c r="HM16" s="120"/>
      <c r="HN16" s="120"/>
      <c r="HO16" s="120"/>
      <c r="HP16" s="120"/>
      <c r="HQ16" s="120"/>
      <c r="HR16" s="120"/>
      <c r="HS16" s="120"/>
      <c r="HT16" s="120"/>
      <c r="HU16" s="120"/>
      <c r="HV16" s="120"/>
      <c r="HW16" s="120"/>
      <c r="HX16" s="120"/>
      <c r="HY16" s="120"/>
      <c r="HZ16" s="120"/>
      <c r="IA16" s="120"/>
      <c r="IB16" s="120"/>
      <c r="IC16" s="120"/>
      <c r="ID16" s="120"/>
      <c r="IE16" s="120"/>
      <c r="IF16" s="120"/>
      <c r="IG16" s="120"/>
      <c r="IH16" s="120"/>
      <c r="II16" s="120"/>
      <c r="IJ16" s="120"/>
      <c r="IK16" s="120"/>
      <c r="IL16" s="120"/>
      <c r="IM16" s="120"/>
      <c r="IN16" s="120"/>
      <c r="IO16" s="120"/>
      <c r="IP16" s="120"/>
      <c r="IQ16" s="120"/>
      <c r="IR16" s="120"/>
      <c r="IS16" s="120"/>
      <c r="IT16" s="120"/>
      <c r="IU16" s="120"/>
      <c r="IV16" s="120"/>
      <c r="IW16" s="120"/>
      <c r="IX16" s="120"/>
      <c r="IY16" s="120"/>
      <c r="IZ16" s="120"/>
      <c r="JA16" s="120"/>
      <c r="JB16" s="120"/>
      <c r="JC16" s="120"/>
      <c r="JD16" s="120"/>
      <c r="JE16" s="120"/>
      <c r="JF16" s="120"/>
      <c r="JG16" s="120"/>
      <c r="JH16" s="120"/>
      <c r="JI16" s="120"/>
      <c r="JJ16" s="120"/>
      <c r="JK16" s="120"/>
      <c r="JL16" s="120"/>
      <c r="JM16" s="120"/>
      <c r="JN16" s="120"/>
      <c r="JO16" s="120"/>
      <c r="JP16" s="120"/>
      <c r="JQ16" s="120"/>
      <c r="JR16" s="120"/>
      <c r="JS16" s="120"/>
      <c r="JT16" s="120"/>
      <c r="JU16" s="120"/>
      <c r="JV16" s="120"/>
      <c r="JW16" s="120"/>
      <c r="JX16" s="120"/>
      <c r="JY16" s="120"/>
      <c r="JZ16" s="120"/>
      <c r="KA16" s="120"/>
      <c r="KB16" s="120"/>
      <c r="KC16" s="120"/>
      <c r="KD16" s="120"/>
      <c r="KE16" s="120"/>
      <c r="KF16" s="120"/>
      <c r="KG16" s="120"/>
      <c r="KH16" s="120"/>
      <c r="KI16" s="120"/>
      <c r="KJ16" s="120"/>
      <c r="KK16" s="120"/>
      <c r="KL16" s="120"/>
      <c r="KM16" s="120"/>
      <c r="KN16" s="120"/>
      <c r="KO16" s="120"/>
      <c r="KP16" s="120"/>
      <c r="KQ16" s="120"/>
      <c r="KR16" s="120"/>
      <c r="KS16" s="120"/>
      <c r="KT16" s="120"/>
      <c r="KU16" s="120"/>
      <c r="KV16" s="120"/>
      <c r="KW16" s="120"/>
      <c r="KX16" s="120"/>
      <c r="KY16" s="120"/>
      <c r="KZ16" s="120"/>
      <c r="LA16" s="120"/>
      <c r="LB16" s="120"/>
      <c r="LC16" s="120"/>
      <c r="LD16" s="120"/>
      <c r="LE16" s="120"/>
      <c r="LF16" s="120"/>
      <c r="LG16" s="120"/>
      <c r="LH16" s="120"/>
      <c r="LI16" s="120"/>
      <c r="LJ16" s="120"/>
      <c r="LK16" s="120"/>
      <c r="LL16" s="120"/>
      <c r="LM16" s="120"/>
      <c r="LN16" s="120"/>
      <c r="LO16" s="120"/>
      <c r="LP16" s="120"/>
      <c r="LQ16" s="120"/>
      <c r="LR16" s="120"/>
      <c r="LS16" s="120"/>
      <c r="LT16" s="120"/>
      <c r="LU16" s="120"/>
      <c r="LV16" s="120"/>
      <c r="LW16" s="120"/>
      <c r="LX16" s="120"/>
      <c r="LY16" s="120"/>
      <c r="LZ16" s="120"/>
      <c r="MA16" s="120"/>
      <c r="MB16" s="120"/>
      <c r="MC16" s="120"/>
      <c r="MD16" s="120"/>
      <c r="ME16" s="120"/>
      <c r="MF16" s="120"/>
      <c r="MG16" s="120"/>
      <c r="MH16" s="120"/>
      <c r="MI16" s="120"/>
      <c r="MJ16" s="120"/>
      <c r="MK16" s="120"/>
      <c r="ML16" s="120"/>
      <c r="MM16" s="120"/>
      <c r="MN16" s="120"/>
      <c r="MO16" s="120"/>
      <c r="MP16" s="120"/>
      <c r="MQ16" s="120"/>
      <c r="MR16" s="120"/>
      <c r="MS16" s="120"/>
      <c r="MT16" s="120"/>
      <c r="MU16" s="120"/>
      <c r="MV16" s="120"/>
      <c r="MW16" s="120"/>
      <c r="MX16" s="120"/>
      <c r="MY16" s="120"/>
      <c r="MZ16" s="120"/>
      <c r="NA16" s="120"/>
      <c r="NB16" s="120"/>
      <c r="NC16" s="120"/>
      <c r="ND16" s="120"/>
      <c r="NE16" s="120"/>
      <c r="NF16" s="120"/>
      <c r="NG16" s="120"/>
      <c r="NH16" s="120"/>
      <c r="NI16" s="120"/>
      <c r="NJ16" s="120"/>
      <c r="NK16" s="120"/>
      <c r="NL16" s="120"/>
      <c r="NM16" s="120"/>
      <c r="NN16" s="120"/>
      <c r="NO16" s="120"/>
      <c r="NP16" s="120"/>
      <c r="NQ16" s="120"/>
      <c r="NR16" s="120"/>
      <c r="NS16" s="120"/>
      <c r="NT16" s="120"/>
      <c r="NU16" s="120"/>
      <c r="NV16" s="120"/>
      <c r="NW16" s="120"/>
      <c r="NX16" s="120"/>
      <c r="NY16" s="120"/>
      <c r="NZ16" s="120"/>
      <c r="OA16" s="120"/>
      <c r="OB16" s="120"/>
      <c r="OC16" s="120"/>
      <c r="OD16" s="120"/>
      <c r="OE16" s="120"/>
      <c r="OF16" s="120"/>
      <c r="OG16" s="120"/>
      <c r="OH16" s="120"/>
      <c r="OI16" s="120"/>
      <c r="OJ16" s="120"/>
      <c r="OK16" s="120"/>
      <c r="OL16" s="120"/>
      <c r="OM16" s="120"/>
      <c r="ON16" s="120"/>
      <c r="OO16" s="120"/>
      <c r="OP16" s="120"/>
      <c r="OQ16" s="120"/>
      <c r="OR16" s="120"/>
      <c r="OS16" s="120"/>
      <c r="OT16" s="120"/>
      <c r="OU16" s="120"/>
      <c r="OV16" s="120"/>
      <c r="OW16" s="120"/>
      <c r="OX16" s="120"/>
      <c r="OY16" s="120"/>
      <c r="OZ16" s="120"/>
      <c r="PA16" s="120"/>
      <c r="PB16" s="120"/>
      <c r="PC16" s="120"/>
      <c r="PD16" s="120"/>
      <c r="PE16" s="120"/>
      <c r="PF16" s="120"/>
      <c r="PG16" s="120"/>
      <c r="PH16" s="120"/>
      <c r="PI16" s="120"/>
      <c r="PJ16" s="120"/>
      <c r="PK16" s="120"/>
      <c r="PL16" s="120"/>
      <c r="PM16" s="120"/>
      <c r="PN16" s="120"/>
      <c r="PO16" s="120"/>
      <c r="PP16" s="120"/>
      <c r="PQ16" s="120"/>
      <c r="PR16" s="120"/>
      <c r="PS16" s="120"/>
      <c r="PT16" s="120"/>
      <c r="PU16" s="120"/>
      <c r="PV16" s="120"/>
      <c r="PW16" s="120"/>
      <c r="PX16" s="120"/>
      <c r="PY16" s="120"/>
      <c r="PZ16" s="120"/>
      <c r="QA16" s="120"/>
      <c r="QB16" s="120"/>
      <c r="QC16" s="120"/>
      <c r="QD16" s="120"/>
      <c r="QE16" s="120"/>
      <c r="QF16" s="120"/>
      <c r="QG16" s="120"/>
      <c r="QH16" s="120"/>
      <c r="QI16" s="120"/>
      <c r="QJ16" s="120"/>
      <c r="QK16" s="120"/>
      <c r="QL16" s="120"/>
      <c r="QM16" s="120"/>
      <c r="QN16" s="120"/>
      <c r="QO16" s="120"/>
      <c r="QP16" s="120"/>
      <c r="QQ16" s="120"/>
      <c r="QR16" s="120"/>
      <c r="QS16" s="120"/>
      <c r="QT16" s="120"/>
      <c r="QU16" s="120"/>
      <c r="QV16" s="120"/>
      <c r="QW16" s="120"/>
      <c r="QX16" s="120"/>
      <c r="QY16" s="120"/>
      <c r="QZ16" s="120"/>
      <c r="RA16" s="120"/>
      <c r="RB16" s="120"/>
      <c r="RC16" s="120"/>
      <c r="RD16" s="120"/>
      <c r="RE16" s="120"/>
      <c r="RF16" s="120"/>
      <c r="RG16" s="120"/>
      <c r="RH16" s="120"/>
      <c r="RI16" s="120"/>
      <c r="RJ16" s="120"/>
      <c r="RK16" s="120"/>
      <c r="RL16" s="120"/>
      <c r="RM16" s="120"/>
      <c r="RN16" s="120"/>
      <c r="RO16" s="120"/>
      <c r="RP16" s="120"/>
      <c r="RQ16" s="120"/>
      <c r="RR16" s="120"/>
      <c r="RS16" s="120"/>
      <c r="RT16" s="120"/>
      <c r="RU16" s="120"/>
      <c r="RV16" s="120"/>
      <c r="RW16" s="120"/>
      <c r="RX16" s="120"/>
      <c r="RY16" s="120"/>
      <c r="RZ16" s="120"/>
      <c r="SA16" s="120"/>
      <c r="SB16" s="120"/>
      <c r="SC16" s="120"/>
      <c r="SD16" s="120"/>
      <c r="SE16" s="120"/>
      <c r="SF16" s="120"/>
      <c r="SG16" s="120"/>
      <c r="SH16" s="120"/>
      <c r="SI16" s="120"/>
      <c r="SJ16" s="120"/>
      <c r="SK16" s="120"/>
      <c r="SL16" s="120"/>
      <c r="SM16" s="120"/>
      <c r="SN16" s="120"/>
      <c r="SO16" s="120"/>
      <c r="SP16" s="120"/>
      <c r="SQ16" s="120"/>
      <c r="SR16" s="120"/>
      <c r="SS16" s="120"/>
      <c r="ST16" s="120"/>
      <c r="SU16" s="120"/>
      <c r="SV16" s="120"/>
      <c r="SW16" s="120"/>
      <c r="SX16" s="120"/>
      <c r="SY16" s="120"/>
      <c r="SZ16" s="120"/>
      <c r="TA16" s="120"/>
      <c r="TB16" s="120"/>
      <c r="TC16" s="120"/>
      <c r="TD16" s="120"/>
      <c r="TE16" s="120"/>
      <c r="TF16" s="120"/>
      <c r="TG16" s="120"/>
      <c r="TH16" s="120"/>
      <c r="TI16" s="120"/>
      <c r="TJ16" s="120"/>
      <c r="TK16" s="120"/>
      <c r="TL16" s="120"/>
      <c r="TM16" s="120"/>
      <c r="TN16" s="120"/>
      <c r="TO16" s="120"/>
      <c r="TP16" s="120"/>
      <c r="TQ16" s="120"/>
      <c r="TR16" s="120"/>
      <c r="TS16" s="120"/>
      <c r="TT16" s="120"/>
      <c r="TU16" s="120"/>
      <c r="TV16" s="120"/>
      <c r="TW16" s="120"/>
      <c r="TX16" s="120"/>
      <c r="TY16" s="120"/>
      <c r="TZ16" s="120"/>
      <c r="UA16" s="120"/>
      <c r="UB16" s="120"/>
      <c r="UC16" s="120"/>
      <c r="UD16" s="120"/>
      <c r="UE16" s="120"/>
      <c r="UF16" s="120"/>
      <c r="UG16" s="120"/>
      <c r="UH16" s="120"/>
      <c r="UI16" s="120"/>
      <c r="UJ16" s="120"/>
      <c r="UK16" s="120"/>
      <c r="UL16" s="120"/>
      <c r="UM16" s="120"/>
      <c r="UN16" s="120"/>
      <c r="UO16" s="120"/>
      <c r="UP16" s="120"/>
      <c r="UQ16" s="120"/>
      <c r="UR16" s="120"/>
      <c r="US16" s="120"/>
      <c r="UT16" s="120"/>
      <c r="UU16" s="120"/>
      <c r="UV16" s="120"/>
      <c r="UW16" s="120"/>
      <c r="UX16" s="120"/>
      <c r="UY16" s="120"/>
      <c r="UZ16" s="120"/>
      <c r="VA16" s="120"/>
      <c r="VB16" s="120"/>
      <c r="VC16" s="120"/>
      <c r="VD16" s="120"/>
      <c r="VE16" s="120"/>
      <c r="VF16" s="120"/>
      <c r="VG16" s="120"/>
      <c r="VH16" s="120"/>
      <c r="VI16" s="120"/>
      <c r="VJ16" s="120"/>
      <c r="VK16" s="120"/>
      <c r="VL16" s="120"/>
      <c r="VM16" s="120"/>
      <c r="VN16" s="120"/>
      <c r="VO16" s="120"/>
      <c r="VP16" s="120"/>
      <c r="VQ16" s="120"/>
      <c r="VR16" s="120"/>
      <c r="VS16" s="120"/>
      <c r="VT16" s="120"/>
      <c r="VU16" s="120"/>
      <c r="VV16" s="120"/>
      <c r="VW16" s="120"/>
      <c r="VX16" s="120"/>
      <c r="VY16" s="120"/>
      <c r="VZ16" s="120"/>
      <c r="WA16" s="120"/>
      <c r="WB16" s="120"/>
      <c r="WC16" s="120"/>
      <c r="WD16" s="120"/>
      <c r="WE16" s="120"/>
      <c r="WF16" s="120"/>
      <c r="WG16" s="120"/>
      <c r="WH16" s="120"/>
      <c r="WI16" s="120"/>
      <c r="WJ16" s="120"/>
      <c r="WK16" s="120"/>
      <c r="WL16" s="120"/>
      <c r="WM16" s="120"/>
      <c r="WN16" s="120"/>
      <c r="WO16" s="120"/>
      <c r="WP16" s="120"/>
      <c r="WQ16" s="120"/>
      <c r="WR16" s="120"/>
      <c r="WS16" s="120"/>
      <c r="WT16" s="120"/>
      <c r="WU16" s="120"/>
      <c r="WV16" s="120"/>
      <c r="WW16" s="120"/>
      <c r="WX16" s="120"/>
      <c r="WY16" s="120"/>
      <c r="WZ16" s="120"/>
      <c r="XA16" s="120"/>
      <c r="XB16" s="120"/>
      <c r="XC16" s="120"/>
      <c r="XD16" s="120"/>
      <c r="XE16" s="120"/>
      <c r="XF16" s="120"/>
      <c r="XG16" s="120"/>
      <c r="XH16" s="120"/>
      <c r="XI16" s="120"/>
      <c r="XJ16" s="120"/>
      <c r="XK16" s="120"/>
      <c r="XL16" s="120"/>
      <c r="XM16" s="120"/>
      <c r="XN16" s="120"/>
      <c r="XO16" s="120"/>
      <c r="XP16" s="120"/>
      <c r="XQ16" s="120"/>
      <c r="XR16" s="120"/>
      <c r="XS16" s="120"/>
      <c r="XT16" s="120"/>
      <c r="XU16" s="120"/>
      <c r="XV16" s="120"/>
      <c r="XW16" s="120"/>
      <c r="XX16" s="120"/>
      <c r="XY16" s="120"/>
      <c r="XZ16" s="120"/>
      <c r="YA16" s="120"/>
      <c r="YB16" s="120"/>
      <c r="YC16" s="120"/>
      <c r="YD16" s="120"/>
      <c r="YE16" s="120"/>
      <c r="YF16" s="120"/>
      <c r="YG16" s="120"/>
      <c r="YH16" s="120"/>
      <c r="YI16" s="120"/>
      <c r="YJ16" s="120"/>
      <c r="YK16" s="120"/>
      <c r="YL16" s="120"/>
      <c r="YM16" s="120"/>
      <c r="YN16" s="120"/>
      <c r="YO16" s="120"/>
      <c r="YP16" s="120"/>
      <c r="YQ16" s="120"/>
      <c r="YR16" s="120"/>
      <c r="YS16" s="120"/>
      <c r="YT16" s="120"/>
      <c r="YU16" s="120"/>
      <c r="YV16" s="120"/>
      <c r="YW16" s="120"/>
      <c r="YX16" s="120"/>
      <c r="YY16" s="120"/>
      <c r="YZ16" s="120"/>
      <c r="ZA16" s="120"/>
      <c r="ZB16" s="120"/>
      <c r="ZC16" s="120"/>
      <c r="ZD16" s="120"/>
      <c r="ZE16" s="120"/>
      <c r="ZF16" s="120"/>
      <c r="ZG16" s="120"/>
      <c r="ZH16" s="120"/>
      <c r="ZI16" s="120"/>
      <c r="ZJ16" s="120"/>
      <c r="ZK16" s="120"/>
      <c r="ZL16" s="120"/>
      <c r="ZM16" s="120"/>
      <c r="ZN16" s="120"/>
      <c r="ZO16" s="120"/>
      <c r="ZP16" s="120"/>
      <c r="ZQ16" s="120"/>
      <c r="ZR16" s="120"/>
      <c r="ZS16" s="120"/>
      <c r="ZT16" s="120"/>
      <c r="ZU16" s="120"/>
      <c r="ZV16" s="120"/>
      <c r="ZW16" s="120"/>
      <c r="ZX16" s="120"/>
      <c r="ZY16" s="120"/>
      <c r="ZZ16" s="120"/>
      <c r="AAA16" s="120"/>
      <c r="AAB16" s="120"/>
      <c r="AAC16" s="120"/>
      <c r="AAD16" s="120"/>
      <c r="AAE16" s="120"/>
      <c r="AAF16" s="120"/>
      <c r="AAG16" s="120"/>
      <c r="AAH16" s="120"/>
      <c r="AAI16" s="120"/>
      <c r="AAJ16" s="120"/>
      <c r="AAK16" s="120"/>
      <c r="AAL16" s="120"/>
      <c r="AAM16" s="120"/>
      <c r="AAN16" s="120"/>
      <c r="AAO16" s="120"/>
      <c r="AAP16" s="120"/>
      <c r="AAQ16" s="120"/>
      <c r="AAR16" s="120"/>
      <c r="AAS16" s="120"/>
      <c r="AAT16" s="120"/>
      <c r="AAU16" s="120"/>
      <c r="AAV16" s="120"/>
      <c r="AAW16" s="120"/>
      <c r="AAX16" s="120"/>
      <c r="AAY16" s="120"/>
      <c r="AAZ16" s="120"/>
      <c r="ABA16" s="120"/>
      <c r="ABB16" s="120"/>
      <c r="ABC16" s="120"/>
      <c r="ABD16" s="120"/>
      <c r="ABE16" s="120"/>
      <c r="ABF16" s="120"/>
      <c r="ABG16" s="120"/>
      <c r="ABH16" s="120"/>
      <c r="ABI16" s="120"/>
      <c r="ABJ16" s="120"/>
      <c r="ABK16" s="120"/>
      <c r="ABL16" s="120"/>
      <c r="ABM16" s="120"/>
      <c r="ABN16" s="120"/>
      <c r="ABO16" s="120"/>
      <c r="ABP16" s="120"/>
      <c r="ABQ16" s="120"/>
      <c r="ABR16" s="120"/>
      <c r="ABS16" s="120"/>
      <c r="ABT16" s="120"/>
      <c r="ABU16" s="120"/>
      <c r="ABV16" s="120"/>
      <c r="ABW16" s="120"/>
      <c r="ABX16" s="120"/>
      <c r="ABY16" s="120"/>
      <c r="ABZ16" s="120"/>
      <c r="ACA16" s="120"/>
      <c r="ACB16" s="120"/>
      <c r="ACC16" s="120"/>
      <c r="ACD16" s="120"/>
      <c r="ACE16" s="120"/>
      <c r="ACF16" s="120"/>
      <c r="ACG16" s="120"/>
      <c r="ACH16" s="120"/>
      <c r="ACI16" s="120"/>
      <c r="ACJ16" s="120"/>
      <c r="ACK16" s="120"/>
      <c r="ACL16" s="120"/>
      <c r="ACM16" s="120"/>
      <c r="ACN16" s="120"/>
      <c r="ACO16" s="120"/>
      <c r="ACP16" s="120"/>
      <c r="ACQ16" s="120"/>
      <c r="ACR16" s="120"/>
      <c r="ACS16" s="120"/>
      <c r="ACT16" s="120"/>
      <c r="ACU16" s="120"/>
      <c r="ACV16" s="120"/>
      <c r="ACW16" s="120"/>
      <c r="ACX16" s="120"/>
      <c r="ACY16" s="120"/>
      <c r="ACZ16" s="120"/>
      <c r="ADA16" s="120"/>
      <c r="ADB16" s="120"/>
      <c r="ADC16" s="120"/>
      <c r="ADD16" s="120"/>
      <c r="ADE16" s="120"/>
      <c r="ADF16" s="120"/>
      <c r="ADG16" s="120"/>
      <c r="ADH16" s="120"/>
      <c r="ADI16" s="120"/>
      <c r="ADJ16" s="120"/>
      <c r="ADK16" s="120"/>
      <c r="ADL16" s="120"/>
      <c r="ADM16" s="120"/>
      <c r="ADN16" s="120"/>
      <c r="ADO16" s="120"/>
      <c r="ADP16" s="120"/>
      <c r="ADQ16" s="120"/>
      <c r="ADR16" s="120"/>
      <c r="ADS16" s="120"/>
      <c r="ADT16" s="120"/>
      <c r="ADU16" s="120"/>
      <c r="ADV16" s="120"/>
      <c r="ADW16" s="120"/>
      <c r="ADX16" s="120"/>
      <c r="ADY16" s="120"/>
      <c r="ADZ16" s="120"/>
      <c r="AEA16" s="120"/>
      <c r="AEB16" s="120"/>
      <c r="AEC16" s="120"/>
      <c r="AED16" s="120"/>
      <c r="AEE16" s="120"/>
      <c r="AEF16" s="120"/>
      <c r="AEG16" s="120"/>
      <c r="AEH16" s="120"/>
      <c r="AEI16" s="120"/>
      <c r="AEJ16" s="120"/>
      <c r="AEK16" s="120"/>
      <c r="AEL16" s="120"/>
      <c r="AEM16" s="120"/>
      <c r="AEN16" s="120"/>
      <c r="AEO16" s="120"/>
      <c r="AEP16" s="120"/>
      <c r="AEQ16" s="120"/>
      <c r="AER16" s="120"/>
      <c r="AES16" s="120"/>
      <c r="AET16" s="120"/>
      <c r="AEU16" s="120"/>
      <c r="AEV16" s="120"/>
      <c r="AEW16" s="120"/>
      <c r="AEX16" s="120"/>
      <c r="AEY16" s="120"/>
      <c r="AEZ16" s="120"/>
      <c r="AFA16" s="120"/>
      <c r="AFB16" s="120"/>
      <c r="AFC16" s="120"/>
      <c r="AFD16" s="120"/>
      <c r="AFE16" s="120"/>
      <c r="AFF16" s="120"/>
      <c r="AFG16" s="120"/>
      <c r="AFH16" s="120"/>
      <c r="AFI16" s="120"/>
      <c r="AFJ16" s="120"/>
      <c r="AFK16" s="120"/>
      <c r="AFL16" s="120"/>
      <c r="AFM16" s="120"/>
      <c r="AFN16" s="120"/>
      <c r="AFO16" s="120"/>
      <c r="AFP16" s="120"/>
      <c r="AFQ16" s="120"/>
      <c r="AFR16" s="120"/>
      <c r="AFS16" s="120"/>
      <c r="AFT16" s="120"/>
      <c r="AFU16" s="120"/>
      <c r="AFV16" s="120"/>
      <c r="AFW16" s="120"/>
      <c r="AFX16" s="120"/>
      <c r="AFY16" s="120"/>
      <c r="AFZ16" s="120"/>
      <c r="AGA16" s="120"/>
      <c r="AGB16" s="120"/>
      <c r="AGC16" s="120"/>
      <c r="AGD16" s="120"/>
      <c r="AGE16" s="120"/>
      <c r="AGF16" s="120"/>
      <c r="AGG16" s="120"/>
      <c r="AGH16" s="120"/>
      <c r="AGI16" s="120"/>
      <c r="AGJ16" s="120"/>
      <c r="AGK16" s="120"/>
      <c r="AGL16" s="120"/>
      <c r="AGM16" s="120"/>
      <c r="AGN16" s="120"/>
      <c r="AGO16" s="120"/>
      <c r="AGP16" s="120"/>
      <c r="AGQ16" s="120"/>
      <c r="AGR16" s="120"/>
      <c r="AGS16" s="120"/>
      <c r="AGT16" s="120"/>
      <c r="AGU16" s="120"/>
      <c r="AGV16" s="120"/>
      <c r="AGW16" s="120"/>
      <c r="AGX16" s="120"/>
      <c r="AGY16" s="120"/>
      <c r="AGZ16" s="120"/>
      <c r="AHA16" s="120"/>
      <c r="AHB16" s="120"/>
      <c r="AHC16" s="120"/>
      <c r="AHD16" s="120"/>
      <c r="AHE16" s="120"/>
      <c r="AHF16" s="120"/>
      <c r="AHG16" s="120"/>
      <c r="AHH16" s="120"/>
      <c r="AHI16" s="120"/>
      <c r="AHJ16" s="120"/>
      <c r="AHK16" s="120"/>
      <c r="AHL16" s="120"/>
      <c r="AHM16" s="120"/>
      <c r="AHN16" s="120"/>
      <c r="AHO16" s="120"/>
      <c r="AHP16" s="120"/>
      <c r="AHQ16" s="120"/>
      <c r="AHR16" s="120"/>
      <c r="AHS16" s="120"/>
      <c r="AHT16" s="120"/>
      <c r="AHU16" s="120"/>
      <c r="AHV16" s="120"/>
      <c r="AHW16" s="120"/>
      <c r="AHX16" s="120"/>
      <c r="AHY16" s="120"/>
      <c r="AHZ16" s="120"/>
      <c r="AIA16" s="120"/>
      <c r="AIB16" s="120"/>
      <c r="AIC16" s="120"/>
      <c r="AID16" s="120"/>
      <c r="AIE16" s="120"/>
      <c r="AIF16" s="120"/>
      <c r="AIG16" s="120"/>
      <c r="AIH16" s="120"/>
      <c r="AII16" s="120"/>
      <c r="AIJ16" s="120"/>
      <c r="AIK16" s="120"/>
      <c r="AIL16" s="120"/>
      <c r="AIM16" s="120"/>
      <c r="AIN16" s="120"/>
      <c r="AIO16" s="120"/>
      <c r="AIP16" s="120"/>
      <c r="AIQ16" s="120"/>
      <c r="AIR16" s="120"/>
      <c r="AIS16" s="120"/>
      <c r="AIT16" s="120"/>
      <c r="AIU16" s="120"/>
      <c r="AIV16" s="120"/>
      <c r="AIW16" s="120"/>
      <c r="AIX16" s="120"/>
      <c r="AIY16" s="120"/>
      <c r="AIZ16" s="120"/>
      <c r="AJA16" s="120"/>
      <c r="AJB16" s="120"/>
      <c r="AJC16" s="120"/>
      <c r="AJD16" s="120"/>
      <c r="AJE16" s="120"/>
      <c r="AJF16" s="120"/>
      <c r="AJG16" s="120"/>
      <c r="AJH16" s="120"/>
      <c r="AJI16" s="120"/>
      <c r="AJJ16" s="120"/>
      <c r="AJK16" s="120"/>
      <c r="AJL16" s="120"/>
      <c r="AJM16" s="120"/>
      <c r="AJN16" s="120"/>
      <c r="AJO16" s="120"/>
      <c r="AJP16" s="120"/>
      <c r="AJQ16" s="120"/>
      <c r="AJR16" s="120"/>
      <c r="AJS16" s="120"/>
      <c r="AJT16" s="120"/>
      <c r="AJU16" s="120"/>
      <c r="AJV16" s="120"/>
      <c r="AJW16" s="120"/>
      <c r="AJX16" s="120"/>
      <c r="AJY16" s="120"/>
      <c r="AJZ16" s="120"/>
      <c r="AKA16" s="120"/>
      <c r="AKB16" s="120"/>
      <c r="AKC16" s="120"/>
      <c r="AKD16" s="120"/>
      <c r="AKE16" s="120"/>
      <c r="AKF16" s="120"/>
      <c r="AKG16" s="120"/>
      <c r="AKH16" s="120"/>
      <c r="AKI16" s="120"/>
      <c r="AKJ16" s="120"/>
      <c r="AKK16" s="120"/>
      <c r="AKL16" s="120"/>
      <c r="AKM16" s="120"/>
      <c r="AKN16" s="120"/>
      <c r="AKO16" s="120"/>
      <c r="AKP16" s="120"/>
      <c r="AKQ16" s="120"/>
      <c r="AKR16" s="120"/>
      <c r="AKS16" s="120"/>
      <c r="AKT16" s="120"/>
      <c r="AKU16" s="120"/>
      <c r="AKV16" s="120"/>
      <c r="AKW16" s="120"/>
      <c r="AKX16" s="120"/>
      <c r="AKY16" s="120"/>
      <c r="AKZ16" s="120"/>
      <c r="ALA16" s="120"/>
      <c r="ALB16" s="120"/>
      <c r="ALC16" s="120"/>
      <c r="ALD16" s="120"/>
      <c r="ALE16" s="120"/>
      <c r="ALF16" s="120"/>
      <c r="ALG16" s="120"/>
      <c r="ALH16" s="120"/>
      <c r="ALI16" s="120"/>
      <c r="ALJ16" s="120"/>
      <c r="ALK16" s="120"/>
      <c r="ALL16" s="120"/>
      <c r="ALM16" s="120"/>
      <c r="ALN16" s="120"/>
      <c r="ALO16" s="120"/>
      <c r="ALP16" s="120"/>
      <c r="ALQ16" s="120"/>
      <c r="ALR16" s="120"/>
      <c r="ALS16" s="120"/>
      <c r="ALT16" s="120"/>
      <c r="ALU16" s="120"/>
      <c r="ALV16" s="120"/>
      <c r="ALW16" s="120"/>
      <c r="ALX16" s="120"/>
      <c r="ALY16" s="120"/>
      <c r="ALZ16" s="120"/>
      <c r="AMA16" s="120"/>
      <c r="AMB16" s="120"/>
      <c r="AMC16" s="120"/>
      <c r="AMD16" s="120"/>
      <c r="AME16" s="120"/>
      <c r="AMF16" s="120"/>
      <c r="AMG16" s="120"/>
      <c r="AMH16" s="120"/>
      <c r="AMI16" s="120"/>
      <c r="AMJ16" s="120"/>
      <c r="AMK16" s="120"/>
    </row>
    <row r="17" spans="1:1025">
      <c r="A17" s="109"/>
      <c r="B17" s="110" t="s">
        <v>1412</v>
      </c>
      <c r="C17" s="107"/>
      <c r="D17" s="110" t="s">
        <v>28</v>
      </c>
      <c r="E17" s="105"/>
      <c r="F17" s="106"/>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c r="CJ17" s="120"/>
      <c r="CK17" s="120"/>
      <c r="CL17" s="120"/>
      <c r="CM17" s="120"/>
      <c r="CN17" s="120"/>
      <c r="CO17" s="120"/>
      <c r="CP17" s="120"/>
      <c r="CQ17" s="120"/>
      <c r="CR17" s="120"/>
      <c r="CS17" s="120"/>
      <c r="CT17" s="120"/>
      <c r="CU17" s="120"/>
      <c r="CV17" s="120"/>
      <c r="CW17" s="120"/>
      <c r="CX17" s="120"/>
      <c r="CY17" s="120"/>
      <c r="CZ17" s="120"/>
      <c r="DA17" s="120"/>
      <c r="DB17" s="120"/>
      <c r="DC17" s="120"/>
      <c r="DD17" s="120"/>
      <c r="DE17" s="120"/>
      <c r="DF17" s="120"/>
      <c r="DG17" s="120"/>
      <c r="DH17" s="120"/>
      <c r="DI17" s="120"/>
      <c r="DJ17" s="120"/>
      <c r="DK17" s="120"/>
      <c r="DL17" s="120"/>
      <c r="DM17" s="120"/>
      <c r="DN17" s="120"/>
      <c r="DO17" s="120"/>
      <c r="DP17" s="120"/>
      <c r="DQ17" s="120"/>
      <c r="DR17" s="120"/>
      <c r="DS17" s="120"/>
      <c r="DT17" s="120"/>
      <c r="DU17" s="120"/>
      <c r="DV17" s="120"/>
      <c r="DW17" s="120"/>
      <c r="DX17" s="120"/>
      <c r="DY17" s="120"/>
      <c r="DZ17" s="120"/>
      <c r="EA17" s="120"/>
      <c r="EB17" s="120"/>
      <c r="EC17" s="120"/>
      <c r="ED17" s="120"/>
      <c r="EE17" s="120"/>
      <c r="EF17" s="120"/>
      <c r="EG17" s="120"/>
      <c r="EH17" s="120"/>
      <c r="EI17" s="120"/>
      <c r="EJ17" s="120"/>
      <c r="EK17" s="120"/>
      <c r="EL17" s="120"/>
      <c r="EM17" s="120"/>
      <c r="EN17" s="120"/>
      <c r="EO17" s="120"/>
      <c r="EP17" s="120"/>
      <c r="EQ17" s="120"/>
      <c r="ER17" s="120"/>
      <c r="ES17" s="120"/>
      <c r="ET17" s="120"/>
      <c r="EU17" s="120"/>
      <c r="EV17" s="120"/>
      <c r="EW17" s="120"/>
      <c r="EX17" s="120"/>
      <c r="EY17" s="120"/>
      <c r="EZ17" s="120"/>
      <c r="FA17" s="120"/>
      <c r="FB17" s="120"/>
      <c r="FC17" s="120"/>
      <c r="FD17" s="120"/>
      <c r="FE17" s="120"/>
      <c r="FF17" s="120"/>
      <c r="FG17" s="120"/>
      <c r="FH17" s="120"/>
      <c r="FI17" s="120"/>
      <c r="FJ17" s="120"/>
      <c r="FK17" s="120"/>
      <c r="FL17" s="120"/>
      <c r="FM17" s="120"/>
      <c r="FN17" s="120"/>
      <c r="FO17" s="120"/>
      <c r="FP17" s="120"/>
      <c r="FQ17" s="120"/>
      <c r="FR17" s="120"/>
      <c r="FS17" s="120"/>
      <c r="FT17" s="120"/>
      <c r="FU17" s="120"/>
      <c r="FV17" s="120"/>
      <c r="FW17" s="120"/>
      <c r="FX17" s="120"/>
      <c r="FY17" s="120"/>
      <c r="FZ17" s="120"/>
      <c r="GA17" s="120"/>
      <c r="GB17" s="120"/>
      <c r="GC17" s="120"/>
      <c r="GD17" s="120"/>
      <c r="GE17" s="120"/>
      <c r="GF17" s="120"/>
      <c r="GG17" s="120"/>
      <c r="GH17" s="120"/>
      <c r="GI17" s="120"/>
      <c r="GJ17" s="120"/>
      <c r="GK17" s="120"/>
      <c r="GL17" s="120"/>
      <c r="GM17" s="120"/>
      <c r="GN17" s="120"/>
      <c r="GO17" s="120"/>
      <c r="GP17" s="120"/>
      <c r="GQ17" s="120"/>
      <c r="GR17" s="120"/>
      <c r="GS17" s="120"/>
      <c r="GT17" s="120"/>
      <c r="GU17" s="120"/>
      <c r="GV17" s="120"/>
      <c r="GW17" s="120"/>
      <c r="GX17" s="120"/>
      <c r="GY17" s="120"/>
      <c r="GZ17" s="120"/>
      <c r="HA17" s="120"/>
      <c r="HB17" s="120"/>
      <c r="HC17" s="120"/>
      <c r="HD17" s="120"/>
      <c r="HE17" s="120"/>
      <c r="HF17" s="120"/>
      <c r="HG17" s="120"/>
      <c r="HH17" s="120"/>
      <c r="HI17" s="120"/>
      <c r="HJ17" s="120"/>
      <c r="HK17" s="120"/>
      <c r="HL17" s="120"/>
      <c r="HM17" s="120"/>
      <c r="HN17" s="120"/>
      <c r="HO17" s="120"/>
      <c r="HP17" s="120"/>
      <c r="HQ17" s="120"/>
      <c r="HR17" s="120"/>
      <c r="HS17" s="120"/>
      <c r="HT17" s="120"/>
      <c r="HU17" s="120"/>
      <c r="HV17" s="120"/>
      <c r="HW17" s="120"/>
      <c r="HX17" s="120"/>
      <c r="HY17" s="120"/>
      <c r="HZ17" s="120"/>
      <c r="IA17" s="120"/>
      <c r="IB17" s="120"/>
      <c r="IC17" s="120"/>
      <c r="ID17" s="120"/>
      <c r="IE17" s="120"/>
      <c r="IF17" s="120"/>
      <c r="IG17" s="120"/>
      <c r="IH17" s="120"/>
      <c r="II17" s="120"/>
      <c r="IJ17" s="120"/>
      <c r="IK17" s="120"/>
      <c r="IL17" s="120"/>
      <c r="IM17" s="120"/>
      <c r="IN17" s="120"/>
      <c r="IO17" s="120"/>
      <c r="IP17" s="120"/>
      <c r="IQ17" s="120"/>
      <c r="IR17" s="120"/>
      <c r="IS17" s="120"/>
      <c r="IT17" s="120"/>
      <c r="IU17" s="120"/>
      <c r="IV17" s="120"/>
      <c r="IW17" s="120"/>
      <c r="IX17" s="120"/>
      <c r="IY17" s="120"/>
      <c r="IZ17" s="120"/>
      <c r="JA17" s="120"/>
      <c r="JB17" s="120"/>
      <c r="JC17" s="120"/>
      <c r="JD17" s="120"/>
      <c r="JE17" s="120"/>
      <c r="JF17" s="120"/>
      <c r="JG17" s="120"/>
      <c r="JH17" s="120"/>
      <c r="JI17" s="120"/>
      <c r="JJ17" s="120"/>
      <c r="JK17" s="120"/>
      <c r="JL17" s="120"/>
      <c r="JM17" s="120"/>
      <c r="JN17" s="120"/>
      <c r="JO17" s="120"/>
      <c r="JP17" s="120"/>
      <c r="JQ17" s="120"/>
      <c r="JR17" s="120"/>
      <c r="JS17" s="120"/>
      <c r="JT17" s="120"/>
      <c r="JU17" s="120"/>
      <c r="JV17" s="120"/>
      <c r="JW17" s="120"/>
      <c r="JX17" s="120"/>
      <c r="JY17" s="120"/>
      <c r="JZ17" s="120"/>
      <c r="KA17" s="120"/>
      <c r="KB17" s="120"/>
      <c r="KC17" s="120"/>
      <c r="KD17" s="120"/>
      <c r="KE17" s="120"/>
      <c r="KF17" s="120"/>
      <c r="KG17" s="120"/>
      <c r="KH17" s="120"/>
      <c r="KI17" s="120"/>
      <c r="KJ17" s="120"/>
      <c r="KK17" s="120"/>
      <c r="KL17" s="120"/>
      <c r="KM17" s="120"/>
      <c r="KN17" s="120"/>
      <c r="KO17" s="120"/>
      <c r="KP17" s="120"/>
      <c r="KQ17" s="120"/>
      <c r="KR17" s="120"/>
      <c r="KS17" s="120"/>
      <c r="KT17" s="120"/>
      <c r="KU17" s="120"/>
      <c r="KV17" s="120"/>
      <c r="KW17" s="120"/>
      <c r="KX17" s="120"/>
      <c r="KY17" s="120"/>
      <c r="KZ17" s="120"/>
      <c r="LA17" s="120"/>
      <c r="LB17" s="120"/>
      <c r="LC17" s="120"/>
      <c r="LD17" s="120"/>
      <c r="LE17" s="120"/>
      <c r="LF17" s="120"/>
      <c r="LG17" s="120"/>
      <c r="LH17" s="120"/>
      <c r="LI17" s="120"/>
      <c r="LJ17" s="120"/>
      <c r="LK17" s="120"/>
      <c r="LL17" s="120"/>
      <c r="LM17" s="120"/>
      <c r="LN17" s="120"/>
      <c r="LO17" s="120"/>
      <c r="LP17" s="120"/>
      <c r="LQ17" s="120"/>
      <c r="LR17" s="120"/>
      <c r="LS17" s="120"/>
      <c r="LT17" s="120"/>
      <c r="LU17" s="120"/>
      <c r="LV17" s="120"/>
      <c r="LW17" s="120"/>
      <c r="LX17" s="120"/>
      <c r="LY17" s="120"/>
      <c r="LZ17" s="120"/>
      <c r="MA17" s="120"/>
      <c r="MB17" s="120"/>
      <c r="MC17" s="120"/>
      <c r="MD17" s="120"/>
      <c r="ME17" s="120"/>
      <c r="MF17" s="120"/>
      <c r="MG17" s="120"/>
      <c r="MH17" s="120"/>
      <c r="MI17" s="120"/>
      <c r="MJ17" s="120"/>
      <c r="MK17" s="120"/>
      <c r="ML17" s="120"/>
      <c r="MM17" s="120"/>
      <c r="MN17" s="120"/>
      <c r="MO17" s="120"/>
      <c r="MP17" s="120"/>
      <c r="MQ17" s="120"/>
      <c r="MR17" s="120"/>
      <c r="MS17" s="120"/>
      <c r="MT17" s="120"/>
      <c r="MU17" s="120"/>
      <c r="MV17" s="120"/>
      <c r="MW17" s="120"/>
      <c r="MX17" s="120"/>
      <c r="MY17" s="120"/>
      <c r="MZ17" s="120"/>
      <c r="NA17" s="120"/>
      <c r="NB17" s="120"/>
      <c r="NC17" s="120"/>
      <c r="ND17" s="120"/>
      <c r="NE17" s="120"/>
      <c r="NF17" s="120"/>
      <c r="NG17" s="120"/>
      <c r="NH17" s="120"/>
      <c r="NI17" s="120"/>
      <c r="NJ17" s="120"/>
      <c r="NK17" s="120"/>
      <c r="NL17" s="120"/>
      <c r="NM17" s="120"/>
      <c r="NN17" s="120"/>
      <c r="NO17" s="120"/>
      <c r="NP17" s="120"/>
      <c r="NQ17" s="120"/>
      <c r="NR17" s="120"/>
      <c r="NS17" s="120"/>
      <c r="NT17" s="120"/>
      <c r="NU17" s="120"/>
      <c r="NV17" s="120"/>
      <c r="NW17" s="120"/>
      <c r="NX17" s="120"/>
      <c r="NY17" s="120"/>
      <c r="NZ17" s="120"/>
      <c r="OA17" s="120"/>
      <c r="OB17" s="120"/>
      <c r="OC17" s="120"/>
      <c r="OD17" s="120"/>
      <c r="OE17" s="120"/>
      <c r="OF17" s="120"/>
      <c r="OG17" s="120"/>
      <c r="OH17" s="120"/>
      <c r="OI17" s="120"/>
      <c r="OJ17" s="120"/>
      <c r="OK17" s="120"/>
      <c r="OL17" s="120"/>
      <c r="OM17" s="120"/>
      <c r="ON17" s="120"/>
      <c r="OO17" s="120"/>
      <c r="OP17" s="120"/>
      <c r="OQ17" s="120"/>
      <c r="OR17" s="120"/>
      <c r="OS17" s="120"/>
      <c r="OT17" s="120"/>
      <c r="OU17" s="120"/>
      <c r="OV17" s="120"/>
      <c r="OW17" s="120"/>
      <c r="OX17" s="120"/>
      <c r="OY17" s="120"/>
      <c r="OZ17" s="120"/>
      <c r="PA17" s="120"/>
      <c r="PB17" s="120"/>
      <c r="PC17" s="120"/>
      <c r="PD17" s="120"/>
      <c r="PE17" s="120"/>
      <c r="PF17" s="120"/>
      <c r="PG17" s="120"/>
      <c r="PH17" s="120"/>
      <c r="PI17" s="120"/>
      <c r="PJ17" s="120"/>
      <c r="PK17" s="120"/>
      <c r="PL17" s="120"/>
      <c r="PM17" s="120"/>
      <c r="PN17" s="120"/>
      <c r="PO17" s="120"/>
      <c r="PP17" s="120"/>
      <c r="PQ17" s="120"/>
      <c r="PR17" s="120"/>
      <c r="PS17" s="120"/>
      <c r="PT17" s="120"/>
      <c r="PU17" s="120"/>
      <c r="PV17" s="120"/>
      <c r="PW17" s="120"/>
      <c r="PX17" s="120"/>
      <c r="PY17" s="120"/>
      <c r="PZ17" s="120"/>
      <c r="QA17" s="120"/>
      <c r="QB17" s="120"/>
      <c r="QC17" s="120"/>
      <c r="QD17" s="120"/>
      <c r="QE17" s="120"/>
      <c r="QF17" s="120"/>
      <c r="QG17" s="120"/>
      <c r="QH17" s="120"/>
      <c r="QI17" s="120"/>
      <c r="QJ17" s="120"/>
      <c r="QK17" s="120"/>
      <c r="QL17" s="120"/>
      <c r="QM17" s="120"/>
      <c r="QN17" s="120"/>
      <c r="QO17" s="120"/>
      <c r="QP17" s="120"/>
      <c r="QQ17" s="120"/>
      <c r="QR17" s="120"/>
      <c r="QS17" s="120"/>
      <c r="QT17" s="120"/>
      <c r="QU17" s="120"/>
      <c r="QV17" s="120"/>
      <c r="QW17" s="120"/>
      <c r="QX17" s="120"/>
      <c r="QY17" s="120"/>
      <c r="QZ17" s="120"/>
      <c r="RA17" s="120"/>
      <c r="RB17" s="120"/>
      <c r="RC17" s="120"/>
      <c r="RD17" s="120"/>
      <c r="RE17" s="120"/>
      <c r="RF17" s="120"/>
      <c r="RG17" s="120"/>
      <c r="RH17" s="120"/>
      <c r="RI17" s="120"/>
      <c r="RJ17" s="120"/>
      <c r="RK17" s="120"/>
      <c r="RL17" s="120"/>
      <c r="RM17" s="120"/>
      <c r="RN17" s="120"/>
      <c r="RO17" s="120"/>
      <c r="RP17" s="120"/>
      <c r="RQ17" s="120"/>
      <c r="RR17" s="120"/>
      <c r="RS17" s="120"/>
      <c r="RT17" s="120"/>
      <c r="RU17" s="120"/>
      <c r="RV17" s="120"/>
      <c r="RW17" s="120"/>
      <c r="RX17" s="120"/>
      <c r="RY17" s="120"/>
      <c r="RZ17" s="120"/>
      <c r="SA17" s="120"/>
      <c r="SB17" s="120"/>
      <c r="SC17" s="120"/>
      <c r="SD17" s="120"/>
      <c r="SE17" s="120"/>
      <c r="SF17" s="120"/>
      <c r="SG17" s="120"/>
      <c r="SH17" s="120"/>
      <c r="SI17" s="120"/>
      <c r="SJ17" s="120"/>
      <c r="SK17" s="120"/>
      <c r="SL17" s="120"/>
      <c r="SM17" s="120"/>
      <c r="SN17" s="120"/>
      <c r="SO17" s="120"/>
      <c r="SP17" s="120"/>
      <c r="SQ17" s="120"/>
      <c r="SR17" s="120"/>
      <c r="SS17" s="120"/>
      <c r="ST17" s="120"/>
      <c r="SU17" s="120"/>
      <c r="SV17" s="120"/>
      <c r="SW17" s="120"/>
      <c r="SX17" s="120"/>
      <c r="SY17" s="120"/>
      <c r="SZ17" s="120"/>
      <c r="TA17" s="120"/>
      <c r="TB17" s="120"/>
      <c r="TC17" s="120"/>
      <c r="TD17" s="120"/>
      <c r="TE17" s="120"/>
      <c r="TF17" s="120"/>
      <c r="TG17" s="120"/>
      <c r="TH17" s="120"/>
      <c r="TI17" s="120"/>
      <c r="TJ17" s="120"/>
      <c r="TK17" s="120"/>
      <c r="TL17" s="120"/>
      <c r="TM17" s="120"/>
      <c r="TN17" s="120"/>
      <c r="TO17" s="120"/>
      <c r="TP17" s="120"/>
      <c r="TQ17" s="120"/>
      <c r="TR17" s="120"/>
      <c r="TS17" s="120"/>
      <c r="TT17" s="120"/>
      <c r="TU17" s="120"/>
      <c r="TV17" s="120"/>
      <c r="TW17" s="120"/>
      <c r="TX17" s="120"/>
      <c r="TY17" s="120"/>
      <c r="TZ17" s="120"/>
      <c r="UA17" s="120"/>
      <c r="UB17" s="120"/>
      <c r="UC17" s="120"/>
      <c r="UD17" s="120"/>
      <c r="UE17" s="120"/>
      <c r="UF17" s="120"/>
      <c r="UG17" s="120"/>
      <c r="UH17" s="120"/>
      <c r="UI17" s="120"/>
      <c r="UJ17" s="120"/>
      <c r="UK17" s="120"/>
      <c r="UL17" s="120"/>
      <c r="UM17" s="120"/>
      <c r="UN17" s="120"/>
      <c r="UO17" s="120"/>
      <c r="UP17" s="120"/>
      <c r="UQ17" s="120"/>
      <c r="UR17" s="120"/>
      <c r="US17" s="120"/>
      <c r="UT17" s="120"/>
      <c r="UU17" s="120"/>
      <c r="UV17" s="120"/>
      <c r="UW17" s="120"/>
      <c r="UX17" s="120"/>
      <c r="UY17" s="120"/>
      <c r="UZ17" s="120"/>
      <c r="VA17" s="120"/>
      <c r="VB17" s="120"/>
      <c r="VC17" s="120"/>
      <c r="VD17" s="120"/>
      <c r="VE17" s="120"/>
      <c r="VF17" s="120"/>
      <c r="VG17" s="120"/>
      <c r="VH17" s="120"/>
      <c r="VI17" s="120"/>
      <c r="VJ17" s="120"/>
      <c r="VK17" s="120"/>
      <c r="VL17" s="120"/>
      <c r="VM17" s="120"/>
      <c r="VN17" s="120"/>
      <c r="VO17" s="120"/>
      <c r="VP17" s="120"/>
      <c r="VQ17" s="120"/>
      <c r="VR17" s="120"/>
      <c r="VS17" s="120"/>
      <c r="VT17" s="120"/>
      <c r="VU17" s="120"/>
      <c r="VV17" s="120"/>
      <c r="VW17" s="120"/>
      <c r="VX17" s="120"/>
      <c r="VY17" s="120"/>
      <c r="VZ17" s="120"/>
      <c r="WA17" s="120"/>
      <c r="WB17" s="120"/>
      <c r="WC17" s="120"/>
      <c r="WD17" s="120"/>
      <c r="WE17" s="120"/>
      <c r="WF17" s="120"/>
      <c r="WG17" s="120"/>
      <c r="WH17" s="120"/>
      <c r="WI17" s="120"/>
      <c r="WJ17" s="120"/>
      <c r="WK17" s="120"/>
      <c r="WL17" s="120"/>
      <c r="WM17" s="120"/>
      <c r="WN17" s="120"/>
      <c r="WO17" s="120"/>
      <c r="WP17" s="120"/>
      <c r="WQ17" s="120"/>
      <c r="WR17" s="120"/>
      <c r="WS17" s="120"/>
      <c r="WT17" s="120"/>
      <c r="WU17" s="120"/>
      <c r="WV17" s="120"/>
      <c r="WW17" s="120"/>
      <c r="WX17" s="120"/>
      <c r="WY17" s="120"/>
      <c r="WZ17" s="120"/>
      <c r="XA17" s="120"/>
      <c r="XB17" s="120"/>
      <c r="XC17" s="120"/>
      <c r="XD17" s="120"/>
      <c r="XE17" s="120"/>
      <c r="XF17" s="120"/>
      <c r="XG17" s="120"/>
      <c r="XH17" s="120"/>
      <c r="XI17" s="120"/>
      <c r="XJ17" s="120"/>
      <c r="XK17" s="120"/>
      <c r="XL17" s="120"/>
      <c r="XM17" s="120"/>
      <c r="XN17" s="120"/>
      <c r="XO17" s="120"/>
      <c r="XP17" s="120"/>
      <c r="XQ17" s="120"/>
      <c r="XR17" s="120"/>
      <c r="XS17" s="120"/>
      <c r="XT17" s="120"/>
      <c r="XU17" s="120"/>
      <c r="XV17" s="120"/>
      <c r="XW17" s="120"/>
      <c r="XX17" s="120"/>
      <c r="XY17" s="120"/>
      <c r="XZ17" s="120"/>
      <c r="YA17" s="120"/>
      <c r="YB17" s="120"/>
      <c r="YC17" s="120"/>
      <c r="YD17" s="120"/>
      <c r="YE17" s="120"/>
      <c r="YF17" s="120"/>
      <c r="YG17" s="120"/>
      <c r="YH17" s="120"/>
      <c r="YI17" s="120"/>
      <c r="YJ17" s="120"/>
      <c r="YK17" s="120"/>
      <c r="YL17" s="120"/>
      <c r="YM17" s="120"/>
      <c r="YN17" s="120"/>
      <c r="YO17" s="120"/>
      <c r="YP17" s="120"/>
      <c r="YQ17" s="120"/>
      <c r="YR17" s="120"/>
      <c r="YS17" s="120"/>
      <c r="YT17" s="120"/>
      <c r="YU17" s="120"/>
      <c r="YV17" s="120"/>
      <c r="YW17" s="120"/>
      <c r="YX17" s="120"/>
      <c r="YY17" s="120"/>
      <c r="YZ17" s="120"/>
      <c r="ZA17" s="120"/>
      <c r="ZB17" s="120"/>
      <c r="ZC17" s="120"/>
      <c r="ZD17" s="120"/>
      <c r="ZE17" s="120"/>
      <c r="ZF17" s="120"/>
      <c r="ZG17" s="120"/>
      <c r="ZH17" s="120"/>
      <c r="ZI17" s="120"/>
      <c r="ZJ17" s="120"/>
      <c r="ZK17" s="120"/>
      <c r="ZL17" s="120"/>
      <c r="ZM17" s="120"/>
      <c r="ZN17" s="120"/>
      <c r="ZO17" s="120"/>
      <c r="ZP17" s="120"/>
      <c r="ZQ17" s="120"/>
      <c r="ZR17" s="120"/>
      <c r="ZS17" s="120"/>
      <c r="ZT17" s="120"/>
      <c r="ZU17" s="120"/>
      <c r="ZV17" s="120"/>
      <c r="ZW17" s="120"/>
      <c r="ZX17" s="120"/>
      <c r="ZY17" s="120"/>
      <c r="ZZ17" s="120"/>
      <c r="AAA17" s="120"/>
      <c r="AAB17" s="120"/>
      <c r="AAC17" s="120"/>
      <c r="AAD17" s="120"/>
      <c r="AAE17" s="120"/>
      <c r="AAF17" s="120"/>
      <c r="AAG17" s="120"/>
      <c r="AAH17" s="120"/>
      <c r="AAI17" s="120"/>
      <c r="AAJ17" s="120"/>
      <c r="AAK17" s="120"/>
      <c r="AAL17" s="120"/>
      <c r="AAM17" s="120"/>
      <c r="AAN17" s="120"/>
      <c r="AAO17" s="120"/>
      <c r="AAP17" s="120"/>
      <c r="AAQ17" s="120"/>
      <c r="AAR17" s="120"/>
      <c r="AAS17" s="120"/>
      <c r="AAT17" s="120"/>
      <c r="AAU17" s="120"/>
      <c r="AAV17" s="120"/>
      <c r="AAW17" s="120"/>
      <c r="AAX17" s="120"/>
      <c r="AAY17" s="120"/>
      <c r="AAZ17" s="120"/>
      <c r="ABA17" s="120"/>
      <c r="ABB17" s="120"/>
      <c r="ABC17" s="120"/>
      <c r="ABD17" s="120"/>
      <c r="ABE17" s="120"/>
      <c r="ABF17" s="120"/>
      <c r="ABG17" s="120"/>
      <c r="ABH17" s="120"/>
      <c r="ABI17" s="120"/>
      <c r="ABJ17" s="120"/>
      <c r="ABK17" s="120"/>
      <c r="ABL17" s="120"/>
      <c r="ABM17" s="120"/>
      <c r="ABN17" s="120"/>
      <c r="ABO17" s="120"/>
      <c r="ABP17" s="120"/>
      <c r="ABQ17" s="120"/>
      <c r="ABR17" s="120"/>
      <c r="ABS17" s="120"/>
      <c r="ABT17" s="120"/>
      <c r="ABU17" s="120"/>
      <c r="ABV17" s="120"/>
      <c r="ABW17" s="120"/>
      <c r="ABX17" s="120"/>
      <c r="ABY17" s="120"/>
      <c r="ABZ17" s="120"/>
      <c r="ACA17" s="120"/>
      <c r="ACB17" s="120"/>
      <c r="ACC17" s="120"/>
      <c r="ACD17" s="120"/>
      <c r="ACE17" s="120"/>
      <c r="ACF17" s="120"/>
      <c r="ACG17" s="120"/>
      <c r="ACH17" s="120"/>
      <c r="ACI17" s="120"/>
      <c r="ACJ17" s="120"/>
      <c r="ACK17" s="120"/>
      <c r="ACL17" s="120"/>
      <c r="ACM17" s="120"/>
      <c r="ACN17" s="120"/>
      <c r="ACO17" s="120"/>
      <c r="ACP17" s="120"/>
      <c r="ACQ17" s="120"/>
      <c r="ACR17" s="120"/>
      <c r="ACS17" s="120"/>
      <c r="ACT17" s="120"/>
      <c r="ACU17" s="120"/>
      <c r="ACV17" s="120"/>
      <c r="ACW17" s="120"/>
      <c r="ACX17" s="120"/>
      <c r="ACY17" s="120"/>
      <c r="ACZ17" s="120"/>
      <c r="ADA17" s="120"/>
      <c r="ADB17" s="120"/>
      <c r="ADC17" s="120"/>
      <c r="ADD17" s="120"/>
      <c r="ADE17" s="120"/>
      <c r="ADF17" s="120"/>
      <c r="ADG17" s="120"/>
      <c r="ADH17" s="120"/>
      <c r="ADI17" s="120"/>
      <c r="ADJ17" s="120"/>
      <c r="ADK17" s="120"/>
      <c r="ADL17" s="120"/>
      <c r="ADM17" s="120"/>
      <c r="ADN17" s="120"/>
      <c r="ADO17" s="120"/>
      <c r="ADP17" s="120"/>
      <c r="ADQ17" s="120"/>
      <c r="ADR17" s="120"/>
      <c r="ADS17" s="120"/>
      <c r="ADT17" s="120"/>
      <c r="ADU17" s="120"/>
      <c r="ADV17" s="120"/>
      <c r="ADW17" s="120"/>
      <c r="ADX17" s="120"/>
      <c r="ADY17" s="120"/>
      <c r="ADZ17" s="120"/>
      <c r="AEA17" s="120"/>
      <c r="AEB17" s="120"/>
      <c r="AEC17" s="120"/>
      <c r="AED17" s="120"/>
      <c r="AEE17" s="120"/>
      <c r="AEF17" s="120"/>
      <c r="AEG17" s="120"/>
      <c r="AEH17" s="120"/>
      <c r="AEI17" s="120"/>
      <c r="AEJ17" s="120"/>
      <c r="AEK17" s="120"/>
      <c r="AEL17" s="120"/>
      <c r="AEM17" s="120"/>
      <c r="AEN17" s="120"/>
      <c r="AEO17" s="120"/>
      <c r="AEP17" s="120"/>
      <c r="AEQ17" s="120"/>
      <c r="AER17" s="120"/>
      <c r="AES17" s="120"/>
      <c r="AET17" s="120"/>
      <c r="AEU17" s="120"/>
      <c r="AEV17" s="120"/>
      <c r="AEW17" s="120"/>
      <c r="AEX17" s="120"/>
      <c r="AEY17" s="120"/>
      <c r="AEZ17" s="120"/>
      <c r="AFA17" s="120"/>
      <c r="AFB17" s="120"/>
      <c r="AFC17" s="120"/>
      <c r="AFD17" s="120"/>
      <c r="AFE17" s="120"/>
      <c r="AFF17" s="120"/>
      <c r="AFG17" s="120"/>
      <c r="AFH17" s="120"/>
      <c r="AFI17" s="120"/>
      <c r="AFJ17" s="120"/>
      <c r="AFK17" s="120"/>
      <c r="AFL17" s="120"/>
      <c r="AFM17" s="120"/>
      <c r="AFN17" s="120"/>
      <c r="AFO17" s="120"/>
      <c r="AFP17" s="120"/>
      <c r="AFQ17" s="120"/>
      <c r="AFR17" s="120"/>
      <c r="AFS17" s="120"/>
      <c r="AFT17" s="120"/>
      <c r="AFU17" s="120"/>
      <c r="AFV17" s="120"/>
      <c r="AFW17" s="120"/>
      <c r="AFX17" s="120"/>
      <c r="AFY17" s="120"/>
      <c r="AFZ17" s="120"/>
      <c r="AGA17" s="120"/>
      <c r="AGB17" s="120"/>
      <c r="AGC17" s="120"/>
      <c r="AGD17" s="120"/>
      <c r="AGE17" s="120"/>
      <c r="AGF17" s="120"/>
      <c r="AGG17" s="120"/>
      <c r="AGH17" s="120"/>
      <c r="AGI17" s="120"/>
      <c r="AGJ17" s="120"/>
      <c r="AGK17" s="120"/>
      <c r="AGL17" s="120"/>
      <c r="AGM17" s="120"/>
      <c r="AGN17" s="120"/>
      <c r="AGO17" s="120"/>
      <c r="AGP17" s="120"/>
      <c r="AGQ17" s="120"/>
      <c r="AGR17" s="120"/>
      <c r="AGS17" s="120"/>
      <c r="AGT17" s="120"/>
      <c r="AGU17" s="120"/>
      <c r="AGV17" s="120"/>
      <c r="AGW17" s="120"/>
      <c r="AGX17" s="120"/>
      <c r="AGY17" s="120"/>
      <c r="AGZ17" s="120"/>
      <c r="AHA17" s="120"/>
      <c r="AHB17" s="120"/>
      <c r="AHC17" s="120"/>
      <c r="AHD17" s="120"/>
      <c r="AHE17" s="120"/>
      <c r="AHF17" s="120"/>
      <c r="AHG17" s="120"/>
      <c r="AHH17" s="120"/>
      <c r="AHI17" s="120"/>
      <c r="AHJ17" s="120"/>
      <c r="AHK17" s="120"/>
      <c r="AHL17" s="120"/>
      <c r="AHM17" s="120"/>
      <c r="AHN17" s="120"/>
      <c r="AHO17" s="120"/>
      <c r="AHP17" s="120"/>
      <c r="AHQ17" s="120"/>
      <c r="AHR17" s="120"/>
      <c r="AHS17" s="120"/>
      <c r="AHT17" s="120"/>
      <c r="AHU17" s="120"/>
      <c r="AHV17" s="120"/>
      <c r="AHW17" s="120"/>
      <c r="AHX17" s="120"/>
      <c r="AHY17" s="120"/>
      <c r="AHZ17" s="120"/>
      <c r="AIA17" s="120"/>
      <c r="AIB17" s="120"/>
      <c r="AIC17" s="120"/>
      <c r="AID17" s="120"/>
      <c r="AIE17" s="120"/>
      <c r="AIF17" s="120"/>
      <c r="AIG17" s="120"/>
      <c r="AIH17" s="120"/>
      <c r="AII17" s="120"/>
      <c r="AIJ17" s="120"/>
      <c r="AIK17" s="120"/>
      <c r="AIL17" s="120"/>
      <c r="AIM17" s="120"/>
      <c r="AIN17" s="120"/>
      <c r="AIO17" s="120"/>
      <c r="AIP17" s="120"/>
      <c r="AIQ17" s="120"/>
      <c r="AIR17" s="120"/>
      <c r="AIS17" s="120"/>
      <c r="AIT17" s="120"/>
      <c r="AIU17" s="120"/>
      <c r="AIV17" s="120"/>
      <c r="AIW17" s="120"/>
      <c r="AIX17" s="120"/>
      <c r="AIY17" s="120"/>
      <c r="AIZ17" s="120"/>
      <c r="AJA17" s="120"/>
      <c r="AJB17" s="120"/>
      <c r="AJC17" s="120"/>
      <c r="AJD17" s="120"/>
      <c r="AJE17" s="120"/>
      <c r="AJF17" s="120"/>
      <c r="AJG17" s="120"/>
      <c r="AJH17" s="120"/>
      <c r="AJI17" s="120"/>
      <c r="AJJ17" s="120"/>
      <c r="AJK17" s="120"/>
      <c r="AJL17" s="120"/>
      <c r="AJM17" s="120"/>
      <c r="AJN17" s="120"/>
      <c r="AJO17" s="120"/>
      <c r="AJP17" s="120"/>
      <c r="AJQ17" s="120"/>
      <c r="AJR17" s="120"/>
      <c r="AJS17" s="120"/>
      <c r="AJT17" s="120"/>
      <c r="AJU17" s="120"/>
      <c r="AJV17" s="120"/>
      <c r="AJW17" s="120"/>
      <c r="AJX17" s="120"/>
      <c r="AJY17" s="120"/>
      <c r="AJZ17" s="120"/>
      <c r="AKA17" s="120"/>
      <c r="AKB17" s="120"/>
      <c r="AKC17" s="120"/>
      <c r="AKD17" s="120"/>
      <c r="AKE17" s="120"/>
      <c r="AKF17" s="120"/>
      <c r="AKG17" s="120"/>
      <c r="AKH17" s="120"/>
      <c r="AKI17" s="120"/>
      <c r="AKJ17" s="120"/>
      <c r="AKK17" s="120"/>
      <c r="AKL17" s="120"/>
      <c r="AKM17" s="120"/>
      <c r="AKN17" s="120"/>
      <c r="AKO17" s="120"/>
      <c r="AKP17" s="120"/>
      <c r="AKQ17" s="120"/>
      <c r="AKR17" s="120"/>
      <c r="AKS17" s="120"/>
      <c r="AKT17" s="120"/>
      <c r="AKU17" s="120"/>
      <c r="AKV17" s="120"/>
      <c r="AKW17" s="120"/>
      <c r="AKX17" s="120"/>
      <c r="AKY17" s="120"/>
      <c r="AKZ17" s="120"/>
      <c r="ALA17" s="120"/>
      <c r="ALB17" s="120"/>
      <c r="ALC17" s="120"/>
      <c r="ALD17" s="120"/>
      <c r="ALE17" s="120"/>
      <c r="ALF17" s="120"/>
      <c r="ALG17" s="120"/>
      <c r="ALH17" s="120"/>
      <c r="ALI17" s="120"/>
      <c r="ALJ17" s="120"/>
      <c r="ALK17" s="120"/>
      <c r="ALL17" s="120"/>
      <c r="ALM17" s="120"/>
      <c r="ALN17" s="120"/>
      <c r="ALO17" s="120"/>
      <c r="ALP17" s="120"/>
      <c r="ALQ17" s="120"/>
      <c r="ALR17" s="120"/>
      <c r="ALS17" s="120"/>
      <c r="ALT17" s="120"/>
      <c r="ALU17" s="120"/>
      <c r="ALV17" s="120"/>
      <c r="ALW17" s="120"/>
      <c r="ALX17" s="120"/>
      <c r="ALY17" s="120"/>
      <c r="ALZ17" s="120"/>
      <c r="AMA17" s="120"/>
      <c r="AMB17" s="120"/>
      <c r="AMC17" s="120"/>
      <c r="AMD17" s="120"/>
      <c r="AME17" s="120"/>
      <c r="AMF17" s="120"/>
      <c r="AMG17" s="120"/>
      <c r="AMH17" s="120"/>
      <c r="AMI17" s="120"/>
      <c r="AMJ17" s="120"/>
      <c r="AMK17" s="120"/>
    </row>
    <row r="18" spans="1:1025">
      <c r="A18" s="109"/>
      <c r="B18" s="110" t="s">
        <v>1413</v>
      </c>
      <c r="C18" s="107"/>
      <c r="D18" s="110" t="s">
        <v>31</v>
      </c>
      <c r="E18" s="105"/>
      <c r="F18" s="106"/>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c r="CK18" s="120"/>
      <c r="CL18" s="120"/>
      <c r="CM18" s="120"/>
      <c r="CN18" s="120"/>
      <c r="CO18" s="120"/>
      <c r="CP18" s="120"/>
      <c r="CQ18" s="120"/>
      <c r="CR18" s="120"/>
      <c r="CS18" s="120"/>
      <c r="CT18" s="120"/>
      <c r="CU18" s="120"/>
      <c r="CV18" s="120"/>
      <c r="CW18" s="120"/>
      <c r="CX18" s="120"/>
      <c r="CY18" s="120"/>
      <c r="CZ18" s="120"/>
      <c r="DA18" s="120"/>
      <c r="DB18" s="120"/>
      <c r="DC18" s="120"/>
      <c r="DD18" s="120"/>
      <c r="DE18" s="120"/>
      <c r="DF18" s="120"/>
      <c r="DG18" s="120"/>
      <c r="DH18" s="120"/>
      <c r="DI18" s="120"/>
      <c r="DJ18" s="120"/>
      <c r="DK18" s="120"/>
      <c r="DL18" s="120"/>
      <c r="DM18" s="120"/>
      <c r="DN18" s="120"/>
      <c r="DO18" s="120"/>
      <c r="DP18" s="120"/>
      <c r="DQ18" s="120"/>
      <c r="DR18" s="120"/>
      <c r="DS18" s="120"/>
      <c r="DT18" s="120"/>
      <c r="DU18" s="120"/>
      <c r="DV18" s="120"/>
      <c r="DW18" s="120"/>
      <c r="DX18" s="120"/>
      <c r="DY18" s="120"/>
      <c r="DZ18" s="120"/>
      <c r="EA18" s="120"/>
      <c r="EB18" s="120"/>
      <c r="EC18" s="120"/>
      <c r="ED18" s="120"/>
      <c r="EE18" s="120"/>
      <c r="EF18" s="120"/>
      <c r="EG18" s="120"/>
      <c r="EH18" s="120"/>
      <c r="EI18" s="120"/>
      <c r="EJ18" s="120"/>
      <c r="EK18" s="120"/>
      <c r="EL18" s="120"/>
      <c r="EM18" s="120"/>
      <c r="EN18" s="120"/>
      <c r="EO18" s="120"/>
      <c r="EP18" s="120"/>
      <c r="EQ18" s="120"/>
      <c r="ER18" s="120"/>
      <c r="ES18" s="120"/>
      <c r="ET18" s="120"/>
      <c r="EU18" s="120"/>
      <c r="EV18" s="120"/>
      <c r="EW18" s="120"/>
      <c r="EX18" s="120"/>
      <c r="EY18" s="120"/>
      <c r="EZ18" s="120"/>
      <c r="FA18" s="120"/>
      <c r="FB18" s="120"/>
      <c r="FC18" s="120"/>
      <c r="FD18" s="120"/>
      <c r="FE18" s="120"/>
      <c r="FF18" s="120"/>
      <c r="FG18" s="120"/>
      <c r="FH18" s="120"/>
      <c r="FI18" s="120"/>
      <c r="FJ18" s="120"/>
      <c r="FK18" s="120"/>
      <c r="FL18" s="120"/>
      <c r="FM18" s="120"/>
      <c r="FN18" s="120"/>
      <c r="FO18" s="120"/>
      <c r="FP18" s="120"/>
      <c r="FQ18" s="120"/>
      <c r="FR18" s="120"/>
      <c r="FS18" s="120"/>
      <c r="FT18" s="120"/>
      <c r="FU18" s="120"/>
      <c r="FV18" s="120"/>
      <c r="FW18" s="120"/>
      <c r="FX18" s="120"/>
      <c r="FY18" s="120"/>
      <c r="FZ18" s="120"/>
      <c r="GA18" s="120"/>
      <c r="GB18" s="120"/>
      <c r="GC18" s="120"/>
      <c r="GD18" s="120"/>
      <c r="GE18" s="120"/>
      <c r="GF18" s="120"/>
      <c r="GG18" s="120"/>
      <c r="GH18" s="120"/>
      <c r="GI18" s="120"/>
      <c r="GJ18" s="120"/>
      <c r="GK18" s="120"/>
      <c r="GL18" s="120"/>
      <c r="GM18" s="120"/>
      <c r="GN18" s="120"/>
      <c r="GO18" s="120"/>
      <c r="GP18" s="120"/>
      <c r="GQ18" s="120"/>
      <c r="GR18" s="120"/>
      <c r="GS18" s="120"/>
      <c r="GT18" s="120"/>
      <c r="GU18" s="120"/>
      <c r="GV18" s="120"/>
      <c r="GW18" s="120"/>
      <c r="GX18" s="120"/>
      <c r="GY18" s="120"/>
      <c r="GZ18" s="120"/>
      <c r="HA18" s="120"/>
      <c r="HB18" s="120"/>
      <c r="HC18" s="120"/>
      <c r="HD18" s="120"/>
      <c r="HE18" s="120"/>
      <c r="HF18" s="120"/>
      <c r="HG18" s="120"/>
      <c r="HH18" s="120"/>
      <c r="HI18" s="120"/>
      <c r="HJ18" s="120"/>
      <c r="HK18" s="120"/>
      <c r="HL18" s="120"/>
      <c r="HM18" s="120"/>
      <c r="HN18" s="120"/>
      <c r="HO18" s="120"/>
      <c r="HP18" s="120"/>
      <c r="HQ18" s="120"/>
      <c r="HR18" s="120"/>
      <c r="HS18" s="120"/>
      <c r="HT18" s="120"/>
      <c r="HU18" s="120"/>
      <c r="HV18" s="120"/>
      <c r="HW18" s="120"/>
      <c r="HX18" s="120"/>
      <c r="HY18" s="120"/>
      <c r="HZ18" s="120"/>
      <c r="IA18" s="120"/>
      <c r="IB18" s="120"/>
      <c r="IC18" s="120"/>
      <c r="ID18" s="120"/>
      <c r="IE18" s="120"/>
      <c r="IF18" s="120"/>
      <c r="IG18" s="120"/>
      <c r="IH18" s="120"/>
      <c r="II18" s="120"/>
      <c r="IJ18" s="120"/>
      <c r="IK18" s="120"/>
      <c r="IL18" s="120"/>
      <c r="IM18" s="120"/>
      <c r="IN18" s="120"/>
      <c r="IO18" s="120"/>
      <c r="IP18" s="120"/>
      <c r="IQ18" s="120"/>
      <c r="IR18" s="120"/>
      <c r="IS18" s="120"/>
      <c r="IT18" s="120"/>
      <c r="IU18" s="120"/>
      <c r="IV18" s="120"/>
      <c r="IW18" s="120"/>
      <c r="IX18" s="120"/>
      <c r="IY18" s="120"/>
      <c r="IZ18" s="120"/>
      <c r="JA18" s="120"/>
      <c r="JB18" s="120"/>
      <c r="JC18" s="120"/>
      <c r="JD18" s="120"/>
      <c r="JE18" s="120"/>
      <c r="JF18" s="120"/>
      <c r="JG18" s="120"/>
      <c r="JH18" s="120"/>
      <c r="JI18" s="120"/>
      <c r="JJ18" s="120"/>
      <c r="JK18" s="120"/>
      <c r="JL18" s="120"/>
      <c r="JM18" s="120"/>
      <c r="JN18" s="120"/>
      <c r="JO18" s="120"/>
      <c r="JP18" s="120"/>
      <c r="JQ18" s="120"/>
      <c r="JR18" s="120"/>
      <c r="JS18" s="120"/>
      <c r="JT18" s="120"/>
      <c r="JU18" s="120"/>
      <c r="JV18" s="120"/>
      <c r="JW18" s="120"/>
      <c r="JX18" s="120"/>
      <c r="JY18" s="120"/>
      <c r="JZ18" s="120"/>
      <c r="KA18" s="120"/>
      <c r="KB18" s="120"/>
      <c r="KC18" s="120"/>
      <c r="KD18" s="120"/>
      <c r="KE18" s="120"/>
      <c r="KF18" s="120"/>
      <c r="KG18" s="120"/>
      <c r="KH18" s="120"/>
      <c r="KI18" s="120"/>
      <c r="KJ18" s="120"/>
      <c r="KK18" s="120"/>
      <c r="KL18" s="120"/>
      <c r="KM18" s="120"/>
      <c r="KN18" s="120"/>
      <c r="KO18" s="120"/>
      <c r="KP18" s="120"/>
      <c r="KQ18" s="120"/>
      <c r="KR18" s="120"/>
      <c r="KS18" s="120"/>
      <c r="KT18" s="120"/>
      <c r="KU18" s="120"/>
      <c r="KV18" s="120"/>
      <c r="KW18" s="120"/>
      <c r="KX18" s="120"/>
      <c r="KY18" s="120"/>
      <c r="KZ18" s="120"/>
      <c r="LA18" s="120"/>
      <c r="LB18" s="120"/>
      <c r="LC18" s="120"/>
      <c r="LD18" s="120"/>
      <c r="LE18" s="120"/>
      <c r="LF18" s="120"/>
      <c r="LG18" s="120"/>
      <c r="LH18" s="120"/>
      <c r="LI18" s="120"/>
      <c r="LJ18" s="120"/>
      <c r="LK18" s="120"/>
      <c r="LL18" s="120"/>
      <c r="LM18" s="120"/>
      <c r="LN18" s="120"/>
      <c r="LO18" s="120"/>
      <c r="LP18" s="120"/>
      <c r="LQ18" s="120"/>
      <c r="LR18" s="120"/>
      <c r="LS18" s="120"/>
      <c r="LT18" s="120"/>
      <c r="LU18" s="120"/>
      <c r="LV18" s="120"/>
      <c r="LW18" s="120"/>
      <c r="LX18" s="120"/>
      <c r="LY18" s="120"/>
      <c r="LZ18" s="120"/>
      <c r="MA18" s="120"/>
      <c r="MB18" s="120"/>
      <c r="MC18" s="120"/>
      <c r="MD18" s="120"/>
      <c r="ME18" s="120"/>
      <c r="MF18" s="120"/>
      <c r="MG18" s="120"/>
      <c r="MH18" s="120"/>
      <c r="MI18" s="120"/>
      <c r="MJ18" s="120"/>
      <c r="MK18" s="120"/>
      <c r="ML18" s="120"/>
      <c r="MM18" s="120"/>
      <c r="MN18" s="120"/>
      <c r="MO18" s="120"/>
      <c r="MP18" s="120"/>
      <c r="MQ18" s="120"/>
      <c r="MR18" s="120"/>
      <c r="MS18" s="120"/>
      <c r="MT18" s="120"/>
      <c r="MU18" s="120"/>
      <c r="MV18" s="120"/>
      <c r="MW18" s="120"/>
      <c r="MX18" s="120"/>
      <c r="MY18" s="120"/>
      <c r="MZ18" s="120"/>
      <c r="NA18" s="120"/>
      <c r="NB18" s="120"/>
      <c r="NC18" s="120"/>
      <c r="ND18" s="120"/>
      <c r="NE18" s="120"/>
      <c r="NF18" s="120"/>
      <c r="NG18" s="120"/>
      <c r="NH18" s="120"/>
      <c r="NI18" s="120"/>
      <c r="NJ18" s="120"/>
      <c r="NK18" s="120"/>
      <c r="NL18" s="120"/>
      <c r="NM18" s="120"/>
      <c r="NN18" s="120"/>
      <c r="NO18" s="120"/>
      <c r="NP18" s="120"/>
      <c r="NQ18" s="120"/>
      <c r="NR18" s="120"/>
      <c r="NS18" s="120"/>
      <c r="NT18" s="120"/>
      <c r="NU18" s="120"/>
      <c r="NV18" s="120"/>
      <c r="NW18" s="120"/>
      <c r="NX18" s="120"/>
      <c r="NY18" s="120"/>
      <c r="NZ18" s="120"/>
      <c r="OA18" s="120"/>
      <c r="OB18" s="120"/>
      <c r="OC18" s="120"/>
      <c r="OD18" s="120"/>
      <c r="OE18" s="120"/>
      <c r="OF18" s="120"/>
      <c r="OG18" s="120"/>
      <c r="OH18" s="120"/>
      <c r="OI18" s="120"/>
      <c r="OJ18" s="120"/>
      <c r="OK18" s="120"/>
      <c r="OL18" s="120"/>
      <c r="OM18" s="120"/>
      <c r="ON18" s="120"/>
      <c r="OO18" s="120"/>
      <c r="OP18" s="120"/>
      <c r="OQ18" s="120"/>
      <c r="OR18" s="120"/>
      <c r="OS18" s="120"/>
      <c r="OT18" s="120"/>
      <c r="OU18" s="120"/>
      <c r="OV18" s="120"/>
      <c r="OW18" s="120"/>
      <c r="OX18" s="120"/>
      <c r="OY18" s="120"/>
      <c r="OZ18" s="120"/>
      <c r="PA18" s="120"/>
      <c r="PB18" s="120"/>
      <c r="PC18" s="120"/>
      <c r="PD18" s="120"/>
      <c r="PE18" s="120"/>
      <c r="PF18" s="120"/>
      <c r="PG18" s="120"/>
      <c r="PH18" s="120"/>
      <c r="PI18" s="120"/>
      <c r="PJ18" s="120"/>
      <c r="PK18" s="120"/>
      <c r="PL18" s="120"/>
      <c r="PM18" s="120"/>
      <c r="PN18" s="120"/>
      <c r="PO18" s="120"/>
      <c r="PP18" s="120"/>
      <c r="PQ18" s="120"/>
      <c r="PR18" s="120"/>
      <c r="PS18" s="120"/>
      <c r="PT18" s="120"/>
      <c r="PU18" s="120"/>
      <c r="PV18" s="120"/>
      <c r="PW18" s="120"/>
      <c r="PX18" s="120"/>
      <c r="PY18" s="120"/>
      <c r="PZ18" s="120"/>
      <c r="QA18" s="120"/>
      <c r="QB18" s="120"/>
      <c r="QC18" s="120"/>
      <c r="QD18" s="120"/>
      <c r="QE18" s="120"/>
      <c r="QF18" s="120"/>
      <c r="QG18" s="120"/>
      <c r="QH18" s="120"/>
      <c r="QI18" s="120"/>
      <c r="QJ18" s="120"/>
      <c r="QK18" s="120"/>
      <c r="QL18" s="120"/>
      <c r="QM18" s="120"/>
      <c r="QN18" s="120"/>
      <c r="QO18" s="120"/>
      <c r="QP18" s="120"/>
      <c r="QQ18" s="120"/>
      <c r="QR18" s="120"/>
      <c r="QS18" s="120"/>
      <c r="QT18" s="120"/>
      <c r="QU18" s="120"/>
      <c r="QV18" s="120"/>
      <c r="QW18" s="120"/>
      <c r="QX18" s="120"/>
      <c r="QY18" s="120"/>
      <c r="QZ18" s="120"/>
      <c r="RA18" s="120"/>
      <c r="RB18" s="120"/>
      <c r="RC18" s="120"/>
      <c r="RD18" s="120"/>
      <c r="RE18" s="120"/>
      <c r="RF18" s="120"/>
      <c r="RG18" s="120"/>
      <c r="RH18" s="120"/>
      <c r="RI18" s="120"/>
      <c r="RJ18" s="120"/>
      <c r="RK18" s="120"/>
      <c r="RL18" s="120"/>
      <c r="RM18" s="120"/>
      <c r="RN18" s="120"/>
      <c r="RO18" s="120"/>
      <c r="RP18" s="120"/>
      <c r="RQ18" s="120"/>
      <c r="RR18" s="120"/>
      <c r="RS18" s="120"/>
      <c r="RT18" s="120"/>
      <c r="RU18" s="120"/>
      <c r="RV18" s="120"/>
      <c r="RW18" s="120"/>
      <c r="RX18" s="120"/>
      <c r="RY18" s="120"/>
      <c r="RZ18" s="120"/>
      <c r="SA18" s="120"/>
      <c r="SB18" s="120"/>
      <c r="SC18" s="120"/>
      <c r="SD18" s="120"/>
      <c r="SE18" s="120"/>
      <c r="SF18" s="120"/>
      <c r="SG18" s="120"/>
      <c r="SH18" s="120"/>
      <c r="SI18" s="120"/>
      <c r="SJ18" s="120"/>
      <c r="SK18" s="120"/>
      <c r="SL18" s="120"/>
      <c r="SM18" s="120"/>
      <c r="SN18" s="120"/>
      <c r="SO18" s="120"/>
      <c r="SP18" s="120"/>
      <c r="SQ18" s="120"/>
      <c r="SR18" s="120"/>
      <c r="SS18" s="120"/>
      <c r="ST18" s="120"/>
      <c r="SU18" s="120"/>
      <c r="SV18" s="120"/>
      <c r="SW18" s="120"/>
      <c r="SX18" s="120"/>
      <c r="SY18" s="120"/>
      <c r="SZ18" s="120"/>
      <c r="TA18" s="120"/>
      <c r="TB18" s="120"/>
      <c r="TC18" s="120"/>
      <c r="TD18" s="120"/>
      <c r="TE18" s="120"/>
      <c r="TF18" s="120"/>
      <c r="TG18" s="120"/>
      <c r="TH18" s="120"/>
      <c r="TI18" s="120"/>
      <c r="TJ18" s="120"/>
      <c r="TK18" s="120"/>
      <c r="TL18" s="120"/>
      <c r="TM18" s="120"/>
      <c r="TN18" s="120"/>
      <c r="TO18" s="120"/>
      <c r="TP18" s="120"/>
      <c r="TQ18" s="120"/>
      <c r="TR18" s="120"/>
      <c r="TS18" s="120"/>
      <c r="TT18" s="120"/>
      <c r="TU18" s="120"/>
      <c r="TV18" s="120"/>
      <c r="TW18" s="120"/>
      <c r="TX18" s="120"/>
      <c r="TY18" s="120"/>
      <c r="TZ18" s="120"/>
      <c r="UA18" s="120"/>
      <c r="UB18" s="120"/>
      <c r="UC18" s="120"/>
      <c r="UD18" s="120"/>
      <c r="UE18" s="120"/>
      <c r="UF18" s="120"/>
      <c r="UG18" s="120"/>
      <c r="UH18" s="120"/>
      <c r="UI18" s="120"/>
      <c r="UJ18" s="120"/>
      <c r="UK18" s="120"/>
      <c r="UL18" s="120"/>
      <c r="UM18" s="120"/>
      <c r="UN18" s="120"/>
      <c r="UO18" s="120"/>
      <c r="UP18" s="120"/>
      <c r="UQ18" s="120"/>
      <c r="UR18" s="120"/>
      <c r="US18" s="120"/>
      <c r="UT18" s="120"/>
      <c r="UU18" s="120"/>
      <c r="UV18" s="120"/>
      <c r="UW18" s="120"/>
      <c r="UX18" s="120"/>
      <c r="UY18" s="120"/>
      <c r="UZ18" s="120"/>
      <c r="VA18" s="120"/>
      <c r="VB18" s="120"/>
      <c r="VC18" s="120"/>
      <c r="VD18" s="120"/>
      <c r="VE18" s="120"/>
      <c r="VF18" s="120"/>
      <c r="VG18" s="120"/>
      <c r="VH18" s="120"/>
      <c r="VI18" s="120"/>
      <c r="VJ18" s="120"/>
      <c r="VK18" s="120"/>
      <c r="VL18" s="120"/>
      <c r="VM18" s="120"/>
      <c r="VN18" s="120"/>
      <c r="VO18" s="120"/>
      <c r="VP18" s="120"/>
      <c r="VQ18" s="120"/>
      <c r="VR18" s="120"/>
      <c r="VS18" s="120"/>
      <c r="VT18" s="120"/>
      <c r="VU18" s="120"/>
      <c r="VV18" s="120"/>
      <c r="VW18" s="120"/>
      <c r="VX18" s="120"/>
      <c r="VY18" s="120"/>
      <c r="VZ18" s="120"/>
      <c r="WA18" s="120"/>
      <c r="WB18" s="120"/>
      <c r="WC18" s="120"/>
      <c r="WD18" s="120"/>
      <c r="WE18" s="120"/>
      <c r="WF18" s="120"/>
      <c r="WG18" s="120"/>
      <c r="WH18" s="120"/>
      <c r="WI18" s="120"/>
      <c r="WJ18" s="120"/>
      <c r="WK18" s="120"/>
      <c r="WL18" s="120"/>
      <c r="WM18" s="120"/>
      <c r="WN18" s="120"/>
      <c r="WO18" s="120"/>
      <c r="WP18" s="120"/>
      <c r="WQ18" s="120"/>
      <c r="WR18" s="120"/>
      <c r="WS18" s="120"/>
      <c r="WT18" s="120"/>
      <c r="WU18" s="120"/>
      <c r="WV18" s="120"/>
      <c r="WW18" s="120"/>
      <c r="WX18" s="120"/>
      <c r="WY18" s="120"/>
      <c r="WZ18" s="120"/>
      <c r="XA18" s="120"/>
      <c r="XB18" s="120"/>
      <c r="XC18" s="120"/>
      <c r="XD18" s="120"/>
      <c r="XE18" s="120"/>
      <c r="XF18" s="120"/>
      <c r="XG18" s="120"/>
      <c r="XH18" s="120"/>
      <c r="XI18" s="120"/>
      <c r="XJ18" s="120"/>
      <c r="XK18" s="120"/>
      <c r="XL18" s="120"/>
      <c r="XM18" s="120"/>
      <c r="XN18" s="120"/>
      <c r="XO18" s="120"/>
      <c r="XP18" s="120"/>
      <c r="XQ18" s="120"/>
      <c r="XR18" s="120"/>
      <c r="XS18" s="120"/>
      <c r="XT18" s="120"/>
      <c r="XU18" s="120"/>
      <c r="XV18" s="120"/>
      <c r="XW18" s="120"/>
      <c r="XX18" s="120"/>
      <c r="XY18" s="120"/>
      <c r="XZ18" s="120"/>
      <c r="YA18" s="120"/>
      <c r="YB18" s="120"/>
      <c r="YC18" s="120"/>
      <c r="YD18" s="120"/>
      <c r="YE18" s="120"/>
      <c r="YF18" s="120"/>
      <c r="YG18" s="120"/>
      <c r="YH18" s="120"/>
      <c r="YI18" s="120"/>
      <c r="YJ18" s="120"/>
      <c r="YK18" s="120"/>
      <c r="YL18" s="120"/>
      <c r="YM18" s="120"/>
      <c r="YN18" s="120"/>
      <c r="YO18" s="120"/>
      <c r="YP18" s="120"/>
      <c r="YQ18" s="120"/>
      <c r="YR18" s="120"/>
      <c r="YS18" s="120"/>
      <c r="YT18" s="120"/>
      <c r="YU18" s="120"/>
      <c r="YV18" s="120"/>
      <c r="YW18" s="120"/>
      <c r="YX18" s="120"/>
      <c r="YY18" s="120"/>
      <c r="YZ18" s="120"/>
      <c r="ZA18" s="120"/>
      <c r="ZB18" s="120"/>
      <c r="ZC18" s="120"/>
      <c r="ZD18" s="120"/>
      <c r="ZE18" s="120"/>
      <c r="ZF18" s="120"/>
      <c r="ZG18" s="120"/>
      <c r="ZH18" s="120"/>
      <c r="ZI18" s="120"/>
      <c r="ZJ18" s="120"/>
      <c r="ZK18" s="120"/>
      <c r="ZL18" s="120"/>
      <c r="ZM18" s="120"/>
      <c r="ZN18" s="120"/>
      <c r="ZO18" s="120"/>
      <c r="ZP18" s="120"/>
      <c r="ZQ18" s="120"/>
      <c r="ZR18" s="120"/>
      <c r="ZS18" s="120"/>
      <c r="ZT18" s="120"/>
      <c r="ZU18" s="120"/>
      <c r="ZV18" s="120"/>
      <c r="ZW18" s="120"/>
      <c r="ZX18" s="120"/>
      <c r="ZY18" s="120"/>
      <c r="ZZ18" s="120"/>
      <c r="AAA18" s="120"/>
      <c r="AAB18" s="120"/>
      <c r="AAC18" s="120"/>
      <c r="AAD18" s="120"/>
      <c r="AAE18" s="120"/>
      <c r="AAF18" s="120"/>
      <c r="AAG18" s="120"/>
      <c r="AAH18" s="120"/>
      <c r="AAI18" s="120"/>
      <c r="AAJ18" s="120"/>
      <c r="AAK18" s="120"/>
      <c r="AAL18" s="120"/>
      <c r="AAM18" s="120"/>
      <c r="AAN18" s="120"/>
      <c r="AAO18" s="120"/>
      <c r="AAP18" s="120"/>
      <c r="AAQ18" s="120"/>
      <c r="AAR18" s="120"/>
      <c r="AAS18" s="120"/>
      <c r="AAT18" s="120"/>
      <c r="AAU18" s="120"/>
      <c r="AAV18" s="120"/>
      <c r="AAW18" s="120"/>
      <c r="AAX18" s="120"/>
      <c r="AAY18" s="120"/>
      <c r="AAZ18" s="120"/>
      <c r="ABA18" s="120"/>
      <c r="ABB18" s="120"/>
      <c r="ABC18" s="120"/>
      <c r="ABD18" s="120"/>
      <c r="ABE18" s="120"/>
      <c r="ABF18" s="120"/>
      <c r="ABG18" s="120"/>
      <c r="ABH18" s="120"/>
      <c r="ABI18" s="120"/>
      <c r="ABJ18" s="120"/>
      <c r="ABK18" s="120"/>
      <c r="ABL18" s="120"/>
      <c r="ABM18" s="120"/>
      <c r="ABN18" s="120"/>
      <c r="ABO18" s="120"/>
      <c r="ABP18" s="120"/>
      <c r="ABQ18" s="120"/>
      <c r="ABR18" s="120"/>
      <c r="ABS18" s="120"/>
      <c r="ABT18" s="120"/>
      <c r="ABU18" s="120"/>
      <c r="ABV18" s="120"/>
      <c r="ABW18" s="120"/>
      <c r="ABX18" s="120"/>
      <c r="ABY18" s="120"/>
      <c r="ABZ18" s="120"/>
      <c r="ACA18" s="120"/>
      <c r="ACB18" s="120"/>
      <c r="ACC18" s="120"/>
      <c r="ACD18" s="120"/>
      <c r="ACE18" s="120"/>
      <c r="ACF18" s="120"/>
      <c r="ACG18" s="120"/>
      <c r="ACH18" s="120"/>
      <c r="ACI18" s="120"/>
      <c r="ACJ18" s="120"/>
      <c r="ACK18" s="120"/>
      <c r="ACL18" s="120"/>
      <c r="ACM18" s="120"/>
      <c r="ACN18" s="120"/>
      <c r="ACO18" s="120"/>
      <c r="ACP18" s="120"/>
      <c r="ACQ18" s="120"/>
      <c r="ACR18" s="120"/>
      <c r="ACS18" s="120"/>
      <c r="ACT18" s="120"/>
      <c r="ACU18" s="120"/>
      <c r="ACV18" s="120"/>
      <c r="ACW18" s="120"/>
      <c r="ACX18" s="120"/>
      <c r="ACY18" s="120"/>
      <c r="ACZ18" s="120"/>
      <c r="ADA18" s="120"/>
      <c r="ADB18" s="120"/>
      <c r="ADC18" s="120"/>
      <c r="ADD18" s="120"/>
      <c r="ADE18" s="120"/>
      <c r="ADF18" s="120"/>
      <c r="ADG18" s="120"/>
      <c r="ADH18" s="120"/>
      <c r="ADI18" s="120"/>
      <c r="ADJ18" s="120"/>
      <c r="ADK18" s="120"/>
      <c r="ADL18" s="120"/>
      <c r="ADM18" s="120"/>
      <c r="ADN18" s="120"/>
      <c r="ADO18" s="120"/>
      <c r="ADP18" s="120"/>
      <c r="ADQ18" s="120"/>
      <c r="ADR18" s="120"/>
      <c r="ADS18" s="120"/>
      <c r="ADT18" s="120"/>
      <c r="ADU18" s="120"/>
      <c r="ADV18" s="120"/>
      <c r="ADW18" s="120"/>
      <c r="ADX18" s="120"/>
      <c r="ADY18" s="120"/>
      <c r="ADZ18" s="120"/>
      <c r="AEA18" s="120"/>
      <c r="AEB18" s="120"/>
      <c r="AEC18" s="120"/>
      <c r="AED18" s="120"/>
      <c r="AEE18" s="120"/>
      <c r="AEF18" s="120"/>
      <c r="AEG18" s="120"/>
      <c r="AEH18" s="120"/>
      <c r="AEI18" s="120"/>
      <c r="AEJ18" s="120"/>
      <c r="AEK18" s="120"/>
      <c r="AEL18" s="120"/>
      <c r="AEM18" s="120"/>
      <c r="AEN18" s="120"/>
      <c r="AEO18" s="120"/>
      <c r="AEP18" s="120"/>
      <c r="AEQ18" s="120"/>
      <c r="AER18" s="120"/>
      <c r="AES18" s="120"/>
      <c r="AET18" s="120"/>
      <c r="AEU18" s="120"/>
      <c r="AEV18" s="120"/>
      <c r="AEW18" s="120"/>
      <c r="AEX18" s="120"/>
      <c r="AEY18" s="120"/>
      <c r="AEZ18" s="120"/>
      <c r="AFA18" s="120"/>
      <c r="AFB18" s="120"/>
      <c r="AFC18" s="120"/>
      <c r="AFD18" s="120"/>
      <c r="AFE18" s="120"/>
      <c r="AFF18" s="120"/>
      <c r="AFG18" s="120"/>
      <c r="AFH18" s="120"/>
      <c r="AFI18" s="120"/>
      <c r="AFJ18" s="120"/>
      <c r="AFK18" s="120"/>
      <c r="AFL18" s="120"/>
      <c r="AFM18" s="120"/>
      <c r="AFN18" s="120"/>
      <c r="AFO18" s="120"/>
      <c r="AFP18" s="120"/>
      <c r="AFQ18" s="120"/>
      <c r="AFR18" s="120"/>
      <c r="AFS18" s="120"/>
      <c r="AFT18" s="120"/>
      <c r="AFU18" s="120"/>
      <c r="AFV18" s="120"/>
      <c r="AFW18" s="120"/>
      <c r="AFX18" s="120"/>
      <c r="AFY18" s="120"/>
      <c r="AFZ18" s="120"/>
      <c r="AGA18" s="120"/>
      <c r="AGB18" s="120"/>
      <c r="AGC18" s="120"/>
      <c r="AGD18" s="120"/>
      <c r="AGE18" s="120"/>
      <c r="AGF18" s="120"/>
      <c r="AGG18" s="120"/>
      <c r="AGH18" s="120"/>
      <c r="AGI18" s="120"/>
      <c r="AGJ18" s="120"/>
      <c r="AGK18" s="120"/>
      <c r="AGL18" s="120"/>
      <c r="AGM18" s="120"/>
      <c r="AGN18" s="120"/>
      <c r="AGO18" s="120"/>
      <c r="AGP18" s="120"/>
      <c r="AGQ18" s="120"/>
      <c r="AGR18" s="120"/>
      <c r="AGS18" s="120"/>
      <c r="AGT18" s="120"/>
      <c r="AGU18" s="120"/>
      <c r="AGV18" s="120"/>
      <c r="AGW18" s="120"/>
      <c r="AGX18" s="120"/>
      <c r="AGY18" s="120"/>
      <c r="AGZ18" s="120"/>
      <c r="AHA18" s="120"/>
      <c r="AHB18" s="120"/>
      <c r="AHC18" s="120"/>
      <c r="AHD18" s="120"/>
      <c r="AHE18" s="120"/>
      <c r="AHF18" s="120"/>
      <c r="AHG18" s="120"/>
      <c r="AHH18" s="120"/>
      <c r="AHI18" s="120"/>
      <c r="AHJ18" s="120"/>
      <c r="AHK18" s="120"/>
      <c r="AHL18" s="120"/>
      <c r="AHM18" s="120"/>
      <c r="AHN18" s="120"/>
      <c r="AHO18" s="120"/>
      <c r="AHP18" s="120"/>
      <c r="AHQ18" s="120"/>
      <c r="AHR18" s="120"/>
      <c r="AHS18" s="120"/>
      <c r="AHT18" s="120"/>
      <c r="AHU18" s="120"/>
      <c r="AHV18" s="120"/>
      <c r="AHW18" s="120"/>
      <c r="AHX18" s="120"/>
      <c r="AHY18" s="120"/>
      <c r="AHZ18" s="120"/>
      <c r="AIA18" s="120"/>
      <c r="AIB18" s="120"/>
      <c r="AIC18" s="120"/>
      <c r="AID18" s="120"/>
      <c r="AIE18" s="120"/>
      <c r="AIF18" s="120"/>
      <c r="AIG18" s="120"/>
      <c r="AIH18" s="120"/>
      <c r="AII18" s="120"/>
      <c r="AIJ18" s="120"/>
      <c r="AIK18" s="120"/>
      <c r="AIL18" s="120"/>
      <c r="AIM18" s="120"/>
      <c r="AIN18" s="120"/>
      <c r="AIO18" s="120"/>
      <c r="AIP18" s="120"/>
      <c r="AIQ18" s="120"/>
      <c r="AIR18" s="120"/>
      <c r="AIS18" s="120"/>
      <c r="AIT18" s="120"/>
      <c r="AIU18" s="120"/>
      <c r="AIV18" s="120"/>
      <c r="AIW18" s="120"/>
      <c r="AIX18" s="120"/>
      <c r="AIY18" s="120"/>
      <c r="AIZ18" s="120"/>
      <c r="AJA18" s="120"/>
      <c r="AJB18" s="120"/>
      <c r="AJC18" s="120"/>
      <c r="AJD18" s="120"/>
      <c r="AJE18" s="120"/>
      <c r="AJF18" s="120"/>
      <c r="AJG18" s="120"/>
      <c r="AJH18" s="120"/>
      <c r="AJI18" s="120"/>
      <c r="AJJ18" s="120"/>
      <c r="AJK18" s="120"/>
      <c r="AJL18" s="120"/>
      <c r="AJM18" s="120"/>
      <c r="AJN18" s="120"/>
      <c r="AJO18" s="120"/>
      <c r="AJP18" s="120"/>
      <c r="AJQ18" s="120"/>
      <c r="AJR18" s="120"/>
      <c r="AJS18" s="120"/>
      <c r="AJT18" s="120"/>
      <c r="AJU18" s="120"/>
      <c r="AJV18" s="120"/>
      <c r="AJW18" s="120"/>
      <c r="AJX18" s="120"/>
      <c r="AJY18" s="120"/>
      <c r="AJZ18" s="120"/>
      <c r="AKA18" s="120"/>
      <c r="AKB18" s="120"/>
      <c r="AKC18" s="120"/>
      <c r="AKD18" s="120"/>
      <c r="AKE18" s="120"/>
      <c r="AKF18" s="120"/>
      <c r="AKG18" s="120"/>
      <c r="AKH18" s="120"/>
      <c r="AKI18" s="120"/>
      <c r="AKJ18" s="120"/>
      <c r="AKK18" s="120"/>
      <c r="AKL18" s="120"/>
      <c r="AKM18" s="120"/>
      <c r="AKN18" s="120"/>
      <c r="AKO18" s="120"/>
      <c r="AKP18" s="120"/>
      <c r="AKQ18" s="120"/>
      <c r="AKR18" s="120"/>
      <c r="AKS18" s="120"/>
      <c r="AKT18" s="120"/>
      <c r="AKU18" s="120"/>
      <c r="AKV18" s="120"/>
      <c r="AKW18" s="120"/>
      <c r="AKX18" s="120"/>
      <c r="AKY18" s="120"/>
      <c r="AKZ18" s="120"/>
      <c r="ALA18" s="120"/>
      <c r="ALB18" s="120"/>
      <c r="ALC18" s="120"/>
      <c r="ALD18" s="120"/>
      <c r="ALE18" s="120"/>
      <c r="ALF18" s="120"/>
      <c r="ALG18" s="120"/>
      <c r="ALH18" s="120"/>
      <c r="ALI18" s="120"/>
      <c r="ALJ18" s="120"/>
      <c r="ALK18" s="120"/>
      <c r="ALL18" s="120"/>
      <c r="ALM18" s="120"/>
      <c r="ALN18" s="120"/>
      <c r="ALO18" s="120"/>
      <c r="ALP18" s="120"/>
      <c r="ALQ18" s="120"/>
      <c r="ALR18" s="120"/>
      <c r="ALS18" s="120"/>
      <c r="ALT18" s="120"/>
      <c r="ALU18" s="120"/>
      <c r="ALV18" s="120"/>
      <c r="ALW18" s="120"/>
      <c r="ALX18" s="120"/>
      <c r="ALY18" s="120"/>
      <c r="ALZ18" s="120"/>
      <c r="AMA18" s="120"/>
      <c r="AMB18" s="120"/>
      <c r="AMC18" s="120"/>
      <c r="AMD18" s="120"/>
      <c r="AME18" s="120"/>
      <c r="AMF18" s="120"/>
      <c r="AMG18" s="120"/>
      <c r="AMH18" s="120"/>
      <c r="AMI18" s="120"/>
      <c r="AMJ18" s="120"/>
      <c r="AMK18" s="120"/>
    </row>
    <row r="19" spans="1:1025">
      <c r="A19" s="109"/>
      <c r="B19" s="111" t="s">
        <v>1414</v>
      </c>
      <c r="C19" s="107"/>
      <c r="D19" s="110" t="s">
        <v>31</v>
      </c>
      <c r="E19" s="105"/>
      <c r="F19" s="106"/>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c r="CK19" s="120"/>
      <c r="CL19" s="120"/>
      <c r="CM19" s="120"/>
      <c r="CN19" s="120"/>
      <c r="CO19" s="120"/>
      <c r="CP19" s="120"/>
      <c r="CQ19" s="120"/>
      <c r="CR19" s="120"/>
      <c r="CS19" s="120"/>
      <c r="CT19" s="120"/>
      <c r="CU19" s="120"/>
      <c r="CV19" s="120"/>
      <c r="CW19" s="120"/>
      <c r="CX19" s="120"/>
      <c r="CY19" s="120"/>
      <c r="CZ19" s="120"/>
      <c r="DA19" s="120"/>
      <c r="DB19" s="120"/>
      <c r="DC19" s="120"/>
      <c r="DD19" s="120"/>
      <c r="DE19" s="120"/>
      <c r="DF19" s="120"/>
      <c r="DG19" s="120"/>
      <c r="DH19" s="120"/>
      <c r="DI19" s="120"/>
      <c r="DJ19" s="120"/>
      <c r="DK19" s="120"/>
      <c r="DL19" s="120"/>
      <c r="DM19" s="120"/>
      <c r="DN19" s="120"/>
      <c r="DO19" s="120"/>
      <c r="DP19" s="120"/>
      <c r="DQ19" s="120"/>
      <c r="DR19" s="120"/>
      <c r="DS19" s="120"/>
      <c r="DT19" s="120"/>
      <c r="DU19" s="120"/>
      <c r="DV19" s="120"/>
      <c r="DW19" s="120"/>
      <c r="DX19" s="120"/>
      <c r="DY19" s="120"/>
      <c r="DZ19" s="120"/>
      <c r="EA19" s="120"/>
      <c r="EB19" s="120"/>
      <c r="EC19" s="120"/>
      <c r="ED19" s="120"/>
      <c r="EE19" s="120"/>
      <c r="EF19" s="120"/>
      <c r="EG19" s="120"/>
      <c r="EH19" s="120"/>
      <c r="EI19" s="120"/>
      <c r="EJ19" s="120"/>
      <c r="EK19" s="120"/>
      <c r="EL19" s="120"/>
      <c r="EM19" s="120"/>
      <c r="EN19" s="120"/>
      <c r="EO19" s="120"/>
      <c r="EP19" s="120"/>
      <c r="EQ19" s="120"/>
      <c r="ER19" s="120"/>
      <c r="ES19" s="120"/>
      <c r="ET19" s="120"/>
      <c r="EU19" s="120"/>
      <c r="EV19" s="120"/>
      <c r="EW19" s="120"/>
      <c r="EX19" s="120"/>
      <c r="EY19" s="120"/>
      <c r="EZ19" s="120"/>
      <c r="FA19" s="120"/>
      <c r="FB19" s="120"/>
      <c r="FC19" s="120"/>
      <c r="FD19" s="120"/>
      <c r="FE19" s="120"/>
      <c r="FF19" s="120"/>
      <c r="FG19" s="120"/>
      <c r="FH19" s="120"/>
      <c r="FI19" s="120"/>
      <c r="FJ19" s="120"/>
      <c r="FK19" s="120"/>
      <c r="FL19" s="120"/>
      <c r="FM19" s="120"/>
      <c r="FN19" s="120"/>
      <c r="FO19" s="120"/>
      <c r="FP19" s="120"/>
      <c r="FQ19" s="120"/>
      <c r="FR19" s="120"/>
      <c r="FS19" s="120"/>
      <c r="FT19" s="120"/>
      <c r="FU19" s="120"/>
      <c r="FV19" s="120"/>
      <c r="FW19" s="120"/>
      <c r="FX19" s="120"/>
      <c r="FY19" s="120"/>
      <c r="FZ19" s="120"/>
      <c r="GA19" s="120"/>
      <c r="GB19" s="120"/>
      <c r="GC19" s="120"/>
      <c r="GD19" s="120"/>
      <c r="GE19" s="120"/>
      <c r="GF19" s="120"/>
      <c r="GG19" s="120"/>
      <c r="GH19" s="120"/>
      <c r="GI19" s="120"/>
      <c r="GJ19" s="120"/>
      <c r="GK19" s="120"/>
      <c r="GL19" s="120"/>
      <c r="GM19" s="120"/>
      <c r="GN19" s="120"/>
      <c r="GO19" s="120"/>
      <c r="GP19" s="120"/>
      <c r="GQ19" s="120"/>
      <c r="GR19" s="120"/>
      <c r="GS19" s="120"/>
      <c r="GT19" s="120"/>
      <c r="GU19" s="120"/>
      <c r="GV19" s="120"/>
      <c r="GW19" s="120"/>
      <c r="GX19" s="120"/>
      <c r="GY19" s="120"/>
      <c r="GZ19" s="120"/>
      <c r="HA19" s="120"/>
      <c r="HB19" s="120"/>
      <c r="HC19" s="120"/>
      <c r="HD19" s="120"/>
      <c r="HE19" s="120"/>
      <c r="HF19" s="120"/>
      <c r="HG19" s="120"/>
      <c r="HH19" s="120"/>
      <c r="HI19" s="120"/>
      <c r="HJ19" s="120"/>
      <c r="HK19" s="120"/>
      <c r="HL19" s="120"/>
      <c r="HM19" s="120"/>
      <c r="HN19" s="120"/>
      <c r="HO19" s="120"/>
      <c r="HP19" s="120"/>
      <c r="HQ19" s="120"/>
      <c r="HR19" s="120"/>
      <c r="HS19" s="120"/>
      <c r="HT19" s="120"/>
      <c r="HU19" s="120"/>
      <c r="HV19" s="120"/>
      <c r="HW19" s="120"/>
      <c r="HX19" s="120"/>
      <c r="HY19" s="120"/>
      <c r="HZ19" s="120"/>
      <c r="IA19" s="120"/>
      <c r="IB19" s="120"/>
      <c r="IC19" s="120"/>
      <c r="ID19" s="120"/>
      <c r="IE19" s="120"/>
      <c r="IF19" s="120"/>
      <c r="IG19" s="120"/>
      <c r="IH19" s="120"/>
      <c r="II19" s="120"/>
      <c r="IJ19" s="120"/>
      <c r="IK19" s="120"/>
      <c r="IL19" s="120"/>
      <c r="IM19" s="120"/>
      <c r="IN19" s="120"/>
      <c r="IO19" s="120"/>
      <c r="IP19" s="120"/>
      <c r="IQ19" s="120"/>
      <c r="IR19" s="120"/>
      <c r="IS19" s="120"/>
      <c r="IT19" s="120"/>
      <c r="IU19" s="120"/>
      <c r="IV19" s="120"/>
      <c r="IW19" s="120"/>
      <c r="IX19" s="120"/>
      <c r="IY19" s="120"/>
      <c r="IZ19" s="120"/>
      <c r="JA19" s="120"/>
      <c r="JB19" s="120"/>
      <c r="JC19" s="120"/>
      <c r="JD19" s="120"/>
      <c r="JE19" s="120"/>
      <c r="JF19" s="120"/>
      <c r="JG19" s="120"/>
      <c r="JH19" s="120"/>
      <c r="JI19" s="120"/>
      <c r="JJ19" s="120"/>
      <c r="JK19" s="120"/>
      <c r="JL19" s="120"/>
      <c r="JM19" s="120"/>
      <c r="JN19" s="120"/>
      <c r="JO19" s="120"/>
      <c r="JP19" s="120"/>
      <c r="JQ19" s="120"/>
      <c r="JR19" s="120"/>
      <c r="JS19" s="120"/>
      <c r="JT19" s="120"/>
      <c r="JU19" s="120"/>
      <c r="JV19" s="120"/>
      <c r="JW19" s="120"/>
      <c r="JX19" s="120"/>
      <c r="JY19" s="120"/>
      <c r="JZ19" s="120"/>
      <c r="KA19" s="120"/>
      <c r="KB19" s="120"/>
      <c r="KC19" s="120"/>
      <c r="KD19" s="120"/>
      <c r="KE19" s="120"/>
      <c r="KF19" s="120"/>
      <c r="KG19" s="120"/>
      <c r="KH19" s="120"/>
      <c r="KI19" s="120"/>
      <c r="KJ19" s="120"/>
      <c r="KK19" s="120"/>
      <c r="KL19" s="120"/>
      <c r="KM19" s="120"/>
      <c r="KN19" s="120"/>
      <c r="KO19" s="120"/>
      <c r="KP19" s="120"/>
      <c r="KQ19" s="120"/>
      <c r="KR19" s="120"/>
      <c r="KS19" s="120"/>
      <c r="KT19" s="120"/>
      <c r="KU19" s="120"/>
      <c r="KV19" s="120"/>
      <c r="KW19" s="120"/>
      <c r="KX19" s="120"/>
      <c r="KY19" s="120"/>
      <c r="KZ19" s="120"/>
      <c r="LA19" s="120"/>
      <c r="LB19" s="120"/>
      <c r="LC19" s="120"/>
      <c r="LD19" s="120"/>
      <c r="LE19" s="120"/>
      <c r="LF19" s="120"/>
      <c r="LG19" s="120"/>
      <c r="LH19" s="120"/>
      <c r="LI19" s="120"/>
      <c r="LJ19" s="120"/>
      <c r="LK19" s="120"/>
      <c r="LL19" s="120"/>
      <c r="LM19" s="120"/>
      <c r="LN19" s="120"/>
      <c r="LO19" s="120"/>
      <c r="LP19" s="120"/>
      <c r="LQ19" s="120"/>
      <c r="LR19" s="120"/>
      <c r="LS19" s="120"/>
      <c r="LT19" s="120"/>
      <c r="LU19" s="120"/>
      <c r="LV19" s="120"/>
      <c r="LW19" s="120"/>
      <c r="LX19" s="120"/>
      <c r="LY19" s="120"/>
      <c r="LZ19" s="120"/>
      <c r="MA19" s="120"/>
      <c r="MB19" s="120"/>
      <c r="MC19" s="120"/>
      <c r="MD19" s="120"/>
      <c r="ME19" s="120"/>
      <c r="MF19" s="120"/>
      <c r="MG19" s="120"/>
      <c r="MH19" s="120"/>
      <c r="MI19" s="120"/>
      <c r="MJ19" s="120"/>
      <c r="MK19" s="120"/>
      <c r="ML19" s="120"/>
      <c r="MM19" s="120"/>
      <c r="MN19" s="120"/>
      <c r="MO19" s="120"/>
      <c r="MP19" s="120"/>
      <c r="MQ19" s="120"/>
      <c r="MR19" s="120"/>
      <c r="MS19" s="120"/>
      <c r="MT19" s="120"/>
      <c r="MU19" s="120"/>
      <c r="MV19" s="120"/>
      <c r="MW19" s="120"/>
      <c r="MX19" s="120"/>
      <c r="MY19" s="120"/>
      <c r="MZ19" s="120"/>
      <c r="NA19" s="120"/>
      <c r="NB19" s="120"/>
      <c r="NC19" s="120"/>
      <c r="ND19" s="120"/>
      <c r="NE19" s="120"/>
      <c r="NF19" s="120"/>
      <c r="NG19" s="120"/>
      <c r="NH19" s="120"/>
      <c r="NI19" s="120"/>
      <c r="NJ19" s="120"/>
      <c r="NK19" s="120"/>
      <c r="NL19" s="120"/>
      <c r="NM19" s="120"/>
      <c r="NN19" s="120"/>
      <c r="NO19" s="120"/>
      <c r="NP19" s="120"/>
      <c r="NQ19" s="120"/>
      <c r="NR19" s="120"/>
      <c r="NS19" s="120"/>
      <c r="NT19" s="120"/>
      <c r="NU19" s="120"/>
      <c r="NV19" s="120"/>
      <c r="NW19" s="120"/>
      <c r="NX19" s="120"/>
      <c r="NY19" s="120"/>
      <c r="NZ19" s="120"/>
      <c r="OA19" s="120"/>
      <c r="OB19" s="120"/>
      <c r="OC19" s="120"/>
      <c r="OD19" s="120"/>
      <c r="OE19" s="120"/>
      <c r="OF19" s="120"/>
      <c r="OG19" s="120"/>
      <c r="OH19" s="120"/>
      <c r="OI19" s="120"/>
      <c r="OJ19" s="120"/>
      <c r="OK19" s="120"/>
      <c r="OL19" s="120"/>
      <c r="OM19" s="120"/>
      <c r="ON19" s="120"/>
      <c r="OO19" s="120"/>
      <c r="OP19" s="120"/>
      <c r="OQ19" s="120"/>
      <c r="OR19" s="120"/>
      <c r="OS19" s="120"/>
      <c r="OT19" s="120"/>
      <c r="OU19" s="120"/>
      <c r="OV19" s="120"/>
      <c r="OW19" s="120"/>
      <c r="OX19" s="120"/>
      <c r="OY19" s="120"/>
      <c r="OZ19" s="120"/>
      <c r="PA19" s="120"/>
      <c r="PB19" s="120"/>
      <c r="PC19" s="120"/>
      <c r="PD19" s="120"/>
      <c r="PE19" s="120"/>
      <c r="PF19" s="120"/>
      <c r="PG19" s="120"/>
      <c r="PH19" s="120"/>
      <c r="PI19" s="120"/>
      <c r="PJ19" s="120"/>
      <c r="PK19" s="120"/>
      <c r="PL19" s="120"/>
      <c r="PM19" s="120"/>
      <c r="PN19" s="120"/>
      <c r="PO19" s="120"/>
      <c r="PP19" s="120"/>
      <c r="PQ19" s="120"/>
      <c r="PR19" s="120"/>
      <c r="PS19" s="120"/>
      <c r="PT19" s="120"/>
      <c r="PU19" s="120"/>
      <c r="PV19" s="120"/>
      <c r="PW19" s="120"/>
      <c r="PX19" s="120"/>
      <c r="PY19" s="120"/>
      <c r="PZ19" s="120"/>
      <c r="QA19" s="120"/>
      <c r="QB19" s="120"/>
      <c r="QC19" s="120"/>
      <c r="QD19" s="120"/>
      <c r="QE19" s="120"/>
      <c r="QF19" s="120"/>
      <c r="QG19" s="120"/>
      <c r="QH19" s="120"/>
      <c r="QI19" s="120"/>
      <c r="QJ19" s="120"/>
      <c r="QK19" s="120"/>
      <c r="QL19" s="120"/>
      <c r="QM19" s="120"/>
      <c r="QN19" s="120"/>
      <c r="QO19" s="120"/>
      <c r="QP19" s="120"/>
      <c r="QQ19" s="120"/>
      <c r="QR19" s="120"/>
      <c r="QS19" s="120"/>
      <c r="QT19" s="120"/>
      <c r="QU19" s="120"/>
      <c r="QV19" s="120"/>
      <c r="QW19" s="120"/>
      <c r="QX19" s="120"/>
      <c r="QY19" s="120"/>
      <c r="QZ19" s="120"/>
      <c r="RA19" s="120"/>
      <c r="RB19" s="120"/>
      <c r="RC19" s="120"/>
      <c r="RD19" s="120"/>
      <c r="RE19" s="120"/>
      <c r="RF19" s="120"/>
      <c r="RG19" s="120"/>
      <c r="RH19" s="120"/>
      <c r="RI19" s="120"/>
      <c r="RJ19" s="120"/>
      <c r="RK19" s="120"/>
      <c r="RL19" s="120"/>
      <c r="RM19" s="120"/>
      <c r="RN19" s="120"/>
      <c r="RO19" s="120"/>
      <c r="RP19" s="120"/>
      <c r="RQ19" s="120"/>
      <c r="RR19" s="120"/>
      <c r="RS19" s="120"/>
      <c r="RT19" s="120"/>
      <c r="RU19" s="120"/>
      <c r="RV19" s="120"/>
      <c r="RW19" s="120"/>
      <c r="RX19" s="120"/>
      <c r="RY19" s="120"/>
      <c r="RZ19" s="120"/>
      <c r="SA19" s="120"/>
      <c r="SB19" s="120"/>
      <c r="SC19" s="120"/>
      <c r="SD19" s="120"/>
      <c r="SE19" s="120"/>
      <c r="SF19" s="120"/>
      <c r="SG19" s="120"/>
      <c r="SH19" s="120"/>
      <c r="SI19" s="120"/>
      <c r="SJ19" s="120"/>
      <c r="SK19" s="120"/>
      <c r="SL19" s="120"/>
      <c r="SM19" s="120"/>
      <c r="SN19" s="120"/>
      <c r="SO19" s="120"/>
      <c r="SP19" s="120"/>
      <c r="SQ19" s="120"/>
      <c r="SR19" s="120"/>
      <c r="SS19" s="120"/>
      <c r="ST19" s="120"/>
      <c r="SU19" s="120"/>
      <c r="SV19" s="120"/>
      <c r="SW19" s="120"/>
      <c r="SX19" s="120"/>
      <c r="SY19" s="120"/>
      <c r="SZ19" s="120"/>
      <c r="TA19" s="120"/>
      <c r="TB19" s="120"/>
      <c r="TC19" s="120"/>
      <c r="TD19" s="120"/>
      <c r="TE19" s="120"/>
      <c r="TF19" s="120"/>
      <c r="TG19" s="120"/>
      <c r="TH19" s="120"/>
      <c r="TI19" s="120"/>
      <c r="TJ19" s="120"/>
      <c r="TK19" s="120"/>
      <c r="TL19" s="120"/>
      <c r="TM19" s="120"/>
      <c r="TN19" s="120"/>
      <c r="TO19" s="120"/>
      <c r="TP19" s="120"/>
      <c r="TQ19" s="120"/>
      <c r="TR19" s="120"/>
      <c r="TS19" s="120"/>
      <c r="TT19" s="120"/>
      <c r="TU19" s="120"/>
      <c r="TV19" s="120"/>
      <c r="TW19" s="120"/>
      <c r="TX19" s="120"/>
      <c r="TY19" s="120"/>
      <c r="TZ19" s="120"/>
      <c r="UA19" s="120"/>
      <c r="UB19" s="120"/>
      <c r="UC19" s="120"/>
      <c r="UD19" s="120"/>
      <c r="UE19" s="120"/>
      <c r="UF19" s="120"/>
      <c r="UG19" s="120"/>
      <c r="UH19" s="120"/>
      <c r="UI19" s="120"/>
      <c r="UJ19" s="120"/>
      <c r="UK19" s="120"/>
      <c r="UL19" s="120"/>
      <c r="UM19" s="120"/>
      <c r="UN19" s="120"/>
      <c r="UO19" s="120"/>
      <c r="UP19" s="120"/>
      <c r="UQ19" s="120"/>
      <c r="UR19" s="120"/>
      <c r="US19" s="120"/>
      <c r="UT19" s="120"/>
      <c r="UU19" s="120"/>
      <c r="UV19" s="120"/>
      <c r="UW19" s="120"/>
      <c r="UX19" s="120"/>
      <c r="UY19" s="120"/>
      <c r="UZ19" s="120"/>
      <c r="VA19" s="120"/>
      <c r="VB19" s="120"/>
      <c r="VC19" s="120"/>
      <c r="VD19" s="120"/>
      <c r="VE19" s="120"/>
      <c r="VF19" s="120"/>
      <c r="VG19" s="120"/>
      <c r="VH19" s="120"/>
      <c r="VI19" s="120"/>
      <c r="VJ19" s="120"/>
      <c r="VK19" s="120"/>
      <c r="VL19" s="120"/>
      <c r="VM19" s="120"/>
      <c r="VN19" s="120"/>
      <c r="VO19" s="120"/>
      <c r="VP19" s="120"/>
      <c r="VQ19" s="120"/>
      <c r="VR19" s="120"/>
      <c r="VS19" s="120"/>
      <c r="VT19" s="120"/>
      <c r="VU19" s="120"/>
      <c r="VV19" s="120"/>
      <c r="VW19" s="120"/>
      <c r="VX19" s="120"/>
      <c r="VY19" s="120"/>
      <c r="VZ19" s="120"/>
      <c r="WA19" s="120"/>
      <c r="WB19" s="120"/>
      <c r="WC19" s="120"/>
      <c r="WD19" s="120"/>
      <c r="WE19" s="120"/>
      <c r="WF19" s="120"/>
      <c r="WG19" s="120"/>
      <c r="WH19" s="120"/>
      <c r="WI19" s="120"/>
      <c r="WJ19" s="120"/>
      <c r="WK19" s="120"/>
      <c r="WL19" s="120"/>
      <c r="WM19" s="120"/>
      <c r="WN19" s="120"/>
      <c r="WO19" s="120"/>
      <c r="WP19" s="120"/>
      <c r="WQ19" s="120"/>
      <c r="WR19" s="120"/>
      <c r="WS19" s="120"/>
      <c r="WT19" s="120"/>
      <c r="WU19" s="120"/>
      <c r="WV19" s="120"/>
      <c r="WW19" s="120"/>
      <c r="WX19" s="120"/>
      <c r="WY19" s="120"/>
      <c r="WZ19" s="120"/>
      <c r="XA19" s="120"/>
      <c r="XB19" s="120"/>
      <c r="XC19" s="120"/>
      <c r="XD19" s="120"/>
      <c r="XE19" s="120"/>
      <c r="XF19" s="120"/>
      <c r="XG19" s="120"/>
      <c r="XH19" s="120"/>
      <c r="XI19" s="120"/>
      <c r="XJ19" s="120"/>
      <c r="XK19" s="120"/>
      <c r="XL19" s="120"/>
      <c r="XM19" s="120"/>
      <c r="XN19" s="120"/>
      <c r="XO19" s="120"/>
      <c r="XP19" s="120"/>
      <c r="XQ19" s="120"/>
      <c r="XR19" s="120"/>
      <c r="XS19" s="120"/>
      <c r="XT19" s="120"/>
      <c r="XU19" s="120"/>
      <c r="XV19" s="120"/>
      <c r="XW19" s="120"/>
      <c r="XX19" s="120"/>
      <c r="XY19" s="120"/>
      <c r="XZ19" s="120"/>
      <c r="YA19" s="120"/>
      <c r="YB19" s="120"/>
      <c r="YC19" s="120"/>
      <c r="YD19" s="120"/>
      <c r="YE19" s="120"/>
      <c r="YF19" s="120"/>
      <c r="YG19" s="120"/>
      <c r="YH19" s="120"/>
      <c r="YI19" s="120"/>
      <c r="YJ19" s="120"/>
      <c r="YK19" s="120"/>
      <c r="YL19" s="120"/>
      <c r="YM19" s="120"/>
      <c r="YN19" s="120"/>
      <c r="YO19" s="120"/>
      <c r="YP19" s="120"/>
      <c r="YQ19" s="120"/>
      <c r="YR19" s="120"/>
      <c r="YS19" s="120"/>
      <c r="YT19" s="120"/>
      <c r="YU19" s="120"/>
      <c r="YV19" s="120"/>
      <c r="YW19" s="120"/>
      <c r="YX19" s="120"/>
      <c r="YY19" s="120"/>
      <c r="YZ19" s="120"/>
      <c r="ZA19" s="120"/>
      <c r="ZB19" s="120"/>
      <c r="ZC19" s="120"/>
      <c r="ZD19" s="120"/>
      <c r="ZE19" s="120"/>
      <c r="ZF19" s="120"/>
      <c r="ZG19" s="120"/>
      <c r="ZH19" s="120"/>
      <c r="ZI19" s="120"/>
      <c r="ZJ19" s="120"/>
      <c r="ZK19" s="120"/>
      <c r="ZL19" s="120"/>
      <c r="ZM19" s="120"/>
      <c r="ZN19" s="120"/>
      <c r="ZO19" s="120"/>
      <c r="ZP19" s="120"/>
      <c r="ZQ19" s="120"/>
      <c r="ZR19" s="120"/>
      <c r="ZS19" s="120"/>
      <c r="ZT19" s="120"/>
      <c r="ZU19" s="120"/>
      <c r="ZV19" s="120"/>
      <c r="ZW19" s="120"/>
      <c r="ZX19" s="120"/>
      <c r="ZY19" s="120"/>
      <c r="ZZ19" s="120"/>
      <c r="AAA19" s="120"/>
      <c r="AAB19" s="120"/>
      <c r="AAC19" s="120"/>
      <c r="AAD19" s="120"/>
      <c r="AAE19" s="120"/>
      <c r="AAF19" s="120"/>
      <c r="AAG19" s="120"/>
      <c r="AAH19" s="120"/>
      <c r="AAI19" s="120"/>
      <c r="AAJ19" s="120"/>
      <c r="AAK19" s="120"/>
      <c r="AAL19" s="120"/>
      <c r="AAM19" s="120"/>
      <c r="AAN19" s="120"/>
      <c r="AAO19" s="120"/>
      <c r="AAP19" s="120"/>
      <c r="AAQ19" s="120"/>
      <c r="AAR19" s="120"/>
      <c r="AAS19" s="120"/>
      <c r="AAT19" s="120"/>
      <c r="AAU19" s="120"/>
      <c r="AAV19" s="120"/>
      <c r="AAW19" s="120"/>
      <c r="AAX19" s="120"/>
      <c r="AAY19" s="120"/>
      <c r="AAZ19" s="120"/>
      <c r="ABA19" s="120"/>
      <c r="ABB19" s="120"/>
      <c r="ABC19" s="120"/>
      <c r="ABD19" s="120"/>
      <c r="ABE19" s="120"/>
      <c r="ABF19" s="120"/>
      <c r="ABG19" s="120"/>
      <c r="ABH19" s="120"/>
      <c r="ABI19" s="120"/>
      <c r="ABJ19" s="120"/>
      <c r="ABK19" s="120"/>
      <c r="ABL19" s="120"/>
      <c r="ABM19" s="120"/>
      <c r="ABN19" s="120"/>
      <c r="ABO19" s="120"/>
      <c r="ABP19" s="120"/>
      <c r="ABQ19" s="120"/>
      <c r="ABR19" s="120"/>
      <c r="ABS19" s="120"/>
      <c r="ABT19" s="120"/>
      <c r="ABU19" s="120"/>
      <c r="ABV19" s="120"/>
      <c r="ABW19" s="120"/>
      <c r="ABX19" s="120"/>
      <c r="ABY19" s="120"/>
      <c r="ABZ19" s="120"/>
      <c r="ACA19" s="120"/>
      <c r="ACB19" s="120"/>
      <c r="ACC19" s="120"/>
      <c r="ACD19" s="120"/>
      <c r="ACE19" s="120"/>
      <c r="ACF19" s="120"/>
      <c r="ACG19" s="120"/>
      <c r="ACH19" s="120"/>
      <c r="ACI19" s="120"/>
      <c r="ACJ19" s="120"/>
      <c r="ACK19" s="120"/>
      <c r="ACL19" s="120"/>
      <c r="ACM19" s="120"/>
      <c r="ACN19" s="120"/>
      <c r="ACO19" s="120"/>
      <c r="ACP19" s="120"/>
      <c r="ACQ19" s="120"/>
      <c r="ACR19" s="120"/>
      <c r="ACS19" s="120"/>
      <c r="ACT19" s="120"/>
      <c r="ACU19" s="120"/>
      <c r="ACV19" s="120"/>
      <c r="ACW19" s="120"/>
      <c r="ACX19" s="120"/>
      <c r="ACY19" s="120"/>
      <c r="ACZ19" s="120"/>
      <c r="ADA19" s="120"/>
      <c r="ADB19" s="120"/>
      <c r="ADC19" s="120"/>
      <c r="ADD19" s="120"/>
      <c r="ADE19" s="120"/>
      <c r="ADF19" s="120"/>
      <c r="ADG19" s="120"/>
      <c r="ADH19" s="120"/>
      <c r="ADI19" s="120"/>
      <c r="ADJ19" s="120"/>
      <c r="ADK19" s="120"/>
      <c r="ADL19" s="120"/>
      <c r="ADM19" s="120"/>
      <c r="ADN19" s="120"/>
      <c r="ADO19" s="120"/>
      <c r="ADP19" s="120"/>
      <c r="ADQ19" s="120"/>
      <c r="ADR19" s="120"/>
      <c r="ADS19" s="120"/>
      <c r="ADT19" s="120"/>
      <c r="ADU19" s="120"/>
      <c r="ADV19" s="120"/>
      <c r="ADW19" s="120"/>
      <c r="ADX19" s="120"/>
      <c r="ADY19" s="120"/>
      <c r="ADZ19" s="120"/>
      <c r="AEA19" s="120"/>
      <c r="AEB19" s="120"/>
      <c r="AEC19" s="120"/>
      <c r="AED19" s="120"/>
      <c r="AEE19" s="120"/>
      <c r="AEF19" s="120"/>
      <c r="AEG19" s="120"/>
      <c r="AEH19" s="120"/>
      <c r="AEI19" s="120"/>
      <c r="AEJ19" s="120"/>
      <c r="AEK19" s="120"/>
      <c r="AEL19" s="120"/>
      <c r="AEM19" s="120"/>
      <c r="AEN19" s="120"/>
      <c r="AEO19" s="120"/>
      <c r="AEP19" s="120"/>
      <c r="AEQ19" s="120"/>
      <c r="AER19" s="120"/>
      <c r="AES19" s="120"/>
      <c r="AET19" s="120"/>
      <c r="AEU19" s="120"/>
      <c r="AEV19" s="120"/>
      <c r="AEW19" s="120"/>
      <c r="AEX19" s="120"/>
      <c r="AEY19" s="120"/>
      <c r="AEZ19" s="120"/>
      <c r="AFA19" s="120"/>
      <c r="AFB19" s="120"/>
      <c r="AFC19" s="120"/>
      <c r="AFD19" s="120"/>
      <c r="AFE19" s="120"/>
      <c r="AFF19" s="120"/>
      <c r="AFG19" s="120"/>
      <c r="AFH19" s="120"/>
      <c r="AFI19" s="120"/>
      <c r="AFJ19" s="120"/>
      <c r="AFK19" s="120"/>
      <c r="AFL19" s="120"/>
      <c r="AFM19" s="120"/>
      <c r="AFN19" s="120"/>
      <c r="AFO19" s="120"/>
      <c r="AFP19" s="120"/>
      <c r="AFQ19" s="120"/>
      <c r="AFR19" s="120"/>
      <c r="AFS19" s="120"/>
      <c r="AFT19" s="120"/>
      <c r="AFU19" s="120"/>
      <c r="AFV19" s="120"/>
      <c r="AFW19" s="120"/>
      <c r="AFX19" s="120"/>
      <c r="AFY19" s="120"/>
      <c r="AFZ19" s="120"/>
      <c r="AGA19" s="120"/>
      <c r="AGB19" s="120"/>
      <c r="AGC19" s="120"/>
      <c r="AGD19" s="120"/>
      <c r="AGE19" s="120"/>
      <c r="AGF19" s="120"/>
      <c r="AGG19" s="120"/>
      <c r="AGH19" s="120"/>
      <c r="AGI19" s="120"/>
      <c r="AGJ19" s="120"/>
      <c r="AGK19" s="120"/>
      <c r="AGL19" s="120"/>
      <c r="AGM19" s="120"/>
      <c r="AGN19" s="120"/>
      <c r="AGO19" s="120"/>
      <c r="AGP19" s="120"/>
      <c r="AGQ19" s="120"/>
      <c r="AGR19" s="120"/>
      <c r="AGS19" s="120"/>
      <c r="AGT19" s="120"/>
      <c r="AGU19" s="120"/>
      <c r="AGV19" s="120"/>
      <c r="AGW19" s="120"/>
      <c r="AGX19" s="120"/>
      <c r="AGY19" s="120"/>
      <c r="AGZ19" s="120"/>
      <c r="AHA19" s="120"/>
      <c r="AHB19" s="120"/>
      <c r="AHC19" s="120"/>
      <c r="AHD19" s="120"/>
      <c r="AHE19" s="120"/>
      <c r="AHF19" s="120"/>
      <c r="AHG19" s="120"/>
      <c r="AHH19" s="120"/>
      <c r="AHI19" s="120"/>
      <c r="AHJ19" s="120"/>
      <c r="AHK19" s="120"/>
      <c r="AHL19" s="120"/>
      <c r="AHM19" s="120"/>
      <c r="AHN19" s="120"/>
      <c r="AHO19" s="120"/>
      <c r="AHP19" s="120"/>
      <c r="AHQ19" s="120"/>
      <c r="AHR19" s="120"/>
      <c r="AHS19" s="120"/>
      <c r="AHT19" s="120"/>
      <c r="AHU19" s="120"/>
      <c r="AHV19" s="120"/>
      <c r="AHW19" s="120"/>
      <c r="AHX19" s="120"/>
      <c r="AHY19" s="120"/>
      <c r="AHZ19" s="120"/>
      <c r="AIA19" s="120"/>
      <c r="AIB19" s="120"/>
      <c r="AIC19" s="120"/>
      <c r="AID19" s="120"/>
      <c r="AIE19" s="120"/>
      <c r="AIF19" s="120"/>
      <c r="AIG19" s="120"/>
      <c r="AIH19" s="120"/>
      <c r="AII19" s="120"/>
      <c r="AIJ19" s="120"/>
      <c r="AIK19" s="120"/>
      <c r="AIL19" s="120"/>
      <c r="AIM19" s="120"/>
      <c r="AIN19" s="120"/>
      <c r="AIO19" s="120"/>
      <c r="AIP19" s="120"/>
      <c r="AIQ19" s="120"/>
      <c r="AIR19" s="120"/>
      <c r="AIS19" s="120"/>
      <c r="AIT19" s="120"/>
      <c r="AIU19" s="120"/>
      <c r="AIV19" s="120"/>
      <c r="AIW19" s="120"/>
      <c r="AIX19" s="120"/>
      <c r="AIY19" s="120"/>
      <c r="AIZ19" s="120"/>
      <c r="AJA19" s="120"/>
      <c r="AJB19" s="120"/>
      <c r="AJC19" s="120"/>
      <c r="AJD19" s="120"/>
      <c r="AJE19" s="120"/>
      <c r="AJF19" s="120"/>
      <c r="AJG19" s="120"/>
      <c r="AJH19" s="120"/>
      <c r="AJI19" s="120"/>
      <c r="AJJ19" s="120"/>
      <c r="AJK19" s="120"/>
      <c r="AJL19" s="120"/>
      <c r="AJM19" s="120"/>
      <c r="AJN19" s="120"/>
      <c r="AJO19" s="120"/>
      <c r="AJP19" s="120"/>
      <c r="AJQ19" s="120"/>
      <c r="AJR19" s="120"/>
      <c r="AJS19" s="120"/>
      <c r="AJT19" s="120"/>
      <c r="AJU19" s="120"/>
      <c r="AJV19" s="120"/>
      <c r="AJW19" s="120"/>
      <c r="AJX19" s="120"/>
      <c r="AJY19" s="120"/>
      <c r="AJZ19" s="120"/>
      <c r="AKA19" s="120"/>
      <c r="AKB19" s="120"/>
      <c r="AKC19" s="120"/>
      <c r="AKD19" s="120"/>
      <c r="AKE19" s="120"/>
      <c r="AKF19" s="120"/>
      <c r="AKG19" s="120"/>
      <c r="AKH19" s="120"/>
      <c r="AKI19" s="120"/>
      <c r="AKJ19" s="120"/>
      <c r="AKK19" s="120"/>
      <c r="AKL19" s="120"/>
      <c r="AKM19" s="120"/>
      <c r="AKN19" s="120"/>
      <c r="AKO19" s="120"/>
      <c r="AKP19" s="120"/>
      <c r="AKQ19" s="120"/>
      <c r="AKR19" s="120"/>
      <c r="AKS19" s="120"/>
      <c r="AKT19" s="120"/>
      <c r="AKU19" s="120"/>
      <c r="AKV19" s="120"/>
      <c r="AKW19" s="120"/>
      <c r="AKX19" s="120"/>
      <c r="AKY19" s="120"/>
      <c r="AKZ19" s="120"/>
      <c r="ALA19" s="120"/>
      <c r="ALB19" s="120"/>
      <c r="ALC19" s="120"/>
      <c r="ALD19" s="120"/>
      <c r="ALE19" s="120"/>
      <c r="ALF19" s="120"/>
      <c r="ALG19" s="120"/>
      <c r="ALH19" s="120"/>
      <c r="ALI19" s="120"/>
      <c r="ALJ19" s="120"/>
      <c r="ALK19" s="120"/>
      <c r="ALL19" s="120"/>
      <c r="ALM19" s="120"/>
      <c r="ALN19" s="120"/>
      <c r="ALO19" s="120"/>
      <c r="ALP19" s="120"/>
      <c r="ALQ19" s="120"/>
      <c r="ALR19" s="120"/>
      <c r="ALS19" s="120"/>
      <c r="ALT19" s="120"/>
      <c r="ALU19" s="120"/>
      <c r="ALV19" s="120"/>
      <c r="ALW19" s="120"/>
      <c r="ALX19" s="120"/>
      <c r="ALY19" s="120"/>
      <c r="ALZ19" s="120"/>
      <c r="AMA19" s="120"/>
      <c r="AMB19" s="120"/>
      <c r="AMC19" s="120"/>
      <c r="AMD19" s="120"/>
      <c r="AME19" s="120"/>
      <c r="AMF19" s="120"/>
      <c r="AMG19" s="120"/>
      <c r="AMH19" s="120"/>
      <c r="AMI19" s="120"/>
      <c r="AMJ19" s="120"/>
      <c r="AMK19" s="120"/>
    </row>
    <row r="20" spans="1:1025">
      <c r="A20" s="109"/>
      <c r="B20" s="111" t="s">
        <v>1415</v>
      </c>
      <c r="C20" s="107"/>
      <c r="D20" s="110" t="s">
        <v>35</v>
      </c>
      <c r="E20" s="105"/>
      <c r="F20" s="106"/>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c r="CJ20" s="120"/>
      <c r="CK20" s="120"/>
      <c r="CL20" s="120"/>
      <c r="CM20" s="120"/>
      <c r="CN20" s="120"/>
      <c r="CO20" s="120"/>
      <c r="CP20" s="120"/>
      <c r="CQ20" s="120"/>
      <c r="CR20" s="120"/>
      <c r="CS20" s="120"/>
      <c r="CT20" s="120"/>
      <c r="CU20" s="120"/>
      <c r="CV20" s="120"/>
      <c r="CW20" s="120"/>
      <c r="CX20" s="120"/>
      <c r="CY20" s="120"/>
      <c r="CZ20" s="120"/>
      <c r="DA20" s="120"/>
      <c r="DB20" s="120"/>
      <c r="DC20" s="120"/>
      <c r="DD20" s="120"/>
      <c r="DE20" s="120"/>
      <c r="DF20" s="120"/>
      <c r="DG20" s="120"/>
      <c r="DH20" s="120"/>
      <c r="DI20" s="120"/>
      <c r="DJ20" s="120"/>
      <c r="DK20" s="120"/>
      <c r="DL20" s="120"/>
      <c r="DM20" s="120"/>
      <c r="DN20" s="120"/>
      <c r="DO20" s="120"/>
      <c r="DP20" s="120"/>
      <c r="DQ20" s="120"/>
      <c r="DR20" s="120"/>
      <c r="DS20" s="120"/>
      <c r="DT20" s="120"/>
      <c r="DU20" s="120"/>
      <c r="DV20" s="120"/>
      <c r="DW20" s="120"/>
      <c r="DX20" s="120"/>
      <c r="DY20" s="120"/>
      <c r="DZ20" s="120"/>
      <c r="EA20" s="120"/>
      <c r="EB20" s="120"/>
      <c r="EC20" s="120"/>
      <c r="ED20" s="120"/>
      <c r="EE20" s="120"/>
      <c r="EF20" s="120"/>
      <c r="EG20" s="120"/>
      <c r="EH20" s="120"/>
      <c r="EI20" s="120"/>
      <c r="EJ20" s="120"/>
      <c r="EK20" s="120"/>
      <c r="EL20" s="120"/>
      <c r="EM20" s="120"/>
      <c r="EN20" s="120"/>
      <c r="EO20" s="120"/>
      <c r="EP20" s="120"/>
      <c r="EQ20" s="120"/>
      <c r="ER20" s="120"/>
      <c r="ES20" s="120"/>
      <c r="ET20" s="120"/>
      <c r="EU20" s="120"/>
      <c r="EV20" s="120"/>
      <c r="EW20" s="120"/>
      <c r="EX20" s="120"/>
      <c r="EY20" s="120"/>
      <c r="EZ20" s="120"/>
      <c r="FA20" s="120"/>
      <c r="FB20" s="120"/>
      <c r="FC20" s="120"/>
      <c r="FD20" s="120"/>
      <c r="FE20" s="120"/>
      <c r="FF20" s="120"/>
      <c r="FG20" s="120"/>
      <c r="FH20" s="120"/>
      <c r="FI20" s="120"/>
      <c r="FJ20" s="120"/>
      <c r="FK20" s="120"/>
      <c r="FL20" s="120"/>
      <c r="FM20" s="120"/>
      <c r="FN20" s="120"/>
      <c r="FO20" s="120"/>
      <c r="FP20" s="120"/>
      <c r="FQ20" s="120"/>
      <c r="FR20" s="120"/>
      <c r="FS20" s="120"/>
      <c r="FT20" s="120"/>
      <c r="FU20" s="120"/>
      <c r="FV20" s="120"/>
      <c r="FW20" s="120"/>
      <c r="FX20" s="120"/>
      <c r="FY20" s="120"/>
      <c r="FZ20" s="120"/>
      <c r="GA20" s="120"/>
      <c r="GB20" s="120"/>
      <c r="GC20" s="120"/>
      <c r="GD20" s="120"/>
      <c r="GE20" s="120"/>
      <c r="GF20" s="120"/>
      <c r="GG20" s="120"/>
      <c r="GH20" s="120"/>
      <c r="GI20" s="120"/>
      <c r="GJ20" s="120"/>
      <c r="GK20" s="120"/>
      <c r="GL20" s="120"/>
      <c r="GM20" s="120"/>
      <c r="GN20" s="120"/>
      <c r="GO20" s="120"/>
      <c r="GP20" s="120"/>
      <c r="GQ20" s="120"/>
      <c r="GR20" s="120"/>
      <c r="GS20" s="120"/>
      <c r="GT20" s="120"/>
      <c r="GU20" s="120"/>
      <c r="GV20" s="120"/>
      <c r="GW20" s="120"/>
      <c r="GX20" s="120"/>
      <c r="GY20" s="120"/>
      <c r="GZ20" s="120"/>
      <c r="HA20" s="120"/>
      <c r="HB20" s="120"/>
      <c r="HC20" s="120"/>
      <c r="HD20" s="120"/>
      <c r="HE20" s="120"/>
      <c r="HF20" s="120"/>
      <c r="HG20" s="120"/>
      <c r="HH20" s="120"/>
      <c r="HI20" s="120"/>
      <c r="HJ20" s="120"/>
      <c r="HK20" s="120"/>
      <c r="HL20" s="120"/>
      <c r="HM20" s="120"/>
      <c r="HN20" s="120"/>
      <c r="HO20" s="120"/>
      <c r="HP20" s="120"/>
      <c r="HQ20" s="120"/>
      <c r="HR20" s="120"/>
      <c r="HS20" s="120"/>
      <c r="HT20" s="120"/>
      <c r="HU20" s="120"/>
      <c r="HV20" s="120"/>
      <c r="HW20" s="120"/>
      <c r="HX20" s="120"/>
      <c r="HY20" s="120"/>
      <c r="HZ20" s="120"/>
      <c r="IA20" s="120"/>
      <c r="IB20" s="120"/>
      <c r="IC20" s="120"/>
      <c r="ID20" s="120"/>
      <c r="IE20" s="120"/>
      <c r="IF20" s="120"/>
      <c r="IG20" s="120"/>
      <c r="IH20" s="120"/>
      <c r="II20" s="120"/>
      <c r="IJ20" s="120"/>
      <c r="IK20" s="120"/>
      <c r="IL20" s="120"/>
      <c r="IM20" s="120"/>
      <c r="IN20" s="120"/>
      <c r="IO20" s="120"/>
      <c r="IP20" s="120"/>
      <c r="IQ20" s="120"/>
      <c r="IR20" s="120"/>
      <c r="IS20" s="120"/>
      <c r="IT20" s="120"/>
      <c r="IU20" s="120"/>
      <c r="IV20" s="120"/>
      <c r="IW20" s="120"/>
      <c r="IX20" s="120"/>
      <c r="IY20" s="120"/>
      <c r="IZ20" s="120"/>
      <c r="JA20" s="120"/>
      <c r="JB20" s="120"/>
      <c r="JC20" s="120"/>
      <c r="JD20" s="120"/>
      <c r="JE20" s="120"/>
      <c r="JF20" s="120"/>
      <c r="JG20" s="120"/>
      <c r="JH20" s="120"/>
      <c r="JI20" s="120"/>
      <c r="JJ20" s="120"/>
      <c r="JK20" s="120"/>
      <c r="JL20" s="120"/>
      <c r="JM20" s="120"/>
      <c r="JN20" s="120"/>
      <c r="JO20" s="120"/>
      <c r="JP20" s="120"/>
      <c r="JQ20" s="120"/>
      <c r="JR20" s="120"/>
      <c r="JS20" s="120"/>
      <c r="JT20" s="120"/>
      <c r="JU20" s="120"/>
      <c r="JV20" s="120"/>
      <c r="JW20" s="120"/>
      <c r="JX20" s="120"/>
      <c r="JY20" s="120"/>
      <c r="JZ20" s="120"/>
      <c r="KA20" s="120"/>
      <c r="KB20" s="120"/>
      <c r="KC20" s="120"/>
      <c r="KD20" s="120"/>
      <c r="KE20" s="120"/>
      <c r="KF20" s="120"/>
      <c r="KG20" s="120"/>
      <c r="KH20" s="120"/>
      <c r="KI20" s="120"/>
      <c r="KJ20" s="120"/>
      <c r="KK20" s="120"/>
      <c r="KL20" s="120"/>
      <c r="KM20" s="120"/>
      <c r="KN20" s="120"/>
      <c r="KO20" s="120"/>
      <c r="KP20" s="120"/>
      <c r="KQ20" s="120"/>
      <c r="KR20" s="120"/>
      <c r="KS20" s="120"/>
      <c r="KT20" s="120"/>
      <c r="KU20" s="120"/>
      <c r="KV20" s="120"/>
      <c r="KW20" s="120"/>
      <c r="KX20" s="120"/>
      <c r="KY20" s="120"/>
      <c r="KZ20" s="120"/>
      <c r="LA20" s="120"/>
      <c r="LB20" s="120"/>
      <c r="LC20" s="120"/>
      <c r="LD20" s="120"/>
      <c r="LE20" s="120"/>
      <c r="LF20" s="120"/>
      <c r="LG20" s="120"/>
      <c r="LH20" s="120"/>
      <c r="LI20" s="120"/>
      <c r="LJ20" s="120"/>
      <c r="LK20" s="120"/>
      <c r="LL20" s="120"/>
      <c r="LM20" s="120"/>
      <c r="LN20" s="120"/>
      <c r="LO20" s="120"/>
      <c r="LP20" s="120"/>
      <c r="LQ20" s="120"/>
      <c r="LR20" s="120"/>
      <c r="LS20" s="120"/>
      <c r="LT20" s="120"/>
      <c r="LU20" s="120"/>
      <c r="LV20" s="120"/>
      <c r="LW20" s="120"/>
      <c r="LX20" s="120"/>
      <c r="LY20" s="120"/>
      <c r="LZ20" s="120"/>
      <c r="MA20" s="120"/>
      <c r="MB20" s="120"/>
      <c r="MC20" s="120"/>
      <c r="MD20" s="120"/>
      <c r="ME20" s="120"/>
      <c r="MF20" s="120"/>
      <c r="MG20" s="120"/>
      <c r="MH20" s="120"/>
      <c r="MI20" s="120"/>
      <c r="MJ20" s="120"/>
      <c r="MK20" s="120"/>
      <c r="ML20" s="120"/>
      <c r="MM20" s="120"/>
      <c r="MN20" s="120"/>
      <c r="MO20" s="120"/>
      <c r="MP20" s="120"/>
      <c r="MQ20" s="120"/>
      <c r="MR20" s="120"/>
      <c r="MS20" s="120"/>
      <c r="MT20" s="120"/>
      <c r="MU20" s="120"/>
      <c r="MV20" s="120"/>
      <c r="MW20" s="120"/>
      <c r="MX20" s="120"/>
      <c r="MY20" s="120"/>
      <c r="MZ20" s="120"/>
      <c r="NA20" s="120"/>
      <c r="NB20" s="120"/>
      <c r="NC20" s="120"/>
      <c r="ND20" s="120"/>
      <c r="NE20" s="120"/>
      <c r="NF20" s="120"/>
      <c r="NG20" s="120"/>
      <c r="NH20" s="120"/>
      <c r="NI20" s="120"/>
      <c r="NJ20" s="120"/>
      <c r="NK20" s="120"/>
      <c r="NL20" s="120"/>
      <c r="NM20" s="120"/>
      <c r="NN20" s="120"/>
      <c r="NO20" s="120"/>
      <c r="NP20" s="120"/>
      <c r="NQ20" s="120"/>
      <c r="NR20" s="120"/>
      <c r="NS20" s="120"/>
      <c r="NT20" s="120"/>
      <c r="NU20" s="120"/>
      <c r="NV20" s="120"/>
      <c r="NW20" s="120"/>
      <c r="NX20" s="120"/>
      <c r="NY20" s="120"/>
      <c r="NZ20" s="120"/>
      <c r="OA20" s="120"/>
      <c r="OB20" s="120"/>
      <c r="OC20" s="120"/>
      <c r="OD20" s="120"/>
      <c r="OE20" s="120"/>
      <c r="OF20" s="120"/>
      <c r="OG20" s="120"/>
      <c r="OH20" s="120"/>
      <c r="OI20" s="120"/>
      <c r="OJ20" s="120"/>
      <c r="OK20" s="120"/>
      <c r="OL20" s="120"/>
      <c r="OM20" s="120"/>
      <c r="ON20" s="120"/>
      <c r="OO20" s="120"/>
      <c r="OP20" s="120"/>
      <c r="OQ20" s="120"/>
      <c r="OR20" s="120"/>
      <c r="OS20" s="120"/>
      <c r="OT20" s="120"/>
      <c r="OU20" s="120"/>
      <c r="OV20" s="120"/>
      <c r="OW20" s="120"/>
      <c r="OX20" s="120"/>
      <c r="OY20" s="120"/>
      <c r="OZ20" s="120"/>
      <c r="PA20" s="120"/>
      <c r="PB20" s="120"/>
      <c r="PC20" s="120"/>
      <c r="PD20" s="120"/>
      <c r="PE20" s="120"/>
      <c r="PF20" s="120"/>
      <c r="PG20" s="120"/>
      <c r="PH20" s="120"/>
      <c r="PI20" s="120"/>
      <c r="PJ20" s="120"/>
      <c r="PK20" s="120"/>
      <c r="PL20" s="120"/>
      <c r="PM20" s="120"/>
      <c r="PN20" s="120"/>
      <c r="PO20" s="120"/>
      <c r="PP20" s="120"/>
      <c r="PQ20" s="120"/>
      <c r="PR20" s="120"/>
      <c r="PS20" s="120"/>
      <c r="PT20" s="120"/>
      <c r="PU20" s="120"/>
      <c r="PV20" s="120"/>
      <c r="PW20" s="120"/>
      <c r="PX20" s="120"/>
      <c r="PY20" s="120"/>
      <c r="PZ20" s="120"/>
      <c r="QA20" s="120"/>
      <c r="QB20" s="120"/>
      <c r="QC20" s="120"/>
      <c r="QD20" s="120"/>
      <c r="QE20" s="120"/>
      <c r="QF20" s="120"/>
      <c r="QG20" s="120"/>
      <c r="QH20" s="120"/>
      <c r="QI20" s="120"/>
      <c r="QJ20" s="120"/>
      <c r="QK20" s="120"/>
      <c r="QL20" s="120"/>
      <c r="QM20" s="120"/>
      <c r="QN20" s="120"/>
      <c r="QO20" s="120"/>
      <c r="QP20" s="120"/>
      <c r="QQ20" s="120"/>
      <c r="QR20" s="120"/>
      <c r="QS20" s="120"/>
      <c r="QT20" s="120"/>
      <c r="QU20" s="120"/>
      <c r="QV20" s="120"/>
      <c r="QW20" s="120"/>
      <c r="QX20" s="120"/>
      <c r="QY20" s="120"/>
      <c r="QZ20" s="120"/>
      <c r="RA20" s="120"/>
      <c r="RB20" s="120"/>
      <c r="RC20" s="120"/>
      <c r="RD20" s="120"/>
      <c r="RE20" s="120"/>
      <c r="RF20" s="120"/>
      <c r="RG20" s="120"/>
      <c r="RH20" s="120"/>
      <c r="RI20" s="120"/>
      <c r="RJ20" s="120"/>
      <c r="RK20" s="120"/>
      <c r="RL20" s="120"/>
      <c r="RM20" s="120"/>
      <c r="RN20" s="120"/>
      <c r="RO20" s="120"/>
      <c r="RP20" s="120"/>
      <c r="RQ20" s="120"/>
      <c r="RR20" s="120"/>
      <c r="RS20" s="120"/>
      <c r="RT20" s="120"/>
      <c r="RU20" s="120"/>
      <c r="RV20" s="120"/>
      <c r="RW20" s="120"/>
      <c r="RX20" s="120"/>
      <c r="RY20" s="120"/>
      <c r="RZ20" s="120"/>
      <c r="SA20" s="120"/>
      <c r="SB20" s="120"/>
      <c r="SC20" s="120"/>
      <c r="SD20" s="120"/>
      <c r="SE20" s="120"/>
      <c r="SF20" s="120"/>
      <c r="SG20" s="120"/>
      <c r="SH20" s="120"/>
      <c r="SI20" s="120"/>
      <c r="SJ20" s="120"/>
      <c r="SK20" s="120"/>
      <c r="SL20" s="120"/>
      <c r="SM20" s="120"/>
      <c r="SN20" s="120"/>
      <c r="SO20" s="120"/>
      <c r="SP20" s="120"/>
      <c r="SQ20" s="120"/>
      <c r="SR20" s="120"/>
      <c r="SS20" s="120"/>
      <c r="ST20" s="120"/>
      <c r="SU20" s="120"/>
      <c r="SV20" s="120"/>
      <c r="SW20" s="120"/>
      <c r="SX20" s="120"/>
      <c r="SY20" s="120"/>
      <c r="SZ20" s="120"/>
      <c r="TA20" s="120"/>
      <c r="TB20" s="120"/>
      <c r="TC20" s="120"/>
      <c r="TD20" s="120"/>
      <c r="TE20" s="120"/>
      <c r="TF20" s="120"/>
      <c r="TG20" s="120"/>
      <c r="TH20" s="120"/>
      <c r="TI20" s="120"/>
      <c r="TJ20" s="120"/>
      <c r="TK20" s="120"/>
      <c r="TL20" s="120"/>
      <c r="TM20" s="120"/>
      <c r="TN20" s="120"/>
      <c r="TO20" s="120"/>
      <c r="TP20" s="120"/>
      <c r="TQ20" s="120"/>
      <c r="TR20" s="120"/>
      <c r="TS20" s="120"/>
      <c r="TT20" s="120"/>
      <c r="TU20" s="120"/>
      <c r="TV20" s="120"/>
      <c r="TW20" s="120"/>
      <c r="TX20" s="120"/>
      <c r="TY20" s="120"/>
      <c r="TZ20" s="120"/>
      <c r="UA20" s="120"/>
      <c r="UB20" s="120"/>
      <c r="UC20" s="120"/>
      <c r="UD20" s="120"/>
      <c r="UE20" s="120"/>
      <c r="UF20" s="120"/>
      <c r="UG20" s="120"/>
      <c r="UH20" s="120"/>
      <c r="UI20" s="120"/>
      <c r="UJ20" s="120"/>
      <c r="UK20" s="120"/>
      <c r="UL20" s="120"/>
      <c r="UM20" s="120"/>
      <c r="UN20" s="120"/>
      <c r="UO20" s="120"/>
      <c r="UP20" s="120"/>
      <c r="UQ20" s="120"/>
      <c r="UR20" s="120"/>
      <c r="US20" s="120"/>
      <c r="UT20" s="120"/>
      <c r="UU20" s="120"/>
      <c r="UV20" s="120"/>
      <c r="UW20" s="120"/>
      <c r="UX20" s="120"/>
      <c r="UY20" s="120"/>
      <c r="UZ20" s="120"/>
      <c r="VA20" s="120"/>
      <c r="VB20" s="120"/>
      <c r="VC20" s="120"/>
      <c r="VD20" s="120"/>
      <c r="VE20" s="120"/>
      <c r="VF20" s="120"/>
      <c r="VG20" s="120"/>
      <c r="VH20" s="120"/>
      <c r="VI20" s="120"/>
      <c r="VJ20" s="120"/>
      <c r="VK20" s="120"/>
      <c r="VL20" s="120"/>
      <c r="VM20" s="120"/>
      <c r="VN20" s="120"/>
      <c r="VO20" s="120"/>
      <c r="VP20" s="120"/>
      <c r="VQ20" s="120"/>
      <c r="VR20" s="120"/>
      <c r="VS20" s="120"/>
      <c r="VT20" s="120"/>
      <c r="VU20" s="120"/>
      <c r="VV20" s="120"/>
      <c r="VW20" s="120"/>
      <c r="VX20" s="120"/>
      <c r="VY20" s="120"/>
      <c r="VZ20" s="120"/>
      <c r="WA20" s="120"/>
      <c r="WB20" s="120"/>
      <c r="WC20" s="120"/>
      <c r="WD20" s="120"/>
      <c r="WE20" s="120"/>
      <c r="WF20" s="120"/>
      <c r="WG20" s="120"/>
      <c r="WH20" s="120"/>
      <c r="WI20" s="120"/>
      <c r="WJ20" s="120"/>
      <c r="WK20" s="120"/>
      <c r="WL20" s="120"/>
      <c r="WM20" s="120"/>
      <c r="WN20" s="120"/>
      <c r="WO20" s="120"/>
      <c r="WP20" s="120"/>
      <c r="WQ20" s="120"/>
      <c r="WR20" s="120"/>
      <c r="WS20" s="120"/>
      <c r="WT20" s="120"/>
      <c r="WU20" s="120"/>
      <c r="WV20" s="120"/>
      <c r="WW20" s="120"/>
      <c r="WX20" s="120"/>
      <c r="WY20" s="120"/>
      <c r="WZ20" s="120"/>
      <c r="XA20" s="120"/>
      <c r="XB20" s="120"/>
      <c r="XC20" s="120"/>
      <c r="XD20" s="120"/>
      <c r="XE20" s="120"/>
      <c r="XF20" s="120"/>
      <c r="XG20" s="120"/>
      <c r="XH20" s="120"/>
      <c r="XI20" s="120"/>
      <c r="XJ20" s="120"/>
      <c r="XK20" s="120"/>
      <c r="XL20" s="120"/>
      <c r="XM20" s="120"/>
      <c r="XN20" s="120"/>
      <c r="XO20" s="120"/>
      <c r="XP20" s="120"/>
      <c r="XQ20" s="120"/>
      <c r="XR20" s="120"/>
      <c r="XS20" s="120"/>
      <c r="XT20" s="120"/>
      <c r="XU20" s="120"/>
      <c r="XV20" s="120"/>
      <c r="XW20" s="120"/>
      <c r="XX20" s="120"/>
      <c r="XY20" s="120"/>
      <c r="XZ20" s="120"/>
      <c r="YA20" s="120"/>
      <c r="YB20" s="120"/>
      <c r="YC20" s="120"/>
      <c r="YD20" s="120"/>
      <c r="YE20" s="120"/>
      <c r="YF20" s="120"/>
      <c r="YG20" s="120"/>
      <c r="YH20" s="120"/>
      <c r="YI20" s="120"/>
      <c r="YJ20" s="120"/>
      <c r="YK20" s="120"/>
      <c r="YL20" s="120"/>
      <c r="YM20" s="120"/>
      <c r="YN20" s="120"/>
      <c r="YO20" s="120"/>
      <c r="YP20" s="120"/>
      <c r="YQ20" s="120"/>
      <c r="YR20" s="120"/>
      <c r="YS20" s="120"/>
      <c r="YT20" s="120"/>
      <c r="YU20" s="120"/>
      <c r="YV20" s="120"/>
      <c r="YW20" s="120"/>
      <c r="YX20" s="120"/>
      <c r="YY20" s="120"/>
      <c r="YZ20" s="120"/>
      <c r="ZA20" s="120"/>
      <c r="ZB20" s="120"/>
      <c r="ZC20" s="120"/>
      <c r="ZD20" s="120"/>
      <c r="ZE20" s="120"/>
      <c r="ZF20" s="120"/>
      <c r="ZG20" s="120"/>
      <c r="ZH20" s="120"/>
      <c r="ZI20" s="120"/>
      <c r="ZJ20" s="120"/>
      <c r="ZK20" s="120"/>
      <c r="ZL20" s="120"/>
      <c r="ZM20" s="120"/>
      <c r="ZN20" s="120"/>
      <c r="ZO20" s="120"/>
      <c r="ZP20" s="120"/>
      <c r="ZQ20" s="120"/>
      <c r="ZR20" s="120"/>
      <c r="ZS20" s="120"/>
      <c r="ZT20" s="120"/>
      <c r="ZU20" s="120"/>
      <c r="ZV20" s="120"/>
      <c r="ZW20" s="120"/>
      <c r="ZX20" s="120"/>
      <c r="ZY20" s="120"/>
      <c r="ZZ20" s="120"/>
      <c r="AAA20" s="120"/>
      <c r="AAB20" s="120"/>
      <c r="AAC20" s="120"/>
      <c r="AAD20" s="120"/>
      <c r="AAE20" s="120"/>
      <c r="AAF20" s="120"/>
      <c r="AAG20" s="120"/>
      <c r="AAH20" s="120"/>
      <c r="AAI20" s="120"/>
      <c r="AAJ20" s="120"/>
      <c r="AAK20" s="120"/>
      <c r="AAL20" s="120"/>
      <c r="AAM20" s="120"/>
      <c r="AAN20" s="120"/>
      <c r="AAO20" s="120"/>
      <c r="AAP20" s="120"/>
      <c r="AAQ20" s="120"/>
      <c r="AAR20" s="120"/>
      <c r="AAS20" s="120"/>
      <c r="AAT20" s="120"/>
      <c r="AAU20" s="120"/>
      <c r="AAV20" s="120"/>
      <c r="AAW20" s="120"/>
      <c r="AAX20" s="120"/>
      <c r="AAY20" s="120"/>
      <c r="AAZ20" s="120"/>
      <c r="ABA20" s="120"/>
      <c r="ABB20" s="120"/>
      <c r="ABC20" s="120"/>
      <c r="ABD20" s="120"/>
      <c r="ABE20" s="120"/>
      <c r="ABF20" s="120"/>
      <c r="ABG20" s="120"/>
      <c r="ABH20" s="120"/>
      <c r="ABI20" s="120"/>
      <c r="ABJ20" s="120"/>
      <c r="ABK20" s="120"/>
      <c r="ABL20" s="120"/>
      <c r="ABM20" s="120"/>
      <c r="ABN20" s="120"/>
      <c r="ABO20" s="120"/>
      <c r="ABP20" s="120"/>
      <c r="ABQ20" s="120"/>
      <c r="ABR20" s="120"/>
      <c r="ABS20" s="120"/>
      <c r="ABT20" s="120"/>
      <c r="ABU20" s="120"/>
      <c r="ABV20" s="120"/>
      <c r="ABW20" s="120"/>
      <c r="ABX20" s="120"/>
      <c r="ABY20" s="120"/>
      <c r="ABZ20" s="120"/>
      <c r="ACA20" s="120"/>
      <c r="ACB20" s="120"/>
      <c r="ACC20" s="120"/>
      <c r="ACD20" s="120"/>
      <c r="ACE20" s="120"/>
      <c r="ACF20" s="120"/>
      <c r="ACG20" s="120"/>
      <c r="ACH20" s="120"/>
      <c r="ACI20" s="120"/>
      <c r="ACJ20" s="120"/>
      <c r="ACK20" s="120"/>
      <c r="ACL20" s="120"/>
      <c r="ACM20" s="120"/>
      <c r="ACN20" s="120"/>
      <c r="ACO20" s="120"/>
      <c r="ACP20" s="120"/>
      <c r="ACQ20" s="120"/>
      <c r="ACR20" s="120"/>
      <c r="ACS20" s="120"/>
      <c r="ACT20" s="120"/>
      <c r="ACU20" s="120"/>
      <c r="ACV20" s="120"/>
      <c r="ACW20" s="120"/>
      <c r="ACX20" s="120"/>
      <c r="ACY20" s="120"/>
      <c r="ACZ20" s="120"/>
      <c r="ADA20" s="120"/>
      <c r="ADB20" s="120"/>
      <c r="ADC20" s="120"/>
      <c r="ADD20" s="120"/>
      <c r="ADE20" s="120"/>
      <c r="ADF20" s="120"/>
      <c r="ADG20" s="120"/>
      <c r="ADH20" s="120"/>
      <c r="ADI20" s="120"/>
      <c r="ADJ20" s="120"/>
      <c r="ADK20" s="120"/>
      <c r="ADL20" s="120"/>
      <c r="ADM20" s="120"/>
      <c r="ADN20" s="120"/>
      <c r="ADO20" s="120"/>
      <c r="ADP20" s="120"/>
      <c r="ADQ20" s="120"/>
      <c r="ADR20" s="120"/>
      <c r="ADS20" s="120"/>
      <c r="ADT20" s="120"/>
      <c r="ADU20" s="120"/>
      <c r="ADV20" s="120"/>
      <c r="ADW20" s="120"/>
      <c r="ADX20" s="120"/>
      <c r="ADY20" s="120"/>
      <c r="ADZ20" s="120"/>
      <c r="AEA20" s="120"/>
      <c r="AEB20" s="120"/>
      <c r="AEC20" s="120"/>
      <c r="AED20" s="120"/>
      <c r="AEE20" s="120"/>
      <c r="AEF20" s="120"/>
      <c r="AEG20" s="120"/>
      <c r="AEH20" s="120"/>
      <c r="AEI20" s="120"/>
      <c r="AEJ20" s="120"/>
      <c r="AEK20" s="120"/>
      <c r="AEL20" s="120"/>
      <c r="AEM20" s="120"/>
      <c r="AEN20" s="120"/>
      <c r="AEO20" s="120"/>
      <c r="AEP20" s="120"/>
      <c r="AEQ20" s="120"/>
      <c r="AER20" s="120"/>
      <c r="AES20" s="120"/>
      <c r="AET20" s="120"/>
      <c r="AEU20" s="120"/>
      <c r="AEV20" s="120"/>
      <c r="AEW20" s="120"/>
      <c r="AEX20" s="120"/>
      <c r="AEY20" s="120"/>
      <c r="AEZ20" s="120"/>
      <c r="AFA20" s="120"/>
      <c r="AFB20" s="120"/>
      <c r="AFC20" s="120"/>
      <c r="AFD20" s="120"/>
      <c r="AFE20" s="120"/>
      <c r="AFF20" s="120"/>
      <c r="AFG20" s="120"/>
      <c r="AFH20" s="120"/>
      <c r="AFI20" s="120"/>
      <c r="AFJ20" s="120"/>
      <c r="AFK20" s="120"/>
      <c r="AFL20" s="120"/>
      <c r="AFM20" s="120"/>
      <c r="AFN20" s="120"/>
      <c r="AFO20" s="120"/>
      <c r="AFP20" s="120"/>
      <c r="AFQ20" s="120"/>
      <c r="AFR20" s="120"/>
      <c r="AFS20" s="120"/>
      <c r="AFT20" s="120"/>
      <c r="AFU20" s="120"/>
      <c r="AFV20" s="120"/>
      <c r="AFW20" s="120"/>
      <c r="AFX20" s="120"/>
      <c r="AFY20" s="120"/>
      <c r="AFZ20" s="120"/>
      <c r="AGA20" s="120"/>
      <c r="AGB20" s="120"/>
      <c r="AGC20" s="120"/>
      <c r="AGD20" s="120"/>
      <c r="AGE20" s="120"/>
      <c r="AGF20" s="120"/>
      <c r="AGG20" s="120"/>
      <c r="AGH20" s="120"/>
      <c r="AGI20" s="120"/>
      <c r="AGJ20" s="120"/>
      <c r="AGK20" s="120"/>
      <c r="AGL20" s="120"/>
      <c r="AGM20" s="120"/>
      <c r="AGN20" s="120"/>
      <c r="AGO20" s="120"/>
      <c r="AGP20" s="120"/>
      <c r="AGQ20" s="120"/>
      <c r="AGR20" s="120"/>
      <c r="AGS20" s="120"/>
      <c r="AGT20" s="120"/>
      <c r="AGU20" s="120"/>
      <c r="AGV20" s="120"/>
      <c r="AGW20" s="120"/>
      <c r="AGX20" s="120"/>
      <c r="AGY20" s="120"/>
      <c r="AGZ20" s="120"/>
      <c r="AHA20" s="120"/>
      <c r="AHB20" s="120"/>
      <c r="AHC20" s="120"/>
      <c r="AHD20" s="120"/>
      <c r="AHE20" s="120"/>
      <c r="AHF20" s="120"/>
      <c r="AHG20" s="120"/>
      <c r="AHH20" s="120"/>
      <c r="AHI20" s="120"/>
      <c r="AHJ20" s="120"/>
      <c r="AHK20" s="120"/>
      <c r="AHL20" s="120"/>
      <c r="AHM20" s="120"/>
      <c r="AHN20" s="120"/>
      <c r="AHO20" s="120"/>
      <c r="AHP20" s="120"/>
      <c r="AHQ20" s="120"/>
      <c r="AHR20" s="120"/>
      <c r="AHS20" s="120"/>
      <c r="AHT20" s="120"/>
      <c r="AHU20" s="120"/>
      <c r="AHV20" s="120"/>
      <c r="AHW20" s="120"/>
      <c r="AHX20" s="120"/>
      <c r="AHY20" s="120"/>
      <c r="AHZ20" s="120"/>
      <c r="AIA20" s="120"/>
      <c r="AIB20" s="120"/>
      <c r="AIC20" s="120"/>
      <c r="AID20" s="120"/>
      <c r="AIE20" s="120"/>
      <c r="AIF20" s="120"/>
      <c r="AIG20" s="120"/>
      <c r="AIH20" s="120"/>
      <c r="AII20" s="120"/>
      <c r="AIJ20" s="120"/>
      <c r="AIK20" s="120"/>
      <c r="AIL20" s="120"/>
      <c r="AIM20" s="120"/>
      <c r="AIN20" s="120"/>
      <c r="AIO20" s="120"/>
      <c r="AIP20" s="120"/>
      <c r="AIQ20" s="120"/>
      <c r="AIR20" s="120"/>
      <c r="AIS20" s="120"/>
      <c r="AIT20" s="120"/>
      <c r="AIU20" s="120"/>
      <c r="AIV20" s="120"/>
      <c r="AIW20" s="120"/>
      <c r="AIX20" s="120"/>
      <c r="AIY20" s="120"/>
      <c r="AIZ20" s="120"/>
      <c r="AJA20" s="120"/>
      <c r="AJB20" s="120"/>
      <c r="AJC20" s="120"/>
      <c r="AJD20" s="120"/>
      <c r="AJE20" s="120"/>
      <c r="AJF20" s="120"/>
      <c r="AJG20" s="120"/>
      <c r="AJH20" s="120"/>
      <c r="AJI20" s="120"/>
      <c r="AJJ20" s="120"/>
      <c r="AJK20" s="120"/>
      <c r="AJL20" s="120"/>
      <c r="AJM20" s="120"/>
      <c r="AJN20" s="120"/>
      <c r="AJO20" s="120"/>
      <c r="AJP20" s="120"/>
      <c r="AJQ20" s="120"/>
      <c r="AJR20" s="120"/>
      <c r="AJS20" s="120"/>
      <c r="AJT20" s="120"/>
      <c r="AJU20" s="120"/>
      <c r="AJV20" s="120"/>
      <c r="AJW20" s="120"/>
      <c r="AJX20" s="120"/>
      <c r="AJY20" s="120"/>
      <c r="AJZ20" s="120"/>
      <c r="AKA20" s="120"/>
      <c r="AKB20" s="120"/>
      <c r="AKC20" s="120"/>
      <c r="AKD20" s="120"/>
      <c r="AKE20" s="120"/>
      <c r="AKF20" s="120"/>
      <c r="AKG20" s="120"/>
      <c r="AKH20" s="120"/>
      <c r="AKI20" s="120"/>
      <c r="AKJ20" s="120"/>
      <c r="AKK20" s="120"/>
      <c r="AKL20" s="120"/>
      <c r="AKM20" s="120"/>
      <c r="AKN20" s="120"/>
      <c r="AKO20" s="120"/>
      <c r="AKP20" s="120"/>
      <c r="AKQ20" s="120"/>
      <c r="AKR20" s="120"/>
      <c r="AKS20" s="120"/>
      <c r="AKT20" s="120"/>
      <c r="AKU20" s="120"/>
      <c r="AKV20" s="120"/>
      <c r="AKW20" s="120"/>
      <c r="AKX20" s="120"/>
      <c r="AKY20" s="120"/>
      <c r="AKZ20" s="120"/>
      <c r="ALA20" s="120"/>
      <c r="ALB20" s="120"/>
      <c r="ALC20" s="120"/>
      <c r="ALD20" s="120"/>
      <c r="ALE20" s="120"/>
      <c r="ALF20" s="120"/>
      <c r="ALG20" s="120"/>
      <c r="ALH20" s="120"/>
      <c r="ALI20" s="120"/>
      <c r="ALJ20" s="120"/>
      <c r="ALK20" s="120"/>
      <c r="ALL20" s="120"/>
      <c r="ALM20" s="120"/>
      <c r="ALN20" s="120"/>
      <c r="ALO20" s="120"/>
      <c r="ALP20" s="120"/>
      <c r="ALQ20" s="120"/>
      <c r="ALR20" s="120"/>
      <c r="ALS20" s="120"/>
      <c r="ALT20" s="120"/>
      <c r="ALU20" s="120"/>
      <c r="ALV20" s="120"/>
      <c r="ALW20" s="120"/>
      <c r="ALX20" s="120"/>
      <c r="ALY20" s="120"/>
      <c r="ALZ20" s="120"/>
      <c r="AMA20" s="120"/>
      <c r="AMB20" s="120"/>
      <c r="AMC20" s="120"/>
      <c r="AMD20" s="120"/>
      <c r="AME20" s="120"/>
      <c r="AMF20" s="120"/>
      <c r="AMG20" s="120"/>
      <c r="AMH20" s="120"/>
      <c r="AMI20" s="120"/>
      <c r="AMJ20" s="120"/>
      <c r="AMK20" s="120"/>
    </row>
    <row r="21" spans="1:1025">
      <c r="A21" s="109"/>
      <c r="B21" s="111" t="s">
        <v>1416</v>
      </c>
      <c r="C21" s="107"/>
      <c r="D21" s="110" t="s">
        <v>28</v>
      </c>
      <c r="E21" s="105"/>
      <c r="F21" s="106"/>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I21" s="120"/>
      <c r="CJ21" s="120"/>
      <c r="CK21" s="120"/>
      <c r="CL21" s="120"/>
      <c r="CM21" s="120"/>
      <c r="CN21" s="120"/>
      <c r="CO21" s="120"/>
      <c r="CP21" s="120"/>
      <c r="CQ21" s="120"/>
      <c r="CR21" s="120"/>
      <c r="CS21" s="120"/>
      <c r="CT21" s="120"/>
      <c r="CU21" s="120"/>
      <c r="CV21" s="120"/>
      <c r="CW21" s="120"/>
      <c r="CX21" s="120"/>
      <c r="CY21" s="120"/>
      <c r="CZ21" s="120"/>
      <c r="DA21" s="120"/>
      <c r="DB21" s="120"/>
      <c r="DC21" s="120"/>
      <c r="DD21" s="120"/>
      <c r="DE21" s="120"/>
      <c r="DF21" s="120"/>
      <c r="DG21" s="120"/>
      <c r="DH21" s="120"/>
      <c r="DI21" s="120"/>
      <c r="DJ21" s="120"/>
      <c r="DK21" s="120"/>
      <c r="DL21" s="120"/>
      <c r="DM21" s="120"/>
      <c r="DN21" s="120"/>
      <c r="DO21" s="120"/>
      <c r="DP21" s="120"/>
      <c r="DQ21" s="120"/>
      <c r="DR21" s="120"/>
      <c r="DS21" s="120"/>
      <c r="DT21" s="120"/>
      <c r="DU21" s="120"/>
      <c r="DV21" s="120"/>
      <c r="DW21" s="120"/>
      <c r="DX21" s="120"/>
      <c r="DY21" s="120"/>
      <c r="DZ21" s="120"/>
      <c r="EA21" s="120"/>
      <c r="EB21" s="120"/>
      <c r="EC21" s="120"/>
      <c r="ED21" s="120"/>
      <c r="EE21" s="120"/>
      <c r="EF21" s="120"/>
      <c r="EG21" s="120"/>
      <c r="EH21" s="120"/>
      <c r="EI21" s="120"/>
      <c r="EJ21" s="120"/>
      <c r="EK21" s="120"/>
      <c r="EL21" s="120"/>
      <c r="EM21" s="120"/>
      <c r="EN21" s="120"/>
      <c r="EO21" s="120"/>
      <c r="EP21" s="120"/>
      <c r="EQ21" s="120"/>
      <c r="ER21" s="120"/>
      <c r="ES21" s="120"/>
      <c r="ET21" s="120"/>
      <c r="EU21" s="120"/>
      <c r="EV21" s="120"/>
      <c r="EW21" s="120"/>
      <c r="EX21" s="120"/>
      <c r="EY21" s="120"/>
      <c r="EZ21" s="120"/>
      <c r="FA21" s="120"/>
      <c r="FB21" s="120"/>
      <c r="FC21" s="120"/>
      <c r="FD21" s="120"/>
      <c r="FE21" s="120"/>
      <c r="FF21" s="120"/>
      <c r="FG21" s="120"/>
      <c r="FH21" s="120"/>
      <c r="FI21" s="120"/>
      <c r="FJ21" s="120"/>
      <c r="FK21" s="120"/>
      <c r="FL21" s="120"/>
      <c r="FM21" s="120"/>
      <c r="FN21" s="120"/>
      <c r="FO21" s="120"/>
      <c r="FP21" s="120"/>
      <c r="FQ21" s="120"/>
      <c r="FR21" s="120"/>
      <c r="FS21" s="120"/>
      <c r="FT21" s="120"/>
      <c r="FU21" s="120"/>
      <c r="FV21" s="120"/>
      <c r="FW21" s="120"/>
      <c r="FX21" s="120"/>
      <c r="FY21" s="120"/>
      <c r="FZ21" s="120"/>
      <c r="GA21" s="120"/>
      <c r="GB21" s="120"/>
      <c r="GC21" s="120"/>
      <c r="GD21" s="120"/>
      <c r="GE21" s="120"/>
      <c r="GF21" s="120"/>
      <c r="GG21" s="120"/>
      <c r="GH21" s="120"/>
      <c r="GI21" s="120"/>
      <c r="GJ21" s="120"/>
      <c r="GK21" s="120"/>
      <c r="GL21" s="120"/>
      <c r="GM21" s="120"/>
      <c r="GN21" s="120"/>
      <c r="GO21" s="120"/>
      <c r="GP21" s="120"/>
      <c r="GQ21" s="120"/>
      <c r="GR21" s="120"/>
      <c r="GS21" s="120"/>
      <c r="GT21" s="120"/>
      <c r="GU21" s="120"/>
      <c r="GV21" s="120"/>
      <c r="GW21" s="120"/>
      <c r="GX21" s="120"/>
      <c r="GY21" s="120"/>
      <c r="GZ21" s="120"/>
      <c r="HA21" s="120"/>
      <c r="HB21" s="120"/>
      <c r="HC21" s="120"/>
      <c r="HD21" s="120"/>
      <c r="HE21" s="120"/>
      <c r="HF21" s="120"/>
      <c r="HG21" s="120"/>
      <c r="HH21" s="120"/>
      <c r="HI21" s="120"/>
      <c r="HJ21" s="120"/>
      <c r="HK21" s="120"/>
      <c r="HL21" s="120"/>
      <c r="HM21" s="120"/>
      <c r="HN21" s="120"/>
      <c r="HO21" s="120"/>
      <c r="HP21" s="120"/>
      <c r="HQ21" s="120"/>
      <c r="HR21" s="120"/>
      <c r="HS21" s="120"/>
      <c r="HT21" s="120"/>
      <c r="HU21" s="120"/>
      <c r="HV21" s="120"/>
      <c r="HW21" s="120"/>
      <c r="HX21" s="120"/>
      <c r="HY21" s="120"/>
      <c r="HZ21" s="120"/>
      <c r="IA21" s="120"/>
      <c r="IB21" s="120"/>
      <c r="IC21" s="120"/>
      <c r="ID21" s="120"/>
      <c r="IE21" s="120"/>
      <c r="IF21" s="120"/>
      <c r="IG21" s="120"/>
      <c r="IH21" s="120"/>
      <c r="II21" s="120"/>
      <c r="IJ21" s="120"/>
      <c r="IK21" s="120"/>
      <c r="IL21" s="120"/>
      <c r="IM21" s="120"/>
      <c r="IN21" s="120"/>
      <c r="IO21" s="120"/>
      <c r="IP21" s="120"/>
      <c r="IQ21" s="120"/>
      <c r="IR21" s="120"/>
      <c r="IS21" s="120"/>
      <c r="IT21" s="120"/>
      <c r="IU21" s="120"/>
      <c r="IV21" s="120"/>
      <c r="IW21" s="120"/>
      <c r="IX21" s="120"/>
      <c r="IY21" s="120"/>
      <c r="IZ21" s="120"/>
      <c r="JA21" s="120"/>
      <c r="JB21" s="120"/>
      <c r="JC21" s="120"/>
      <c r="JD21" s="120"/>
      <c r="JE21" s="120"/>
      <c r="JF21" s="120"/>
      <c r="JG21" s="120"/>
      <c r="JH21" s="120"/>
      <c r="JI21" s="120"/>
      <c r="JJ21" s="120"/>
      <c r="JK21" s="120"/>
      <c r="JL21" s="120"/>
      <c r="JM21" s="120"/>
      <c r="JN21" s="120"/>
      <c r="JO21" s="120"/>
      <c r="JP21" s="120"/>
      <c r="JQ21" s="120"/>
      <c r="JR21" s="120"/>
      <c r="JS21" s="120"/>
      <c r="JT21" s="120"/>
      <c r="JU21" s="120"/>
      <c r="JV21" s="120"/>
      <c r="JW21" s="120"/>
      <c r="JX21" s="120"/>
      <c r="JY21" s="120"/>
      <c r="JZ21" s="120"/>
      <c r="KA21" s="120"/>
      <c r="KB21" s="120"/>
      <c r="KC21" s="120"/>
      <c r="KD21" s="120"/>
      <c r="KE21" s="120"/>
      <c r="KF21" s="120"/>
      <c r="KG21" s="120"/>
      <c r="KH21" s="120"/>
      <c r="KI21" s="120"/>
      <c r="KJ21" s="120"/>
      <c r="KK21" s="120"/>
      <c r="KL21" s="120"/>
      <c r="KM21" s="120"/>
      <c r="KN21" s="120"/>
      <c r="KO21" s="120"/>
      <c r="KP21" s="120"/>
      <c r="KQ21" s="120"/>
      <c r="KR21" s="120"/>
      <c r="KS21" s="120"/>
      <c r="KT21" s="120"/>
      <c r="KU21" s="120"/>
      <c r="KV21" s="120"/>
      <c r="KW21" s="120"/>
      <c r="KX21" s="120"/>
      <c r="KY21" s="120"/>
      <c r="KZ21" s="120"/>
      <c r="LA21" s="120"/>
      <c r="LB21" s="120"/>
      <c r="LC21" s="120"/>
      <c r="LD21" s="120"/>
      <c r="LE21" s="120"/>
      <c r="LF21" s="120"/>
      <c r="LG21" s="120"/>
      <c r="LH21" s="120"/>
      <c r="LI21" s="120"/>
      <c r="LJ21" s="120"/>
      <c r="LK21" s="120"/>
      <c r="LL21" s="120"/>
      <c r="LM21" s="120"/>
      <c r="LN21" s="120"/>
      <c r="LO21" s="120"/>
      <c r="LP21" s="120"/>
      <c r="LQ21" s="120"/>
      <c r="LR21" s="120"/>
      <c r="LS21" s="120"/>
      <c r="LT21" s="120"/>
      <c r="LU21" s="120"/>
      <c r="LV21" s="120"/>
      <c r="LW21" s="120"/>
      <c r="LX21" s="120"/>
      <c r="LY21" s="120"/>
      <c r="LZ21" s="120"/>
      <c r="MA21" s="120"/>
      <c r="MB21" s="120"/>
      <c r="MC21" s="120"/>
      <c r="MD21" s="120"/>
      <c r="ME21" s="120"/>
      <c r="MF21" s="120"/>
      <c r="MG21" s="120"/>
      <c r="MH21" s="120"/>
      <c r="MI21" s="120"/>
      <c r="MJ21" s="120"/>
      <c r="MK21" s="120"/>
      <c r="ML21" s="120"/>
      <c r="MM21" s="120"/>
      <c r="MN21" s="120"/>
      <c r="MO21" s="120"/>
      <c r="MP21" s="120"/>
      <c r="MQ21" s="120"/>
      <c r="MR21" s="120"/>
      <c r="MS21" s="120"/>
      <c r="MT21" s="120"/>
      <c r="MU21" s="120"/>
      <c r="MV21" s="120"/>
      <c r="MW21" s="120"/>
      <c r="MX21" s="120"/>
      <c r="MY21" s="120"/>
      <c r="MZ21" s="120"/>
      <c r="NA21" s="120"/>
      <c r="NB21" s="120"/>
      <c r="NC21" s="120"/>
      <c r="ND21" s="120"/>
      <c r="NE21" s="120"/>
      <c r="NF21" s="120"/>
      <c r="NG21" s="120"/>
      <c r="NH21" s="120"/>
      <c r="NI21" s="120"/>
      <c r="NJ21" s="120"/>
      <c r="NK21" s="120"/>
      <c r="NL21" s="120"/>
      <c r="NM21" s="120"/>
      <c r="NN21" s="120"/>
      <c r="NO21" s="120"/>
      <c r="NP21" s="120"/>
      <c r="NQ21" s="120"/>
      <c r="NR21" s="120"/>
      <c r="NS21" s="120"/>
      <c r="NT21" s="120"/>
      <c r="NU21" s="120"/>
      <c r="NV21" s="120"/>
      <c r="NW21" s="120"/>
      <c r="NX21" s="120"/>
      <c r="NY21" s="120"/>
      <c r="NZ21" s="120"/>
      <c r="OA21" s="120"/>
      <c r="OB21" s="120"/>
      <c r="OC21" s="120"/>
      <c r="OD21" s="120"/>
      <c r="OE21" s="120"/>
      <c r="OF21" s="120"/>
      <c r="OG21" s="120"/>
      <c r="OH21" s="120"/>
      <c r="OI21" s="120"/>
      <c r="OJ21" s="120"/>
      <c r="OK21" s="120"/>
      <c r="OL21" s="120"/>
      <c r="OM21" s="120"/>
      <c r="ON21" s="120"/>
      <c r="OO21" s="120"/>
      <c r="OP21" s="120"/>
      <c r="OQ21" s="120"/>
      <c r="OR21" s="120"/>
      <c r="OS21" s="120"/>
      <c r="OT21" s="120"/>
      <c r="OU21" s="120"/>
      <c r="OV21" s="120"/>
      <c r="OW21" s="120"/>
      <c r="OX21" s="120"/>
      <c r="OY21" s="120"/>
      <c r="OZ21" s="120"/>
      <c r="PA21" s="120"/>
      <c r="PB21" s="120"/>
      <c r="PC21" s="120"/>
      <c r="PD21" s="120"/>
      <c r="PE21" s="120"/>
      <c r="PF21" s="120"/>
      <c r="PG21" s="120"/>
      <c r="PH21" s="120"/>
      <c r="PI21" s="120"/>
      <c r="PJ21" s="120"/>
      <c r="PK21" s="120"/>
      <c r="PL21" s="120"/>
      <c r="PM21" s="120"/>
      <c r="PN21" s="120"/>
      <c r="PO21" s="120"/>
      <c r="PP21" s="120"/>
      <c r="PQ21" s="120"/>
      <c r="PR21" s="120"/>
      <c r="PS21" s="120"/>
      <c r="PT21" s="120"/>
      <c r="PU21" s="120"/>
      <c r="PV21" s="120"/>
      <c r="PW21" s="120"/>
      <c r="PX21" s="120"/>
      <c r="PY21" s="120"/>
      <c r="PZ21" s="120"/>
      <c r="QA21" s="120"/>
      <c r="QB21" s="120"/>
      <c r="QC21" s="120"/>
      <c r="QD21" s="120"/>
      <c r="QE21" s="120"/>
      <c r="QF21" s="120"/>
      <c r="QG21" s="120"/>
      <c r="QH21" s="120"/>
      <c r="QI21" s="120"/>
      <c r="QJ21" s="120"/>
      <c r="QK21" s="120"/>
      <c r="QL21" s="120"/>
      <c r="QM21" s="120"/>
      <c r="QN21" s="120"/>
      <c r="QO21" s="120"/>
      <c r="QP21" s="120"/>
      <c r="QQ21" s="120"/>
      <c r="QR21" s="120"/>
      <c r="QS21" s="120"/>
      <c r="QT21" s="120"/>
      <c r="QU21" s="120"/>
      <c r="QV21" s="120"/>
      <c r="QW21" s="120"/>
      <c r="QX21" s="120"/>
      <c r="QY21" s="120"/>
      <c r="QZ21" s="120"/>
      <c r="RA21" s="120"/>
      <c r="RB21" s="120"/>
      <c r="RC21" s="120"/>
      <c r="RD21" s="120"/>
      <c r="RE21" s="120"/>
      <c r="RF21" s="120"/>
      <c r="RG21" s="120"/>
      <c r="RH21" s="120"/>
      <c r="RI21" s="120"/>
      <c r="RJ21" s="120"/>
      <c r="RK21" s="120"/>
      <c r="RL21" s="120"/>
      <c r="RM21" s="120"/>
      <c r="RN21" s="120"/>
      <c r="RO21" s="120"/>
      <c r="RP21" s="120"/>
      <c r="RQ21" s="120"/>
      <c r="RR21" s="120"/>
      <c r="RS21" s="120"/>
      <c r="RT21" s="120"/>
      <c r="RU21" s="120"/>
      <c r="RV21" s="120"/>
      <c r="RW21" s="120"/>
      <c r="RX21" s="120"/>
      <c r="RY21" s="120"/>
      <c r="RZ21" s="120"/>
      <c r="SA21" s="120"/>
      <c r="SB21" s="120"/>
      <c r="SC21" s="120"/>
      <c r="SD21" s="120"/>
      <c r="SE21" s="120"/>
      <c r="SF21" s="120"/>
      <c r="SG21" s="120"/>
      <c r="SH21" s="120"/>
      <c r="SI21" s="120"/>
      <c r="SJ21" s="120"/>
      <c r="SK21" s="120"/>
      <c r="SL21" s="120"/>
      <c r="SM21" s="120"/>
      <c r="SN21" s="120"/>
      <c r="SO21" s="120"/>
      <c r="SP21" s="120"/>
      <c r="SQ21" s="120"/>
      <c r="SR21" s="120"/>
      <c r="SS21" s="120"/>
      <c r="ST21" s="120"/>
      <c r="SU21" s="120"/>
      <c r="SV21" s="120"/>
      <c r="SW21" s="120"/>
      <c r="SX21" s="120"/>
      <c r="SY21" s="120"/>
      <c r="SZ21" s="120"/>
      <c r="TA21" s="120"/>
      <c r="TB21" s="120"/>
      <c r="TC21" s="120"/>
      <c r="TD21" s="120"/>
      <c r="TE21" s="120"/>
      <c r="TF21" s="120"/>
      <c r="TG21" s="120"/>
      <c r="TH21" s="120"/>
      <c r="TI21" s="120"/>
      <c r="TJ21" s="120"/>
      <c r="TK21" s="120"/>
      <c r="TL21" s="120"/>
      <c r="TM21" s="120"/>
      <c r="TN21" s="120"/>
      <c r="TO21" s="120"/>
      <c r="TP21" s="120"/>
      <c r="TQ21" s="120"/>
      <c r="TR21" s="120"/>
      <c r="TS21" s="120"/>
      <c r="TT21" s="120"/>
      <c r="TU21" s="120"/>
      <c r="TV21" s="120"/>
      <c r="TW21" s="120"/>
      <c r="TX21" s="120"/>
      <c r="TY21" s="120"/>
      <c r="TZ21" s="120"/>
      <c r="UA21" s="120"/>
      <c r="UB21" s="120"/>
      <c r="UC21" s="120"/>
      <c r="UD21" s="120"/>
      <c r="UE21" s="120"/>
      <c r="UF21" s="120"/>
      <c r="UG21" s="120"/>
      <c r="UH21" s="120"/>
      <c r="UI21" s="120"/>
      <c r="UJ21" s="120"/>
      <c r="UK21" s="120"/>
      <c r="UL21" s="120"/>
      <c r="UM21" s="120"/>
      <c r="UN21" s="120"/>
      <c r="UO21" s="120"/>
      <c r="UP21" s="120"/>
      <c r="UQ21" s="120"/>
      <c r="UR21" s="120"/>
      <c r="US21" s="120"/>
      <c r="UT21" s="120"/>
      <c r="UU21" s="120"/>
      <c r="UV21" s="120"/>
      <c r="UW21" s="120"/>
      <c r="UX21" s="120"/>
      <c r="UY21" s="120"/>
      <c r="UZ21" s="120"/>
      <c r="VA21" s="120"/>
      <c r="VB21" s="120"/>
      <c r="VC21" s="120"/>
      <c r="VD21" s="120"/>
      <c r="VE21" s="120"/>
      <c r="VF21" s="120"/>
      <c r="VG21" s="120"/>
      <c r="VH21" s="120"/>
      <c r="VI21" s="120"/>
      <c r="VJ21" s="120"/>
      <c r="VK21" s="120"/>
      <c r="VL21" s="120"/>
      <c r="VM21" s="120"/>
      <c r="VN21" s="120"/>
      <c r="VO21" s="120"/>
      <c r="VP21" s="120"/>
      <c r="VQ21" s="120"/>
      <c r="VR21" s="120"/>
      <c r="VS21" s="120"/>
      <c r="VT21" s="120"/>
      <c r="VU21" s="120"/>
      <c r="VV21" s="120"/>
      <c r="VW21" s="120"/>
      <c r="VX21" s="120"/>
      <c r="VY21" s="120"/>
      <c r="VZ21" s="120"/>
      <c r="WA21" s="120"/>
      <c r="WB21" s="120"/>
      <c r="WC21" s="120"/>
      <c r="WD21" s="120"/>
      <c r="WE21" s="120"/>
      <c r="WF21" s="120"/>
      <c r="WG21" s="120"/>
      <c r="WH21" s="120"/>
      <c r="WI21" s="120"/>
      <c r="WJ21" s="120"/>
      <c r="WK21" s="120"/>
      <c r="WL21" s="120"/>
      <c r="WM21" s="120"/>
      <c r="WN21" s="120"/>
      <c r="WO21" s="120"/>
      <c r="WP21" s="120"/>
      <c r="WQ21" s="120"/>
      <c r="WR21" s="120"/>
      <c r="WS21" s="120"/>
      <c r="WT21" s="120"/>
      <c r="WU21" s="120"/>
      <c r="WV21" s="120"/>
      <c r="WW21" s="120"/>
      <c r="WX21" s="120"/>
      <c r="WY21" s="120"/>
      <c r="WZ21" s="120"/>
      <c r="XA21" s="120"/>
      <c r="XB21" s="120"/>
      <c r="XC21" s="120"/>
      <c r="XD21" s="120"/>
      <c r="XE21" s="120"/>
      <c r="XF21" s="120"/>
      <c r="XG21" s="120"/>
      <c r="XH21" s="120"/>
      <c r="XI21" s="120"/>
      <c r="XJ21" s="120"/>
      <c r="XK21" s="120"/>
      <c r="XL21" s="120"/>
      <c r="XM21" s="120"/>
      <c r="XN21" s="120"/>
      <c r="XO21" s="120"/>
      <c r="XP21" s="120"/>
      <c r="XQ21" s="120"/>
      <c r="XR21" s="120"/>
      <c r="XS21" s="120"/>
      <c r="XT21" s="120"/>
      <c r="XU21" s="120"/>
      <c r="XV21" s="120"/>
      <c r="XW21" s="120"/>
      <c r="XX21" s="120"/>
      <c r="XY21" s="120"/>
      <c r="XZ21" s="120"/>
      <c r="YA21" s="120"/>
      <c r="YB21" s="120"/>
      <c r="YC21" s="120"/>
      <c r="YD21" s="120"/>
      <c r="YE21" s="120"/>
      <c r="YF21" s="120"/>
      <c r="YG21" s="120"/>
      <c r="YH21" s="120"/>
      <c r="YI21" s="120"/>
      <c r="YJ21" s="120"/>
      <c r="YK21" s="120"/>
      <c r="YL21" s="120"/>
      <c r="YM21" s="120"/>
      <c r="YN21" s="120"/>
      <c r="YO21" s="120"/>
      <c r="YP21" s="120"/>
      <c r="YQ21" s="120"/>
      <c r="YR21" s="120"/>
      <c r="YS21" s="120"/>
      <c r="YT21" s="120"/>
      <c r="YU21" s="120"/>
      <c r="YV21" s="120"/>
      <c r="YW21" s="120"/>
      <c r="YX21" s="120"/>
      <c r="YY21" s="120"/>
      <c r="YZ21" s="120"/>
      <c r="ZA21" s="120"/>
      <c r="ZB21" s="120"/>
      <c r="ZC21" s="120"/>
      <c r="ZD21" s="120"/>
      <c r="ZE21" s="120"/>
      <c r="ZF21" s="120"/>
      <c r="ZG21" s="120"/>
      <c r="ZH21" s="120"/>
      <c r="ZI21" s="120"/>
      <c r="ZJ21" s="120"/>
      <c r="ZK21" s="120"/>
      <c r="ZL21" s="120"/>
      <c r="ZM21" s="120"/>
      <c r="ZN21" s="120"/>
      <c r="ZO21" s="120"/>
      <c r="ZP21" s="120"/>
      <c r="ZQ21" s="120"/>
      <c r="ZR21" s="120"/>
      <c r="ZS21" s="120"/>
      <c r="ZT21" s="120"/>
      <c r="ZU21" s="120"/>
      <c r="ZV21" s="120"/>
      <c r="ZW21" s="120"/>
      <c r="ZX21" s="120"/>
      <c r="ZY21" s="120"/>
      <c r="ZZ21" s="120"/>
      <c r="AAA21" s="120"/>
      <c r="AAB21" s="120"/>
      <c r="AAC21" s="120"/>
      <c r="AAD21" s="120"/>
      <c r="AAE21" s="120"/>
      <c r="AAF21" s="120"/>
      <c r="AAG21" s="120"/>
      <c r="AAH21" s="120"/>
      <c r="AAI21" s="120"/>
      <c r="AAJ21" s="120"/>
      <c r="AAK21" s="120"/>
      <c r="AAL21" s="120"/>
      <c r="AAM21" s="120"/>
      <c r="AAN21" s="120"/>
      <c r="AAO21" s="120"/>
      <c r="AAP21" s="120"/>
      <c r="AAQ21" s="120"/>
      <c r="AAR21" s="120"/>
      <c r="AAS21" s="120"/>
      <c r="AAT21" s="120"/>
      <c r="AAU21" s="120"/>
      <c r="AAV21" s="120"/>
      <c r="AAW21" s="120"/>
      <c r="AAX21" s="120"/>
      <c r="AAY21" s="120"/>
      <c r="AAZ21" s="120"/>
      <c r="ABA21" s="120"/>
      <c r="ABB21" s="120"/>
      <c r="ABC21" s="120"/>
      <c r="ABD21" s="120"/>
      <c r="ABE21" s="120"/>
      <c r="ABF21" s="120"/>
      <c r="ABG21" s="120"/>
      <c r="ABH21" s="120"/>
      <c r="ABI21" s="120"/>
      <c r="ABJ21" s="120"/>
      <c r="ABK21" s="120"/>
      <c r="ABL21" s="120"/>
      <c r="ABM21" s="120"/>
      <c r="ABN21" s="120"/>
      <c r="ABO21" s="120"/>
      <c r="ABP21" s="120"/>
      <c r="ABQ21" s="120"/>
      <c r="ABR21" s="120"/>
      <c r="ABS21" s="120"/>
      <c r="ABT21" s="120"/>
      <c r="ABU21" s="120"/>
      <c r="ABV21" s="120"/>
      <c r="ABW21" s="120"/>
      <c r="ABX21" s="120"/>
      <c r="ABY21" s="120"/>
      <c r="ABZ21" s="120"/>
      <c r="ACA21" s="120"/>
      <c r="ACB21" s="120"/>
      <c r="ACC21" s="120"/>
      <c r="ACD21" s="120"/>
      <c r="ACE21" s="120"/>
      <c r="ACF21" s="120"/>
      <c r="ACG21" s="120"/>
      <c r="ACH21" s="120"/>
      <c r="ACI21" s="120"/>
      <c r="ACJ21" s="120"/>
      <c r="ACK21" s="120"/>
      <c r="ACL21" s="120"/>
      <c r="ACM21" s="120"/>
      <c r="ACN21" s="120"/>
      <c r="ACO21" s="120"/>
      <c r="ACP21" s="120"/>
      <c r="ACQ21" s="120"/>
      <c r="ACR21" s="120"/>
      <c r="ACS21" s="120"/>
      <c r="ACT21" s="120"/>
      <c r="ACU21" s="120"/>
      <c r="ACV21" s="120"/>
      <c r="ACW21" s="120"/>
      <c r="ACX21" s="120"/>
      <c r="ACY21" s="120"/>
      <c r="ACZ21" s="120"/>
      <c r="ADA21" s="120"/>
      <c r="ADB21" s="120"/>
      <c r="ADC21" s="120"/>
      <c r="ADD21" s="120"/>
      <c r="ADE21" s="120"/>
      <c r="ADF21" s="120"/>
      <c r="ADG21" s="120"/>
      <c r="ADH21" s="120"/>
      <c r="ADI21" s="120"/>
      <c r="ADJ21" s="120"/>
      <c r="ADK21" s="120"/>
      <c r="ADL21" s="120"/>
      <c r="ADM21" s="120"/>
      <c r="ADN21" s="120"/>
      <c r="ADO21" s="120"/>
      <c r="ADP21" s="120"/>
      <c r="ADQ21" s="120"/>
      <c r="ADR21" s="120"/>
      <c r="ADS21" s="120"/>
      <c r="ADT21" s="120"/>
      <c r="ADU21" s="120"/>
      <c r="ADV21" s="120"/>
      <c r="ADW21" s="120"/>
      <c r="ADX21" s="120"/>
      <c r="ADY21" s="120"/>
      <c r="ADZ21" s="120"/>
      <c r="AEA21" s="120"/>
      <c r="AEB21" s="120"/>
      <c r="AEC21" s="120"/>
      <c r="AED21" s="120"/>
      <c r="AEE21" s="120"/>
      <c r="AEF21" s="120"/>
      <c r="AEG21" s="120"/>
      <c r="AEH21" s="120"/>
      <c r="AEI21" s="120"/>
      <c r="AEJ21" s="120"/>
      <c r="AEK21" s="120"/>
      <c r="AEL21" s="120"/>
      <c r="AEM21" s="120"/>
      <c r="AEN21" s="120"/>
      <c r="AEO21" s="120"/>
      <c r="AEP21" s="120"/>
      <c r="AEQ21" s="120"/>
      <c r="AER21" s="120"/>
      <c r="AES21" s="120"/>
      <c r="AET21" s="120"/>
      <c r="AEU21" s="120"/>
      <c r="AEV21" s="120"/>
      <c r="AEW21" s="120"/>
      <c r="AEX21" s="120"/>
      <c r="AEY21" s="120"/>
      <c r="AEZ21" s="120"/>
      <c r="AFA21" s="120"/>
      <c r="AFB21" s="120"/>
      <c r="AFC21" s="120"/>
      <c r="AFD21" s="120"/>
      <c r="AFE21" s="120"/>
      <c r="AFF21" s="120"/>
      <c r="AFG21" s="120"/>
      <c r="AFH21" s="120"/>
      <c r="AFI21" s="120"/>
      <c r="AFJ21" s="120"/>
      <c r="AFK21" s="120"/>
      <c r="AFL21" s="120"/>
      <c r="AFM21" s="120"/>
      <c r="AFN21" s="120"/>
      <c r="AFO21" s="120"/>
      <c r="AFP21" s="120"/>
      <c r="AFQ21" s="120"/>
      <c r="AFR21" s="120"/>
      <c r="AFS21" s="120"/>
      <c r="AFT21" s="120"/>
      <c r="AFU21" s="120"/>
      <c r="AFV21" s="120"/>
      <c r="AFW21" s="120"/>
      <c r="AFX21" s="120"/>
      <c r="AFY21" s="120"/>
      <c r="AFZ21" s="120"/>
      <c r="AGA21" s="120"/>
      <c r="AGB21" s="120"/>
      <c r="AGC21" s="120"/>
      <c r="AGD21" s="120"/>
      <c r="AGE21" s="120"/>
      <c r="AGF21" s="120"/>
      <c r="AGG21" s="120"/>
      <c r="AGH21" s="120"/>
      <c r="AGI21" s="120"/>
      <c r="AGJ21" s="120"/>
      <c r="AGK21" s="120"/>
      <c r="AGL21" s="120"/>
      <c r="AGM21" s="120"/>
      <c r="AGN21" s="120"/>
      <c r="AGO21" s="120"/>
      <c r="AGP21" s="120"/>
      <c r="AGQ21" s="120"/>
      <c r="AGR21" s="120"/>
      <c r="AGS21" s="120"/>
      <c r="AGT21" s="120"/>
      <c r="AGU21" s="120"/>
      <c r="AGV21" s="120"/>
      <c r="AGW21" s="120"/>
      <c r="AGX21" s="120"/>
      <c r="AGY21" s="120"/>
      <c r="AGZ21" s="120"/>
      <c r="AHA21" s="120"/>
      <c r="AHB21" s="120"/>
      <c r="AHC21" s="120"/>
      <c r="AHD21" s="120"/>
      <c r="AHE21" s="120"/>
      <c r="AHF21" s="120"/>
      <c r="AHG21" s="120"/>
      <c r="AHH21" s="120"/>
      <c r="AHI21" s="120"/>
      <c r="AHJ21" s="120"/>
      <c r="AHK21" s="120"/>
      <c r="AHL21" s="120"/>
      <c r="AHM21" s="120"/>
      <c r="AHN21" s="120"/>
      <c r="AHO21" s="120"/>
      <c r="AHP21" s="120"/>
      <c r="AHQ21" s="120"/>
      <c r="AHR21" s="120"/>
      <c r="AHS21" s="120"/>
      <c r="AHT21" s="120"/>
      <c r="AHU21" s="120"/>
      <c r="AHV21" s="120"/>
      <c r="AHW21" s="120"/>
      <c r="AHX21" s="120"/>
      <c r="AHY21" s="120"/>
      <c r="AHZ21" s="120"/>
      <c r="AIA21" s="120"/>
      <c r="AIB21" s="120"/>
      <c r="AIC21" s="120"/>
      <c r="AID21" s="120"/>
      <c r="AIE21" s="120"/>
      <c r="AIF21" s="120"/>
      <c r="AIG21" s="120"/>
      <c r="AIH21" s="120"/>
      <c r="AII21" s="120"/>
      <c r="AIJ21" s="120"/>
      <c r="AIK21" s="120"/>
      <c r="AIL21" s="120"/>
      <c r="AIM21" s="120"/>
      <c r="AIN21" s="120"/>
      <c r="AIO21" s="120"/>
      <c r="AIP21" s="120"/>
      <c r="AIQ21" s="120"/>
      <c r="AIR21" s="120"/>
      <c r="AIS21" s="120"/>
      <c r="AIT21" s="120"/>
      <c r="AIU21" s="120"/>
      <c r="AIV21" s="120"/>
      <c r="AIW21" s="120"/>
      <c r="AIX21" s="120"/>
      <c r="AIY21" s="120"/>
      <c r="AIZ21" s="120"/>
      <c r="AJA21" s="120"/>
      <c r="AJB21" s="120"/>
      <c r="AJC21" s="120"/>
      <c r="AJD21" s="120"/>
      <c r="AJE21" s="120"/>
      <c r="AJF21" s="120"/>
      <c r="AJG21" s="120"/>
      <c r="AJH21" s="120"/>
      <c r="AJI21" s="120"/>
      <c r="AJJ21" s="120"/>
      <c r="AJK21" s="120"/>
      <c r="AJL21" s="120"/>
      <c r="AJM21" s="120"/>
      <c r="AJN21" s="120"/>
      <c r="AJO21" s="120"/>
      <c r="AJP21" s="120"/>
      <c r="AJQ21" s="120"/>
      <c r="AJR21" s="120"/>
      <c r="AJS21" s="120"/>
      <c r="AJT21" s="120"/>
      <c r="AJU21" s="120"/>
      <c r="AJV21" s="120"/>
      <c r="AJW21" s="120"/>
      <c r="AJX21" s="120"/>
      <c r="AJY21" s="120"/>
      <c r="AJZ21" s="120"/>
      <c r="AKA21" s="120"/>
      <c r="AKB21" s="120"/>
      <c r="AKC21" s="120"/>
      <c r="AKD21" s="120"/>
      <c r="AKE21" s="120"/>
      <c r="AKF21" s="120"/>
      <c r="AKG21" s="120"/>
      <c r="AKH21" s="120"/>
      <c r="AKI21" s="120"/>
      <c r="AKJ21" s="120"/>
      <c r="AKK21" s="120"/>
      <c r="AKL21" s="120"/>
      <c r="AKM21" s="120"/>
      <c r="AKN21" s="120"/>
      <c r="AKO21" s="120"/>
      <c r="AKP21" s="120"/>
      <c r="AKQ21" s="120"/>
      <c r="AKR21" s="120"/>
      <c r="AKS21" s="120"/>
      <c r="AKT21" s="120"/>
      <c r="AKU21" s="120"/>
      <c r="AKV21" s="120"/>
      <c r="AKW21" s="120"/>
      <c r="AKX21" s="120"/>
      <c r="AKY21" s="120"/>
      <c r="AKZ21" s="120"/>
      <c r="ALA21" s="120"/>
      <c r="ALB21" s="120"/>
      <c r="ALC21" s="120"/>
      <c r="ALD21" s="120"/>
      <c r="ALE21" s="120"/>
      <c r="ALF21" s="120"/>
      <c r="ALG21" s="120"/>
      <c r="ALH21" s="120"/>
      <c r="ALI21" s="120"/>
      <c r="ALJ21" s="120"/>
      <c r="ALK21" s="120"/>
      <c r="ALL21" s="120"/>
      <c r="ALM21" s="120"/>
      <c r="ALN21" s="120"/>
      <c r="ALO21" s="120"/>
      <c r="ALP21" s="120"/>
      <c r="ALQ21" s="120"/>
      <c r="ALR21" s="120"/>
      <c r="ALS21" s="120"/>
      <c r="ALT21" s="120"/>
      <c r="ALU21" s="120"/>
      <c r="ALV21" s="120"/>
      <c r="ALW21" s="120"/>
      <c r="ALX21" s="120"/>
      <c r="ALY21" s="120"/>
      <c r="ALZ21" s="120"/>
      <c r="AMA21" s="120"/>
      <c r="AMB21" s="120"/>
      <c r="AMC21" s="120"/>
      <c r="AMD21" s="120"/>
      <c r="AME21" s="120"/>
      <c r="AMF21" s="120"/>
      <c r="AMG21" s="120"/>
      <c r="AMH21" s="120"/>
      <c r="AMI21" s="120"/>
      <c r="AMJ21" s="120"/>
      <c r="AMK21" s="120"/>
    </row>
    <row r="22" spans="1:1025">
      <c r="A22" s="109"/>
      <c r="B22" s="111" t="s">
        <v>1417</v>
      </c>
      <c r="C22" s="107"/>
      <c r="D22" s="110" t="s">
        <v>39</v>
      </c>
      <c r="E22" s="105"/>
      <c r="F22" s="106"/>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c r="CJ22" s="120"/>
      <c r="CK22" s="120"/>
      <c r="CL22" s="120"/>
      <c r="CM22" s="120"/>
      <c r="CN22" s="120"/>
      <c r="CO22" s="120"/>
      <c r="CP22" s="120"/>
      <c r="CQ22" s="120"/>
      <c r="CR22" s="120"/>
      <c r="CS22" s="120"/>
      <c r="CT22" s="120"/>
      <c r="CU22" s="120"/>
      <c r="CV22" s="120"/>
      <c r="CW22" s="120"/>
      <c r="CX22" s="120"/>
      <c r="CY22" s="120"/>
      <c r="CZ22" s="120"/>
      <c r="DA22" s="120"/>
      <c r="DB22" s="120"/>
      <c r="DC22" s="120"/>
      <c r="DD22" s="120"/>
      <c r="DE22" s="120"/>
      <c r="DF22" s="120"/>
      <c r="DG22" s="120"/>
      <c r="DH22" s="120"/>
      <c r="DI22" s="120"/>
      <c r="DJ22" s="120"/>
      <c r="DK22" s="120"/>
      <c r="DL22" s="120"/>
      <c r="DM22" s="120"/>
      <c r="DN22" s="120"/>
      <c r="DO22" s="120"/>
      <c r="DP22" s="120"/>
      <c r="DQ22" s="120"/>
      <c r="DR22" s="120"/>
      <c r="DS22" s="120"/>
      <c r="DT22" s="120"/>
      <c r="DU22" s="120"/>
      <c r="DV22" s="120"/>
      <c r="DW22" s="120"/>
      <c r="DX22" s="120"/>
      <c r="DY22" s="120"/>
      <c r="DZ22" s="120"/>
      <c r="EA22" s="120"/>
      <c r="EB22" s="120"/>
      <c r="EC22" s="120"/>
      <c r="ED22" s="120"/>
      <c r="EE22" s="120"/>
      <c r="EF22" s="120"/>
      <c r="EG22" s="120"/>
      <c r="EH22" s="120"/>
      <c r="EI22" s="120"/>
      <c r="EJ22" s="120"/>
      <c r="EK22" s="120"/>
      <c r="EL22" s="120"/>
      <c r="EM22" s="120"/>
      <c r="EN22" s="120"/>
      <c r="EO22" s="120"/>
      <c r="EP22" s="120"/>
      <c r="EQ22" s="120"/>
      <c r="ER22" s="120"/>
      <c r="ES22" s="120"/>
      <c r="ET22" s="120"/>
      <c r="EU22" s="120"/>
      <c r="EV22" s="120"/>
      <c r="EW22" s="120"/>
      <c r="EX22" s="120"/>
      <c r="EY22" s="120"/>
      <c r="EZ22" s="120"/>
      <c r="FA22" s="120"/>
      <c r="FB22" s="120"/>
      <c r="FC22" s="120"/>
      <c r="FD22" s="120"/>
      <c r="FE22" s="120"/>
      <c r="FF22" s="120"/>
      <c r="FG22" s="120"/>
      <c r="FH22" s="120"/>
      <c r="FI22" s="120"/>
      <c r="FJ22" s="120"/>
      <c r="FK22" s="120"/>
      <c r="FL22" s="120"/>
      <c r="FM22" s="120"/>
      <c r="FN22" s="120"/>
      <c r="FO22" s="120"/>
      <c r="FP22" s="120"/>
      <c r="FQ22" s="120"/>
      <c r="FR22" s="120"/>
      <c r="FS22" s="120"/>
      <c r="FT22" s="120"/>
      <c r="FU22" s="120"/>
      <c r="FV22" s="120"/>
      <c r="FW22" s="120"/>
      <c r="FX22" s="120"/>
      <c r="FY22" s="120"/>
      <c r="FZ22" s="120"/>
      <c r="GA22" s="120"/>
      <c r="GB22" s="120"/>
      <c r="GC22" s="120"/>
      <c r="GD22" s="120"/>
      <c r="GE22" s="120"/>
      <c r="GF22" s="120"/>
      <c r="GG22" s="120"/>
      <c r="GH22" s="120"/>
      <c r="GI22" s="120"/>
      <c r="GJ22" s="120"/>
      <c r="GK22" s="120"/>
      <c r="GL22" s="120"/>
      <c r="GM22" s="120"/>
      <c r="GN22" s="120"/>
      <c r="GO22" s="120"/>
      <c r="GP22" s="120"/>
      <c r="GQ22" s="120"/>
      <c r="GR22" s="120"/>
      <c r="GS22" s="120"/>
      <c r="GT22" s="120"/>
      <c r="GU22" s="120"/>
      <c r="GV22" s="120"/>
      <c r="GW22" s="120"/>
      <c r="GX22" s="120"/>
      <c r="GY22" s="120"/>
      <c r="GZ22" s="120"/>
      <c r="HA22" s="120"/>
      <c r="HB22" s="120"/>
      <c r="HC22" s="120"/>
      <c r="HD22" s="120"/>
      <c r="HE22" s="120"/>
      <c r="HF22" s="120"/>
      <c r="HG22" s="120"/>
      <c r="HH22" s="120"/>
      <c r="HI22" s="120"/>
      <c r="HJ22" s="120"/>
      <c r="HK22" s="120"/>
      <c r="HL22" s="120"/>
      <c r="HM22" s="120"/>
      <c r="HN22" s="120"/>
      <c r="HO22" s="120"/>
      <c r="HP22" s="120"/>
      <c r="HQ22" s="120"/>
      <c r="HR22" s="120"/>
      <c r="HS22" s="120"/>
      <c r="HT22" s="120"/>
      <c r="HU22" s="120"/>
      <c r="HV22" s="120"/>
      <c r="HW22" s="120"/>
      <c r="HX22" s="120"/>
      <c r="HY22" s="120"/>
      <c r="HZ22" s="120"/>
      <c r="IA22" s="120"/>
      <c r="IB22" s="120"/>
      <c r="IC22" s="120"/>
      <c r="ID22" s="120"/>
      <c r="IE22" s="120"/>
      <c r="IF22" s="120"/>
      <c r="IG22" s="120"/>
      <c r="IH22" s="120"/>
      <c r="II22" s="120"/>
      <c r="IJ22" s="120"/>
      <c r="IK22" s="120"/>
      <c r="IL22" s="120"/>
      <c r="IM22" s="120"/>
      <c r="IN22" s="120"/>
      <c r="IO22" s="120"/>
      <c r="IP22" s="120"/>
      <c r="IQ22" s="120"/>
      <c r="IR22" s="120"/>
      <c r="IS22" s="120"/>
      <c r="IT22" s="120"/>
      <c r="IU22" s="120"/>
      <c r="IV22" s="120"/>
      <c r="IW22" s="120"/>
      <c r="IX22" s="120"/>
      <c r="IY22" s="120"/>
      <c r="IZ22" s="120"/>
      <c r="JA22" s="120"/>
      <c r="JB22" s="120"/>
      <c r="JC22" s="120"/>
      <c r="JD22" s="120"/>
      <c r="JE22" s="120"/>
      <c r="JF22" s="120"/>
      <c r="JG22" s="120"/>
      <c r="JH22" s="120"/>
      <c r="JI22" s="120"/>
      <c r="JJ22" s="120"/>
      <c r="JK22" s="120"/>
      <c r="JL22" s="120"/>
      <c r="JM22" s="120"/>
      <c r="JN22" s="120"/>
      <c r="JO22" s="120"/>
      <c r="JP22" s="120"/>
      <c r="JQ22" s="120"/>
      <c r="JR22" s="120"/>
      <c r="JS22" s="120"/>
      <c r="JT22" s="120"/>
      <c r="JU22" s="120"/>
      <c r="JV22" s="120"/>
      <c r="JW22" s="120"/>
      <c r="JX22" s="120"/>
      <c r="JY22" s="120"/>
      <c r="JZ22" s="120"/>
      <c r="KA22" s="120"/>
      <c r="KB22" s="120"/>
      <c r="KC22" s="120"/>
      <c r="KD22" s="120"/>
      <c r="KE22" s="120"/>
      <c r="KF22" s="120"/>
      <c r="KG22" s="120"/>
      <c r="KH22" s="120"/>
      <c r="KI22" s="120"/>
      <c r="KJ22" s="120"/>
      <c r="KK22" s="120"/>
      <c r="KL22" s="120"/>
      <c r="KM22" s="120"/>
      <c r="KN22" s="120"/>
      <c r="KO22" s="120"/>
      <c r="KP22" s="120"/>
      <c r="KQ22" s="120"/>
      <c r="KR22" s="120"/>
      <c r="KS22" s="120"/>
      <c r="KT22" s="120"/>
      <c r="KU22" s="120"/>
      <c r="KV22" s="120"/>
      <c r="KW22" s="120"/>
      <c r="KX22" s="120"/>
      <c r="KY22" s="120"/>
      <c r="KZ22" s="120"/>
      <c r="LA22" s="120"/>
      <c r="LB22" s="120"/>
      <c r="LC22" s="120"/>
      <c r="LD22" s="120"/>
      <c r="LE22" s="120"/>
      <c r="LF22" s="120"/>
      <c r="LG22" s="120"/>
      <c r="LH22" s="120"/>
      <c r="LI22" s="120"/>
      <c r="LJ22" s="120"/>
      <c r="LK22" s="120"/>
      <c r="LL22" s="120"/>
      <c r="LM22" s="120"/>
      <c r="LN22" s="120"/>
      <c r="LO22" s="120"/>
      <c r="LP22" s="120"/>
      <c r="LQ22" s="120"/>
      <c r="LR22" s="120"/>
      <c r="LS22" s="120"/>
      <c r="LT22" s="120"/>
      <c r="LU22" s="120"/>
      <c r="LV22" s="120"/>
      <c r="LW22" s="120"/>
      <c r="LX22" s="120"/>
      <c r="LY22" s="120"/>
      <c r="LZ22" s="120"/>
      <c r="MA22" s="120"/>
      <c r="MB22" s="120"/>
      <c r="MC22" s="120"/>
      <c r="MD22" s="120"/>
      <c r="ME22" s="120"/>
      <c r="MF22" s="120"/>
      <c r="MG22" s="120"/>
      <c r="MH22" s="120"/>
      <c r="MI22" s="120"/>
      <c r="MJ22" s="120"/>
      <c r="MK22" s="120"/>
      <c r="ML22" s="120"/>
      <c r="MM22" s="120"/>
      <c r="MN22" s="120"/>
      <c r="MO22" s="120"/>
      <c r="MP22" s="120"/>
      <c r="MQ22" s="120"/>
      <c r="MR22" s="120"/>
      <c r="MS22" s="120"/>
      <c r="MT22" s="120"/>
      <c r="MU22" s="120"/>
      <c r="MV22" s="120"/>
      <c r="MW22" s="120"/>
      <c r="MX22" s="120"/>
      <c r="MY22" s="120"/>
      <c r="MZ22" s="120"/>
      <c r="NA22" s="120"/>
      <c r="NB22" s="120"/>
      <c r="NC22" s="120"/>
      <c r="ND22" s="120"/>
      <c r="NE22" s="120"/>
      <c r="NF22" s="120"/>
      <c r="NG22" s="120"/>
      <c r="NH22" s="120"/>
      <c r="NI22" s="120"/>
      <c r="NJ22" s="120"/>
      <c r="NK22" s="120"/>
      <c r="NL22" s="120"/>
      <c r="NM22" s="120"/>
      <c r="NN22" s="120"/>
      <c r="NO22" s="120"/>
      <c r="NP22" s="120"/>
      <c r="NQ22" s="120"/>
      <c r="NR22" s="120"/>
      <c r="NS22" s="120"/>
      <c r="NT22" s="120"/>
      <c r="NU22" s="120"/>
      <c r="NV22" s="120"/>
      <c r="NW22" s="120"/>
      <c r="NX22" s="120"/>
      <c r="NY22" s="120"/>
      <c r="NZ22" s="120"/>
      <c r="OA22" s="120"/>
      <c r="OB22" s="120"/>
      <c r="OC22" s="120"/>
      <c r="OD22" s="120"/>
      <c r="OE22" s="120"/>
      <c r="OF22" s="120"/>
      <c r="OG22" s="120"/>
      <c r="OH22" s="120"/>
      <c r="OI22" s="120"/>
      <c r="OJ22" s="120"/>
      <c r="OK22" s="120"/>
      <c r="OL22" s="120"/>
      <c r="OM22" s="120"/>
      <c r="ON22" s="120"/>
      <c r="OO22" s="120"/>
      <c r="OP22" s="120"/>
      <c r="OQ22" s="120"/>
      <c r="OR22" s="120"/>
      <c r="OS22" s="120"/>
      <c r="OT22" s="120"/>
      <c r="OU22" s="120"/>
      <c r="OV22" s="120"/>
      <c r="OW22" s="120"/>
      <c r="OX22" s="120"/>
      <c r="OY22" s="120"/>
      <c r="OZ22" s="120"/>
      <c r="PA22" s="120"/>
      <c r="PB22" s="120"/>
      <c r="PC22" s="120"/>
      <c r="PD22" s="120"/>
      <c r="PE22" s="120"/>
      <c r="PF22" s="120"/>
      <c r="PG22" s="120"/>
      <c r="PH22" s="120"/>
      <c r="PI22" s="120"/>
      <c r="PJ22" s="120"/>
      <c r="PK22" s="120"/>
      <c r="PL22" s="120"/>
      <c r="PM22" s="120"/>
      <c r="PN22" s="120"/>
      <c r="PO22" s="120"/>
      <c r="PP22" s="120"/>
      <c r="PQ22" s="120"/>
      <c r="PR22" s="120"/>
      <c r="PS22" s="120"/>
      <c r="PT22" s="120"/>
      <c r="PU22" s="120"/>
      <c r="PV22" s="120"/>
      <c r="PW22" s="120"/>
      <c r="PX22" s="120"/>
      <c r="PY22" s="120"/>
      <c r="PZ22" s="120"/>
      <c r="QA22" s="120"/>
      <c r="QB22" s="120"/>
      <c r="QC22" s="120"/>
      <c r="QD22" s="120"/>
      <c r="QE22" s="120"/>
      <c r="QF22" s="120"/>
      <c r="QG22" s="120"/>
      <c r="QH22" s="120"/>
      <c r="QI22" s="120"/>
      <c r="QJ22" s="120"/>
      <c r="QK22" s="120"/>
      <c r="QL22" s="120"/>
      <c r="QM22" s="120"/>
      <c r="QN22" s="120"/>
      <c r="QO22" s="120"/>
      <c r="QP22" s="120"/>
      <c r="QQ22" s="120"/>
      <c r="QR22" s="120"/>
      <c r="QS22" s="120"/>
      <c r="QT22" s="120"/>
      <c r="QU22" s="120"/>
      <c r="QV22" s="120"/>
      <c r="QW22" s="120"/>
      <c r="QX22" s="120"/>
      <c r="QY22" s="120"/>
      <c r="QZ22" s="120"/>
      <c r="RA22" s="120"/>
      <c r="RB22" s="120"/>
      <c r="RC22" s="120"/>
      <c r="RD22" s="120"/>
      <c r="RE22" s="120"/>
      <c r="RF22" s="120"/>
      <c r="RG22" s="120"/>
      <c r="RH22" s="120"/>
      <c r="RI22" s="120"/>
      <c r="RJ22" s="120"/>
      <c r="RK22" s="120"/>
      <c r="RL22" s="120"/>
      <c r="RM22" s="120"/>
      <c r="RN22" s="120"/>
      <c r="RO22" s="120"/>
      <c r="RP22" s="120"/>
      <c r="RQ22" s="120"/>
      <c r="RR22" s="120"/>
      <c r="RS22" s="120"/>
      <c r="RT22" s="120"/>
      <c r="RU22" s="120"/>
      <c r="RV22" s="120"/>
      <c r="RW22" s="120"/>
      <c r="RX22" s="120"/>
      <c r="RY22" s="120"/>
      <c r="RZ22" s="120"/>
      <c r="SA22" s="120"/>
      <c r="SB22" s="120"/>
      <c r="SC22" s="120"/>
      <c r="SD22" s="120"/>
      <c r="SE22" s="120"/>
      <c r="SF22" s="120"/>
      <c r="SG22" s="120"/>
      <c r="SH22" s="120"/>
      <c r="SI22" s="120"/>
      <c r="SJ22" s="120"/>
      <c r="SK22" s="120"/>
      <c r="SL22" s="120"/>
      <c r="SM22" s="120"/>
      <c r="SN22" s="120"/>
      <c r="SO22" s="120"/>
      <c r="SP22" s="120"/>
      <c r="SQ22" s="120"/>
      <c r="SR22" s="120"/>
      <c r="SS22" s="120"/>
      <c r="ST22" s="120"/>
      <c r="SU22" s="120"/>
      <c r="SV22" s="120"/>
      <c r="SW22" s="120"/>
      <c r="SX22" s="120"/>
      <c r="SY22" s="120"/>
      <c r="SZ22" s="120"/>
      <c r="TA22" s="120"/>
      <c r="TB22" s="120"/>
      <c r="TC22" s="120"/>
      <c r="TD22" s="120"/>
      <c r="TE22" s="120"/>
      <c r="TF22" s="120"/>
      <c r="TG22" s="120"/>
      <c r="TH22" s="120"/>
      <c r="TI22" s="120"/>
      <c r="TJ22" s="120"/>
      <c r="TK22" s="120"/>
      <c r="TL22" s="120"/>
      <c r="TM22" s="120"/>
      <c r="TN22" s="120"/>
      <c r="TO22" s="120"/>
      <c r="TP22" s="120"/>
      <c r="TQ22" s="120"/>
      <c r="TR22" s="120"/>
      <c r="TS22" s="120"/>
      <c r="TT22" s="120"/>
      <c r="TU22" s="120"/>
      <c r="TV22" s="120"/>
      <c r="TW22" s="120"/>
      <c r="TX22" s="120"/>
      <c r="TY22" s="120"/>
      <c r="TZ22" s="120"/>
      <c r="UA22" s="120"/>
      <c r="UB22" s="120"/>
      <c r="UC22" s="120"/>
      <c r="UD22" s="120"/>
      <c r="UE22" s="120"/>
      <c r="UF22" s="120"/>
      <c r="UG22" s="120"/>
      <c r="UH22" s="120"/>
      <c r="UI22" s="120"/>
      <c r="UJ22" s="120"/>
      <c r="UK22" s="120"/>
      <c r="UL22" s="120"/>
      <c r="UM22" s="120"/>
      <c r="UN22" s="120"/>
      <c r="UO22" s="120"/>
      <c r="UP22" s="120"/>
      <c r="UQ22" s="120"/>
      <c r="UR22" s="120"/>
      <c r="US22" s="120"/>
      <c r="UT22" s="120"/>
      <c r="UU22" s="120"/>
      <c r="UV22" s="120"/>
      <c r="UW22" s="120"/>
      <c r="UX22" s="120"/>
      <c r="UY22" s="120"/>
      <c r="UZ22" s="120"/>
      <c r="VA22" s="120"/>
      <c r="VB22" s="120"/>
      <c r="VC22" s="120"/>
      <c r="VD22" s="120"/>
      <c r="VE22" s="120"/>
      <c r="VF22" s="120"/>
      <c r="VG22" s="120"/>
      <c r="VH22" s="120"/>
      <c r="VI22" s="120"/>
      <c r="VJ22" s="120"/>
      <c r="VK22" s="120"/>
      <c r="VL22" s="120"/>
      <c r="VM22" s="120"/>
      <c r="VN22" s="120"/>
      <c r="VO22" s="120"/>
      <c r="VP22" s="120"/>
      <c r="VQ22" s="120"/>
      <c r="VR22" s="120"/>
      <c r="VS22" s="120"/>
      <c r="VT22" s="120"/>
      <c r="VU22" s="120"/>
      <c r="VV22" s="120"/>
      <c r="VW22" s="120"/>
      <c r="VX22" s="120"/>
      <c r="VY22" s="120"/>
      <c r="VZ22" s="120"/>
      <c r="WA22" s="120"/>
      <c r="WB22" s="120"/>
      <c r="WC22" s="120"/>
      <c r="WD22" s="120"/>
      <c r="WE22" s="120"/>
      <c r="WF22" s="120"/>
      <c r="WG22" s="120"/>
      <c r="WH22" s="120"/>
      <c r="WI22" s="120"/>
      <c r="WJ22" s="120"/>
      <c r="WK22" s="120"/>
      <c r="WL22" s="120"/>
      <c r="WM22" s="120"/>
      <c r="WN22" s="120"/>
      <c r="WO22" s="120"/>
      <c r="WP22" s="120"/>
      <c r="WQ22" s="120"/>
      <c r="WR22" s="120"/>
      <c r="WS22" s="120"/>
      <c r="WT22" s="120"/>
      <c r="WU22" s="120"/>
      <c r="WV22" s="120"/>
      <c r="WW22" s="120"/>
      <c r="WX22" s="120"/>
      <c r="WY22" s="120"/>
      <c r="WZ22" s="120"/>
      <c r="XA22" s="120"/>
      <c r="XB22" s="120"/>
      <c r="XC22" s="120"/>
      <c r="XD22" s="120"/>
      <c r="XE22" s="120"/>
      <c r="XF22" s="120"/>
      <c r="XG22" s="120"/>
      <c r="XH22" s="120"/>
      <c r="XI22" s="120"/>
      <c r="XJ22" s="120"/>
      <c r="XK22" s="120"/>
      <c r="XL22" s="120"/>
      <c r="XM22" s="120"/>
      <c r="XN22" s="120"/>
      <c r="XO22" s="120"/>
      <c r="XP22" s="120"/>
      <c r="XQ22" s="120"/>
      <c r="XR22" s="120"/>
      <c r="XS22" s="120"/>
      <c r="XT22" s="120"/>
      <c r="XU22" s="120"/>
      <c r="XV22" s="120"/>
      <c r="XW22" s="120"/>
      <c r="XX22" s="120"/>
      <c r="XY22" s="120"/>
      <c r="XZ22" s="120"/>
      <c r="YA22" s="120"/>
      <c r="YB22" s="120"/>
      <c r="YC22" s="120"/>
      <c r="YD22" s="120"/>
      <c r="YE22" s="120"/>
      <c r="YF22" s="120"/>
      <c r="YG22" s="120"/>
      <c r="YH22" s="120"/>
      <c r="YI22" s="120"/>
      <c r="YJ22" s="120"/>
      <c r="YK22" s="120"/>
      <c r="YL22" s="120"/>
      <c r="YM22" s="120"/>
      <c r="YN22" s="120"/>
      <c r="YO22" s="120"/>
      <c r="YP22" s="120"/>
      <c r="YQ22" s="120"/>
      <c r="YR22" s="120"/>
      <c r="YS22" s="120"/>
      <c r="YT22" s="120"/>
      <c r="YU22" s="120"/>
      <c r="YV22" s="120"/>
      <c r="YW22" s="120"/>
      <c r="YX22" s="120"/>
      <c r="YY22" s="120"/>
      <c r="YZ22" s="120"/>
      <c r="ZA22" s="120"/>
      <c r="ZB22" s="120"/>
      <c r="ZC22" s="120"/>
      <c r="ZD22" s="120"/>
      <c r="ZE22" s="120"/>
      <c r="ZF22" s="120"/>
      <c r="ZG22" s="120"/>
      <c r="ZH22" s="120"/>
      <c r="ZI22" s="120"/>
      <c r="ZJ22" s="120"/>
      <c r="ZK22" s="120"/>
      <c r="ZL22" s="120"/>
      <c r="ZM22" s="120"/>
      <c r="ZN22" s="120"/>
      <c r="ZO22" s="120"/>
      <c r="ZP22" s="120"/>
      <c r="ZQ22" s="120"/>
      <c r="ZR22" s="120"/>
      <c r="ZS22" s="120"/>
      <c r="ZT22" s="120"/>
      <c r="ZU22" s="120"/>
      <c r="ZV22" s="120"/>
      <c r="ZW22" s="120"/>
      <c r="ZX22" s="120"/>
      <c r="ZY22" s="120"/>
      <c r="ZZ22" s="120"/>
      <c r="AAA22" s="120"/>
      <c r="AAB22" s="120"/>
      <c r="AAC22" s="120"/>
      <c r="AAD22" s="120"/>
      <c r="AAE22" s="120"/>
      <c r="AAF22" s="120"/>
      <c r="AAG22" s="120"/>
      <c r="AAH22" s="120"/>
      <c r="AAI22" s="120"/>
      <c r="AAJ22" s="120"/>
      <c r="AAK22" s="120"/>
      <c r="AAL22" s="120"/>
      <c r="AAM22" s="120"/>
      <c r="AAN22" s="120"/>
      <c r="AAO22" s="120"/>
      <c r="AAP22" s="120"/>
      <c r="AAQ22" s="120"/>
      <c r="AAR22" s="120"/>
      <c r="AAS22" s="120"/>
      <c r="AAT22" s="120"/>
      <c r="AAU22" s="120"/>
      <c r="AAV22" s="120"/>
      <c r="AAW22" s="120"/>
      <c r="AAX22" s="120"/>
      <c r="AAY22" s="120"/>
      <c r="AAZ22" s="120"/>
      <c r="ABA22" s="120"/>
      <c r="ABB22" s="120"/>
      <c r="ABC22" s="120"/>
      <c r="ABD22" s="120"/>
      <c r="ABE22" s="120"/>
      <c r="ABF22" s="120"/>
      <c r="ABG22" s="120"/>
      <c r="ABH22" s="120"/>
      <c r="ABI22" s="120"/>
      <c r="ABJ22" s="120"/>
      <c r="ABK22" s="120"/>
      <c r="ABL22" s="120"/>
      <c r="ABM22" s="120"/>
      <c r="ABN22" s="120"/>
      <c r="ABO22" s="120"/>
      <c r="ABP22" s="120"/>
      <c r="ABQ22" s="120"/>
      <c r="ABR22" s="120"/>
      <c r="ABS22" s="120"/>
      <c r="ABT22" s="120"/>
      <c r="ABU22" s="120"/>
      <c r="ABV22" s="120"/>
      <c r="ABW22" s="120"/>
      <c r="ABX22" s="120"/>
      <c r="ABY22" s="120"/>
      <c r="ABZ22" s="120"/>
      <c r="ACA22" s="120"/>
      <c r="ACB22" s="120"/>
      <c r="ACC22" s="120"/>
      <c r="ACD22" s="120"/>
      <c r="ACE22" s="120"/>
      <c r="ACF22" s="120"/>
      <c r="ACG22" s="120"/>
      <c r="ACH22" s="120"/>
      <c r="ACI22" s="120"/>
      <c r="ACJ22" s="120"/>
      <c r="ACK22" s="120"/>
      <c r="ACL22" s="120"/>
      <c r="ACM22" s="120"/>
      <c r="ACN22" s="120"/>
      <c r="ACO22" s="120"/>
      <c r="ACP22" s="120"/>
      <c r="ACQ22" s="120"/>
      <c r="ACR22" s="120"/>
      <c r="ACS22" s="120"/>
      <c r="ACT22" s="120"/>
      <c r="ACU22" s="120"/>
      <c r="ACV22" s="120"/>
      <c r="ACW22" s="120"/>
      <c r="ACX22" s="120"/>
      <c r="ACY22" s="120"/>
      <c r="ACZ22" s="120"/>
      <c r="ADA22" s="120"/>
      <c r="ADB22" s="120"/>
      <c r="ADC22" s="120"/>
      <c r="ADD22" s="120"/>
      <c r="ADE22" s="120"/>
      <c r="ADF22" s="120"/>
      <c r="ADG22" s="120"/>
      <c r="ADH22" s="120"/>
      <c r="ADI22" s="120"/>
      <c r="ADJ22" s="120"/>
      <c r="ADK22" s="120"/>
      <c r="ADL22" s="120"/>
      <c r="ADM22" s="120"/>
      <c r="ADN22" s="120"/>
      <c r="ADO22" s="120"/>
      <c r="ADP22" s="120"/>
      <c r="ADQ22" s="120"/>
      <c r="ADR22" s="120"/>
      <c r="ADS22" s="120"/>
      <c r="ADT22" s="120"/>
      <c r="ADU22" s="120"/>
      <c r="ADV22" s="120"/>
      <c r="ADW22" s="120"/>
      <c r="ADX22" s="120"/>
      <c r="ADY22" s="120"/>
      <c r="ADZ22" s="120"/>
      <c r="AEA22" s="120"/>
      <c r="AEB22" s="120"/>
      <c r="AEC22" s="120"/>
      <c r="AED22" s="120"/>
      <c r="AEE22" s="120"/>
      <c r="AEF22" s="120"/>
      <c r="AEG22" s="120"/>
      <c r="AEH22" s="120"/>
      <c r="AEI22" s="120"/>
      <c r="AEJ22" s="120"/>
      <c r="AEK22" s="120"/>
      <c r="AEL22" s="120"/>
      <c r="AEM22" s="120"/>
      <c r="AEN22" s="120"/>
      <c r="AEO22" s="120"/>
      <c r="AEP22" s="120"/>
      <c r="AEQ22" s="120"/>
      <c r="AER22" s="120"/>
      <c r="AES22" s="120"/>
      <c r="AET22" s="120"/>
      <c r="AEU22" s="120"/>
      <c r="AEV22" s="120"/>
      <c r="AEW22" s="120"/>
      <c r="AEX22" s="120"/>
      <c r="AEY22" s="120"/>
      <c r="AEZ22" s="120"/>
      <c r="AFA22" s="120"/>
      <c r="AFB22" s="120"/>
      <c r="AFC22" s="120"/>
      <c r="AFD22" s="120"/>
      <c r="AFE22" s="120"/>
      <c r="AFF22" s="120"/>
      <c r="AFG22" s="120"/>
      <c r="AFH22" s="120"/>
      <c r="AFI22" s="120"/>
      <c r="AFJ22" s="120"/>
      <c r="AFK22" s="120"/>
      <c r="AFL22" s="120"/>
      <c r="AFM22" s="120"/>
      <c r="AFN22" s="120"/>
      <c r="AFO22" s="120"/>
      <c r="AFP22" s="120"/>
      <c r="AFQ22" s="120"/>
      <c r="AFR22" s="120"/>
      <c r="AFS22" s="120"/>
      <c r="AFT22" s="120"/>
      <c r="AFU22" s="120"/>
      <c r="AFV22" s="120"/>
      <c r="AFW22" s="120"/>
      <c r="AFX22" s="120"/>
      <c r="AFY22" s="120"/>
      <c r="AFZ22" s="120"/>
      <c r="AGA22" s="120"/>
      <c r="AGB22" s="120"/>
      <c r="AGC22" s="120"/>
      <c r="AGD22" s="120"/>
      <c r="AGE22" s="120"/>
      <c r="AGF22" s="120"/>
      <c r="AGG22" s="120"/>
      <c r="AGH22" s="120"/>
      <c r="AGI22" s="120"/>
      <c r="AGJ22" s="120"/>
      <c r="AGK22" s="120"/>
      <c r="AGL22" s="120"/>
      <c r="AGM22" s="120"/>
      <c r="AGN22" s="120"/>
      <c r="AGO22" s="120"/>
      <c r="AGP22" s="120"/>
      <c r="AGQ22" s="120"/>
      <c r="AGR22" s="120"/>
      <c r="AGS22" s="120"/>
      <c r="AGT22" s="120"/>
      <c r="AGU22" s="120"/>
      <c r="AGV22" s="120"/>
      <c r="AGW22" s="120"/>
      <c r="AGX22" s="120"/>
      <c r="AGY22" s="120"/>
      <c r="AGZ22" s="120"/>
      <c r="AHA22" s="120"/>
      <c r="AHB22" s="120"/>
      <c r="AHC22" s="120"/>
      <c r="AHD22" s="120"/>
      <c r="AHE22" s="120"/>
      <c r="AHF22" s="120"/>
      <c r="AHG22" s="120"/>
      <c r="AHH22" s="120"/>
      <c r="AHI22" s="120"/>
      <c r="AHJ22" s="120"/>
      <c r="AHK22" s="120"/>
      <c r="AHL22" s="120"/>
      <c r="AHM22" s="120"/>
      <c r="AHN22" s="120"/>
      <c r="AHO22" s="120"/>
      <c r="AHP22" s="120"/>
      <c r="AHQ22" s="120"/>
      <c r="AHR22" s="120"/>
      <c r="AHS22" s="120"/>
      <c r="AHT22" s="120"/>
      <c r="AHU22" s="120"/>
      <c r="AHV22" s="120"/>
      <c r="AHW22" s="120"/>
      <c r="AHX22" s="120"/>
      <c r="AHY22" s="120"/>
      <c r="AHZ22" s="120"/>
      <c r="AIA22" s="120"/>
      <c r="AIB22" s="120"/>
      <c r="AIC22" s="120"/>
      <c r="AID22" s="120"/>
      <c r="AIE22" s="120"/>
      <c r="AIF22" s="120"/>
      <c r="AIG22" s="120"/>
      <c r="AIH22" s="120"/>
      <c r="AII22" s="120"/>
      <c r="AIJ22" s="120"/>
      <c r="AIK22" s="120"/>
      <c r="AIL22" s="120"/>
      <c r="AIM22" s="120"/>
      <c r="AIN22" s="120"/>
      <c r="AIO22" s="120"/>
      <c r="AIP22" s="120"/>
      <c r="AIQ22" s="120"/>
      <c r="AIR22" s="120"/>
      <c r="AIS22" s="120"/>
      <c r="AIT22" s="120"/>
      <c r="AIU22" s="120"/>
      <c r="AIV22" s="120"/>
      <c r="AIW22" s="120"/>
      <c r="AIX22" s="120"/>
      <c r="AIY22" s="120"/>
      <c r="AIZ22" s="120"/>
      <c r="AJA22" s="120"/>
      <c r="AJB22" s="120"/>
      <c r="AJC22" s="120"/>
      <c r="AJD22" s="120"/>
      <c r="AJE22" s="120"/>
      <c r="AJF22" s="120"/>
      <c r="AJG22" s="120"/>
      <c r="AJH22" s="120"/>
      <c r="AJI22" s="120"/>
      <c r="AJJ22" s="120"/>
      <c r="AJK22" s="120"/>
      <c r="AJL22" s="120"/>
      <c r="AJM22" s="120"/>
      <c r="AJN22" s="120"/>
      <c r="AJO22" s="120"/>
      <c r="AJP22" s="120"/>
      <c r="AJQ22" s="120"/>
      <c r="AJR22" s="120"/>
      <c r="AJS22" s="120"/>
      <c r="AJT22" s="120"/>
      <c r="AJU22" s="120"/>
      <c r="AJV22" s="120"/>
      <c r="AJW22" s="120"/>
      <c r="AJX22" s="120"/>
      <c r="AJY22" s="120"/>
      <c r="AJZ22" s="120"/>
      <c r="AKA22" s="120"/>
      <c r="AKB22" s="120"/>
      <c r="AKC22" s="120"/>
      <c r="AKD22" s="120"/>
      <c r="AKE22" s="120"/>
      <c r="AKF22" s="120"/>
      <c r="AKG22" s="120"/>
      <c r="AKH22" s="120"/>
      <c r="AKI22" s="120"/>
      <c r="AKJ22" s="120"/>
      <c r="AKK22" s="120"/>
      <c r="AKL22" s="120"/>
      <c r="AKM22" s="120"/>
      <c r="AKN22" s="120"/>
      <c r="AKO22" s="120"/>
      <c r="AKP22" s="120"/>
      <c r="AKQ22" s="120"/>
      <c r="AKR22" s="120"/>
      <c r="AKS22" s="120"/>
      <c r="AKT22" s="120"/>
      <c r="AKU22" s="120"/>
      <c r="AKV22" s="120"/>
      <c r="AKW22" s="120"/>
      <c r="AKX22" s="120"/>
      <c r="AKY22" s="120"/>
      <c r="AKZ22" s="120"/>
      <c r="ALA22" s="120"/>
      <c r="ALB22" s="120"/>
      <c r="ALC22" s="120"/>
      <c r="ALD22" s="120"/>
      <c r="ALE22" s="120"/>
      <c r="ALF22" s="120"/>
      <c r="ALG22" s="120"/>
      <c r="ALH22" s="120"/>
      <c r="ALI22" s="120"/>
      <c r="ALJ22" s="120"/>
      <c r="ALK22" s="120"/>
      <c r="ALL22" s="120"/>
      <c r="ALM22" s="120"/>
      <c r="ALN22" s="120"/>
      <c r="ALO22" s="120"/>
      <c r="ALP22" s="120"/>
      <c r="ALQ22" s="120"/>
      <c r="ALR22" s="120"/>
      <c r="ALS22" s="120"/>
      <c r="ALT22" s="120"/>
      <c r="ALU22" s="120"/>
      <c r="ALV22" s="120"/>
      <c r="ALW22" s="120"/>
      <c r="ALX22" s="120"/>
      <c r="ALY22" s="120"/>
      <c r="ALZ22" s="120"/>
      <c r="AMA22" s="120"/>
      <c r="AMB22" s="120"/>
      <c r="AMC22" s="120"/>
      <c r="AMD22" s="120"/>
      <c r="AME22" s="120"/>
      <c r="AMF22" s="120"/>
      <c r="AMG22" s="120"/>
      <c r="AMH22" s="120"/>
      <c r="AMI22" s="120"/>
      <c r="AMJ22" s="120"/>
      <c r="AMK22" s="120"/>
    </row>
    <row r="23" spans="1:1025">
      <c r="A23" s="109"/>
      <c r="B23" s="111" t="s">
        <v>1418</v>
      </c>
      <c r="C23" s="107">
        <v>1</v>
      </c>
      <c r="D23" s="110" t="s">
        <v>41</v>
      </c>
      <c r="E23" s="105"/>
      <c r="F23" s="106" t="s">
        <v>1419</v>
      </c>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c r="CK23" s="120"/>
      <c r="CL23" s="120"/>
      <c r="CM23" s="120"/>
      <c r="CN23" s="120"/>
      <c r="CO23" s="120"/>
      <c r="CP23" s="120"/>
      <c r="CQ23" s="120"/>
      <c r="CR23" s="120"/>
      <c r="CS23" s="120"/>
      <c r="CT23" s="120"/>
      <c r="CU23" s="120"/>
      <c r="CV23" s="120"/>
      <c r="CW23" s="120"/>
      <c r="CX23" s="120"/>
      <c r="CY23" s="120"/>
      <c r="CZ23" s="120"/>
      <c r="DA23" s="120"/>
      <c r="DB23" s="120"/>
      <c r="DC23" s="120"/>
      <c r="DD23" s="120"/>
      <c r="DE23" s="120"/>
      <c r="DF23" s="120"/>
      <c r="DG23" s="120"/>
      <c r="DH23" s="120"/>
      <c r="DI23" s="120"/>
      <c r="DJ23" s="120"/>
      <c r="DK23" s="120"/>
      <c r="DL23" s="120"/>
      <c r="DM23" s="120"/>
      <c r="DN23" s="120"/>
      <c r="DO23" s="120"/>
      <c r="DP23" s="120"/>
      <c r="DQ23" s="120"/>
      <c r="DR23" s="120"/>
      <c r="DS23" s="120"/>
      <c r="DT23" s="120"/>
      <c r="DU23" s="120"/>
      <c r="DV23" s="120"/>
      <c r="DW23" s="120"/>
      <c r="DX23" s="120"/>
      <c r="DY23" s="120"/>
      <c r="DZ23" s="120"/>
      <c r="EA23" s="120"/>
      <c r="EB23" s="120"/>
      <c r="EC23" s="120"/>
      <c r="ED23" s="120"/>
      <c r="EE23" s="120"/>
      <c r="EF23" s="120"/>
      <c r="EG23" s="120"/>
      <c r="EH23" s="120"/>
      <c r="EI23" s="120"/>
      <c r="EJ23" s="120"/>
      <c r="EK23" s="120"/>
      <c r="EL23" s="120"/>
      <c r="EM23" s="120"/>
      <c r="EN23" s="120"/>
      <c r="EO23" s="120"/>
      <c r="EP23" s="120"/>
      <c r="EQ23" s="120"/>
      <c r="ER23" s="120"/>
      <c r="ES23" s="120"/>
      <c r="ET23" s="120"/>
      <c r="EU23" s="120"/>
      <c r="EV23" s="120"/>
      <c r="EW23" s="120"/>
      <c r="EX23" s="120"/>
      <c r="EY23" s="120"/>
      <c r="EZ23" s="120"/>
      <c r="FA23" s="120"/>
      <c r="FB23" s="120"/>
      <c r="FC23" s="120"/>
      <c r="FD23" s="120"/>
      <c r="FE23" s="120"/>
      <c r="FF23" s="120"/>
      <c r="FG23" s="120"/>
      <c r="FH23" s="120"/>
      <c r="FI23" s="120"/>
      <c r="FJ23" s="120"/>
      <c r="FK23" s="120"/>
      <c r="FL23" s="120"/>
      <c r="FM23" s="120"/>
      <c r="FN23" s="120"/>
      <c r="FO23" s="120"/>
      <c r="FP23" s="120"/>
      <c r="FQ23" s="120"/>
      <c r="FR23" s="120"/>
      <c r="FS23" s="120"/>
      <c r="FT23" s="120"/>
      <c r="FU23" s="120"/>
      <c r="FV23" s="120"/>
      <c r="FW23" s="120"/>
      <c r="FX23" s="120"/>
      <c r="FY23" s="120"/>
      <c r="FZ23" s="120"/>
      <c r="GA23" s="120"/>
      <c r="GB23" s="120"/>
      <c r="GC23" s="120"/>
      <c r="GD23" s="120"/>
      <c r="GE23" s="120"/>
      <c r="GF23" s="120"/>
      <c r="GG23" s="120"/>
      <c r="GH23" s="120"/>
      <c r="GI23" s="120"/>
      <c r="GJ23" s="120"/>
      <c r="GK23" s="120"/>
      <c r="GL23" s="120"/>
      <c r="GM23" s="120"/>
      <c r="GN23" s="120"/>
      <c r="GO23" s="120"/>
      <c r="GP23" s="120"/>
      <c r="GQ23" s="120"/>
      <c r="GR23" s="120"/>
      <c r="GS23" s="120"/>
      <c r="GT23" s="120"/>
      <c r="GU23" s="120"/>
      <c r="GV23" s="120"/>
      <c r="GW23" s="120"/>
      <c r="GX23" s="120"/>
      <c r="GY23" s="120"/>
      <c r="GZ23" s="120"/>
      <c r="HA23" s="120"/>
      <c r="HB23" s="120"/>
      <c r="HC23" s="120"/>
      <c r="HD23" s="120"/>
      <c r="HE23" s="120"/>
      <c r="HF23" s="120"/>
      <c r="HG23" s="120"/>
      <c r="HH23" s="120"/>
      <c r="HI23" s="120"/>
      <c r="HJ23" s="120"/>
      <c r="HK23" s="120"/>
      <c r="HL23" s="120"/>
      <c r="HM23" s="120"/>
      <c r="HN23" s="120"/>
      <c r="HO23" s="120"/>
      <c r="HP23" s="120"/>
      <c r="HQ23" s="120"/>
      <c r="HR23" s="120"/>
      <c r="HS23" s="120"/>
      <c r="HT23" s="120"/>
      <c r="HU23" s="120"/>
      <c r="HV23" s="120"/>
      <c r="HW23" s="120"/>
      <c r="HX23" s="120"/>
      <c r="HY23" s="120"/>
      <c r="HZ23" s="120"/>
      <c r="IA23" s="120"/>
      <c r="IB23" s="120"/>
      <c r="IC23" s="120"/>
      <c r="ID23" s="120"/>
      <c r="IE23" s="120"/>
      <c r="IF23" s="120"/>
      <c r="IG23" s="120"/>
      <c r="IH23" s="120"/>
      <c r="II23" s="120"/>
      <c r="IJ23" s="120"/>
      <c r="IK23" s="120"/>
      <c r="IL23" s="120"/>
      <c r="IM23" s="120"/>
      <c r="IN23" s="120"/>
      <c r="IO23" s="120"/>
      <c r="IP23" s="120"/>
      <c r="IQ23" s="120"/>
      <c r="IR23" s="120"/>
      <c r="IS23" s="120"/>
      <c r="IT23" s="120"/>
      <c r="IU23" s="120"/>
      <c r="IV23" s="120"/>
      <c r="IW23" s="120"/>
      <c r="IX23" s="120"/>
      <c r="IY23" s="120"/>
      <c r="IZ23" s="120"/>
      <c r="JA23" s="120"/>
      <c r="JB23" s="120"/>
      <c r="JC23" s="120"/>
      <c r="JD23" s="120"/>
      <c r="JE23" s="120"/>
      <c r="JF23" s="120"/>
      <c r="JG23" s="120"/>
      <c r="JH23" s="120"/>
      <c r="JI23" s="120"/>
      <c r="JJ23" s="120"/>
      <c r="JK23" s="120"/>
      <c r="JL23" s="120"/>
      <c r="JM23" s="120"/>
      <c r="JN23" s="120"/>
      <c r="JO23" s="120"/>
      <c r="JP23" s="120"/>
      <c r="JQ23" s="120"/>
      <c r="JR23" s="120"/>
      <c r="JS23" s="120"/>
      <c r="JT23" s="120"/>
      <c r="JU23" s="120"/>
      <c r="JV23" s="120"/>
      <c r="JW23" s="120"/>
      <c r="JX23" s="120"/>
      <c r="JY23" s="120"/>
      <c r="JZ23" s="120"/>
      <c r="KA23" s="120"/>
      <c r="KB23" s="120"/>
      <c r="KC23" s="120"/>
      <c r="KD23" s="120"/>
      <c r="KE23" s="120"/>
      <c r="KF23" s="120"/>
      <c r="KG23" s="120"/>
      <c r="KH23" s="120"/>
      <c r="KI23" s="120"/>
      <c r="KJ23" s="120"/>
      <c r="KK23" s="120"/>
      <c r="KL23" s="120"/>
      <c r="KM23" s="120"/>
      <c r="KN23" s="120"/>
      <c r="KO23" s="120"/>
      <c r="KP23" s="120"/>
      <c r="KQ23" s="120"/>
      <c r="KR23" s="120"/>
      <c r="KS23" s="120"/>
      <c r="KT23" s="120"/>
      <c r="KU23" s="120"/>
      <c r="KV23" s="120"/>
      <c r="KW23" s="120"/>
      <c r="KX23" s="120"/>
      <c r="KY23" s="120"/>
      <c r="KZ23" s="120"/>
      <c r="LA23" s="120"/>
      <c r="LB23" s="120"/>
      <c r="LC23" s="120"/>
      <c r="LD23" s="120"/>
      <c r="LE23" s="120"/>
      <c r="LF23" s="120"/>
      <c r="LG23" s="120"/>
      <c r="LH23" s="120"/>
      <c r="LI23" s="120"/>
      <c r="LJ23" s="120"/>
      <c r="LK23" s="120"/>
      <c r="LL23" s="120"/>
      <c r="LM23" s="120"/>
      <c r="LN23" s="120"/>
      <c r="LO23" s="120"/>
      <c r="LP23" s="120"/>
      <c r="LQ23" s="120"/>
      <c r="LR23" s="120"/>
      <c r="LS23" s="120"/>
      <c r="LT23" s="120"/>
      <c r="LU23" s="120"/>
      <c r="LV23" s="120"/>
      <c r="LW23" s="120"/>
      <c r="LX23" s="120"/>
      <c r="LY23" s="120"/>
      <c r="LZ23" s="120"/>
      <c r="MA23" s="120"/>
      <c r="MB23" s="120"/>
      <c r="MC23" s="120"/>
      <c r="MD23" s="120"/>
      <c r="ME23" s="120"/>
      <c r="MF23" s="120"/>
      <c r="MG23" s="120"/>
      <c r="MH23" s="120"/>
      <c r="MI23" s="120"/>
      <c r="MJ23" s="120"/>
      <c r="MK23" s="120"/>
      <c r="ML23" s="120"/>
      <c r="MM23" s="120"/>
      <c r="MN23" s="120"/>
      <c r="MO23" s="120"/>
      <c r="MP23" s="120"/>
      <c r="MQ23" s="120"/>
      <c r="MR23" s="120"/>
      <c r="MS23" s="120"/>
      <c r="MT23" s="120"/>
      <c r="MU23" s="120"/>
      <c r="MV23" s="120"/>
      <c r="MW23" s="120"/>
      <c r="MX23" s="120"/>
      <c r="MY23" s="120"/>
      <c r="MZ23" s="120"/>
      <c r="NA23" s="120"/>
      <c r="NB23" s="120"/>
      <c r="NC23" s="120"/>
      <c r="ND23" s="120"/>
      <c r="NE23" s="120"/>
      <c r="NF23" s="120"/>
      <c r="NG23" s="120"/>
      <c r="NH23" s="120"/>
      <c r="NI23" s="120"/>
      <c r="NJ23" s="120"/>
      <c r="NK23" s="120"/>
      <c r="NL23" s="120"/>
      <c r="NM23" s="120"/>
      <c r="NN23" s="120"/>
      <c r="NO23" s="120"/>
      <c r="NP23" s="120"/>
      <c r="NQ23" s="120"/>
      <c r="NR23" s="120"/>
      <c r="NS23" s="120"/>
      <c r="NT23" s="120"/>
      <c r="NU23" s="120"/>
      <c r="NV23" s="120"/>
      <c r="NW23" s="120"/>
      <c r="NX23" s="120"/>
      <c r="NY23" s="120"/>
      <c r="NZ23" s="120"/>
      <c r="OA23" s="120"/>
      <c r="OB23" s="120"/>
      <c r="OC23" s="120"/>
      <c r="OD23" s="120"/>
      <c r="OE23" s="120"/>
      <c r="OF23" s="120"/>
      <c r="OG23" s="120"/>
      <c r="OH23" s="120"/>
      <c r="OI23" s="120"/>
      <c r="OJ23" s="120"/>
      <c r="OK23" s="120"/>
      <c r="OL23" s="120"/>
      <c r="OM23" s="120"/>
      <c r="ON23" s="120"/>
      <c r="OO23" s="120"/>
      <c r="OP23" s="120"/>
      <c r="OQ23" s="120"/>
      <c r="OR23" s="120"/>
      <c r="OS23" s="120"/>
      <c r="OT23" s="120"/>
      <c r="OU23" s="120"/>
      <c r="OV23" s="120"/>
      <c r="OW23" s="120"/>
      <c r="OX23" s="120"/>
      <c r="OY23" s="120"/>
      <c r="OZ23" s="120"/>
      <c r="PA23" s="120"/>
      <c r="PB23" s="120"/>
      <c r="PC23" s="120"/>
      <c r="PD23" s="120"/>
      <c r="PE23" s="120"/>
      <c r="PF23" s="120"/>
      <c r="PG23" s="120"/>
      <c r="PH23" s="120"/>
      <c r="PI23" s="120"/>
      <c r="PJ23" s="120"/>
      <c r="PK23" s="120"/>
      <c r="PL23" s="120"/>
      <c r="PM23" s="120"/>
      <c r="PN23" s="120"/>
      <c r="PO23" s="120"/>
      <c r="PP23" s="120"/>
      <c r="PQ23" s="120"/>
      <c r="PR23" s="120"/>
      <c r="PS23" s="120"/>
      <c r="PT23" s="120"/>
      <c r="PU23" s="120"/>
      <c r="PV23" s="120"/>
      <c r="PW23" s="120"/>
      <c r="PX23" s="120"/>
      <c r="PY23" s="120"/>
      <c r="PZ23" s="120"/>
      <c r="QA23" s="120"/>
      <c r="QB23" s="120"/>
      <c r="QC23" s="120"/>
      <c r="QD23" s="120"/>
      <c r="QE23" s="120"/>
      <c r="QF23" s="120"/>
      <c r="QG23" s="120"/>
      <c r="QH23" s="120"/>
      <c r="QI23" s="120"/>
      <c r="QJ23" s="120"/>
      <c r="QK23" s="120"/>
      <c r="QL23" s="120"/>
      <c r="QM23" s="120"/>
      <c r="QN23" s="120"/>
      <c r="QO23" s="120"/>
      <c r="QP23" s="120"/>
      <c r="QQ23" s="120"/>
      <c r="QR23" s="120"/>
      <c r="QS23" s="120"/>
      <c r="QT23" s="120"/>
      <c r="QU23" s="120"/>
      <c r="QV23" s="120"/>
      <c r="QW23" s="120"/>
      <c r="QX23" s="120"/>
      <c r="QY23" s="120"/>
      <c r="QZ23" s="120"/>
      <c r="RA23" s="120"/>
      <c r="RB23" s="120"/>
      <c r="RC23" s="120"/>
      <c r="RD23" s="120"/>
      <c r="RE23" s="120"/>
      <c r="RF23" s="120"/>
      <c r="RG23" s="120"/>
      <c r="RH23" s="120"/>
      <c r="RI23" s="120"/>
      <c r="RJ23" s="120"/>
      <c r="RK23" s="120"/>
      <c r="RL23" s="120"/>
      <c r="RM23" s="120"/>
      <c r="RN23" s="120"/>
      <c r="RO23" s="120"/>
      <c r="RP23" s="120"/>
      <c r="RQ23" s="120"/>
      <c r="RR23" s="120"/>
      <c r="RS23" s="120"/>
      <c r="RT23" s="120"/>
      <c r="RU23" s="120"/>
      <c r="RV23" s="120"/>
      <c r="RW23" s="120"/>
      <c r="RX23" s="120"/>
      <c r="RY23" s="120"/>
      <c r="RZ23" s="120"/>
      <c r="SA23" s="120"/>
      <c r="SB23" s="120"/>
      <c r="SC23" s="120"/>
      <c r="SD23" s="120"/>
      <c r="SE23" s="120"/>
      <c r="SF23" s="120"/>
      <c r="SG23" s="120"/>
      <c r="SH23" s="120"/>
      <c r="SI23" s="120"/>
      <c r="SJ23" s="120"/>
      <c r="SK23" s="120"/>
      <c r="SL23" s="120"/>
      <c r="SM23" s="120"/>
      <c r="SN23" s="120"/>
      <c r="SO23" s="120"/>
      <c r="SP23" s="120"/>
      <c r="SQ23" s="120"/>
      <c r="SR23" s="120"/>
      <c r="SS23" s="120"/>
      <c r="ST23" s="120"/>
      <c r="SU23" s="120"/>
      <c r="SV23" s="120"/>
      <c r="SW23" s="120"/>
      <c r="SX23" s="120"/>
      <c r="SY23" s="120"/>
      <c r="SZ23" s="120"/>
      <c r="TA23" s="120"/>
      <c r="TB23" s="120"/>
      <c r="TC23" s="120"/>
      <c r="TD23" s="120"/>
      <c r="TE23" s="120"/>
      <c r="TF23" s="120"/>
      <c r="TG23" s="120"/>
      <c r="TH23" s="120"/>
      <c r="TI23" s="120"/>
      <c r="TJ23" s="120"/>
      <c r="TK23" s="120"/>
      <c r="TL23" s="120"/>
      <c r="TM23" s="120"/>
      <c r="TN23" s="120"/>
      <c r="TO23" s="120"/>
      <c r="TP23" s="120"/>
      <c r="TQ23" s="120"/>
      <c r="TR23" s="120"/>
      <c r="TS23" s="120"/>
      <c r="TT23" s="120"/>
      <c r="TU23" s="120"/>
      <c r="TV23" s="120"/>
      <c r="TW23" s="120"/>
      <c r="TX23" s="120"/>
      <c r="TY23" s="120"/>
      <c r="TZ23" s="120"/>
      <c r="UA23" s="120"/>
      <c r="UB23" s="120"/>
      <c r="UC23" s="120"/>
      <c r="UD23" s="120"/>
      <c r="UE23" s="120"/>
      <c r="UF23" s="120"/>
      <c r="UG23" s="120"/>
      <c r="UH23" s="120"/>
      <c r="UI23" s="120"/>
      <c r="UJ23" s="120"/>
      <c r="UK23" s="120"/>
      <c r="UL23" s="120"/>
      <c r="UM23" s="120"/>
      <c r="UN23" s="120"/>
      <c r="UO23" s="120"/>
      <c r="UP23" s="120"/>
      <c r="UQ23" s="120"/>
      <c r="UR23" s="120"/>
      <c r="US23" s="120"/>
      <c r="UT23" s="120"/>
      <c r="UU23" s="120"/>
      <c r="UV23" s="120"/>
      <c r="UW23" s="120"/>
      <c r="UX23" s="120"/>
      <c r="UY23" s="120"/>
      <c r="UZ23" s="120"/>
      <c r="VA23" s="120"/>
      <c r="VB23" s="120"/>
      <c r="VC23" s="120"/>
      <c r="VD23" s="120"/>
      <c r="VE23" s="120"/>
      <c r="VF23" s="120"/>
      <c r="VG23" s="120"/>
      <c r="VH23" s="120"/>
      <c r="VI23" s="120"/>
      <c r="VJ23" s="120"/>
      <c r="VK23" s="120"/>
      <c r="VL23" s="120"/>
      <c r="VM23" s="120"/>
      <c r="VN23" s="120"/>
      <c r="VO23" s="120"/>
      <c r="VP23" s="120"/>
      <c r="VQ23" s="120"/>
      <c r="VR23" s="120"/>
      <c r="VS23" s="120"/>
      <c r="VT23" s="120"/>
      <c r="VU23" s="120"/>
      <c r="VV23" s="120"/>
      <c r="VW23" s="120"/>
      <c r="VX23" s="120"/>
      <c r="VY23" s="120"/>
      <c r="VZ23" s="120"/>
      <c r="WA23" s="120"/>
      <c r="WB23" s="120"/>
      <c r="WC23" s="120"/>
      <c r="WD23" s="120"/>
      <c r="WE23" s="120"/>
      <c r="WF23" s="120"/>
      <c r="WG23" s="120"/>
      <c r="WH23" s="120"/>
      <c r="WI23" s="120"/>
      <c r="WJ23" s="120"/>
      <c r="WK23" s="120"/>
      <c r="WL23" s="120"/>
      <c r="WM23" s="120"/>
      <c r="WN23" s="120"/>
      <c r="WO23" s="120"/>
      <c r="WP23" s="120"/>
      <c r="WQ23" s="120"/>
      <c r="WR23" s="120"/>
      <c r="WS23" s="120"/>
      <c r="WT23" s="120"/>
      <c r="WU23" s="120"/>
      <c r="WV23" s="120"/>
      <c r="WW23" s="120"/>
      <c r="WX23" s="120"/>
      <c r="WY23" s="120"/>
      <c r="WZ23" s="120"/>
      <c r="XA23" s="120"/>
      <c r="XB23" s="120"/>
      <c r="XC23" s="120"/>
      <c r="XD23" s="120"/>
      <c r="XE23" s="120"/>
      <c r="XF23" s="120"/>
      <c r="XG23" s="120"/>
      <c r="XH23" s="120"/>
      <c r="XI23" s="120"/>
      <c r="XJ23" s="120"/>
      <c r="XK23" s="120"/>
      <c r="XL23" s="120"/>
      <c r="XM23" s="120"/>
      <c r="XN23" s="120"/>
      <c r="XO23" s="120"/>
      <c r="XP23" s="120"/>
      <c r="XQ23" s="120"/>
      <c r="XR23" s="120"/>
      <c r="XS23" s="120"/>
      <c r="XT23" s="120"/>
      <c r="XU23" s="120"/>
      <c r="XV23" s="120"/>
      <c r="XW23" s="120"/>
      <c r="XX23" s="120"/>
      <c r="XY23" s="120"/>
      <c r="XZ23" s="120"/>
      <c r="YA23" s="120"/>
      <c r="YB23" s="120"/>
      <c r="YC23" s="120"/>
      <c r="YD23" s="120"/>
      <c r="YE23" s="120"/>
      <c r="YF23" s="120"/>
      <c r="YG23" s="120"/>
      <c r="YH23" s="120"/>
      <c r="YI23" s="120"/>
      <c r="YJ23" s="120"/>
      <c r="YK23" s="120"/>
      <c r="YL23" s="120"/>
      <c r="YM23" s="120"/>
      <c r="YN23" s="120"/>
      <c r="YO23" s="120"/>
      <c r="YP23" s="120"/>
      <c r="YQ23" s="120"/>
      <c r="YR23" s="120"/>
      <c r="YS23" s="120"/>
      <c r="YT23" s="120"/>
      <c r="YU23" s="120"/>
      <c r="YV23" s="120"/>
      <c r="YW23" s="120"/>
      <c r="YX23" s="120"/>
      <c r="YY23" s="120"/>
      <c r="YZ23" s="120"/>
      <c r="ZA23" s="120"/>
      <c r="ZB23" s="120"/>
      <c r="ZC23" s="120"/>
      <c r="ZD23" s="120"/>
      <c r="ZE23" s="120"/>
      <c r="ZF23" s="120"/>
      <c r="ZG23" s="120"/>
      <c r="ZH23" s="120"/>
      <c r="ZI23" s="120"/>
      <c r="ZJ23" s="120"/>
      <c r="ZK23" s="120"/>
      <c r="ZL23" s="120"/>
      <c r="ZM23" s="120"/>
      <c r="ZN23" s="120"/>
      <c r="ZO23" s="120"/>
      <c r="ZP23" s="120"/>
      <c r="ZQ23" s="120"/>
      <c r="ZR23" s="120"/>
      <c r="ZS23" s="120"/>
      <c r="ZT23" s="120"/>
      <c r="ZU23" s="120"/>
      <c r="ZV23" s="120"/>
      <c r="ZW23" s="120"/>
      <c r="ZX23" s="120"/>
      <c r="ZY23" s="120"/>
      <c r="ZZ23" s="120"/>
      <c r="AAA23" s="120"/>
      <c r="AAB23" s="120"/>
      <c r="AAC23" s="120"/>
      <c r="AAD23" s="120"/>
      <c r="AAE23" s="120"/>
      <c r="AAF23" s="120"/>
      <c r="AAG23" s="120"/>
      <c r="AAH23" s="120"/>
      <c r="AAI23" s="120"/>
      <c r="AAJ23" s="120"/>
      <c r="AAK23" s="120"/>
      <c r="AAL23" s="120"/>
      <c r="AAM23" s="120"/>
      <c r="AAN23" s="120"/>
      <c r="AAO23" s="120"/>
      <c r="AAP23" s="120"/>
      <c r="AAQ23" s="120"/>
      <c r="AAR23" s="120"/>
      <c r="AAS23" s="120"/>
      <c r="AAT23" s="120"/>
      <c r="AAU23" s="120"/>
      <c r="AAV23" s="120"/>
      <c r="AAW23" s="120"/>
      <c r="AAX23" s="120"/>
      <c r="AAY23" s="120"/>
      <c r="AAZ23" s="120"/>
      <c r="ABA23" s="120"/>
      <c r="ABB23" s="120"/>
      <c r="ABC23" s="120"/>
      <c r="ABD23" s="120"/>
      <c r="ABE23" s="120"/>
      <c r="ABF23" s="120"/>
      <c r="ABG23" s="120"/>
      <c r="ABH23" s="120"/>
      <c r="ABI23" s="120"/>
      <c r="ABJ23" s="120"/>
      <c r="ABK23" s="120"/>
      <c r="ABL23" s="120"/>
      <c r="ABM23" s="120"/>
      <c r="ABN23" s="120"/>
      <c r="ABO23" s="120"/>
      <c r="ABP23" s="120"/>
      <c r="ABQ23" s="120"/>
      <c r="ABR23" s="120"/>
      <c r="ABS23" s="120"/>
      <c r="ABT23" s="120"/>
      <c r="ABU23" s="120"/>
      <c r="ABV23" s="120"/>
      <c r="ABW23" s="120"/>
      <c r="ABX23" s="120"/>
      <c r="ABY23" s="120"/>
      <c r="ABZ23" s="120"/>
      <c r="ACA23" s="120"/>
      <c r="ACB23" s="120"/>
      <c r="ACC23" s="120"/>
      <c r="ACD23" s="120"/>
      <c r="ACE23" s="120"/>
      <c r="ACF23" s="120"/>
      <c r="ACG23" s="120"/>
      <c r="ACH23" s="120"/>
      <c r="ACI23" s="120"/>
      <c r="ACJ23" s="120"/>
      <c r="ACK23" s="120"/>
      <c r="ACL23" s="120"/>
      <c r="ACM23" s="120"/>
      <c r="ACN23" s="120"/>
      <c r="ACO23" s="120"/>
      <c r="ACP23" s="120"/>
      <c r="ACQ23" s="120"/>
      <c r="ACR23" s="120"/>
      <c r="ACS23" s="120"/>
      <c r="ACT23" s="120"/>
      <c r="ACU23" s="120"/>
      <c r="ACV23" s="120"/>
      <c r="ACW23" s="120"/>
      <c r="ACX23" s="120"/>
      <c r="ACY23" s="120"/>
      <c r="ACZ23" s="120"/>
      <c r="ADA23" s="120"/>
      <c r="ADB23" s="120"/>
      <c r="ADC23" s="120"/>
      <c r="ADD23" s="120"/>
      <c r="ADE23" s="120"/>
      <c r="ADF23" s="120"/>
      <c r="ADG23" s="120"/>
      <c r="ADH23" s="120"/>
      <c r="ADI23" s="120"/>
      <c r="ADJ23" s="120"/>
      <c r="ADK23" s="120"/>
      <c r="ADL23" s="120"/>
      <c r="ADM23" s="120"/>
      <c r="ADN23" s="120"/>
      <c r="ADO23" s="120"/>
      <c r="ADP23" s="120"/>
      <c r="ADQ23" s="120"/>
      <c r="ADR23" s="120"/>
      <c r="ADS23" s="120"/>
      <c r="ADT23" s="120"/>
      <c r="ADU23" s="120"/>
      <c r="ADV23" s="120"/>
      <c r="ADW23" s="120"/>
      <c r="ADX23" s="120"/>
      <c r="ADY23" s="120"/>
      <c r="ADZ23" s="120"/>
      <c r="AEA23" s="120"/>
      <c r="AEB23" s="120"/>
      <c r="AEC23" s="120"/>
      <c r="AED23" s="120"/>
      <c r="AEE23" s="120"/>
      <c r="AEF23" s="120"/>
      <c r="AEG23" s="120"/>
      <c r="AEH23" s="120"/>
      <c r="AEI23" s="120"/>
      <c r="AEJ23" s="120"/>
      <c r="AEK23" s="120"/>
      <c r="AEL23" s="120"/>
      <c r="AEM23" s="120"/>
      <c r="AEN23" s="120"/>
      <c r="AEO23" s="120"/>
      <c r="AEP23" s="120"/>
      <c r="AEQ23" s="120"/>
      <c r="AER23" s="120"/>
      <c r="AES23" s="120"/>
      <c r="AET23" s="120"/>
      <c r="AEU23" s="120"/>
      <c r="AEV23" s="120"/>
      <c r="AEW23" s="120"/>
      <c r="AEX23" s="120"/>
      <c r="AEY23" s="120"/>
      <c r="AEZ23" s="120"/>
      <c r="AFA23" s="120"/>
      <c r="AFB23" s="120"/>
      <c r="AFC23" s="120"/>
      <c r="AFD23" s="120"/>
      <c r="AFE23" s="120"/>
      <c r="AFF23" s="120"/>
      <c r="AFG23" s="120"/>
      <c r="AFH23" s="120"/>
      <c r="AFI23" s="120"/>
      <c r="AFJ23" s="120"/>
      <c r="AFK23" s="120"/>
      <c r="AFL23" s="120"/>
      <c r="AFM23" s="120"/>
      <c r="AFN23" s="120"/>
      <c r="AFO23" s="120"/>
      <c r="AFP23" s="120"/>
      <c r="AFQ23" s="120"/>
      <c r="AFR23" s="120"/>
      <c r="AFS23" s="120"/>
      <c r="AFT23" s="120"/>
      <c r="AFU23" s="120"/>
      <c r="AFV23" s="120"/>
      <c r="AFW23" s="120"/>
      <c r="AFX23" s="120"/>
      <c r="AFY23" s="120"/>
      <c r="AFZ23" s="120"/>
      <c r="AGA23" s="120"/>
      <c r="AGB23" s="120"/>
      <c r="AGC23" s="120"/>
      <c r="AGD23" s="120"/>
      <c r="AGE23" s="120"/>
      <c r="AGF23" s="120"/>
      <c r="AGG23" s="120"/>
      <c r="AGH23" s="120"/>
      <c r="AGI23" s="120"/>
      <c r="AGJ23" s="120"/>
      <c r="AGK23" s="120"/>
      <c r="AGL23" s="120"/>
      <c r="AGM23" s="120"/>
      <c r="AGN23" s="120"/>
      <c r="AGO23" s="120"/>
      <c r="AGP23" s="120"/>
      <c r="AGQ23" s="120"/>
      <c r="AGR23" s="120"/>
      <c r="AGS23" s="120"/>
      <c r="AGT23" s="120"/>
      <c r="AGU23" s="120"/>
      <c r="AGV23" s="120"/>
      <c r="AGW23" s="120"/>
      <c r="AGX23" s="120"/>
      <c r="AGY23" s="120"/>
      <c r="AGZ23" s="120"/>
      <c r="AHA23" s="120"/>
      <c r="AHB23" s="120"/>
      <c r="AHC23" s="120"/>
      <c r="AHD23" s="120"/>
      <c r="AHE23" s="120"/>
      <c r="AHF23" s="120"/>
      <c r="AHG23" s="120"/>
      <c r="AHH23" s="120"/>
      <c r="AHI23" s="120"/>
      <c r="AHJ23" s="120"/>
      <c r="AHK23" s="120"/>
      <c r="AHL23" s="120"/>
      <c r="AHM23" s="120"/>
      <c r="AHN23" s="120"/>
      <c r="AHO23" s="120"/>
      <c r="AHP23" s="120"/>
      <c r="AHQ23" s="120"/>
      <c r="AHR23" s="120"/>
      <c r="AHS23" s="120"/>
      <c r="AHT23" s="120"/>
      <c r="AHU23" s="120"/>
      <c r="AHV23" s="120"/>
      <c r="AHW23" s="120"/>
      <c r="AHX23" s="120"/>
      <c r="AHY23" s="120"/>
      <c r="AHZ23" s="120"/>
      <c r="AIA23" s="120"/>
      <c r="AIB23" s="120"/>
      <c r="AIC23" s="120"/>
      <c r="AID23" s="120"/>
      <c r="AIE23" s="120"/>
      <c r="AIF23" s="120"/>
      <c r="AIG23" s="120"/>
      <c r="AIH23" s="120"/>
      <c r="AII23" s="120"/>
      <c r="AIJ23" s="120"/>
      <c r="AIK23" s="120"/>
      <c r="AIL23" s="120"/>
      <c r="AIM23" s="120"/>
      <c r="AIN23" s="120"/>
      <c r="AIO23" s="120"/>
      <c r="AIP23" s="120"/>
      <c r="AIQ23" s="120"/>
      <c r="AIR23" s="120"/>
      <c r="AIS23" s="120"/>
      <c r="AIT23" s="120"/>
      <c r="AIU23" s="120"/>
      <c r="AIV23" s="120"/>
      <c r="AIW23" s="120"/>
      <c r="AIX23" s="120"/>
      <c r="AIY23" s="120"/>
      <c r="AIZ23" s="120"/>
      <c r="AJA23" s="120"/>
      <c r="AJB23" s="120"/>
      <c r="AJC23" s="120"/>
      <c r="AJD23" s="120"/>
      <c r="AJE23" s="120"/>
      <c r="AJF23" s="120"/>
      <c r="AJG23" s="120"/>
      <c r="AJH23" s="120"/>
      <c r="AJI23" s="120"/>
      <c r="AJJ23" s="120"/>
      <c r="AJK23" s="120"/>
      <c r="AJL23" s="120"/>
      <c r="AJM23" s="120"/>
      <c r="AJN23" s="120"/>
      <c r="AJO23" s="120"/>
      <c r="AJP23" s="120"/>
      <c r="AJQ23" s="120"/>
      <c r="AJR23" s="120"/>
      <c r="AJS23" s="120"/>
      <c r="AJT23" s="120"/>
      <c r="AJU23" s="120"/>
      <c r="AJV23" s="120"/>
      <c r="AJW23" s="120"/>
      <c r="AJX23" s="120"/>
      <c r="AJY23" s="120"/>
      <c r="AJZ23" s="120"/>
      <c r="AKA23" s="120"/>
      <c r="AKB23" s="120"/>
      <c r="AKC23" s="120"/>
      <c r="AKD23" s="120"/>
      <c r="AKE23" s="120"/>
      <c r="AKF23" s="120"/>
      <c r="AKG23" s="120"/>
      <c r="AKH23" s="120"/>
      <c r="AKI23" s="120"/>
      <c r="AKJ23" s="120"/>
      <c r="AKK23" s="120"/>
      <c r="AKL23" s="120"/>
      <c r="AKM23" s="120"/>
      <c r="AKN23" s="120"/>
      <c r="AKO23" s="120"/>
      <c r="AKP23" s="120"/>
      <c r="AKQ23" s="120"/>
      <c r="AKR23" s="120"/>
      <c r="AKS23" s="120"/>
      <c r="AKT23" s="120"/>
      <c r="AKU23" s="120"/>
      <c r="AKV23" s="120"/>
      <c r="AKW23" s="120"/>
      <c r="AKX23" s="120"/>
      <c r="AKY23" s="120"/>
      <c r="AKZ23" s="120"/>
      <c r="ALA23" s="120"/>
      <c r="ALB23" s="120"/>
      <c r="ALC23" s="120"/>
      <c r="ALD23" s="120"/>
      <c r="ALE23" s="120"/>
      <c r="ALF23" s="120"/>
      <c r="ALG23" s="120"/>
      <c r="ALH23" s="120"/>
      <c r="ALI23" s="120"/>
      <c r="ALJ23" s="120"/>
      <c r="ALK23" s="120"/>
      <c r="ALL23" s="120"/>
      <c r="ALM23" s="120"/>
      <c r="ALN23" s="120"/>
      <c r="ALO23" s="120"/>
      <c r="ALP23" s="120"/>
      <c r="ALQ23" s="120"/>
      <c r="ALR23" s="120"/>
      <c r="ALS23" s="120"/>
      <c r="ALT23" s="120"/>
      <c r="ALU23" s="120"/>
      <c r="ALV23" s="120"/>
      <c r="ALW23" s="120"/>
      <c r="ALX23" s="120"/>
      <c r="ALY23" s="120"/>
      <c r="ALZ23" s="120"/>
      <c r="AMA23" s="120"/>
      <c r="AMB23" s="120"/>
      <c r="AMC23" s="120"/>
      <c r="AMD23" s="120"/>
      <c r="AME23" s="120"/>
      <c r="AMF23" s="120"/>
      <c r="AMG23" s="120"/>
      <c r="AMH23" s="120"/>
      <c r="AMI23" s="120"/>
      <c r="AMJ23" s="120"/>
      <c r="AMK23" s="120"/>
    </row>
    <row r="24" spans="1:1025">
      <c r="A24" s="109"/>
      <c r="B24" s="111" t="s">
        <v>1420</v>
      </c>
      <c r="C24" s="107">
        <v>1</v>
      </c>
      <c r="D24" s="110" t="s">
        <v>41</v>
      </c>
      <c r="E24" s="105">
        <v>3</v>
      </c>
      <c r="F24" s="106"/>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c r="CK24" s="120"/>
      <c r="CL24" s="120"/>
      <c r="CM24" s="120"/>
      <c r="CN24" s="120"/>
      <c r="CO24" s="120"/>
      <c r="CP24" s="120"/>
      <c r="CQ24" s="120"/>
      <c r="CR24" s="120"/>
      <c r="CS24" s="120"/>
      <c r="CT24" s="120"/>
      <c r="CU24" s="120"/>
      <c r="CV24" s="120"/>
      <c r="CW24" s="120"/>
      <c r="CX24" s="120"/>
      <c r="CY24" s="120"/>
      <c r="CZ24" s="120"/>
      <c r="DA24" s="120"/>
      <c r="DB24" s="120"/>
      <c r="DC24" s="120"/>
      <c r="DD24" s="120"/>
      <c r="DE24" s="120"/>
      <c r="DF24" s="120"/>
      <c r="DG24" s="120"/>
      <c r="DH24" s="120"/>
      <c r="DI24" s="120"/>
      <c r="DJ24" s="120"/>
      <c r="DK24" s="120"/>
      <c r="DL24" s="120"/>
      <c r="DM24" s="120"/>
      <c r="DN24" s="120"/>
      <c r="DO24" s="120"/>
      <c r="DP24" s="120"/>
      <c r="DQ24" s="120"/>
      <c r="DR24" s="120"/>
      <c r="DS24" s="120"/>
      <c r="DT24" s="120"/>
      <c r="DU24" s="120"/>
      <c r="DV24" s="120"/>
      <c r="DW24" s="120"/>
      <c r="DX24" s="120"/>
      <c r="DY24" s="120"/>
      <c r="DZ24" s="120"/>
      <c r="EA24" s="120"/>
      <c r="EB24" s="120"/>
      <c r="EC24" s="120"/>
      <c r="ED24" s="120"/>
      <c r="EE24" s="120"/>
      <c r="EF24" s="120"/>
      <c r="EG24" s="120"/>
      <c r="EH24" s="120"/>
      <c r="EI24" s="120"/>
      <c r="EJ24" s="120"/>
      <c r="EK24" s="120"/>
      <c r="EL24" s="120"/>
      <c r="EM24" s="120"/>
      <c r="EN24" s="120"/>
      <c r="EO24" s="120"/>
      <c r="EP24" s="120"/>
      <c r="EQ24" s="120"/>
      <c r="ER24" s="120"/>
      <c r="ES24" s="120"/>
      <c r="ET24" s="120"/>
      <c r="EU24" s="120"/>
      <c r="EV24" s="120"/>
      <c r="EW24" s="120"/>
      <c r="EX24" s="120"/>
      <c r="EY24" s="120"/>
      <c r="EZ24" s="120"/>
      <c r="FA24" s="120"/>
      <c r="FB24" s="120"/>
      <c r="FC24" s="120"/>
      <c r="FD24" s="120"/>
      <c r="FE24" s="120"/>
      <c r="FF24" s="120"/>
      <c r="FG24" s="120"/>
      <c r="FH24" s="120"/>
      <c r="FI24" s="120"/>
      <c r="FJ24" s="120"/>
      <c r="FK24" s="120"/>
      <c r="FL24" s="120"/>
      <c r="FM24" s="120"/>
      <c r="FN24" s="120"/>
      <c r="FO24" s="120"/>
      <c r="FP24" s="120"/>
      <c r="FQ24" s="120"/>
      <c r="FR24" s="120"/>
      <c r="FS24" s="120"/>
      <c r="FT24" s="120"/>
      <c r="FU24" s="120"/>
      <c r="FV24" s="120"/>
      <c r="FW24" s="120"/>
      <c r="FX24" s="120"/>
      <c r="FY24" s="120"/>
      <c r="FZ24" s="120"/>
      <c r="GA24" s="120"/>
      <c r="GB24" s="120"/>
      <c r="GC24" s="120"/>
      <c r="GD24" s="120"/>
      <c r="GE24" s="120"/>
      <c r="GF24" s="120"/>
      <c r="GG24" s="120"/>
      <c r="GH24" s="120"/>
      <c r="GI24" s="120"/>
      <c r="GJ24" s="120"/>
      <c r="GK24" s="120"/>
      <c r="GL24" s="120"/>
      <c r="GM24" s="120"/>
      <c r="GN24" s="120"/>
      <c r="GO24" s="120"/>
      <c r="GP24" s="120"/>
      <c r="GQ24" s="120"/>
      <c r="GR24" s="120"/>
      <c r="GS24" s="120"/>
      <c r="GT24" s="120"/>
      <c r="GU24" s="120"/>
      <c r="GV24" s="120"/>
      <c r="GW24" s="120"/>
      <c r="GX24" s="120"/>
      <c r="GY24" s="120"/>
      <c r="GZ24" s="120"/>
      <c r="HA24" s="120"/>
      <c r="HB24" s="120"/>
      <c r="HC24" s="120"/>
      <c r="HD24" s="120"/>
      <c r="HE24" s="120"/>
      <c r="HF24" s="120"/>
      <c r="HG24" s="120"/>
      <c r="HH24" s="120"/>
      <c r="HI24" s="120"/>
      <c r="HJ24" s="120"/>
      <c r="HK24" s="120"/>
      <c r="HL24" s="120"/>
      <c r="HM24" s="120"/>
      <c r="HN24" s="120"/>
      <c r="HO24" s="120"/>
      <c r="HP24" s="120"/>
      <c r="HQ24" s="120"/>
      <c r="HR24" s="120"/>
      <c r="HS24" s="120"/>
      <c r="HT24" s="120"/>
      <c r="HU24" s="120"/>
      <c r="HV24" s="120"/>
      <c r="HW24" s="120"/>
      <c r="HX24" s="120"/>
      <c r="HY24" s="120"/>
      <c r="HZ24" s="120"/>
      <c r="IA24" s="120"/>
      <c r="IB24" s="120"/>
      <c r="IC24" s="120"/>
      <c r="ID24" s="120"/>
      <c r="IE24" s="120"/>
      <c r="IF24" s="120"/>
      <c r="IG24" s="120"/>
      <c r="IH24" s="120"/>
      <c r="II24" s="120"/>
      <c r="IJ24" s="120"/>
      <c r="IK24" s="120"/>
      <c r="IL24" s="120"/>
      <c r="IM24" s="120"/>
      <c r="IN24" s="120"/>
      <c r="IO24" s="120"/>
      <c r="IP24" s="120"/>
      <c r="IQ24" s="120"/>
      <c r="IR24" s="120"/>
      <c r="IS24" s="120"/>
      <c r="IT24" s="120"/>
      <c r="IU24" s="120"/>
      <c r="IV24" s="120"/>
      <c r="IW24" s="120"/>
      <c r="IX24" s="120"/>
      <c r="IY24" s="120"/>
      <c r="IZ24" s="120"/>
      <c r="JA24" s="120"/>
      <c r="JB24" s="120"/>
      <c r="JC24" s="120"/>
      <c r="JD24" s="120"/>
      <c r="JE24" s="120"/>
      <c r="JF24" s="120"/>
      <c r="JG24" s="120"/>
      <c r="JH24" s="120"/>
      <c r="JI24" s="120"/>
      <c r="JJ24" s="120"/>
      <c r="JK24" s="120"/>
      <c r="JL24" s="120"/>
      <c r="JM24" s="120"/>
      <c r="JN24" s="120"/>
      <c r="JO24" s="120"/>
      <c r="JP24" s="120"/>
      <c r="JQ24" s="120"/>
      <c r="JR24" s="120"/>
      <c r="JS24" s="120"/>
      <c r="JT24" s="120"/>
      <c r="JU24" s="120"/>
      <c r="JV24" s="120"/>
      <c r="JW24" s="120"/>
      <c r="JX24" s="120"/>
      <c r="JY24" s="120"/>
      <c r="JZ24" s="120"/>
      <c r="KA24" s="120"/>
      <c r="KB24" s="120"/>
      <c r="KC24" s="120"/>
      <c r="KD24" s="120"/>
      <c r="KE24" s="120"/>
      <c r="KF24" s="120"/>
      <c r="KG24" s="120"/>
      <c r="KH24" s="120"/>
      <c r="KI24" s="120"/>
      <c r="KJ24" s="120"/>
      <c r="KK24" s="120"/>
      <c r="KL24" s="120"/>
      <c r="KM24" s="120"/>
      <c r="KN24" s="120"/>
      <c r="KO24" s="120"/>
      <c r="KP24" s="120"/>
      <c r="KQ24" s="120"/>
      <c r="KR24" s="120"/>
      <c r="KS24" s="120"/>
      <c r="KT24" s="120"/>
      <c r="KU24" s="120"/>
      <c r="KV24" s="120"/>
      <c r="KW24" s="120"/>
      <c r="KX24" s="120"/>
      <c r="KY24" s="120"/>
      <c r="KZ24" s="120"/>
      <c r="LA24" s="120"/>
      <c r="LB24" s="120"/>
      <c r="LC24" s="120"/>
      <c r="LD24" s="120"/>
      <c r="LE24" s="120"/>
      <c r="LF24" s="120"/>
      <c r="LG24" s="120"/>
      <c r="LH24" s="120"/>
      <c r="LI24" s="120"/>
      <c r="LJ24" s="120"/>
      <c r="LK24" s="120"/>
      <c r="LL24" s="120"/>
      <c r="LM24" s="120"/>
      <c r="LN24" s="120"/>
      <c r="LO24" s="120"/>
      <c r="LP24" s="120"/>
      <c r="LQ24" s="120"/>
      <c r="LR24" s="120"/>
      <c r="LS24" s="120"/>
      <c r="LT24" s="120"/>
      <c r="LU24" s="120"/>
      <c r="LV24" s="120"/>
      <c r="LW24" s="120"/>
      <c r="LX24" s="120"/>
      <c r="LY24" s="120"/>
      <c r="LZ24" s="120"/>
      <c r="MA24" s="120"/>
      <c r="MB24" s="120"/>
      <c r="MC24" s="120"/>
      <c r="MD24" s="120"/>
      <c r="ME24" s="120"/>
      <c r="MF24" s="120"/>
      <c r="MG24" s="120"/>
      <c r="MH24" s="120"/>
      <c r="MI24" s="120"/>
      <c r="MJ24" s="120"/>
      <c r="MK24" s="120"/>
      <c r="ML24" s="120"/>
      <c r="MM24" s="120"/>
      <c r="MN24" s="120"/>
      <c r="MO24" s="120"/>
      <c r="MP24" s="120"/>
      <c r="MQ24" s="120"/>
      <c r="MR24" s="120"/>
      <c r="MS24" s="120"/>
      <c r="MT24" s="120"/>
      <c r="MU24" s="120"/>
      <c r="MV24" s="120"/>
      <c r="MW24" s="120"/>
      <c r="MX24" s="120"/>
      <c r="MY24" s="120"/>
      <c r="MZ24" s="120"/>
      <c r="NA24" s="120"/>
      <c r="NB24" s="120"/>
      <c r="NC24" s="120"/>
      <c r="ND24" s="120"/>
      <c r="NE24" s="120"/>
      <c r="NF24" s="120"/>
      <c r="NG24" s="120"/>
      <c r="NH24" s="120"/>
      <c r="NI24" s="120"/>
      <c r="NJ24" s="120"/>
      <c r="NK24" s="120"/>
      <c r="NL24" s="120"/>
      <c r="NM24" s="120"/>
      <c r="NN24" s="120"/>
      <c r="NO24" s="120"/>
      <c r="NP24" s="120"/>
      <c r="NQ24" s="120"/>
      <c r="NR24" s="120"/>
      <c r="NS24" s="120"/>
      <c r="NT24" s="120"/>
      <c r="NU24" s="120"/>
      <c r="NV24" s="120"/>
      <c r="NW24" s="120"/>
      <c r="NX24" s="120"/>
      <c r="NY24" s="120"/>
      <c r="NZ24" s="120"/>
      <c r="OA24" s="120"/>
      <c r="OB24" s="120"/>
      <c r="OC24" s="120"/>
      <c r="OD24" s="120"/>
      <c r="OE24" s="120"/>
      <c r="OF24" s="120"/>
      <c r="OG24" s="120"/>
      <c r="OH24" s="120"/>
      <c r="OI24" s="120"/>
      <c r="OJ24" s="120"/>
      <c r="OK24" s="120"/>
      <c r="OL24" s="120"/>
      <c r="OM24" s="120"/>
      <c r="ON24" s="120"/>
      <c r="OO24" s="120"/>
      <c r="OP24" s="120"/>
      <c r="OQ24" s="120"/>
      <c r="OR24" s="120"/>
      <c r="OS24" s="120"/>
      <c r="OT24" s="120"/>
      <c r="OU24" s="120"/>
      <c r="OV24" s="120"/>
      <c r="OW24" s="120"/>
      <c r="OX24" s="120"/>
      <c r="OY24" s="120"/>
      <c r="OZ24" s="120"/>
      <c r="PA24" s="120"/>
      <c r="PB24" s="120"/>
      <c r="PC24" s="120"/>
      <c r="PD24" s="120"/>
      <c r="PE24" s="120"/>
      <c r="PF24" s="120"/>
      <c r="PG24" s="120"/>
      <c r="PH24" s="120"/>
      <c r="PI24" s="120"/>
      <c r="PJ24" s="120"/>
      <c r="PK24" s="120"/>
      <c r="PL24" s="120"/>
      <c r="PM24" s="120"/>
      <c r="PN24" s="120"/>
      <c r="PO24" s="120"/>
      <c r="PP24" s="120"/>
      <c r="PQ24" s="120"/>
      <c r="PR24" s="120"/>
      <c r="PS24" s="120"/>
      <c r="PT24" s="120"/>
      <c r="PU24" s="120"/>
      <c r="PV24" s="120"/>
      <c r="PW24" s="120"/>
      <c r="PX24" s="120"/>
      <c r="PY24" s="120"/>
      <c r="PZ24" s="120"/>
      <c r="QA24" s="120"/>
      <c r="QB24" s="120"/>
      <c r="QC24" s="120"/>
      <c r="QD24" s="120"/>
      <c r="QE24" s="120"/>
      <c r="QF24" s="120"/>
      <c r="QG24" s="120"/>
      <c r="QH24" s="120"/>
      <c r="QI24" s="120"/>
      <c r="QJ24" s="120"/>
      <c r="QK24" s="120"/>
      <c r="QL24" s="120"/>
      <c r="QM24" s="120"/>
      <c r="QN24" s="120"/>
      <c r="QO24" s="120"/>
      <c r="QP24" s="120"/>
      <c r="QQ24" s="120"/>
      <c r="QR24" s="120"/>
      <c r="QS24" s="120"/>
      <c r="QT24" s="120"/>
      <c r="QU24" s="120"/>
      <c r="QV24" s="120"/>
      <c r="QW24" s="120"/>
      <c r="QX24" s="120"/>
      <c r="QY24" s="120"/>
      <c r="QZ24" s="120"/>
      <c r="RA24" s="120"/>
      <c r="RB24" s="120"/>
      <c r="RC24" s="120"/>
      <c r="RD24" s="120"/>
      <c r="RE24" s="120"/>
      <c r="RF24" s="120"/>
      <c r="RG24" s="120"/>
      <c r="RH24" s="120"/>
      <c r="RI24" s="120"/>
      <c r="RJ24" s="120"/>
      <c r="RK24" s="120"/>
      <c r="RL24" s="120"/>
      <c r="RM24" s="120"/>
      <c r="RN24" s="120"/>
      <c r="RO24" s="120"/>
      <c r="RP24" s="120"/>
      <c r="RQ24" s="120"/>
      <c r="RR24" s="120"/>
      <c r="RS24" s="120"/>
      <c r="RT24" s="120"/>
      <c r="RU24" s="120"/>
      <c r="RV24" s="120"/>
      <c r="RW24" s="120"/>
      <c r="RX24" s="120"/>
      <c r="RY24" s="120"/>
      <c r="RZ24" s="120"/>
      <c r="SA24" s="120"/>
      <c r="SB24" s="120"/>
      <c r="SC24" s="120"/>
      <c r="SD24" s="120"/>
      <c r="SE24" s="120"/>
      <c r="SF24" s="120"/>
      <c r="SG24" s="120"/>
      <c r="SH24" s="120"/>
      <c r="SI24" s="120"/>
      <c r="SJ24" s="120"/>
      <c r="SK24" s="120"/>
      <c r="SL24" s="120"/>
      <c r="SM24" s="120"/>
      <c r="SN24" s="120"/>
      <c r="SO24" s="120"/>
      <c r="SP24" s="120"/>
      <c r="SQ24" s="120"/>
      <c r="SR24" s="120"/>
      <c r="SS24" s="120"/>
      <c r="ST24" s="120"/>
      <c r="SU24" s="120"/>
      <c r="SV24" s="120"/>
      <c r="SW24" s="120"/>
      <c r="SX24" s="120"/>
      <c r="SY24" s="120"/>
      <c r="SZ24" s="120"/>
      <c r="TA24" s="120"/>
      <c r="TB24" s="120"/>
      <c r="TC24" s="120"/>
      <c r="TD24" s="120"/>
      <c r="TE24" s="120"/>
      <c r="TF24" s="120"/>
      <c r="TG24" s="120"/>
      <c r="TH24" s="120"/>
      <c r="TI24" s="120"/>
      <c r="TJ24" s="120"/>
      <c r="TK24" s="120"/>
      <c r="TL24" s="120"/>
      <c r="TM24" s="120"/>
      <c r="TN24" s="120"/>
      <c r="TO24" s="120"/>
      <c r="TP24" s="120"/>
      <c r="TQ24" s="120"/>
      <c r="TR24" s="120"/>
      <c r="TS24" s="120"/>
      <c r="TT24" s="120"/>
      <c r="TU24" s="120"/>
      <c r="TV24" s="120"/>
      <c r="TW24" s="120"/>
      <c r="TX24" s="120"/>
      <c r="TY24" s="120"/>
      <c r="TZ24" s="120"/>
      <c r="UA24" s="120"/>
      <c r="UB24" s="120"/>
      <c r="UC24" s="120"/>
      <c r="UD24" s="120"/>
      <c r="UE24" s="120"/>
      <c r="UF24" s="120"/>
      <c r="UG24" s="120"/>
      <c r="UH24" s="120"/>
      <c r="UI24" s="120"/>
      <c r="UJ24" s="120"/>
      <c r="UK24" s="120"/>
      <c r="UL24" s="120"/>
      <c r="UM24" s="120"/>
      <c r="UN24" s="120"/>
      <c r="UO24" s="120"/>
      <c r="UP24" s="120"/>
      <c r="UQ24" s="120"/>
      <c r="UR24" s="120"/>
      <c r="US24" s="120"/>
      <c r="UT24" s="120"/>
      <c r="UU24" s="120"/>
      <c r="UV24" s="120"/>
      <c r="UW24" s="120"/>
      <c r="UX24" s="120"/>
      <c r="UY24" s="120"/>
      <c r="UZ24" s="120"/>
      <c r="VA24" s="120"/>
      <c r="VB24" s="120"/>
      <c r="VC24" s="120"/>
      <c r="VD24" s="120"/>
      <c r="VE24" s="120"/>
      <c r="VF24" s="120"/>
      <c r="VG24" s="120"/>
      <c r="VH24" s="120"/>
      <c r="VI24" s="120"/>
      <c r="VJ24" s="120"/>
      <c r="VK24" s="120"/>
      <c r="VL24" s="120"/>
      <c r="VM24" s="120"/>
      <c r="VN24" s="120"/>
      <c r="VO24" s="120"/>
      <c r="VP24" s="120"/>
      <c r="VQ24" s="120"/>
      <c r="VR24" s="120"/>
      <c r="VS24" s="120"/>
      <c r="VT24" s="120"/>
      <c r="VU24" s="120"/>
      <c r="VV24" s="120"/>
      <c r="VW24" s="120"/>
      <c r="VX24" s="120"/>
      <c r="VY24" s="120"/>
      <c r="VZ24" s="120"/>
      <c r="WA24" s="120"/>
      <c r="WB24" s="120"/>
      <c r="WC24" s="120"/>
      <c r="WD24" s="120"/>
      <c r="WE24" s="120"/>
      <c r="WF24" s="120"/>
      <c r="WG24" s="120"/>
      <c r="WH24" s="120"/>
      <c r="WI24" s="120"/>
      <c r="WJ24" s="120"/>
      <c r="WK24" s="120"/>
      <c r="WL24" s="120"/>
      <c r="WM24" s="120"/>
      <c r="WN24" s="120"/>
      <c r="WO24" s="120"/>
      <c r="WP24" s="120"/>
      <c r="WQ24" s="120"/>
      <c r="WR24" s="120"/>
      <c r="WS24" s="120"/>
      <c r="WT24" s="120"/>
      <c r="WU24" s="120"/>
      <c r="WV24" s="120"/>
      <c r="WW24" s="120"/>
      <c r="WX24" s="120"/>
      <c r="WY24" s="120"/>
      <c r="WZ24" s="120"/>
      <c r="XA24" s="120"/>
      <c r="XB24" s="120"/>
      <c r="XC24" s="120"/>
      <c r="XD24" s="120"/>
      <c r="XE24" s="120"/>
      <c r="XF24" s="120"/>
      <c r="XG24" s="120"/>
      <c r="XH24" s="120"/>
      <c r="XI24" s="120"/>
      <c r="XJ24" s="120"/>
      <c r="XK24" s="120"/>
      <c r="XL24" s="120"/>
      <c r="XM24" s="120"/>
      <c r="XN24" s="120"/>
      <c r="XO24" s="120"/>
      <c r="XP24" s="120"/>
      <c r="XQ24" s="120"/>
      <c r="XR24" s="120"/>
      <c r="XS24" s="120"/>
      <c r="XT24" s="120"/>
      <c r="XU24" s="120"/>
      <c r="XV24" s="120"/>
      <c r="XW24" s="120"/>
      <c r="XX24" s="120"/>
      <c r="XY24" s="120"/>
      <c r="XZ24" s="120"/>
      <c r="YA24" s="120"/>
      <c r="YB24" s="120"/>
      <c r="YC24" s="120"/>
      <c r="YD24" s="120"/>
      <c r="YE24" s="120"/>
      <c r="YF24" s="120"/>
      <c r="YG24" s="120"/>
      <c r="YH24" s="120"/>
      <c r="YI24" s="120"/>
      <c r="YJ24" s="120"/>
      <c r="YK24" s="120"/>
      <c r="YL24" s="120"/>
      <c r="YM24" s="120"/>
      <c r="YN24" s="120"/>
      <c r="YO24" s="120"/>
      <c r="YP24" s="120"/>
      <c r="YQ24" s="120"/>
      <c r="YR24" s="120"/>
      <c r="YS24" s="120"/>
      <c r="YT24" s="120"/>
      <c r="YU24" s="120"/>
      <c r="YV24" s="120"/>
      <c r="YW24" s="120"/>
      <c r="YX24" s="120"/>
      <c r="YY24" s="120"/>
      <c r="YZ24" s="120"/>
      <c r="ZA24" s="120"/>
      <c r="ZB24" s="120"/>
      <c r="ZC24" s="120"/>
      <c r="ZD24" s="120"/>
      <c r="ZE24" s="120"/>
      <c r="ZF24" s="120"/>
      <c r="ZG24" s="120"/>
      <c r="ZH24" s="120"/>
      <c r="ZI24" s="120"/>
      <c r="ZJ24" s="120"/>
      <c r="ZK24" s="120"/>
      <c r="ZL24" s="120"/>
      <c r="ZM24" s="120"/>
      <c r="ZN24" s="120"/>
      <c r="ZO24" s="120"/>
      <c r="ZP24" s="120"/>
      <c r="ZQ24" s="120"/>
      <c r="ZR24" s="120"/>
      <c r="ZS24" s="120"/>
      <c r="ZT24" s="120"/>
      <c r="ZU24" s="120"/>
      <c r="ZV24" s="120"/>
      <c r="ZW24" s="120"/>
      <c r="ZX24" s="120"/>
      <c r="ZY24" s="120"/>
      <c r="ZZ24" s="120"/>
      <c r="AAA24" s="120"/>
      <c r="AAB24" s="120"/>
      <c r="AAC24" s="120"/>
      <c r="AAD24" s="120"/>
      <c r="AAE24" s="120"/>
      <c r="AAF24" s="120"/>
      <c r="AAG24" s="120"/>
      <c r="AAH24" s="120"/>
      <c r="AAI24" s="120"/>
      <c r="AAJ24" s="120"/>
      <c r="AAK24" s="120"/>
      <c r="AAL24" s="120"/>
      <c r="AAM24" s="120"/>
      <c r="AAN24" s="120"/>
      <c r="AAO24" s="120"/>
      <c r="AAP24" s="120"/>
      <c r="AAQ24" s="120"/>
      <c r="AAR24" s="120"/>
      <c r="AAS24" s="120"/>
      <c r="AAT24" s="120"/>
      <c r="AAU24" s="120"/>
      <c r="AAV24" s="120"/>
      <c r="AAW24" s="120"/>
      <c r="AAX24" s="120"/>
      <c r="AAY24" s="120"/>
      <c r="AAZ24" s="120"/>
      <c r="ABA24" s="120"/>
      <c r="ABB24" s="120"/>
      <c r="ABC24" s="120"/>
      <c r="ABD24" s="120"/>
      <c r="ABE24" s="120"/>
      <c r="ABF24" s="120"/>
      <c r="ABG24" s="120"/>
      <c r="ABH24" s="120"/>
      <c r="ABI24" s="120"/>
      <c r="ABJ24" s="120"/>
      <c r="ABK24" s="120"/>
      <c r="ABL24" s="120"/>
      <c r="ABM24" s="120"/>
      <c r="ABN24" s="120"/>
      <c r="ABO24" s="120"/>
      <c r="ABP24" s="120"/>
      <c r="ABQ24" s="120"/>
      <c r="ABR24" s="120"/>
      <c r="ABS24" s="120"/>
      <c r="ABT24" s="120"/>
      <c r="ABU24" s="120"/>
      <c r="ABV24" s="120"/>
      <c r="ABW24" s="120"/>
      <c r="ABX24" s="120"/>
      <c r="ABY24" s="120"/>
      <c r="ABZ24" s="120"/>
      <c r="ACA24" s="120"/>
      <c r="ACB24" s="120"/>
      <c r="ACC24" s="120"/>
      <c r="ACD24" s="120"/>
      <c r="ACE24" s="120"/>
      <c r="ACF24" s="120"/>
      <c r="ACG24" s="120"/>
      <c r="ACH24" s="120"/>
      <c r="ACI24" s="120"/>
      <c r="ACJ24" s="120"/>
      <c r="ACK24" s="120"/>
      <c r="ACL24" s="120"/>
      <c r="ACM24" s="120"/>
      <c r="ACN24" s="120"/>
      <c r="ACO24" s="120"/>
      <c r="ACP24" s="120"/>
      <c r="ACQ24" s="120"/>
      <c r="ACR24" s="120"/>
      <c r="ACS24" s="120"/>
      <c r="ACT24" s="120"/>
      <c r="ACU24" s="120"/>
      <c r="ACV24" s="120"/>
      <c r="ACW24" s="120"/>
      <c r="ACX24" s="120"/>
      <c r="ACY24" s="120"/>
      <c r="ACZ24" s="120"/>
      <c r="ADA24" s="120"/>
      <c r="ADB24" s="120"/>
      <c r="ADC24" s="120"/>
      <c r="ADD24" s="120"/>
      <c r="ADE24" s="120"/>
      <c r="ADF24" s="120"/>
      <c r="ADG24" s="120"/>
      <c r="ADH24" s="120"/>
      <c r="ADI24" s="120"/>
      <c r="ADJ24" s="120"/>
      <c r="ADK24" s="120"/>
      <c r="ADL24" s="120"/>
      <c r="ADM24" s="120"/>
      <c r="ADN24" s="120"/>
      <c r="ADO24" s="120"/>
      <c r="ADP24" s="120"/>
      <c r="ADQ24" s="120"/>
      <c r="ADR24" s="120"/>
      <c r="ADS24" s="120"/>
      <c r="ADT24" s="120"/>
      <c r="ADU24" s="120"/>
      <c r="ADV24" s="120"/>
      <c r="ADW24" s="120"/>
      <c r="ADX24" s="120"/>
      <c r="ADY24" s="120"/>
      <c r="ADZ24" s="120"/>
      <c r="AEA24" s="120"/>
      <c r="AEB24" s="120"/>
      <c r="AEC24" s="120"/>
      <c r="AED24" s="120"/>
      <c r="AEE24" s="120"/>
      <c r="AEF24" s="120"/>
      <c r="AEG24" s="120"/>
      <c r="AEH24" s="120"/>
      <c r="AEI24" s="120"/>
      <c r="AEJ24" s="120"/>
      <c r="AEK24" s="120"/>
      <c r="AEL24" s="120"/>
      <c r="AEM24" s="120"/>
      <c r="AEN24" s="120"/>
      <c r="AEO24" s="120"/>
      <c r="AEP24" s="120"/>
      <c r="AEQ24" s="120"/>
      <c r="AER24" s="120"/>
      <c r="AES24" s="120"/>
      <c r="AET24" s="120"/>
      <c r="AEU24" s="120"/>
      <c r="AEV24" s="120"/>
      <c r="AEW24" s="120"/>
      <c r="AEX24" s="120"/>
      <c r="AEY24" s="120"/>
      <c r="AEZ24" s="120"/>
      <c r="AFA24" s="120"/>
      <c r="AFB24" s="120"/>
      <c r="AFC24" s="120"/>
      <c r="AFD24" s="120"/>
      <c r="AFE24" s="120"/>
      <c r="AFF24" s="120"/>
      <c r="AFG24" s="120"/>
      <c r="AFH24" s="120"/>
      <c r="AFI24" s="120"/>
      <c r="AFJ24" s="120"/>
      <c r="AFK24" s="120"/>
      <c r="AFL24" s="120"/>
      <c r="AFM24" s="120"/>
      <c r="AFN24" s="120"/>
      <c r="AFO24" s="120"/>
      <c r="AFP24" s="120"/>
      <c r="AFQ24" s="120"/>
      <c r="AFR24" s="120"/>
      <c r="AFS24" s="120"/>
      <c r="AFT24" s="120"/>
      <c r="AFU24" s="120"/>
      <c r="AFV24" s="120"/>
      <c r="AFW24" s="120"/>
      <c r="AFX24" s="120"/>
      <c r="AFY24" s="120"/>
      <c r="AFZ24" s="120"/>
      <c r="AGA24" s="120"/>
      <c r="AGB24" s="120"/>
      <c r="AGC24" s="120"/>
      <c r="AGD24" s="120"/>
      <c r="AGE24" s="120"/>
      <c r="AGF24" s="120"/>
      <c r="AGG24" s="120"/>
      <c r="AGH24" s="120"/>
      <c r="AGI24" s="120"/>
      <c r="AGJ24" s="120"/>
      <c r="AGK24" s="120"/>
      <c r="AGL24" s="120"/>
      <c r="AGM24" s="120"/>
      <c r="AGN24" s="120"/>
      <c r="AGO24" s="120"/>
      <c r="AGP24" s="120"/>
      <c r="AGQ24" s="120"/>
      <c r="AGR24" s="120"/>
      <c r="AGS24" s="120"/>
      <c r="AGT24" s="120"/>
      <c r="AGU24" s="120"/>
      <c r="AGV24" s="120"/>
      <c r="AGW24" s="120"/>
      <c r="AGX24" s="120"/>
      <c r="AGY24" s="120"/>
      <c r="AGZ24" s="120"/>
      <c r="AHA24" s="120"/>
      <c r="AHB24" s="120"/>
      <c r="AHC24" s="120"/>
      <c r="AHD24" s="120"/>
      <c r="AHE24" s="120"/>
      <c r="AHF24" s="120"/>
      <c r="AHG24" s="120"/>
      <c r="AHH24" s="120"/>
      <c r="AHI24" s="120"/>
      <c r="AHJ24" s="120"/>
      <c r="AHK24" s="120"/>
      <c r="AHL24" s="120"/>
      <c r="AHM24" s="120"/>
      <c r="AHN24" s="120"/>
      <c r="AHO24" s="120"/>
      <c r="AHP24" s="120"/>
      <c r="AHQ24" s="120"/>
      <c r="AHR24" s="120"/>
      <c r="AHS24" s="120"/>
      <c r="AHT24" s="120"/>
      <c r="AHU24" s="120"/>
      <c r="AHV24" s="120"/>
      <c r="AHW24" s="120"/>
      <c r="AHX24" s="120"/>
      <c r="AHY24" s="120"/>
      <c r="AHZ24" s="120"/>
      <c r="AIA24" s="120"/>
      <c r="AIB24" s="120"/>
      <c r="AIC24" s="120"/>
      <c r="AID24" s="120"/>
      <c r="AIE24" s="120"/>
      <c r="AIF24" s="120"/>
      <c r="AIG24" s="120"/>
      <c r="AIH24" s="120"/>
      <c r="AII24" s="120"/>
      <c r="AIJ24" s="120"/>
      <c r="AIK24" s="120"/>
      <c r="AIL24" s="120"/>
      <c r="AIM24" s="120"/>
      <c r="AIN24" s="120"/>
      <c r="AIO24" s="120"/>
      <c r="AIP24" s="120"/>
      <c r="AIQ24" s="120"/>
      <c r="AIR24" s="120"/>
      <c r="AIS24" s="120"/>
      <c r="AIT24" s="120"/>
      <c r="AIU24" s="120"/>
      <c r="AIV24" s="120"/>
      <c r="AIW24" s="120"/>
      <c r="AIX24" s="120"/>
      <c r="AIY24" s="120"/>
      <c r="AIZ24" s="120"/>
      <c r="AJA24" s="120"/>
      <c r="AJB24" s="120"/>
      <c r="AJC24" s="120"/>
      <c r="AJD24" s="120"/>
      <c r="AJE24" s="120"/>
      <c r="AJF24" s="120"/>
      <c r="AJG24" s="120"/>
      <c r="AJH24" s="120"/>
      <c r="AJI24" s="120"/>
      <c r="AJJ24" s="120"/>
      <c r="AJK24" s="120"/>
      <c r="AJL24" s="120"/>
      <c r="AJM24" s="120"/>
      <c r="AJN24" s="120"/>
      <c r="AJO24" s="120"/>
      <c r="AJP24" s="120"/>
      <c r="AJQ24" s="120"/>
      <c r="AJR24" s="120"/>
      <c r="AJS24" s="120"/>
      <c r="AJT24" s="120"/>
      <c r="AJU24" s="120"/>
      <c r="AJV24" s="120"/>
      <c r="AJW24" s="120"/>
      <c r="AJX24" s="120"/>
      <c r="AJY24" s="120"/>
      <c r="AJZ24" s="120"/>
      <c r="AKA24" s="120"/>
      <c r="AKB24" s="120"/>
      <c r="AKC24" s="120"/>
      <c r="AKD24" s="120"/>
      <c r="AKE24" s="120"/>
      <c r="AKF24" s="120"/>
      <c r="AKG24" s="120"/>
      <c r="AKH24" s="120"/>
      <c r="AKI24" s="120"/>
      <c r="AKJ24" s="120"/>
      <c r="AKK24" s="120"/>
      <c r="AKL24" s="120"/>
      <c r="AKM24" s="120"/>
      <c r="AKN24" s="120"/>
      <c r="AKO24" s="120"/>
      <c r="AKP24" s="120"/>
      <c r="AKQ24" s="120"/>
      <c r="AKR24" s="120"/>
      <c r="AKS24" s="120"/>
      <c r="AKT24" s="120"/>
      <c r="AKU24" s="120"/>
      <c r="AKV24" s="120"/>
      <c r="AKW24" s="120"/>
      <c r="AKX24" s="120"/>
      <c r="AKY24" s="120"/>
      <c r="AKZ24" s="120"/>
      <c r="ALA24" s="120"/>
      <c r="ALB24" s="120"/>
      <c r="ALC24" s="120"/>
      <c r="ALD24" s="120"/>
      <c r="ALE24" s="120"/>
      <c r="ALF24" s="120"/>
      <c r="ALG24" s="120"/>
      <c r="ALH24" s="120"/>
      <c r="ALI24" s="120"/>
      <c r="ALJ24" s="120"/>
      <c r="ALK24" s="120"/>
      <c r="ALL24" s="120"/>
      <c r="ALM24" s="120"/>
      <c r="ALN24" s="120"/>
      <c r="ALO24" s="120"/>
      <c r="ALP24" s="120"/>
      <c r="ALQ24" s="120"/>
      <c r="ALR24" s="120"/>
      <c r="ALS24" s="120"/>
      <c r="ALT24" s="120"/>
      <c r="ALU24" s="120"/>
      <c r="ALV24" s="120"/>
      <c r="ALW24" s="120"/>
      <c r="ALX24" s="120"/>
      <c r="ALY24" s="120"/>
      <c r="ALZ24" s="120"/>
      <c r="AMA24" s="120"/>
      <c r="AMB24" s="120"/>
      <c r="AMC24" s="120"/>
      <c r="AMD24" s="120"/>
      <c r="AME24" s="120"/>
      <c r="AMF24" s="120"/>
      <c r="AMG24" s="120"/>
      <c r="AMH24" s="120"/>
      <c r="AMI24" s="120"/>
      <c r="AMJ24" s="120"/>
      <c r="AMK24" s="120"/>
    </row>
    <row r="25" spans="1:1025">
      <c r="A25" s="109"/>
      <c r="B25" s="110" t="s">
        <v>1421</v>
      </c>
      <c r="C25" s="107"/>
      <c r="D25" s="110" t="s">
        <v>41</v>
      </c>
      <c r="E25" s="105"/>
      <c r="F25" s="106"/>
      <c r="G25" s="120"/>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c r="CK25" s="120"/>
      <c r="CL25" s="120"/>
      <c r="CM25" s="120"/>
      <c r="CN25" s="120"/>
      <c r="CO25" s="120"/>
      <c r="CP25" s="120"/>
      <c r="CQ25" s="120"/>
      <c r="CR25" s="120"/>
      <c r="CS25" s="120"/>
      <c r="CT25" s="120"/>
      <c r="CU25" s="120"/>
      <c r="CV25" s="120"/>
      <c r="CW25" s="120"/>
      <c r="CX25" s="120"/>
      <c r="CY25" s="120"/>
      <c r="CZ25" s="120"/>
      <c r="DA25" s="120"/>
      <c r="DB25" s="120"/>
      <c r="DC25" s="120"/>
      <c r="DD25" s="120"/>
      <c r="DE25" s="120"/>
      <c r="DF25" s="120"/>
      <c r="DG25" s="120"/>
      <c r="DH25" s="120"/>
      <c r="DI25" s="120"/>
      <c r="DJ25" s="120"/>
      <c r="DK25" s="120"/>
      <c r="DL25" s="120"/>
      <c r="DM25" s="120"/>
      <c r="DN25" s="120"/>
      <c r="DO25" s="120"/>
      <c r="DP25" s="120"/>
      <c r="DQ25" s="120"/>
      <c r="DR25" s="120"/>
      <c r="DS25" s="120"/>
      <c r="DT25" s="120"/>
      <c r="DU25" s="120"/>
      <c r="DV25" s="120"/>
      <c r="DW25" s="120"/>
      <c r="DX25" s="120"/>
      <c r="DY25" s="120"/>
      <c r="DZ25" s="120"/>
      <c r="EA25" s="120"/>
      <c r="EB25" s="120"/>
      <c r="EC25" s="120"/>
      <c r="ED25" s="120"/>
      <c r="EE25" s="120"/>
      <c r="EF25" s="120"/>
      <c r="EG25" s="120"/>
      <c r="EH25" s="120"/>
      <c r="EI25" s="120"/>
      <c r="EJ25" s="120"/>
      <c r="EK25" s="120"/>
      <c r="EL25" s="120"/>
      <c r="EM25" s="120"/>
      <c r="EN25" s="120"/>
      <c r="EO25" s="120"/>
      <c r="EP25" s="120"/>
      <c r="EQ25" s="120"/>
      <c r="ER25" s="120"/>
      <c r="ES25" s="120"/>
      <c r="ET25" s="120"/>
      <c r="EU25" s="120"/>
      <c r="EV25" s="120"/>
      <c r="EW25" s="120"/>
      <c r="EX25" s="120"/>
      <c r="EY25" s="120"/>
      <c r="EZ25" s="120"/>
      <c r="FA25" s="120"/>
      <c r="FB25" s="120"/>
      <c r="FC25" s="120"/>
      <c r="FD25" s="120"/>
      <c r="FE25" s="120"/>
      <c r="FF25" s="120"/>
      <c r="FG25" s="120"/>
      <c r="FH25" s="120"/>
      <c r="FI25" s="120"/>
      <c r="FJ25" s="120"/>
      <c r="FK25" s="120"/>
      <c r="FL25" s="120"/>
      <c r="FM25" s="120"/>
      <c r="FN25" s="120"/>
      <c r="FO25" s="120"/>
      <c r="FP25" s="120"/>
      <c r="FQ25" s="120"/>
      <c r="FR25" s="120"/>
      <c r="FS25" s="120"/>
      <c r="FT25" s="120"/>
      <c r="FU25" s="120"/>
      <c r="FV25" s="120"/>
      <c r="FW25" s="120"/>
      <c r="FX25" s="120"/>
      <c r="FY25" s="120"/>
      <c r="FZ25" s="120"/>
      <c r="GA25" s="120"/>
      <c r="GB25" s="120"/>
      <c r="GC25" s="120"/>
      <c r="GD25" s="120"/>
      <c r="GE25" s="120"/>
      <c r="GF25" s="120"/>
      <c r="GG25" s="120"/>
      <c r="GH25" s="120"/>
      <c r="GI25" s="120"/>
      <c r="GJ25" s="120"/>
      <c r="GK25" s="120"/>
      <c r="GL25" s="120"/>
      <c r="GM25" s="120"/>
      <c r="GN25" s="120"/>
      <c r="GO25" s="120"/>
      <c r="GP25" s="120"/>
      <c r="GQ25" s="120"/>
      <c r="GR25" s="120"/>
      <c r="GS25" s="120"/>
      <c r="GT25" s="120"/>
      <c r="GU25" s="120"/>
      <c r="GV25" s="120"/>
      <c r="GW25" s="120"/>
      <c r="GX25" s="120"/>
      <c r="GY25" s="120"/>
      <c r="GZ25" s="120"/>
      <c r="HA25" s="120"/>
      <c r="HB25" s="120"/>
      <c r="HC25" s="120"/>
      <c r="HD25" s="120"/>
      <c r="HE25" s="120"/>
      <c r="HF25" s="120"/>
      <c r="HG25" s="120"/>
      <c r="HH25" s="120"/>
      <c r="HI25" s="120"/>
      <c r="HJ25" s="120"/>
      <c r="HK25" s="120"/>
      <c r="HL25" s="120"/>
      <c r="HM25" s="120"/>
      <c r="HN25" s="120"/>
      <c r="HO25" s="120"/>
      <c r="HP25" s="120"/>
      <c r="HQ25" s="120"/>
      <c r="HR25" s="120"/>
      <c r="HS25" s="120"/>
      <c r="HT25" s="120"/>
      <c r="HU25" s="120"/>
      <c r="HV25" s="120"/>
      <c r="HW25" s="120"/>
      <c r="HX25" s="120"/>
      <c r="HY25" s="120"/>
      <c r="HZ25" s="120"/>
      <c r="IA25" s="120"/>
      <c r="IB25" s="120"/>
      <c r="IC25" s="120"/>
      <c r="ID25" s="120"/>
      <c r="IE25" s="120"/>
      <c r="IF25" s="120"/>
      <c r="IG25" s="120"/>
      <c r="IH25" s="120"/>
      <c r="II25" s="120"/>
      <c r="IJ25" s="120"/>
      <c r="IK25" s="120"/>
      <c r="IL25" s="120"/>
      <c r="IM25" s="120"/>
      <c r="IN25" s="120"/>
      <c r="IO25" s="120"/>
      <c r="IP25" s="120"/>
      <c r="IQ25" s="120"/>
      <c r="IR25" s="120"/>
      <c r="IS25" s="120"/>
      <c r="IT25" s="120"/>
      <c r="IU25" s="120"/>
      <c r="IV25" s="120"/>
      <c r="IW25" s="120"/>
      <c r="IX25" s="120"/>
      <c r="IY25" s="120"/>
      <c r="IZ25" s="120"/>
      <c r="JA25" s="120"/>
      <c r="JB25" s="120"/>
      <c r="JC25" s="120"/>
      <c r="JD25" s="120"/>
      <c r="JE25" s="120"/>
      <c r="JF25" s="120"/>
      <c r="JG25" s="120"/>
      <c r="JH25" s="120"/>
      <c r="JI25" s="120"/>
      <c r="JJ25" s="120"/>
      <c r="JK25" s="120"/>
      <c r="JL25" s="120"/>
      <c r="JM25" s="120"/>
      <c r="JN25" s="120"/>
      <c r="JO25" s="120"/>
      <c r="JP25" s="120"/>
      <c r="JQ25" s="120"/>
      <c r="JR25" s="120"/>
      <c r="JS25" s="120"/>
      <c r="JT25" s="120"/>
      <c r="JU25" s="120"/>
      <c r="JV25" s="120"/>
      <c r="JW25" s="120"/>
      <c r="JX25" s="120"/>
      <c r="JY25" s="120"/>
      <c r="JZ25" s="120"/>
      <c r="KA25" s="120"/>
      <c r="KB25" s="120"/>
      <c r="KC25" s="120"/>
      <c r="KD25" s="120"/>
      <c r="KE25" s="120"/>
      <c r="KF25" s="120"/>
      <c r="KG25" s="120"/>
      <c r="KH25" s="120"/>
      <c r="KI25" s="120"/>
      <c r="KJ25" s="120"/>
      <c r="KK25" s="120"/>
      <c r="KL25" s="120"/>
      <c r="KM25" s="120"/>
      <c r="KN25" s="120"/>
      <c r="KO25" s="120"/>
      <c r="KP25" s="120"/>
      <c r="KQ25" s="120"/>
      <c r="KR25" s="120"/>
      <c r="KS25" s="120"/>
      <c r="KT25" s="120"/>
      <c r="KU25" s="120"/>
      <c r="KV25" s="120"/>
      <c r="KW25" s="120"/>
      <c r="KX25" s="120"/>
      <c r="KY25" s="120"/>
      <c r="KZ25" s="120"/>
      <c r="LA25" s="120"/>
      <c r="LB25" s="120"/>
      <c r="LC25" s="120"/>
      <c r="LD25" s="120"/>
      <c r="LE25" s="120"/>
      <c r="LF25" s="120"/>
      <c r="LG25" s="120"/>
      <c r="LH25" s="120"/>
      <c r="LI25" s="120"/>
      <c r="LJ25" s="120"/>
      <c r="LK25" s="120"/>
      <c r="LL25" s="120"/>
      <c r="LM25" s="120"/>
      <c r="LN25" s="120"/>
      <c r="LO25" s="120"/>
      <c r="LP25" s="120"/>
      <c r="LQ25" s="120"/>
      <c r="LR25" s="120"/>
      <c r="LS25" s="120"/>
      <c r="LT25" s="120"/>
      <c r="LU25" s="120"/>
      <c r="LV25" s="120"/>
      <c r="LW25" s="120"/>
      <c r="LX25" s="120"/>
      <c r="LY25" s="120"/>
      <c r="LZ25" s="120"/>
      <c r="MA25" s="120"/>
      <c r="MB25" s="120"/>
      <c r="MC25" s="120"/>
      <c r="MD25" s="120"/>
      <c r="ME25" s="120"/>
      <c r="MF25" s="120"/>
      <c r="MG25" s="120"/>
      <c r="MH25" s="120"/>
      <c r="MI25" s="120"/>
      <c r="MJ25" s="120"/>
      <c r="MK25" s="120"/>
      <c r="ML25" s="120"/>
      <c r="MM25" s="120"/>
      <c r="MN25" s="120"/>
      <c r="MO25" s="120"/>
      <c r="MP25" s="120"/>
      <c r="MQ25" s="120"/>
      <c r="MR25" s="120"/>
      <c r="MS25" s="120"/>
      <c r="MT25" s="120"/>
      <c r="MU25" s="120"/>
      <c r="MV25" s="120"/>
      <c r="MW25" s="120"/>
      <c r="MX25" s="120"/>
      <c r="MY25" s="120"/>
      <c r="MZ25" s="120"/>
      <c r="NA25" s="120"/>
      <c r="NB25" s="120"/>
      <c r="NC25" s="120"/>
      <c r="ND25" s="120"/>
      <c r="NE25" s="120"/>
      <c r="NF25" s="120"/>
      <c r="NG25" s="120"/>
      <c r="NH25" s="120"/>
      <c r="NI25" s="120"/>
      <c r="NJ25" s="120"/>
      <c r="NK25" s="120"/>
      <c r="NL25" s="120"/>
      <c r="NM25" s="120"/>
      <c r="NN25" s="120"/>
      <c r="NO25" s="120"/>
      <c r="NP25" s="120"/>
      <c r="NQ25" s="120"/>
      <c r="NR25" s="120"/>
      <c r="NS25" s="120"/>
      <c r="NT25" s="120"/>
      <c r="NU25" s="120"/>
      <c r="NV25" s="120"/>
      <c r="NW25" s="120"/>
      <c r="NX25" s="120"/>
      <c r="NY25" s="120"/>
      <c r="NZ25" s="120"/>
      <c r="OA25" s="120"/>
      <c r="OB25" s="120"/>
      <c r="OC25" s="120"/>
      <c r="OD25" s="120"/>
      <c r="OE25" s="120"/>
      <c r="OF25" s="120"/>
      <c r="OG25" s="120"/>
      <c r="OH25" s="120"/>
      <c r="OI25" s="120"/>
      <c r="OJ25" s="120"/>
      <c r="OK25" s="120"/>
      <c r="OL25" s="120"/>
      <c r="OM25" s="120"/>
      <c r="ON25" s="120"/>
      <c r="OO25" s="120"/>
      <c r="OP25" s="120"/>
      <c r="OQ25" s="120"/>
      <c r="OR25" s="120"/>
      <c r="OS25" s="120"/>
      <c r="OT25" s="120"/>
      <c r="OU25" s="120"/>
      <c r="OV25" s="120"/>
      <c r="OW25" s="120"/>
      <c r="OX25" s="120"/>
      <c r="OY25" s="120"/>
      <c r="OZ25" s="120"/>
      <c r="PA25" s="120"/>
      <c r="PB25" s="120"/>
      <c r="PC25" s="120"/>
      <c r="PD25" s="120"/>
      <c r="PE25" s="120"/>
      <c r="PF25" s="120"/>
      <c r="PG25" s="120"/>
      <c r="PH25" s="120"/>
      <c r="PI25" s="120"/>
      <c r="PJ25" s="120"/>
      <c r="PK25" s="120"/>
      <c r="PL25" s="120"/>
      <c r="PM25" s="120"/>
      <c r="PN25" s="120"/>
      <c r="PO25" s="120"/>
      <c r="PP25" s="120"/>
      <c r="PQ25" s="120"/>
      <c r="PR25" s="120"/>
      <c r="PS25" s="120"/>
      <c r="PT25" s="120"/>
      <c r="PU25" s="120"/>
      <c r="PV25" s="120"/>
      <c r="PW25" s="120"/>
      <c r="PX25" s="120"/>
      <c r="PY25" s="120"/>
      <c r="PZ25" s="120"/>
      <c r="QA25" s="120"/>
      <c r="QB25" s="120"/>
      <c r="QC25" s="120"/>
      <c r="QD25" s="120"/>
      <c r="QE25" s="120"/>
      <c r="QF25" s="120"/>
      <c r="QG25" s="120"/>
      <c r="QH25" s="120"/>
      <c r="QI25" s="120"/>
      <c r="QJ25" s="120"/>
      <c r="QK25" s="120"/>
      <c r="QL25" s="120"/>
      <c r="QM25" s="120"/>
      <c r="QN25" s="120"/>
      <c r="QO25" s="120"/>
      <c r="QP25" s="120"/>
      <c r="QQ25" s="120"/>
      <c r="QR25" s="120"/>
      <c r="QS25" s="120"/>
      <c r="QT25" s="120"/>
      <c r="QU25" s="120"/>
      <c r="QV25" s="120"/>
      <c r="QW25" s="120"/>
      <c r="QX25" s="120"/>
      <c r="QY25" s="120"/>
      <c r="QZ25" s="120"/>
      <c r="RA25" s="120"/>
      <c r="RB25" s="120"/>
      <c r="RC25" s="120"/>
      <c r="RD25" s="120"/>
      <c r="RE25" s="120"/>
      <c r="RF25" s="120"/>
      <c r="RG25" s="120"/>
      <c r="RH25" s="120"/>
      <c r="RI25" s="120"/>
      <c r="RJ25" s="120"/>
      <c r="RK25" s="120"/>
      <c r="RL25" s="120"/>
      <c r="RM25" s="120"/>
      <c r="RN25" s="120"/>
      <c r="RO25" s="120"/>
      <c r="RP25" s="120"/>
      <c r="RQ25" s="120"/>
      <c r="RR25" s="120"/>
      <c r="RS25" s="120"/>
      <c r="RT25" s="120"/>
      <c r="RU25" s="120"/>
      <c r="RV25" s="120"/>
      <c r="RW25" s="120"/>
      <c r="RX25" s="120"/>
      <c r="RY25" s="120"/>
      <c r="RZ25" s="120"/>
      <c r="SA25" s="120"/>
      <c r="SB25" s="120"/>
      <c r="SC25" s="120"/>
      <c r="SD25" s="120"/>
      <c r="SE25" s="120"/>
      <c r="SF25" s="120"/>
      <c r="SG25" s="120"/>
      <c r="SH25" s="120"/>
      <c r="SI25" s="120"/>
      <c r="SJ25" s="120"/>
      <c r="SK25" s="120"/>
      <c r="SL25" s="120"/>
      <c r="SM25" s="120"/>
      <c r="SN25" s="120"/>
      <c r="SO25" s="120"/>
      <c r="SP25" s="120"/>
      <c r="SQ25" s="120"/>
      <c r="SR25" s="120"/>
      <c r="SS25" s="120"/>
      <c r="ST25" s="120"/>
      <c r="SU25" s="120"/>
      <c r="SV25" s="120"/>
      <c r="SW25" s="120"/>
      <c r="SX25" s="120"/>
      <c r="SY25" s="120"/>
      <c r="SZ25" s="120"/>
      <c r="TA25" s="120"/>
      <c r="TB25" s="120"/>
      <c r="TC25" s="120"/>
      <c r="TD25" s="120"/>
      <c r="TE25" s="120"/>
      <c r="TF25" s="120"/>
      <c r="TG25" s="120"/>
      <c r="TH25" s="120"/>
      <c r="TI25" s="120"/>
      <c r="TJ25" s="120"/>
      <c r="TK25" s="120"/>
      <c r="TL25" s="120"/>
      <c r="TM25" s="120"/>
      <c r="TN25" s="120"/>
      <c r="TO25" s="120"/>
      <c r="TP25" s="120"/>
      <c r="TQ25" s="120"/>
      <c r="TR25" s="120"/>
      <c r="TS25" s="120"/>
      <c r="TT25" s="120"/>
      <c r="TU25" s="120"/>
      <c r="TV25" s="120"/>
      <c r="TW25" s="120"/>
      <c r="TX25" s="120"/>
      <c r="TY25" s="120"/>
      <c r="TZ25" s="120"/>
      <c r="UA25" s="120"/>
      <c r="UB25" s="120"/>
      <c r="UC25" s="120"/>
      <c r="UD25" s="120"/>
      <c r="UE25" s="120"/>
      <c r="UF25" s="120"/>
      <c r="UG25" s="120"/>
      <c r="UH25" s="120"/>
      <c r="UI25" s="120"/>
      <c r="UJ25" s="120"/>
      <c r="UK25" s="120"/>
      <c r="UL25" s="120"/>
      <c r="UM25" s="120"/>
      <c r="UN25" s="120"/>
      <c r="UO25" s="120"/>
      <c r="UP25" s="120"/>
      <c r="UQ25" s="120"/>
      <c r="UR25" s="120"/>
      <c r="US25" s="120"/>
      <c r="UT25" s="120"/>
      <c r="UU25" s="120"/>
      <c r="UV25" s="120"/>
      <c r="UW25" s="120"/>
      <c r="UX25" s="120"/>
      <c r="UY25" s="120"/>
      <c r="UZ25" s="120"/>
      <c r="VA25" s="120"/>
      <c r="VB25" s="120"/>
      <c r="VC25" s="120"/>
      <c r="VD25" s="120"/>
      <c r="VE25" s="120"/>
      <c r="VF25" s="120"/>
      <c r="VG25" s="120"/>
      <c r="VH25" s="120"/>
      <c r="VI25" s="120"/>
      <c r="VJ25" s="120"/>
      <c r="VK25" s="120"/>
      <c r="VL25" s="120"/>
      <c r="VM25" s="120"/>
      <c r="VN25" s="120"/>
      <c r="VO25" s="120"/>
      <c r="VP25" s="120"/>
      <c r="VQ25" s="120"/>
      <c r="VR25" s="120"/>
      <c r="VS25" s="120"/>
      <c r="VT25" s="120"/>
      <c r="VU25" s="120"/>
      <c r="VV25" s="120"/>
      <c r="VW25" s="120"/>
      <c r="VX25" s="120"/>
      <c r="VY25" s="120"/>
      <c r="VZ25" s="120"/>
      <c r="WA25" s="120"/>
      <c r="WB25" s="120"/>
      <c r="WC25" s="120"/>
      <c r="WD25" s="120"/>
      <c r="WE25" s="120"/>
      <c r="WF25" s="120"/>
      <c r="WG25" s="120"/>
      <c r="WH25" s="120"/>
      <c r="WI25" s="120"/>
      <c r="WJ25" s="120"/>
      <c r="WK25" s="120"/>
      <c r="WL25" s="120"/>
      <c r="WM25" s="120"/>
      <c r="WN25" s="120"/>
      <c r="WO25" s="120"/>
      <c r="WP25" s="120"/>
      <c r="WQ25" s="120"/>
      <c r="WR25" s="120"/>
      <c r="WS25" s="120"/>
      <c r="WT25" s="120"/>
      <c r="WU25" s="120"/>
      <c r="WV25" s="120"/>
      <c r="WW25" s="120"/>
      <c r="WX25" s="120"/>
      <c r="WY25" s="120"/>
      <c r="WZ25" s="120"/>
      <c r="XA25" s="120"/>
      <c r="XB25" s="120"/>
      <c r="XC25" s="120"/>
      <c r="XD25" s="120"/>
      <c r="XE25" s="120"/>
      <c r="XF25" s="120"/>
      <c r="XG25" s="120"/>
      <c r="XH25" s="120"/>
      <c r="XI25" s="120"/>
      <c r="XJ25" s="120"/>
      <c r="XK25" s="120"/>
      <c r="XL25" s="120"/>
      <c r="XM25" s="120"/>
      <c r="XN25" s="120"/>
      <c r="XO25" s="120"/>
      <c r="XP25" s="120"/>
      <c r="XQ25" s="120"/>
      <c r="XR25" s="120"/>
      <c r="XS25" s="120"/>
      <c r="XT25" s="120"/>
      <c r="XU25" s="120"/>
      <c r="XV25" s="120"/>
      <c r="XW25" s="120"/>
      <c r="XX25" s="120"/>
      <c r="XY25" s="120"/>
      <c r="XZ25" s="120"/>
      <c r="YA25" s="120"/>
      <c r="YB25" s="120"/>
      <c r="YC25" s="120"/>
      <c r="YD25" s="120"/>
      <c r="YE25" s="120"/>
      <c r="YF25" s="120"/>
      <c r="YG25" s="120"/>
      <c r="YH25" s="120"/>
      <c r="YI25" s="120"/>
      <c r="YJ25" s="120"/>
      <c r="YK25" s="120"/>
      <c r="YL25" s="120"/>
      <c r="YM25" s="120"/>
      <c r="YN25" s="120"/>
      <c r="YO25" s="120"/>
      <c r="YP25" s="120"/>
      <c r="YQ25" s="120"/>
      <c r="YR25" s="120"/>
      <c r="YS25" s="120"/>
      <c r="YT25" s="120"/>
      <c r="YU25" s="120"/>
      <c r="YV25" s="120"/>
      <c r="YW25" s="120"/>
      <c r="YX25" s="120"/>
      <c r="YY25" s="120"/>
      <c r="YZ25" s="120"/>
      <c r="ZA25" s="120"/>
      <c r="ZB25" s="120"/>
      <c r="ZC25" s="120"/>
      <c r="ZD25" s="120"/>
      <c r="ZE25" s="120"/>
      <c r="ZF25" s="120"/>
      <c r="ZG25" s="120"/>
      <c r="ZH25" s="120"/>
      <c r="ZI25" s="120"/>
      <c r="ZJ25" s="120"/>
      <c r="ZK25" s="120"/>
      <c r="ZL25" s="120"/>
      <c r="ZM25" s="120"/>
      <c r="ZN25" s="120"/>
      <c r="ZO25" s="120"/>
      <c r="ZP25" s="120"/>
      <c r="ZQ25" s="120"/>
      <c r="ZR25" s="120"/>
      <c r="ZS25" s="120"/>
      <c r="ZT25" s="120"/>
      <c r="ZU25" s="120"/>
      <c r="ZV25" s="120"/>
      <c r="ZW25" s="120"/>
      <c r="ZX25" s="120"/>
      <c r="ZY25" s="120"/>
      <c r="ZZ25" s="120"/>
      <c r="AAA25" s="120"/>
      <c r="AAB25" s="120"/>
      <c r="AAC25" s="120"/>
      <c r="AAD25" s="120"/>
      <c r="AAE25" s="120"/>
      <c r="AAF25" s="120"/>
      <c r="AAG25" s="120"/>
      <c r="AAH25" s="120"/>
      <c r="AAI25" s="120"/>
      <c r="AAJ25" s="120"/>
      <c r="AAK25" s="120"/>
      <c r="AAL25" s="120"/>
      <c r="AAM25" s="120"/>
      <c r="AAN25" s="120"/>
      <c r="AAO25" s="120"/>
      <c r="AAP25" s="120"/>
      <c r="AAQ25" s="120"/>
      <c r="AAR25" s="120"/>
      <c r="AAS25" s="120"/>
      <c r="AAT25" s="120"/>
      <c r="AAU25" s="120"/>
      <c r="AAV25" s="120"/>
      <c r="AAW25" s="120"/>
      <c r="AAX25" s="120"/>
      <c r="AAY25" s="120"/>
      <c r="AAZ25" s="120"/>
      <c r="ABA25" s="120"/>
      <c r="ABB25" s="120"/>
      <c r="ABC25" s="120"/>
      <c r="ABD25" s="120"/>
      <c r="ABE25" s="120"/>
      <c r="ABF25" s="120"/>
      <c r="ABG25" s="120"/>
      <c r="ABH25" s="120"/>
      <c r="ABI25" s="120"/>
      <c r="ABJ25" s="120"/>
      <c r="ABK25" s="120"/>
      <c r="ABL25" s="120"/>
      <c r="ABM25" s="120"/>
      <c r="ABN25" s="120"/>
      <c r="ABO25" s="120"/>
      <c r="ABP25" s="120"/>
      <c r="ABQ25" s="120"/>
      <c r="ABR25" s="120"/>
      <c r="ABS25" s="120"/>
      <c r="ABT25" s="120"/>
      <c r="ABU25" s="120"/>
      <c r="ABV25" s="120"/>
      <c r="ABW25" s="120"/>
      <c r="ABX25" s="120"/>
      <c r="ABY25" s="120"/>
      <c r="ABZ25" s="120"/>
      <c r="ACA25" s="120"/>
      <c r="ACB25" s="120"/>
      <c r="ACC25" s="120"/>
      <c r="ACD25" s="120"/>
      <c r="ACE25" s="120"/>
      <c r="ACF25" s="120"/>
      <c r="ACG25" s="120"/>
      <c r="ACH25" s="120"/>
      <c r="ACI25" s="120"/>
      <c r="ACJ25" s="120"/>
      <c r="ACK25" s="120"/>
      <c r="ACL25" s="120"/>
      <c r="ACM25" s="120"/>
      <c r="ACN25" s="120"/>
      <c r="ACO25" s="120"/>
      <c r="ACP25" s="120"/>
      <c r="ACQ25" s="120"/>
      <c r="ACR25" s="120"/>
      <c r="ACS25" s="120"/>
      <c r="ACT25" s="120"/>
      <c r="ACU25" s="120"/>
      <c r="ACV25" s="120"/>
      <c r="ACW25" s="120"/>
      <c r="ACX25" s="120"/>
      <c r="ACY25" s="120"/>
      <c r="ACZ25" s="120"/>
      <c r="ADA25" s="120"/>
      <c r="ADB25" s="120"/>
      <c r="ADC25" s="120"/>
      <c r="ADD25" s="120"/>
      <c r="ADE25" s="120"/>
      <c r="ADF25" s="120"/>
      <c r="ADG25" s="120"/>
      <c r="ADH25" s="120"/>
      <c r="ADI25" s="120"/>
      <c r="ADJ25" s="120"/>
      <c r="ADK25" s="120"/>
      <c r="ADL25" s="120"/>
      <c r="ADM25" s="120"/>
      <c r="ADN25" s="120"/>
      <c r="ADO25" s="120"/>
      <c r="ADP25" s="120"/>
      <c r="ADQ25" s="120"/>
      <c r="ADR25" s="120"/>
      <c r="ADS25" s="120"/>
      <c r="ADT25" s="120"/>
      <c r="ADU25" s="120"/>
      <c r="ADV25" s="120"/>
      <c r="ADW25" s="120"/>
      <c r="ADX25" s="120"/>
      <c r="ADY25" s="120"/>
      <c r="ADZ25" s="120"/>
      <c r="AEA25" s="120"/>
      <c r="AEB25" s="120"/>
      <c r="AEC25" s="120"/>
      <c r="AED25" s="120"/>
      <c r="AEE25" s="120"/>
      <c r="AEF25" s="120"/>
      <c r="AEG25" s="120"/>
      <c r="AEH25" s="120"/>
      <c r="AEI25" s="120"/>
      <c r="AEJ25" s="120"/>
      <c r="AEK25" s="120"/>
      <c r="AEL25" s="120"/>
      <c r="AEM25" s="120"/>
      <c r="AEN25" s="120"/>
      <c r="AEO25" s="120"/>
      <c r="AEP25" s="120"/>
      <c r="AEQ25" s="120"/>
      <c r="AER25" s="120"/>
      <c r="AES25" s="120"/>
      <c r="AET25" s="120"/>
      <c r="AEU25" s="120"/>
      <c r="AEV25" s="120"/>
      <c r="AEW25" s="120"/>
      <c r="AEX25" s="120"/>
      <c r="AEY25" s="120"/>
      <c r="AEZ25" s="120"/>
      <c r="AFA25" s="120"/>
      <c r="AFB25" s="120"/>
      <c r="AFC25" s="120"/>
      <c r="AFD25" s="120"/>
      <c r="AFE25" s="120"/>
      <c r="AFF25" s="120"/>
      <c r="AFG25" s="120"/>
      <c r="AFH25" s="120"/>
      <c r="AFI25" s="120"/>
      <c r="AFJ25" s="120"/>
      <c r="AFK25" s="120"/>
      <c r="AFL25" s="120"/>
      <c r="AFM25" s="120"/>
      <c r="AFN25" s="120"/>
      <c r="AFO25" s="120"/>
      <c r="AFP25" s="120"/>
      <c r="AFQ25" s="120"/>
      <c r="AFR25" s="120"/>
      <c r="AFS25" s="120"/>
      <c r="AFT25" s="120"/>
      <c r="AFU25" s="120"/>
      <c r="AFV25" s="120"/>
      <c r="AFW25" s="120"/>
      <c r="AFX25" s="120"/>
      <c r="AFY25" s="120"/>
      <c r="AFZ25" s="120"/>
      <c r="AGA25" s="120"/>
      <c r="AGB25" s="120"/>
      <c r="AGC25" s="120"/>
      <c r="AGD25" s="120"/>
      <c r="AGE25" s="120"/>
      <c r="AGF25" s="120"/>
      <c r="AGG25" s="120"/>
      <c r="AGH25" s="120"/>
      <c r="AGI25" s="120"/>
      <c r="AGJ25" s="120"/>
      <c r="AGK25" s="120"/>
      <c r="AGL25" s="120"/>
      <c r="AGM25" s="120"/>
      <c r="AGN25" s="120"/>
      <c r="AGO25" s="120"/>
      <c r="AGP25" s="120"/>
      <c r="AGQ25" s="120"/>
      <c r="AGR25" s="120"/>
      <c r="AGS25" s="120"/>
      <c r="AGT25" s="120"/>
      <c r="AGU25" s="120"/>
      <c r="AGV25" s="120"/>
      <c r="AGW25" s="120"/>
      <c r="AGX25" s="120"/>
      <c r="AGY25" s="120"/>
      <c r="AGZ25" s="120"/>
      <c r="AHA25" s="120"/>
      <c r="AHB25" s="120"/>
      <c r="AHC25" s="120"/>
      <c r="AHD25" s="120"/>
      <c r="AHE25" s="120"/>
      <c r="AHF25" s="120"/>
      <c r="AHG25" s="120"/>
      <c r="AHH25" s="120"/>
      <c r="AHI25" s="120"/>
      <c r="AHJ25" s="120"/>
      <c r="AHK25" s="120"/>
      <c r="AHL25" s="120"/>
      <c r="AHM25" s="120"/>
      <c r="AHN25" s="120"/>
      <c r="AHO25" s="120"/>
      <c r="AHP25" s="120"/>
      <c r="AHQ25" s="120"/>
      <c r="AHR25" s="120"/>
      <c r="AHS25" s="120"/>
      <c r="AHT25" s="120"/>
      <c r="AHU25" s="120"/>
      <c r="AHV25" s="120"/>
      <c r="AHW25" s="120"/>
      <c r="AHX25" s="120"/>
      <c r="AHY25" s="120"/>
      <c r="AHZ25" s="120"/>
      <c r="AIA25" s="120"/>
      <c r="AIB25" s="120"/>
      <c r="AIC25" s="120"/>
      <c r="AID25" s="120"/>
      <c r="AIE25" s="120"/>
      <c r="AIF25" s="120"/>
      <c r="AIG25" s="120"/>
      <c r="AIH25" s="120"/>
      <c r="AII25" s="120"/>
      <c r="AIJ25" s="120"/>
      <c r="AIK25" s="120"/>
      <c r="AIL25" s="120"/>
      <c r="AIM25" s="120"/>
      <c r="AIN25" s="120"/>
      <c r="AIO25" s="120"/>
      <c r="AIP25" s="120"/>
      <c r="AIQ25" s="120"/>
      <c r="AIR25" s="120"/>
      <c r="AIS25" s="120"/>
      <c r="AIT25" s="120"/>
      <c r="AIU25" s="120"/>
      <c r="AIV25" s="120"/>
      <c r="AIW25" s="120"/>
      <c r="AIX25" s="120"/>
      <c r="AIY25" s="120"/>
      <c r="AIZ25" s="120"/>
      <c r="AJA25" s="120"/>
      <c r="AJB25" s="120"/>
      <c r="AJC25" s="120"/>
      <c r="AJD25" s="120"/>
      <c r="AJE25" s="120"/>
      <c r="AJF25" s="120"/>
      <c r="AJG25" s="120"/>
      <c r="AJH25" s="120"/>
      <c r="AJI25" s="120"/>
      <c r="AJJ25" s="120"/>
      <c r="AJK25" s="120"/>
      <c r="AJL25" s="120"/>
      <c r="AJM25" s="120"/>
      <c r="AJN25" s="120"/>
      <c r="AJO25" s="120"/>
      <c r="AJP25" s="120"/>
      <c r="AJQ25" s="120"/>
      <c r="AJR25" s="120"/>
      <c r="AJS25" s="120"/>
      <c r="AJT25" s="120"/>
      <c r="AJU25" s="120"/>
      <c r="AJV25" s="120"/>
      <c r="AJW25" s="120"/>
      <c r="AJX25" s="120"/>
      <c r="AJY25" s="120"/>
      <c r="AJZ25" s="120"/>
      <c r="AKA25" s="120"/>
      <c r="AKB25" s="120"/>
      <c r="AKC25" s="120"/>
      <c r="AKD25" s="120"/>
      <c r="AKE25" s="120"/>
      <c r="AKF25" s="120"/>
      <c r="AKG25" s="120"/>
      <c r="AKH25" s="120"/>
      <c r="AKI25" s="120"/>
      <c r="AKJ25" s="120"/>
      <c r="AKK25" s="120"/>
      <c r="AKL25" s="120"/>
      <c r="AKM25" s="120"/>
      <c r="AKN25" s="120"/>
      <c r="AKO25" s="120"/>
      <c r="AKP25" s="120"/>
      <c r="AKQ25" s="120"/>
      <c r="AKR25" s="120"/>
      <c r="AKS25" s="120"/>
      <c r="AKT25" s="120"/>
      <c r="AKU25" s="120"/>
      <c r="AKV25" s="120"/>
      <c r="AKW25" s="120"/>
      <c r="AKX25" s="120"/>
      <c r="AKY25" s="120"/>
      <c r="AKZ25" s="120"/>
      <c r="ALA25" s="120"/>
      <c r="ALB25" s="120"/>
      <c r="ALC25" s="120"/>
      <c r="ALD25" s="120"/>
      <c r="ALE25" s="120"/>
      <c r="ALF25" s="120"/>
      <c r="ALG25" s="120"/>
      <c r="ALH25" s="120"/>
      <c r="ALI25" s="120"/>
      <c r="ALJ25" s="120"/>
      <c r="ALK25" s="120"/>
      <c r="ALL25" s="120"/>
      <c r="ALM25" s="120"/>
      <c r="ALN25" s="120"/>
      <c r="ALO25" s="120"/>
      <c r="ALP25" s="120"/>
      <c r="ALQ25" s="120"/>
      <c r="ALR25" s="120"/>
      <c r="ALS25" s="120"/>
      <c r="ALT25" s="120"/>
      <c r="ALU25" s="120"/>
      <c r="ALV25" s="120"/>
      <c r="ALW25" s="120"/>
      <c r="ALX25" s="120"/>
      <c r="ALY25" s="120"/>
      <c r="ALZ25" s="120"/>
      <c r="AMA25" s="120"/>
      <c r="AMB25" s="120"/>
      <c r="AMC25" s="120"/>
      <c r="AMD25" s="120"/>
      <c r="AME25" s="120"/>
      <c r="AMF25" s="120"/>
      <c r="AMG25" s="120"/>
      <c r="AMH25" s="120"/>
      <c r="AMI25" s="120"/>
      <c r="AMJ25" s="120"/>
      <c r="AMK25" s="120"/>
    </row>
    <row r="26" spans="1:1025">
      <c r="A26" s="109"/>
      <c r="B26" s="110" t="s">
        <v>1422</v>
      </c>
      <c r="C26" s="107"/>
      <c r="D26" s="110" t="s">
        <v>41</v>
      </c>
      <c r="E26" s="105"/>
      <c r="F26" s="106"/>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I26" s="120"/>
      <c r="CJ26" s="120"/>
      <c r="CK26" s="120"/>
      <c r="CL26" s="120"/>
      <c r="CM26" s="120"/>
      <c r="CN26" s="120"/>
      <c r="CO26" s="120"/>
      <c r="CP26" s="120"/>
      <c r="CQ26" s="120"/>
      <c r="CR26" s="120"/>
      <c r="CS26" s="120"/>
      <c r="CT26" s="120"/>
      <c r="CU26" s="120"/>
      <c r="CV26" s="120"/>
      <c r="CW26" s="120"/>
      <c r="CX26" s="120"/>
      <c r="CY26" s="120"/>
      <c r="CZ26" s="120"/>
      <c r="DA26" s="120"/>
      <c r="DB26" s="120"/>
      <c r="DC26" s="120"/>
      <c r="DD26" s="120"/>
      <c r="DE26" s="120"/>
      <c r="DF26" s="120"/>
      <c r="DG26" s="120"/>
      <c r="DH26" s="120"/>
      <c r="DI26" s="120"/>
      <c r="DJ26" s="120"/>
      <c r="DK26" s="120"/>
      <c r="DL26" s="120"/>
      <c r="DM26" s="120"/>
      <c r="DN26" s="120"/>
      <c r="DO26" s="120"/>
      <c r="DP26" s="120"/>
      <c r="DQ26" s="120"/>
      <c r="DR26" s="120"/>
      <c r="DS26" s="120"/>
      <c r="DT26" s="120"/>
      <c r="DU26" s="120"/>
      <c r="DV26" s="120"/>
      <c r="DW26" s="120"/>
      <c r="DX26" s="120"/>
      <c r="DY26" s="120"/>
      <c r="DZ26" s="120"/>
      <c r="EA26" s="120"/>
      <c r="EB26" s="120"/>
      <c r="EC26" s="120"/>
      <c r="ED26" s="120"/>
      <c r="EE26" s="120"/>
      <c r="EF26" s="120"/>
      <c r="EG26" s="120"/>
      <c r="EH26" s="120"/>
      <c r="EI26" s="120"/>
      <c r="EJ26" s="120"/>
      <c r="EK26" s="120"/>
      <c r="EL26" s="120"/>
      <c r="EM26" s="120"/>
      <c r="EN26" s="120"/>
      <c r="EO26" s="120"/>
      <c r="EP26" s="120"/>
      <c r="EQ26" s="120"/>
      <c r="ER26" s="120"/>
      <c r="ES26" s="120"/>
      <c r="ET26" s="120"/>
      <c r="EU26" s="120"/>
      <c r="EV26" s="120"/>
      <c r="EW26" s="120"/>
      <c r="EX26" s="120"/>
      <c r="EY26" s="120"/>
      <c r="EZ26" s="120"/>
      <c r="FA26" s="120"/>
      <c r="FB26" s="120"/>
      <c r="FC26" s="120"/>
      <c r="FD26" s="120"/>
      <c r="FE26" s="120"/>
      <c r="FF26" s="120"/>
      <c r="FG26" s="120"/>
      <c r="FH26" s="120"/>
      <c r="FI26" s="120"/>
      <c r="FJ26" s="120"/>
      <c r="FK26" s="120"/>
      <c r="FL26" s="120"/>
      <c r="FM26" s="120"/>
      <c r="FN26" s="120"/>
      <c r="FO26" s="120"/>
      <c r="FP26" s="120"/>
      <c r="FQ26" s="120"/>
      <c r="FR26" s="120"/>
      <c r="FS26" s="120"/>
      <c r="FT26" s="120"/>
      <c r="FU26" s="120"/>
      <c r="FV26" s="120"/>
      <c r="FW26" s="120"/>
      <c r="FX26" s="120"/>
      <c r="FY26" s="120"/>
      <c r="FZ26" s="120"/>
      <c r="GA26" s="120"/>
      <c r="GB26" s="120"/>
      <c r="GC26" s="120"/>
      <c r="GD26" s="120"/>
      <c r="GE26" s="120"/>
      <c r="GF26" s="120"/>
      <c r="GG26" s="120"/>
      <c r="GH26" s="120"/>
      <c r="GI26" s="120"/>
      <c r="GJ26" s="120"/>
      <c r="GK26" s="120"/>
      <c r="GL26" s="120"/>
      <c r="GM26" s="120"/>
      <c r="GN26" s="120"/>
      <c r="GO26" s="120"/>
      <c r="GP26" s="120"/>
      <c r="GQ26" s="120"/>
      <c r="GR26" s="120"/>
      <c r="GS26" s="120"/>
      <c r="GT26" s="120"/>
      <c r="GU26" s="120"/>
      <c r="GV26" s="120"/>
      <c r="GW26" s="120"/>
      <c r="GX26" s="120"/>
      <c r="GY26" s="120"/>
      <c r="GZ26" s="120"/>
      <c r="HA26" s="120"/>
      <c r="HB26" s="120"/>
      <c r="HC26" s="120"/>
      <c r="HD26" s="120"/>
      <c r="HE26" s="120"/>
      <c r="HF26" s="120"/>
      <c r="HG26" s="120"/>
      <c r="HH26" s="120"/>
      <c r="HI26" s="120"/>
      <c r="HJ26" s="120"/>
      <c r="HK26" s="120"/>
      <c r="HL26" s="120"/>
      <c r="HM26" s="120"/>
      <c r="HN26" s="120"/>
      <c r="HO26" s="120"/>
      <c r="HP26" s="120"/>
      <c r="HQ26" s="120"/>
      <c r="HR26" s="120"/>
      <c r="HS26" s="120"/>
      <c r="HT26" s="120"/>
      <c r="HU26" s="120"/>
      <c r="HV26" s="120"/>
      <c r="HW26" s="120"/>
      <c r="HX26" s="120"/>
      <c r="HY26" s="120"/>
      <c r="HZ26" s="120"/>
      <c r="IA26" s="120"/>
      <c r="IB26" s="120"/>
      <c r="IC26" s="120"/>
      <c r="ID26" s="120"/>
      <c r="IE26" s="120"/>
      <c r="IF26" s="120"/>
      <c r="IG26" s="120"/>
      <c r="IH26" s="120"/>
      <c r="II26" s="120"/>
      <c r="IJ26" s="120"/>
      <c r="IK26" s="120"/>
      <c r="IL26" s="120"/>
      <c r="IM26" s="120"/>
      <c r="IN26" s="120"/>
      <c r="IO26" s="120"/>
      <c r="IP26" s="120"/>
      <c r="IQ26" s="120"/>
      <c r="IR26" s="120"/>
      <c r="IS26" s="120"/>
      <c r="IT26" s="120"/>
      <c r="IU26" s="120"/>
      <c r="IV26" s="120"/>
      <c r="IW26" s="120"/>
      <c r="IX26" s="120"/>
      <c r="IY26" s="120"/>
      <c r="IZ26" s="120"/>
      <c r="JA26" s="120"/>
      <c r="JB26" s="120"/>
      <c r="JC26" s="120"/>
      <c r="JD26" s="120"/>
      <c r="JE26" s="120"/>
      <c r="JF26" s="120"/>
      <c r="JG26" s="120"/>
      <c r="JH26" s="120"/>
      <c r="JI26" s="120"/>
      <c r="JJ26" s="120"/>
      <c r="JK26" s="120"/>
      <c r="JL26" s="120"/>
      <c r="JM26" s="120"/>
      <c r="JN26" s="120"/>
      <c r="JO26" s="120"/>
      <c r="JP26" s="120"/>
      <c r="JQ26" s="120"/>
      <c r="JR26" s="120"/>
      <c r="JS26" s="120"/>
      <c r="JT26" s="120"/>
      <c r="JU26" s="120"/>
      <c r="JV26" s="120"/>
      <c r="JW26" s="120"/>
      <c r="JX26" s="120"/>
      <c r="JY26" s="120"/>
      <c r="JZ26" s="120"/>
      <c r="KA26" s="120"/>
      <c r="KB26" s="120"/>
      <c r="KC26" s="120"/>
      <c r="KD26" s="120"/>
      <c r="KE26" s="120"/>
      <c r="KF26" s="120"/>
      <c r="KG26" s="120"/>
      <c r="KH26" s="120"/>
      <c r="KI26" s="120"/>
      <c r="KJ26" s="120"/>
      <c r="KK26" s="120"/>
      <c r="KL26" s="120"/>
      <c r="KM26" s="120"/>
      <c r="KN26" s="120"/>
      <c r="KO26" s="120"/>
      <c r="KP26" s="120"/>
      <c r="KQ26" s="120"/>
      <c r="KR26" s="120"/>
      <c r="KS26" s="120"/>
      <c r="KT26" s="120"/>
      <c r="KU26" s="120"/>
      <c r="KV26" s="120"/>
      <c r="KW26" s="120"/>
      <c r="KX26" s="120"/>
      <c r="KY26" s="120"/>
      <c r="KZ26" s="120"/>
      <c r="LA26" s="120"/>
      <c r="LB26" s="120"/>
      <c r="LC26" s="120"/>
      <c r="LD26" s="120"/>
      <c r="LE26" s="120"/>
      <c r="LF26" s="120"/>
      <c r="LG26" s="120"/>
      <c r="LH26" s="120"/>
      <c r="LI26" s="120"/>
      <c r="LJ26" s="120"/>
      <c r="LK26" s="120"/>
      <c r="LL26" s="120"/>
      <c r="LM26" s="120"/>
      <c r="LN26" s="120"/>
      <c r="LO26" s="120"/>
      <c r="LP26" s="120"/>
      <c r="LQ26" s="120"/>
      <c r="LR26" s="120"/>
      <c r="LS26" s="120"/>
      <c r="LT26" s="120"/>
      <c r="LU26" s="120"/>
      <c r="LV26" s="120"/>
      <c r="LW26" s="120"/>
      <c r="LX26" s="120"/>
      <c r="LY26" s="120"/>
      <c r="LZ26" s="120"/>
      <c r="MA26" s="120"/>
      <c r="MB26" s="120"/>
      <c r="MC26" s="120"/>
      <c r="MD26" s="120"/>
      <c r="ME26" s="120"/>
      <c r="MF26" s="120"/>
      <c r="MG26" s="120"/>
      <c r="MH26" s="120"/>
      <c r="MI26" s="120"/>
      <c r="MJ26" s="120"/>
      <c r="MK26" s="120"/>
      <c r="ML26" s="120"/>
      <c r="MM26" s="120"/>
      <c r="MN26" s="120"/>
      <c r="MO26" s="120"/>
      <c r="MP26" s="120"/>
      <c r="MQ26" s="120"/>
      <c r="MR26" s="120"/>
      <c r="MS26" s="120"/>
      <c r="MT26" s="120"/>
      <c r="MU26" s="120"/>
      <c r="MV26" s="120"/>
      <c r="MW26" s="120"/>
      <c r="MX26" s="120"/>
      <c r="MY26" s="120"/>
      <c r="MZ26" s="120"/>
      <c r="NA26" s="120"/>
      <c r="NB26" s="120"/>
      <c r="NC26" s="120"/>
      <c r="ND26" s="120"/>
      <c r="NE26" s="120"/>
      <c r="NF26" s="120"/>
      <c r="NG26" s="120"/>
      <c r="NH26" s="120"/>
      <c r="NI26" s="120"/>
      <c r="NJ26" s="120"/>
      <c r="NK26" s="120"/>
      <c r="NL26" s="120"/>
      <c r="NM26" s="120"/>
      <c r="NN26" s="120"/>
      <c r="NO26" s="120"/>
      <c r="NP26" s="120"/>
      <c r="NQ26" s="120"/>
      <c r="NR26" s="120"/>
      <c r="NS26" s="120"/>
      <c r="NT26" s="120"/>
      <c r="NU26" s="120"/>
      <c r="NV26" s="120"/>
      <c r="NW26" s="120"/>
      <c r="NX26" s="120"/>
      <c r="NY26" s="120"/>
      <c r="NZ26" s="120"/>
      <c r="OA26" s="120"/>
      <c r="OB26" s="120"/>
      <c r="OC26" s="120"/>
      <c r="OD26" s="120"/>
      <c r="OE26" s="120"/>
      <c r="OF26" s="120"/>
      <c r="OG26" s="120"/>
      <c r="OH26" s="120"/>
      <c r="OI26" s="120"/>
      <c r="OJ26" s="120"/>
      <c r="OK26" s="120"/>
      <c r="OL26" s="120"/>
      <c r="OM26" s="120"/>
      <c r="ON26" s="120"/>
      <c r="OO26" s="120"/>
      <c r="OP26" s="120"/>
      <c r="OQ26" s="120"/>
      <c r="OR26" s="120"/>
      <c r="OS26" s="120"/>
      <c r="OT26" s="120"/>
      <c r="OU26" s="120"/>
      <c r="OV26" s="120"/>
      <c r="OW26" s="120"/>
      <c r="OX26" s="120"/>
      <c r="OY26" s="120"/>
      <c r="OZ26" s="120"/>
      <c r="PA26" s="120"/>
      <c r="PB26" s="120"/>
      <c r="PC26" s="120"/>
      <c r="PD26" s="120"/>
      <c r="PE26" s="120"/>
      <c r="PF26" s="120"/>
      <c r="PG26" s="120"/>
      <c r="PH26" s="120"/>
      <c r="PI26" s="120"/>
      <c r="PJ26" s="120"/>
      <c r="PK26" s="120"/>
      <c r="PL26" s="120"/>
      <c r="PM26" s="120"/>
      <c r="PN26" s="120"/>
      <c r="PO26" s="120"/>
      <c r="PP26" s="120"/>
      <c r="PQ26" s="120"/>
      <c r="PR26" s="120"/>
      <c r="PS26" s="120"/>
      <c r="PT26" s="120"/>
      <c r="PU26" s="120"/>
      <c r="PV26" s="120"/>
      <c r="PW26" s="120"/>
      <c r="PX26" s="120"/>
      <c r="PY26" s="120"/>
      <c r="PZ26" s="120"/>
      <c r="QA26" s="120"/>
      <c r="QB26" s="120"/>
      <c r="QC26" s="120"/>
      <c r="QD26" s="120"/>
      <c r="QE26" s="120"/>
      <c r="QF26" s="120"/>
      <c r="QG26" s="120"/>
      <c r="QH26" s="120"/>
      <c r="QI26" s="120"/>
      <c r="QJ26" s="120"/>
      <c r="QK26" s="120"/>
      <c r="QL26" s="120"/>
      <c r="QM26" s="120"/>
      <c r="QN26" s="120"/>
      <c r="QO26" s="120"/>
      <c r="QP26" s="120"/>
      <c r="QQ26" s="120"/>
      <c r="QR26" s="120"/>
      <c r="QS26" s="120"/>
      <c r="QT26" s="120"/>
      <c r="QU26" s="120"/>
      <c r="QV26" s="120"/>
      <c r="QW26" s="120"/>
      <c r="QX26" s="120"/>
      <c r="QY26" s="120"/>
      <c r="QZ26" s="120"/>
      <c r="RA26" s="120"/>
      <c r="RB26" s="120"/>
      <c r="RC26" s="120"/>
      <c r="RD26" s="120"/>
      <c r="RE26" s="120"/>
      <c r="RF26" s="120"/>
      <c r="RG26" s="120"/>
      <c r="RH26" s="120"/>
      <c r="RI26" s="120"/>
      <c r="RJ26" s="120"/>
      <c r="RK26" s="120"/>
      <c r="RL26" s="120"/>
      <c r="RM26" s="120"/>
      <c r="RN26" s="120"/>
      <c r="RO26" s="120"/>
      <c r="RP26" s="120"/>
      <c r="RQ26" s="120"/>
      <c r="RR26" s="120"/>
      <c r="RS26" s="120"/>
      <c r="RT26" s="120"/>
      <c r="RU26" s="120"/>
      <c r="RV26" s="120"/>
      <c r="RW26" s="120"/>
      <c r="RX26" s="120"/>
      <c r="RY26" s="120"/>
      <c r="RZ26" s="120"/>
      <c r="SA26" s="120"/>
      <c r="SB26" s="120"/>
      <c r="SC26" s="120"/>
      <c r="SD26" s="120"/>
      <c r="SE26" s="120"/>
      <c r="SF26" s="120"/>
      <c r="SG26" s="120"/>
      <c r="SH26" s="120"/>
      <c r="SI26" s="120"/>
      <c r="SJ26" s="120"/>
      <c r="SK26" s="120"/>
      <c r="SL26" s="120"/>
      <c r="SM26" s="120"/>
      <c r="SN26" s="120"/>
      <c r="SO26" s="120"/>
      <c r="SP26" s="120"/>
      <c r="SQ26" s="120"/>
      <c r="SR26" s="120"/>
      <c r="SS26" s="120"/>
      <c r="ST26" s="120"/>
      <c r="SU26" s="120"/>
      <c r="SV26" s="120"/>
      <c r="SW26" s="120"/>
      <c r="SX26" s="120"/>
      <c r="SY26" s="120"/>
      <c r="SZ26" s="120"/>
      <c r="TA26" s="120"/>
      <c r="TB26" s="120"/>
      <c r="TC26" s="120"/>
      <c r="TD26" s="120"/>
      <c r="TE26" s="120"/>
      <c r="TF26" s="120"/>
      <c r="TG26" s="120"/>
      <c r="TH26" s="120"/>
      <c r="TI26" s="120"/>
      <c r="TJ26" s="120"/>
      <c r="TK26" s="120"/>
      <c r="TL26" s="120"/>
      <c r="TM26" s="120"/>
      <c r="TN26" s="120"/>
      <c r="TO26" s="120"/>
      <c r="TP26" s="120"/>
      <c r="TQ26" s="120"/>
      <c r="TR26" s="120"/>
      <c r="TS26" s="120"/>
      <c r="TT26" s="120"/>
      <c r="TU26" s="120"/>
      <c r="TV26" s="120"/>
      <c r="TW26" s="120"/>
      <c r="TX26" s="120"/>
      <c r="TY26" s="120"/>
      <c r="TZ26" s="120"/>
      <c r="UA26" s="120"/>
      <c r="UB26" s="120"/>
      <c r="UC26" s="120"/>
      <c r="UD26" s="120"/>
      <c r="UE26" s="120"/>
      <c r="UF26" s="120"/>
      <c r="UG26" s="120"/>
      <c r="UH26" s="120"/>
      <c r="UI26" s="120"/>
      <c r="UJ26" s="120"/>
      <c r="UK26" s="120"/>
      <c r="UL26" s="120"/>
      <c r="UM26" s="120"/>
      <c r="UN26" s="120"/>
      <c r="UO26" s="120"/>
      <c r="UP26" s="120"/>
      <c r="UQ26" s="120"/>
      <c r="UR26" s="120"/>
      <c r="US26" s="120"/>
      <c r="UT26" s="120"/>
      <c r="UU26" s="120"/>
      <c r="UV26" s="120"/>
      <c r="UW26" s="120"/>
      <c r="UX26" s="120"/>
      <c r="UY26" s="120"/>
      <c r="UZ26" s="120"/>
      <c r="VA26" s="120"/>
      <c r="VB26" s="120"/>
      <c r="VC26" s="120"/>
      <c r="VD26" s="120"/>
      <c r="VE26" s="120"/>
      <c r="VF26" s="120"/>
      <c r="VG26" s="120"/>
      <c r="VH26" s="120"/>
      <c r="VI26" s="120"/>
      <c r="VJ26" s="120"/>
      <c r="VK26" s="120"/>
      <c r="VL26" s="120"/>
      <c r="VM26" s="120"/>
      <c r="VN26" s="120"/>
      <c r="VO26" s="120"/>
      <c r="VP26" s="120"/>
      <c r="VQ26" s="120"/>
      <c r="VR26" s="120"/>
      <c r="VS26" s="120"/>
      <c r="VT26" s="120"/>
      <c r="VU26" s="120"/>
      <c r="VV26" s="120"/>
      <c r="VW26" s="120"/>
      <c r="VX26" s="120"/>
      <c r="VY26" s="120"/>
      <c r="VZ26" s="120"/>
      <c r="WA26" s="120"/>
      <c r="WB26" s="120"/>
      <c r="WC26" s="120"/>
      <c r="WD26" s="120"/>
      <c r="WE26" s="120"/>
      <c r="WF26" s="120"/>
      <c r="WG26" s="120"/>
      <c r="WH26" s="120"/>
      <c r="WI26" s="120"/>
      <c r="WJ26" s="120"/>
      <c r="WK26" s="120"/>
      <c r="WL26" s="120"/>
      <c r="WM26" s="120"/>
      <c r="WN26" s="120"/>
      <c r="WO26" s="120"/>
      <c r="WP26" s="120"/>
      <c r="WQ26" s="120"/>
      <c r="WR26" s="120"/>
      <c r="WS26" s="120"/>
      <c r="WT26" s="120"/>
      <c r="WU26" s="120"/>
      <c r="WV26" s="120"/>
      <c r="WW26" s="120"/>
      <c r="WX26" s="120"/>
      <c r="WY26" s="120"/>
      <c r="WZ26" s="120"/>
      <c r="XA26" s="120"/>
      <c r="XB26" s="120"/>
      <c r="XC26" s="120"/>
      <c r="XD26" s="120"/>
      <c r="XE26" s="120"/>
      <c r="XF26" s="120"/>
      <c r="XG26" s="120"/>
      <c r="XH26" s="120"/>
      <c r="XI26" s="120"/>
      <c r="XJ26" s="120"/>
      <c r="XK26" s="120"/>
      <c r="XL26" s="120"/>
      <c r="XM26" s="120"/>
      <c r="XN26" s="120"/>
      <c r="XO26" s="120"/>
      <c r="XP26" s="120"/>
      <c r="XQ26" s="120"/>
      <c r="XR26" s="120"/>
      <c r="XS26" s="120"/>
      <c r="XT26" s="120"/>
      <c r="XU26" s="120"/>
      <c r="XV26" s="120"/>
      <c r="XW26" s="120"/>
      <c r="XX26" s="120"/>
      <c r="XY26" s="120"/>
      <c r="XZ26" s="120"/>
      <c r="YA26" s="120"/>
      <c r="YB26" s="120"/>
      <c r="YC26" s="120"/>
      <c r="YD26" s="120"/>
      <c r="YE26" s="120"/>
      <c r="YF26" s="120"/>
      <c r="YG26" s="120"/>
      <c r="YH26" s="120"/>
      <c r="YI26" s="120"/>
      <c r="YJ26" s="120"/>
      <c r="YK26" s="120"/>
      <c r="YL26" s="120"/>
      <c r="YM26" s="120"/>
      <c r="YN26" s="120"/>
      <c r="YO26" s="120"/>
      <c r="YP26" s="120"/>
      <c r="YQ26" s="120"/>
      <c r="YR26" s="120"/>
      <c r="YS26" s="120"/>
      <c r="YT26" s="120"/>
      <c r="YU26" s="120"/>
      <c r="YV26" s="120"/>
      <c r="YW26" s="120"/>
      <c r="YX26" s="120"/>
      <c r="YY26" s="120"/>
      <c r="YZ26" s="120"/>
      <c r="ZA26" s="120"/>
      <c r="ZB26" s="120"/>
      <c r="ZC26" s="120"/>
      <c r="ZD26" s="120"/>
      <c r="ZE26" s="120"/>
      <c r="ZF26" s="120"/>
      <c r="ZG26" s="120"/>
      <c r="ZH26" s="120"/>
      <c r="ZI26" s="120"/>
      <c r="ZJ26" s="120"/>
      <c r="ZK26" s="120"/>
      <c r="ZL26" s="120"/>
      <c r="ZM26" s="120"/>
      <c r="ZN26" s="120"/>
      <c r="ZO26" s="120"/>
      <c r="ZP26" s="120"/>
      <c r="ZQ26" s="120"/>
      <c r="ZR26" s="120"/>
      <c r="ZS26" s="120"/>
      <c r="ZT26" s="120"/>
      <c r="ZU26" s="120"/>
      <c r="ZV26" s="120"/>
      <c r="ZW26" s="120"/>
      <c r="ZX26" s="120"/>
      <c r="ZY26" s="120"/>
      <c r="ZZ26" s="120"/>
      <c r="AAA26" s="120"/>
      <c r="AAB26" s="120"/>
      <c r="AAC26" s="120"/>
      <c r="AAD26" s="120"/>
      <c r="AAE26" s="120"/>
      <c r="AAF26" s="120"/>
      <c r="AAG26" s="120"/>
      <c r="AAH26" s="120"/>
      <c r="AAI26" s="120"/>
      <c r="AAJ26" s="120"/>
      <c r="AAK26" s="120"/>
      <c r="AAL26" s="120"/>
      <c r="AAM26" s="120"/>
      <c r="AAN26" s="120"/>
      <c r="AAO26" s="120"/>
      <c r="AAP26" s="120"/>
      <c r="AAQ26" s="120"/>
      <c r="AAR26" s="120"/>
      <c r="AAS26" s="120"/>
      <c r="AAT26" s="120"/>
      <c r="AAU26" s="120"/>
      <c r="AAV26" s="120"/>
      <c r="AAW26" s="120"/>
      <c r="AAX26" s="120"/>
      <c r="AAY26" s="120"/>
      <c r="AAZ26" s="120"/>
      <c r="ABA26" s="120"/>
      <c r="ABB26" s="120"/>
      <c r="ABC26" s="120"/>
      <c r="ABD26" s="120"/>
      <c r="ABE26" s="120"/>
      <c r="ABF26" s="120"/>
      <c r="ABG26" s="120"/>
      <c r="ABH26" s="120"/>
      <c r="ABI26" s="120"/>
      <c r="ABJ26" s="120"/>
      <c r="ABK26" s="120"/>
      <c r="ABL26" s="120"/>
      <c r="ABM26" s="120"/>
      <c r="ABN26" s="120"/>
      <c r="ABO26" s="120"/>
      <c r="ABP26" s="120"/>
      <c r="ABQ26" s="120"/>
      <c r="ABR26" s="120"/>
      <c r="ABS26" s="120"/>
      <c r="ABT26" s="120"/>
      <c r="ABU26" s="120"/>
      <c r="ABV26" s="120"/>
      <c r="ABW26" s="120"/>
      <c r="ABX26" s="120"/>
      <c r="ABY26" s="120"/>
      <c r="ABZ26" s="120"/>
      <c r="ACA26" s="120"/>
      <c r="ACB26" s="120"/>
      <c r="ACC26" s="120"/>
      <c r="ACD26" s="120"/>
      <c r="ACE26" s="120"/>
      <c r="ACF26" s="120"/>
      <c r="ACG26" s="120"/>
      <c r="ACH26" s="120"/>
      <c r="ACI26" s="120"/>
      <c r="ACJ26" s="120"/>
      <c r="ACK26" s="120"/>
      <c r="ACL26" s="120"/>
      <c r="ACM26" s="120"/>
      <c r="ACN26" s="120"/>
      <c r="ACO26" s="120"/>
      <c r="ACP26" s="120"/>
      <c r="ACQ26" s="120"/>
      <c r="ACR26" s="120"/>
      <c r="ACS26" s="120"/>
      <c r="ACT26" s="120"/>
      <c r="ACU26" s="120"/>
      <c r="ACV26" s="120"/>
      <c r="ACW26" s="120"/>
      <c r="ACX26" s="120"/>
      <c r="ACY26" s="120"/>
      <c r="ACZ26" s="120"/>
      <c r="ADA26" s="120"/>
      <c r="ADB26" s="120"/>
      <c r="ADC26" s="120"/>
      <c r="ADD26" s="120"/>
      <c r="ADE26" s="120"/>
      <c r="ADF26" s="120"/>
      <c r="ADG26" s="120"/>
      <c r="ADH26" s="120"/>
      <c r="ADI26" s="120"/>
      <c r="ADJ26" s="120"/>
      <c r="ADK26" s="120"/>
      <c r="ADL26" s="120"/>
      <c r="ADM26" s="120"/>
      <c r="ADN26" s="120"/>
      <c r="ADO26" s="120"/>
      <c r="ADP26" s="120"/>
      <c r="ADQ26" s="120"/>
      <c r="ADR26" s="120"/>
      <c r="ADS26" s="120"/>
      <c r="ADT26" s="120"/>
      <c r="ADU26" s="120"/>
      <c r="ADV26" s="120"/>
      <c r="ADW26" s="120"/>
      <c r="ADX26" s="120"/>
      <c r="ADY26" s="120"/>
      <c r="ADZ26" s="120"/>
      <c r="AEA26" s="120"/>
      <c r="AEB26" s="120"/>
      <c r="AEC26" s="120"/>
      <c r="AED26" s="120"/>
      <c r="AEE26" s="120"/>
      <c r="AEF26" s="120"/>
      <c r="AEG26" s="120"/>
      <c r="AEH26" s="120"/>
      <c r="AEI26" s="120"/>
      <c r="AEJ26" s="120"/>
      <c r="AEK26" s="120"/>
      <c r="AEL26" s="120"/>
      <c r="AEM26" s="120"/>
      <c r="AEN26" s="120"/>
      <c r="AEO26" s="120"/>
      <c r="AEP26" s="120"/>
      <c r="AEQ26" s="120"/>
      <c r="AER26" s="120"/>
      <c r="AES26" s="120"/>
      <c r="AET26" s="120"/>
      <c r="AEU26" s="120"/>
      <c r="AEV26" s="120"/>
      <c r="AEW26" s="120"/>
      <c r="AEX26" s="120"/>
      <c r="AEY26" s="120"/>
      <c r="AEZ26" s="120"/>
      <c r="AFA26" s="120"/>
      <c r="AFB26" s="120"/>
      <c r="AFC26" s="120"/>
      <c r="AFD26" s="120"/>
      <c r="AFE26" s="120"/>
      <c r="AFF26" s="120"/>
      <c r="AFG26" s="120"/>
      <c r="AFH26" s="120"/>
      <c r="AFI26" s="120"/>
      <c r="AFJ26" s="120"/>
      <c r="AFK26" s="120"/>
      <c r="AFL26" s="120"/>
      <c r="AFM26" s="120"/>
      <c r="AFN26" s="120"/>
      <c r="AFO26" s="120"/>
      <c r="AFP26" s="120"/>
      <c r="AFQ26" s="120"/>
      <c r="AFR26" s="120"/>
      <c r="AFS26" s="120"/>
      <c r="AFT26" s="120"/>
      <c r="AFU26" s="120"/>
      <c r="AFV26" s="120"/>
      <c r="AFW26" s="120"/>
      <c r="AFX26" s="120"/>
      <c r="AFY26" s="120"/>
      <c r="AFZ26" s="120"/>
      <c r="AGA26" s="120"/>
      <c r="AGB26" s="120"/>
      <c r="AGC26" s="120"/>
      <c r="AGD26" s="120"/>
      <c r="AGE26" s="120"/>
      <c r="AGF26" s="120"/>
      <c r="AGG26" s="120"/>
      <c r="AGH26" s="120"/>
      <c r="AGI26" s="120"/>
      <c r="AGJ26" s="120"/>
      <c r="AGK26" s="120"/>
      <c r="AGL26" s="120"/>
      <c r="AGM26" s="120"/>
      <c r="AGN26" s="120"/>
      <c r="AGO26" s="120"/>
      <c r="AGP26" s="120"/>
      <c r="AGQ26" s="120"/>
      <c r="AGR26" s="120"/>
      <c r="AGS26" s="120"/>
      <c r="AGT26" s="120"/>
      <c r="AGU26" s="120"/>
      <c r="AGV26" s="120"/>
      <c r="AGW26" s="120"/>
      <c r="AGX26" s="120"/>
      <c r="AGY26" s="120"/>
      <c r="AGZ26" s="120"/>
      <c r="AHA26" s="120"/>
      <c r="AHB26" s="120"/>
      <c r="AHC26" s="120"/>
      <c r="AHD26" s="120"/>
      <c r="AHE26" s="120"/>
      <c r="AHF26" s="120"/>
      <c r="AHG26" s="120"/>
      <c r="AHH26" s="120"/>
      <c r="AHI26" s="120"/>
      <c r="AHJ26" s="120"/>
      <c r="AHK26" s="120"/>
      <c r="AHL26" s="120"/>
      <c r="AHM26" s="120"/>
      <c r="AHN26" s="120"/>
      <c r="AHO26" s="120"/>
      <c r="AHP26" s="120"/>
      <c r="AHQ26" s="120"/>
      <c r="AHR26" s="120"/>
      <c r="AHS26" s="120"/>
      <c r="AHT26" s="120"/>
      <c r="AHU26" s="120"/>
      <c r="AHV26" s="120"/>
      <c r="AHW26" s="120"/>
      <c r="AHX26" s="120"/>
      <c r="AHY26" s="120"/>
      <c r="AHZ26" s="120"/>
      <c r="AIA26" s="120"/>
      <c r="AIB26" s="120"/>
      <c r="AIC26" s="120"/>
      <c r="AID26" s="120"/>
      <c r="AIE26" s="120"/>
      <c r="AIF26" s="120"/>
      <c r="AIG26" s="120"/>
      <c r="AIH26" s="120"/>
      <c r="AII26" s="120"/>
      <c r="AIJ26" s="120"/>
      <c r="AIK26" s="120"/>
      <c r="AIL26" s="120"/>
      <c r="AIM26" s="120"/>
      <c r="AIN26" s="120"/>
      <c r="AIO26" s="120"/>
      <c r="AIP26" s="120"/>
      <c r="AIQ26" s="120"/>
      <c r="AIR26" s="120"/>
      <c r="AIS26" s="120"/>
      <c r="AIT26" s="120"/>
      <c r="AIU26" s="120"/>
      <c r="AIV26" s="120"/>
      <c r="AIW26" s="120"/>
      <c r="AIX26" s="120"/>
      <c r="AIY26" s="120"/>
      <c r="AIZ26" s="120"/>
      <c r="AJA26" s="120"/>
      <c r="AJB26" s="120"/>
      <c r="AJC26" s="120"/>
      <c r="AJD26" s="120"/>
      <c r="AJE26" s="120"/>
      <c r="AJF26" s="120"/>
      <c r="AJG26" s="120"/>
      <c r="AJH26" s="120"/>
      <c r="AJI26" s="120"/>
      <c r="AJJ26" s="120"/>
      <c r="AJK26" s="120"/>
      <c r="AJL26" s="120"/>
      <c r="AJM26" s="120"/>
      <c r="AJN26" s="120"/>
      <c r="AJO26" s="120"/>
      <c r="AJP26" s="120"/>
      <c r="AJQ26" s="120"/>
      <c r="AJR26" s="120"/>
      <c r="AJS26" s="120"/>
      <c r="AJT26" s="120"/>
      <c r="AJU26" s="120"/>
      <c r="AJV26" s="120"/>
      <c r="AJW26" s="120"/>
      <c r="AJX26" s="120"/>
      <c r="AJY26" s="120"/>
      <c r="AJZ26" s="120"/>
      <c r="AKA26" s="120"/>
      <c r="AKB26" s="120"/>
      <c r="AKC26" s="120"/>
      <c r="AKD26" s="120"/>
      <c r="AKE26" s="120"/>
      <c r="AKF26" s="120"/>
      <c r="AKG26" s="120"/>
      <c r="AKH26" s="120"/>
      <c r="AKI26" s="120"/>
      <c r="AKJ26" s="120"/>
      <c r="AKK26" s="120"/>
      <c r="AKL26" s="120"/>
      <c r="AKM26" s="120"/>
      <c r="AKN26" s="120"/>
      <c r="AKO26" s="120"/>
      <c r="AKP26" s="120"/>
      <c r="AKQ26" s="120"/>
      <c r="AKR26" s="120"/>
      <c r="AKS26" s="120"/>
      <c r="AKT26" s="120"/>
      <c r="AKU26" s="120"/>
      <c r="AKV26" s="120"/>
      <c r="AKW26" s="120"/>
      <c r="AKX26" s="120"/>
      <c r="AKY26" s="120"/>
      <c r="AKZ26" s="120"/>
      <c r="ALA26" s="120"/>
      <c r="ALB26" s="120"/>
      <c r="ALC26" s="120"/>
      <c r="ALD26" s="120"/>
      <c r="ALE26" s="120"/>
      <c r="ALF26" s="120"/>
      <c r="ALG26" s="120"/>
      <c r="ALH26" s="120"/>
      <c r="ALI26" s="120"/>
      <c r="ALJ26" s="120"/>
      <c r="ALK26" s="120"/>
      <c r="ALL26" s="120"/>
      <c r="ALM26" s="120"/>
      <c r="ALN26" s="120"/>
      <c r="ALO26" s="120"/>
      <c r="ALP26" s="120"/>
      <c r="ALQ26" s="120"/>
      <c r="ALR26" s="120"/>
      <c r="ALS26" s="120"/>
      <c r="ALT26" s="120"/>
      <c r="ALU26" s="120"/>
      <c r="ALV26" s="120"/>
      <c r="ALW26" s="120"/>
      <c r="ALX26" s="120"/>
      <c r="ALY26" s="120"/>
      <c r="ALZ26" s="120"/>
      <c r="AMA26" s="120"/>
      <c r="AMB26" s="120"/>
      <c r="AMC26" s="120"/>
      <c r="AMD26" s="120"/>
      <c r="AME26" s="120"/>
      <c r="AMF26" s="120"/>
      <c r="AMG26" s="120"/>
      <c r="AMH26" s="120"/>
      <c r="AMI26" s="120"/>
      <c r="AMJ26" s="120"/>
      <c r="AMK26" s="120"/>
    </row>
    <row r="27" spans="1:1025">
      <c r="A27" s="109"/>
      <c r="B27" s="110"/>
      <c r="C27" s="107"/>
      <c r="D27" s="110"/>
      <c r="E27" s="105"/>
      <c r="F27" s="106"/>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c r="CK27" s="120"/>
      <c r="CL27" s="120"/>
      <c r="CM27" s="120"/>
      <c r="CN27" s="120"/>
      <c r="CO27" s="120"/>
      <c r="CP27" s="120"/>
      <c r="CQ27" s="120"/>
      <c r="CR27" s="120"/>
      <c r="CS27" s="120"/>
      <c r="CT27" s="120"/>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c r="EY27" s="120"/>
      <c r="EZ27" s="120"/>
      <c r="FA27" s="120"/>
      <c r="FB27" s="120"/>
      <c r="FC27" s="120"/>
      <c r="FD27" s="120"/>
      <c r="FE27" s="120"/>
      <c r="FF27" s="120"/>
      <c r="FG27" s="120"/>
      <c r="FH27" s="120"/>
      <c r="FI27" s="120"/>
      <c r="FJ27" s="120"/>
      <c r="FK27" s="120"/>
      <c r="FL27" s="120"/>
      <c r="FM27" s="120"/>
      <c r="FN27" s="120"/>
      <c r="FO27" s="120"/>
      <c r="FP27" s="120"/>
      <c r="FQ27" s="120"/>
      <c r="FR27" s="120"/>
      <c r="FS27" s="120"/>
      <c r="FT27" s="120"/>
      <c r="FU27" s="120"/>
      <c r="FV27" s="120"/>
      <c r="FW27" s="120"/>
      <c r="FX27" s="120"/>
      <c r="FY27" s="120"/>
      <c r="FZ27" s="120"/>
      <c r="GA27" s="120"/>
      <c r="GB27" s="120"/>
      <c r="GC27" s="120"/>
      <c r="GD27" s="120"/>
      <c r="GE27" s="120"/>
      <c r="GF27" s="120"/>
      <c r="GG27" s="120"/>
      <c r="GH27" s="120"/>
      <c r="GI27" s="120"/>
      <c r="GJ27" s="120"/>
      <c r="GK27" s="120"/>
      <c r="GL27" s="120"/>
      <c r="GM27" s="120"/>
      <c r="GN27" s="120"/>
      <c r="GO27" s="120"/>
      <c r="GP27" s="120"/>
      <c r="GQ27" s="120"/>
      <c r="GR27" s="120"/>
      <c r="GS27" s="120"/>
      <c r="GT27" s="120"/>
      <c r="GU27" s="120"/>
      <c r="GV27" s="120"/>
      <c r="GW27" s="120"/>
      <c r="GX27" s="120"/>
      <c r="GY27" s="120"/>
      <c r="GZ27" s="120"/>
      <c r="HA27" s="120"/>
      <c r="HB27" s="120"/>
      <c r="HC27" s="120"/>
      <c r="HD27" s="120"/>
      <c r="HE27" s="120"/>
      <c r="HF27" s="120"/>
      <c r="HG27" s="120"/>
      <c r="HH27" s="120"/>
      <c r="HI27" s="120"/>
      <c r="HJ27" s="120"/>
      <c r="HK27" s="120"/>
      <c r="HL27" s="120"/>
      <c r="HM27" s="120"/>
      <c r="HN27" s="120"/>
      <c r="HO27" s="120"/>
      <c r="HP27" s="120"/>
      <c r="HQ27" s="120"/>
      <c r="HR27" s="120"/>
      <c r="HS27" s="120"/>
      <c r="HT27" s="120"/>
      <c r="HU27" s="120"/>
      <c r="HV27" s="120"/>
      <c r="HW27" s="120"/>
      <c r="HX27" s="120"/>
      <c r="HY27" s="120"/>
      <c r="HZ27" s="120"/>
      <c r="IA27" s="120"/>
      <c r="IB27" s="120"/>
      <c r="IC27" s="120"/>
      <c r="ID27" s="120"/>
      <c r="IE27" s="120"/>
      <c r="IF27" s="120"/>
      <c r="IG27" s="120"/>
      <c r="IH27" s="120"/>
      <c r="II27" s="120"/>
      <c r="IJ27" s="120"/>
      <c r="IK27" s="120"/>
      <c r="IL27" s="120"/>
      <c r="IM27" s="120"/>
      <c r="IN27" s="120"/>
      <c r="IO27" s="120"/>
      <c r="IP27" s="120"/>
      <c r="IQ27" s="120"/>
      <c r="IR27" s="120"/>
      <c r="IS27" s="120"/>
      <c r="IT27" s="120"/>
      <c r="IU27" s="120"/>
      <c r="IV27" s="120"/>
      <c r="IW27" s="120"/>
      <c r="IX27" s="120"/>
      <c r="IY27" s="120"/>
      <c r="IZ27" s="120"/>
      <c r="JA27" s="120"/>
      <c r="JB27" s="120"/>
      <c r="JC27" s="120"/>
      <c r="JD27" s="120"/>
      <c r="JE27" s="120"/>
      <c r="JF27" s="120"/>
      <c r="JG27" s="120"/>
      <c r="JH27" s="120"/>
      <c r="JI27" s="120"/>
      <c r="JJ27" s="120"/>
      <c r="JK27" s="120"/>
      <c r="JL27" s="120"/>
      <c r="JM27" s="120"/>
      <c r="JN27" s="120"/>
      <c r="JO27" s="120"/>
      <c r="JP27" s="120"/>
      <c r="JQ27" s="120"/>
      <c r="JR27" s="120"/>
      <c r="JS27" s="120"/>
      <c r="JT27" s="120"/>
      <c r="JU27" s="120"/>
      <c r="JV27" s="120"/>
      <c r="JW27" s="120"/>
      <c r="JX27" s="120"/>
      <c r="JY27" s="120"/>
      <c r="JZ27" s="120"/>
      <c r="KA27" s="120"/>
      <c r="KB27" s="120"/>
      <c r="KC27" s="120"/>
      <c r="KD27" s="120"/>
      <c r="KE27" s="120"/>
      <c r="KF27" s="120"/>
      <c r="KG27" s="120"/>
      <c r="KH27" s="120"/>
      <c r="KI27" s="120"/>
      <c r="KJ27" s="120"/>
      <c r="KK27" s="120"/>
      <c r="KL27" s="120"/>
      <c r="KM27" s="120"/>
      <c r="KN27" s="120"/>
      <c r="KO27" s="120"/>
      <c r="KP27" s="120"/>
      <c r="KQ27" s="120"/>
      <c r="KR27" s="120"/>
      <c r="KS27" s="120"/>
      <c r="KT27" s="120"/>
      <c r="KU27" s="120"/>
      <c r="KV27" s="120"/>
      <c r="KW27" s="120"/>
      <c r="KX27" s="120"/>
      <c r="KY27" s="120"/>
      <c r="KZ27" s="120"/>
      <c r="LA27" s="120"/>
      <c r="LB27" s="120"/>
      <c r="LC27" s="120"/>
      <c r="LD27" s="120"/>
      <c r="LE27" s="120"/>
      <c r="LF27" s="120"/>
      <c r="LG27" s="120"/>
      <c r="LH27" s="120"/>
      <c r="LI27" s="120"/>
      <c r="LJ27" s="120"/>
      <c r="LK27" s="120"/>
      <c r="LL27" s="120"/>
      <c r="LM27" s="120"/>
      <c r="LN27" s="120"/>
      <c r="LO27" s="120"/>
      <c r="LP27" s="120"/>
      <c r="LQ27" s="120"/>
      <c r="LR27" s="120"/>
      <c r="LS27" s="120"/>
      <c r="LT27" s="120"/>
      <c r="LU27" s="120"/>
      <c r="LV27" s="120"/>
      <c r="LW27" s="120"/>
      <c r="LX27" s="120"/>
      <c r="LY27" s="120"/>
      <c r="LZ27" s="120"/>
      <c r="MA27" s="120"/>
      <c r="MB27" s="120"/>
      <c r="MC27" s="120"/>
      <c r="MD27" s="120"/>
      <c r="ME27" s="120"/>
      <c r="MF27" s="120"/>
      <c r="MG27" s="120"/>
      <c r="MH27" s="120"/>
      <c r="MI27" s="120"/>
      <c r="MJ27" s="120"/>
      <c r="MK27" s="120"/>
      <c r="ML27" s="120"/>
      <c r="MM27" s="120"/>
      <c r="MN27" s="120"/>
      <c r="MO27" s="120"/>
      <c r="MP27" s="120"/>
      <c r="MQ27" s="120"/>
      <c r="MR27" s="120"/>
      <c r="MS27" s="120"/>
      <c r="MT27" s="120"/>
      <c r="MU27" s="120"/>
      <c r="MV27" s="120"/>
      <c r="MW27" s="120"/>
      <c r="MX27" s="120"/>
      <c r="MY27" s="120"/>
      <c r="MZ27" s="120"/>
      <c r="NA27" s="120"/>
      <c r="NB27" s="120"/>
      <c r="NC27" s="120"/>
      <c r="ND27" s="120"/>
      <c r="NE27" s="120"/>
      <c r="NF27" s="120"/>
      <c r="NG27" s="120"/>
      <c r="NH27" s="120"/>
      <c r="NI27" s="120"/>
      <c r="NJ27" s="120"/>
      <c r="NK27" s="120"/>
      <c r="NL27" s="120"/>
      <c r="NM27" s="120"/>
      <c r="NN27" s="120"/>
      <c r="NO27" s="120"/>
      <c r="NP27" s="120"/>
      <c r="NQ27" s="120"/>
      <c r="NR27" s="120"/>
      <c r="NS27" s="120"/>
      <c r="NT27" s="120"/>
      <c r="NU27" s="120"/>
      <c r="NV27" s="120"/>
      <c r="NW27" s="120"/>
      <c r="NX27" s="120"/>
      <c r="NY27" s="120"/>
      <c r="NZ27" s="120"/>
      <c r="OA27" s="120"/>
      <c r="OB27" s="120"/>
      <c r="OC27" s="120"/>
      <c r="OD27" s="120"/>
      <c r="OE27" s="120"/>
      <c r="OF27" s="120"/>
      <c r="OG27" s="120"/>
      <c r="OH27" s="120"/>
      <c r="OI27" s="120"/>
      <c r="OJ27" s="120"/>
      <c r="OK27" s="120"/>
      <c r="OL27" s="120"/>
      <c r="OM27" s="120"/>
      <c r="ON27" s="120"/>
      <c r="OO27" s="120"/>
      <c r="OP27" s="120"/>
      <c r="OQ27" s="120"/>
      <c r="OR27" s="120"/>
      <c r="OS27" s="120"/>
      <c r="OT27" s="120"/>
      <c r="OU27" s="120"/>
      <c r="OV27" s="120"/>
      <c r="OW27" s="120"/>
      <c r="OX27" s="120"/>
      <c r="OY27" s="120"/>
      <c r="OZ27" s="120"/>
      <c r="PA27" s="120"/>
      <c r="PB27" s="120"/>
      <c r="PC27" s="120"/>
      <c r="PD27" s="120"/>
      <c r="PE27" s="120"/>
      <c r="PF27" s="120"/>
      <c r="PG27" s="120"/>
      <c r="PH27" s="120"/>
      <c r="PI27" s="120"/>
      <c r="PJ27" s="120"/>
      <c r="PK27" s="120"/>
      <c r="PL27" s="120"/>
      <c r="PM27" s="120"/>
      <c r="PN27" s="120"/>
      <c r="PO27" s="120"/>
      <c r="PP27" s="120"/>
      <c r="PQ27" s="120"/>
      <c r="PR27" s="120"/>
      <c r="PS27" s="120"/>
      <c r="PT27" s="120"/>
      <c r="PU27" s="120"/>
      <c r="PV27" s="120"/>
      <c r="PW27" s="120"/>
      <c r="PX27" s="120"/>
      <c r="PY27" s="120"/>
      <c r="PZ27" s="120"/>
      <c r="QA27" s="120"/>
      <c r="QB27" s="120"/>
      <c r="QC27" s="120"/>
      <c r="QD27" s="120"/>
      <c r="QE27" s="120"/>
      <c r="QF27" s="120"/>
      <c r="QG27" s="120"/>
      <c r="QH27" s="120"/>
      <c r="QI27" s="120"/>
      <c r="QJ27" s="120"/>
      <c r="QK27" s="120"/>
      <c r="QL27" s="120"/>
      <c r="QM27" s="120"/>
      <c r="QN27" s="120"/>
      <c r="QO27" s="120"/>
      <c r="QP27" s="120"/>
      <c r="QQ27" s="120"/>
      <c r="QR27" s="120"/>
      <c r="QS27" s="120"/>
      <c r="QT27" s="120"/>
      <c r="QU27" s="120"/>
      <c r="QV27" s="120"/>
      <c r="QW27" s="120"/>
      <c r="QX27" s="120"/>
      <c r="QY27" s="120"/>
      <c r="QZ27" s="120"/>
      <c r="RA27" s="120"/>
      <c r="RB27" s="120"/>
      <c r="RC27" s="120"/>
      <c r="RD27" s="120"/>
      <c r="RE27" s="120"/>
      <c r="RF27" s="120"/>
      <c r="RG27" s="120"/>
      <c r="RH27" s="120"/>
      <c r="RI27" s="120"/>
      <c r="RJ27" s="120"/>
      <c r="RK27" s="120"/>
      <c r="RL27" s="120"/>
      <c r="RM27" s="120"/>
      <c r="RN27" s="120"/>
      <c r="RO27" s="120"/>
      <c r="RP27" s="120"/>
      <c r="RQ27" s="120"/>
      <c r="RR27" s="120"/>
      <c r="RS27" s="120"/>
      <c r="RT27" s="120"/>
      <c r="RU27" s="120"/>
      <c r="RV27" s="120"/>
      <c r="RW27" s="120"/>
      <c r="RX27" s="120"/>
      <c r="RY27" s="120"/>
      <c r="RZ27" s="120"/>
      <c r="SA27" s="120"/>
      <c r="SB27" s="120"/>
      <c r="SC27" s="120"/>
      <c r="SD27" s="120"/>
      <c r="SE27" s="120"/>
      <c r="SF27" s="120"/>
      <c r="SG27" s="120"/>
      <c r="SH27" s="120"/>
      <c r="SI27" s="120"/>
      <c r="SJ27" s="120"/>
      <c r="SK27" s="120"/>
      <c r="SL27" s="120"/>
      <c r="SM27" s="120"/>
      <c r="SN27" s="120"/>
      <c r="SO27" s="120"/>
      <c r="SP27" s="120"/>
      <c r="SQ27" s="120"/>
      <c r="SR27" s="120"/>
      <c r="SS27" s="120"/>
      <c r="ST27" s="120"/>
      <c r="SU27" s="120"/>
      <c r="SV27" s="120"/>
      <c r="SW27" s="120"/>
      <c r="SX27" s="120"/>
      <c r="SY27" s="120"/>
      <c r="SZ27" s="120"/>
      <c r="TA27" s="120"/>
      <c r="TB27" s="120"/>
      <c r="TC27" s="120"/>
      <c r="TD27" s="120"/>
      <c r="TE27" s="120"/>
      <c r="TF27" s="120"/>
      <c r="TG27" s="120"/>
      <c r="TH27" s="120"/>
      <c r="TI27" s="120"/>
      <c r="TJ27" s="120"/>
      <c r="TK27" s="120"/>
      <c r="TL27" s="120"/>
      <c r="TM27" s="120"/>
      <c r="TN27" s="120"/>
      <c r="TO27" s="120"/>
      <c r="TP27" s="120"/>
      <c r="TQ27" s="120"/>
      <c r="TR27" s="120"/>
      <c r="TS27" s="120"/>
      <c r="TT27" s="120"/>
      <c r="TU27" s="120"/>
      <c r="TV27" s="120"/>
      <c r="TW27" s="120"/>
      <c r="TX27" s="120"/>
      <c r="TY27" s="120"/>
      <c r="TZ27" s="120"/>
      <c r="UA27" s="120"/>
      <c r="UB27" s="120"/>
      <c r="UC27" s="120"/>
      <c r="UD27" s="120"/>
      <c r="UE27" s="120"/>
      <c r="UF27" s="120"/>
      <c r="UG27" s="120"/>
      <c r="UH27" s="120"/>
      <c r="UI27" s="120"/>
      <c r="UJ27" s="120"/>
      <c r="UK27" s="120"/>
      <c r="UL27" s="120"/>
      <c r="UM27" s="120"/>
      <c r="UN27" s="120"/>
      <c r="UO27" s="120"/>
      <c r="UP27" s="120"/>
      <c r="UQ27" s="120"/>
      <c r="UR27" s="120"/>
      <c r="US27" s="120"/>
      <c r="UT27" s="120"/>
      <c r="UU27" s="120"/>
      <c r="UV27" s="120"/>
      <c r="UW27" s="120"/>
      <c r="UX27" s="120"/>
      <c r="UY27" s="120"/>
      <c r="UZ27" s="120"/>
      <c r="VA27" s="120"/>
      <c r="VB27" s="120"/>
      <c r="VC27" s="120"/>
      <c r="VD27" s="120"/>
      <c r="VE27" s="120"/>
      <c r="VF27" s="120"/>
      <c r="VG27" s="120"/>
      <c r="VH27" s="120"/>
      <c r="VI27" s="120"/>
      <c r="VJ27" s="120"/>
      <c r="VK27" s="120"/>
      <c r="VL27" s="120"/>
      <c r="VM27" s="120"/>
      <c r="VN27" s="120"/>
      <c r="VO27" s="120"/>
      <c r="VP27" s="120"/>
      <c r="VQ27" s="120"/>
      <c r="VR27" s="120"/>
      <c r="VS27" s="120"/>
      <c r="VT27" s="120"/>
      <c r="VU27" s="120"/>
      <c r="VV27" s="120"/>
      <c r="VW27" s="120"/>
      <c r="VX27" s="120"/>
      <c r="VY27" s="120"/>
      <c r="VZ27" s="120"/>
      <c r="WA27" s="120"/>
      <c r="WB27" s="120"/>
      <c r="WC27" s="120"/>
      <c r="WD27" s="120"/>
      <c r="WE27" s="120"/>
      <c r="WF27" s="120"/>
      <c r="WG27" s="120"/>
      <c r="WH27" s="120"/>
      <c r="WI27" s="120"/>
      <c r="WJ27" s="120"/>
      <c r="WK27" s="120"/>
      <c r="WL27" s="120"/>
      <c r="WM27" s="120"/>
      <c r="WN27" s="120"/>
      <c r="WO27" s="120"/>
      <c r="WP27" s="120"/>
      <c r="WQ27" s="120"/>
      <c r="WR27" s="120"/>
      <c r="WS27" s="120"/>
      <c r="WT27" s="120"/>
      <c r="WU27" s="120"/>
      <c r="WV27" s="120"/>
      <c r="WW27" s="120"/>
      <c r="WX27" s="120"/>
      <c r="WY27" s="120"/>
      <c r="WZ27" s="120"/>
      <c r="XA27" s="120"/>
      <c r="XB27" s="120"/>
      <c r="XC27" s="120"/>
      <c r="XD27" s="120"/>
      <c r="XE27" s="120"/>
      <c r="XF27" s="120"/>
      <c r="XG27" s="120"/>
      <c r="XH27" s="120"/>
      <c r="XI27" s="120"/>
      <c r="XJ27" s="120"/>
      <c r="XK27" s="120"/>
      <c r="XL27" s="120"/>
      <c r="XM27" s="120"/>
      <c r="XN27" s="120"/>
      <c r="XO27" s="120"/>
      <c r="XP27" s="120"/>
      <c r="XQ27" s="120"/>
      <c r="XR27" s="120"/>
      <c r="XS27" s="120"/>
      <c r="XT27" s="120"/>
      <c r="XU27" s="120"/>
      <c r="XV27" s="120"/>
      <c r="XW27" s="120"/>
      <c r="XX27" s="120"/>
      <c r="XY27" s="120"/>
      <c r="XZ27" s="120"/>
      <c r="YA27" s="120"/>
      <c r="YB27" s="120"/>
      <c r="YC27" s="120"/>
      <c r="YD27" s="120"/>
      <c r="YE27" s="120"/>
      <c r="YF27" s="120"/>
      <c r="YG27" s="120"/>
      <c r="YH27" s="120"/>
      <c r="YI27" s="120"/>
      <c r="YJ27" s="120"/>
      <c r="YK27" s="120"/>
      <c r="YL27" s="120"/>
      <c r="YM27" s="120"/>
      <c r="YN27" s="120"/>
      <c r="YO27" s="120"/>
      <c r="YP27" s="120"/>
      <c r="YQ27" s="120"/>
      <c r="YR27" s="120"/>
      <c r="YS27" s="120"/>
      <c r="YT27" s="120"/>
      <c r="YU27" s="120"/>
      <c r="YV27" s="120"/>
      <c r="YW27" s="120"/>
      <c r="YX27" s="120"/>
      <c r="YY27" s="120"/>
      <c r="YZ27" s="120"/>
      <c r="ZA27" s="120"/>
      <c r="ZB27" s="120"/>
      <c r="ZC27" s="120"/>
      <c r="ZD27" s="120"/>
      <c r="ZE27" s="120"/>
      <c r="ZF27" s="120"/>
      <c r="ZG27" s="120"/>
      <c r="ZH27" s="120"/>
      <c r="ZI27" s="120"/>
      <c r="ZJ27" s="120"/>
      <c r="ZK27" s="120"/>
      <c r="ZL27" s="120"/>
      <c r="ZM27" s="120"/>
      <c r="ZN27" s="120"/>
      <c r="ZO27" s="120"/>
      <c r="ZP27" s="120"/>
      <c r="ZQ27" s="120"/>
      <c r="ZR27" s="120"/>
      <c r="ZS27" s="120"/>
      <c r="ZT27" s="120"/>
      <c r="ZU27" s="120"/>
      <c r="ZV27" s="120"/>
      <c r="ZW27" s="120"/>
      <c r="ZX27" s="120"/>
      <c r="ZY27" s="120"/>
      <c r="ZZ27" s="120"/>
      <c r="AAA27" s="120"/>
      <c r="AAB27" s="120"/>
      <c r="AAC27" s="120"/>
      <c r="AAD27" s="120"/>
      <c r="AAE27" s="120"/>
      <c r="AAF27" s="120"/>
      <c r="AAG27" s="120"/>
      <c r="AAH27" s="120"/>
      <c r="AAI27" s="120"/>
      <c r="AAJ27" s="120"/>
      <c r="AAK27" s="120"/>
      <c r="AAL27" s="120"/>
      <c r="AAM27" s="120"/>
      <c r="AAN27" s="120"/>
      <c r="AAO27" s="120"/>
      <c r="AAP27" s="120"/>
      <c r="AAQ27" s="120"/>
      <c r="AAR27" s="120"/>
      <c r="AAS27" s="120"/>
      <c r="AAT27" s="120"/>
      <c r="AAU27" s="120"/>
      <c r="AAV27" s="120"/>
      <c r="AAW27" s="120"/>
      <c r="AAX27" s="120"/>
      <c r="AAY27" s="120"/>
      <c r="AAZ27" s="120"/>
      <c r="ABA27" s="120"/>
      <c r="ABB27" s="120"/>
      <c r="ABC27" s="120"/>
      <c r="ABD27" s="120"/>
      <c r="ABE27" s="120"/>
      <c r="ABF27" s="120"/>
      <c r="ABG27" s="120"/>
      <c r="ABH27" s="120"/>
      <c r="ABI27" s="120"/>
      <c r="ABJ27" s="120"/>
      <c r="ABK27" s="120"/>
      <c r="ABL27" s="120"/>
      <c r="ABM27" s="120"/>
      <c r="ABN27" s="120"/>
      <c r="ABO27" s="120"/>
      <c r="ABP27" s="120"/>
      <c r="ABQ27" s="120"/>
      <c r="ABR27" s="120"/>
      <c r="ABS27" s="120"/>
      <c r="ABT27" s="120"/>
      <c r="ABU27" s="120"/>
      <c r="ABV27" s="120"/>
      <c r="ABW27" s="120"/>
      <c r="ABX27" s="120"/>
      <c r="ABY27" s="120"/>
      <c r="ABZ27" s="120"/>
      <c r="ACA27" s="120"/>
      <c r="ACB27" s="120"/>
      <c r="ACC27" s="120"/>
      <c r="ACD27" s="120"/>
      <c r="ACE27" s="120"/>
      <c r="ACF27" s="120"/>
      <c r="ACG27" s="120"/>
      <c r="ACH27" s="120"/>
      <c r="ACI27" s="120"/>
      <c r="ACJ27" s="120"/>
      <c r="ACK27" s="120"/>
      <c r="ACL27" s="120"/>
      <c r="ACM27" s="120"/>
      <c r="ACN27" s="120"/>
      <c r="ACO27" s="120"/>
      <c r="ACP27" s="120"/>
      <c r="ACQ27" s="120"/>
      <c r="ACR27" s="120"/>
      <c r="ACS27" s="120"/>
      <c r="ACT27" s="120"/>
      <c r="ACU27" s="120"/>
      <c r="ACV27" s="120"/>
      <c r="ACW27" s="120"/>
      <c r="ACX27" s="120"/>
      <c r="ACY27" s="120"/>
      <c r="ACZ27" s="120"/>
      <c r="ADA27" s="120"/>
      <c r="ADB27" s="120"/>
      <c r="ADC27" s="120"/>
      <c r="ADD27" s="120"/>
      <c r="ADE27" s="120"/>
      <c r="ADF27" s="120"/>
      <c r="ADG27" s="120"/>
      <c r="ADH27" s="120"/>
      <c r="ADI27" s="120"/>
      <c r="ADJ27" s="120"/>
      <c r="ADK27" s="120"/>
      <c r="ADL27" s="120"/>
      <c r="ADM27" s="120"/>
      <c r="ADN27" s="120"/>
      <c r="ADO27" s="120"/>
      <c r="ADP27" s="120"/>
      <c r="ADQ27" s="120"/>
      <c r="ADR27" s="120"/>
      <c r="ADS27" s="120"/>
      <c r="ADT27" s="120"/>
      <c r="ADU27" s="120"/>
      <c r="ADV27" s="120"/>
      <c r="ADW27" s="120"/>
      <c r="ADX27" s="120"/>
      <c r="ADY27" s="120"/>
      <c r="ADZ27" s="120"/>
      <c r="AEA27" s="120"/>
      <c r="AEB27" s="120"/>
      <c r="AEC27" s="120"/>
      <c r="AED27" s="120"/>
      <c r="AEE27" s="120"/>
      <c r="AEF27" s="120"/>
      <c r="AEG27" s="120"/>
      <c r="AEH27" s="120"/>
      <c r="AEI27" s="120"/>
      <c r="AEJ27" s="120"/>
      <c r="AEK27" s="120"/>
      <c r="AEL27" s="120"/>
      <c r="AEM27" s="120"/>
      <c r="AEN27" s="120"/>
      <c r="AEO27" s="120"/>
      <c r="AEP27" s="120"/>
      <c r="AEQ27" s="120"/>
      <c r="AER27" s="120"/>
      <c r="AES27" s="120"/>
      <c r="AET27" s="120"/>
      <c r="AEU27" s="120"/>
      <c r="AEV27" s="120"/>
      <c r="AEW27" s="120"/>
      <c r="AEX27" s="120"/>
      <c r="AEY27" s="120"/>
      <c r="AEZ27" s="120"/>
      <c r="AFA27" s="120"/>
      <c r="AFB27" s="120"/>
      <c r="AFC27" s="120"/>
      <c r="AFD27" s="120"/>
      <c r="AFE27" s="120"/>
      <c r="AFF27" s="120"/>
      <c r="AFG27" s="120"/>
      <c r="AFH27" s="120"/>
      <c r="AFI27" s="120"/>
      <c r="AFJ27" s="120"/>
      <c r="AFK27" s="120"/>
      <c r="AFL27" s="120"/>
      <c r="AFM27" s="120"/>
      <c r="AFN27" s="120"/>
      <c r="AFO27" s="120"/>
      <c r="AFP27" s="120"/>
      <c r="AFQ27" s="120"/>
      <c r="AFR27" s="120"/>
      <c r="AFS27" s="120"/>
      <c r="AFT27" s="120"/>
      <c r="AFU27" s="120"/>
      <c r="AFV27" s="120"/>
      <c r="AFW27" s="120"/>
      <c r="AFX27" s="120"/>
      <c r="AFY27" s="120"/>
      <c r="AFZ27" s="120"/>
      <c r="AGA27" s="120"/>
      <c r="AGB27" s="120"/>
      <c r="AGC27" s="120"/>
      <c r="AGD27" s="120"/>
      <c r="AGE27" s="120"/>
      <c r="AGF27" s="120"/>
      <c r="AGG27" s="120"/>
      <c r="AGH27" s="120"/>
      <c r="AGI27" s="120"/>
      <c r="AGJ27" s="120"/>
      <c r="AGK27" s="120"/>
      <c r="AGL27" s="120"/>
      <c r="AGM27" s="120"/>
      <c r="AGN27" s="120"/>
      <c r="AGO27" s="120"/>
      <c r="AGP27" s="120"/>
      <c r="AGQ27" s="120"/>
      <c r="AGR27" s="120"/>
      <c r="AGS27" s="120"/>
      <c r="AGT27" s="120"/>
      <c r="AGU27" s="120"/>
      <c r="AGV27" s="120"/>
      <c r="AGW27" s="120"/>
      <c r="AGX27" s="120"/>
      <c r="AGY27" s="120"/>
      <c r="AGZ27" s="120"/>
      <c r="AHA27" s="120"/>
      <c r="AHB27" s="120"/>
      <c r="AHC27" s="120"/>
      <c r="AHD27" s="120"/>
      <c r="AHE27" s="120"/>
      <c r="AHF27" s="120"/>
      <c r="AHG27" s="120"/>
      <c r="AHH27" s="120"/>
      <c r="AHI27" s="120"/>
      <c r="AHJ27" s="120"/>
      <c r="AHK27" s="120"/>
      <c r="AHL27" s="120"/>
      <c r="AHM27" s="120"/>
      <c r="AHN27" s="120"/>
      <c r="AHO27" s="120"/>
      <c r="AHP27" s="120"/>
      <c r="AHQ27" s="120"/>
      <c r="AHR27" s="120"/>
      <c r="AHS27" s="120"/>
      <c r="AHT27" s="120"/>
      <c r="AHU27" s="120"/>
      <c r="AHV27" s="120"/>
      <c r="AHW27" s="120"/>
      <c r="AHX27" s="120"/>
      <c r="AHY27" s="120"/>
      <c r="AHZ27" s="120"/>
      <c r="AIA27" s="120"/>
      <c r="AIB27" s="120"/>
      <c r="AIC27" s="120"/>
      <c r="AID27" s="120"/>
      <c r="AIE27" s="120"/>
      <c r="AIF27" s="120"/>
      <c r="AIG27" s="120"/>
      <c r="AIH27" s="120"/>
      <c r="AII27" s="120"/>
      <c r="AIJ27" s="120"/>
      <c r="AIK27" s="120"/>
      <c r="AIL27" s="120"/>
      <c r="AIM27" s="120"/>
      <c r="AIN27" s="120"/>
      <c r="AIO27" s="120"/>
      <c r="AIP27" s="120"/>
      <c r="AIQ27" s="120"/>
      <c r="AIR27" s="120"/>
      <c r="AIS27" s="120"/>
      <c r="AIT27" s="120"/>
      <c r="AIU27" s="120"/>
      <c r="AIV27" s="120"/>
      <c r="AIW27" s="120"/>
      <c r="AIX27" s="120"/>
      <c r="AIY27" s="120"/>
      <c r="AIZ27" s="120"/>
      <c r="AJA27" s="120"/>
      <c r="AJB27" s="120"/>
      <c r="AJC27" s="120"/>
      <c r="AJD27" s="120"/>
      <c r="AJE27" s="120"/>
      <c r="AJF27" s="120"/>
      <c r="AJG27" s="120"/>
      <c r="AJH27" s="120"/>
      <c r="AJI27" s="120"/>
      <c r="AJJ27" s="120"/>
      <c r="AJK27" s="120"/>
      <c r="AJL27" s="120"/>
      <c r="AJM27" s="120"/>
      <c r="AJN27" s="120"/>
      <c r="AJO27" s="120"/>
      <c r="AJP27" s="120"/>
      <c r="AJQ27" s="120"/>
      <c r="AJR27" s="120"/>
      <c r="AJS27" s="120"/>
      <c r="AJT27" s="120"/>
      <c r="AJU27" s="120"/>
      <c r="AJV27" s="120"/>
      <c r="AJW27" s="120"/>
      <c r="AJX27" s="120"/>
      <c r="AJY27" s="120"/>
      <c r="AJZ27" s="120"/>
      <c r="AKA27" s="120"/>
      <c r="AKB27" s="120"/>
      <c r="AKC27" s="120"/>
      <c r="AKD27" s="120"/>
      <c r="AKE27" s="120"/>
      <c r="AKF27" s="120"/>
      <c r="AKG27" s="120"/>
      <c r="AKH27" s="120"/>
      <c r="AKI27" s="120"/>
      <c r="AKJ27" s="120"/>
      <c r="AKK27" s="120"/>
      <c r="AKL27" s="120"/>
      <c r="AKM27" s="120"/>
      <c r="AKN27" s="120"/>
      <c r="AKO27" s="120"/>
      <c r="AKP27" s="120"/>
      <c r="AKQ27" s="120"/>
      <c r="AKR27" s="120"/>
      <c r="AKS27" s="120"/>
      <c r="AKT27" s="120"/>
      <c r="AKU27" s="120"/>
      <c r="AKV27" s="120"/>
      <c r="AKW27" s="120"/>
      <c r="AKX27" s="120"/>
      <c r="AKY27" s="120"/>
      <c r="AKZ27" s="120"/>
      <c r="ALA27" s="120"/>
      <c r="ALB27" s="120"/>
      <c r="ALC27" s="120"/>
      <c r="ALD27" s="120"/>
      <c r="ALE27" s="120"/>
      <c r="ALF27" s="120"/>
      <c r="ALG27" s="120"/>
      <c r="ALH27" s="120"/>
      <c r="ALI27" s="120"/>
      <c r="ALJ27" s="120"/>
      <c r="ALK27" s="120"/>
      <c r="ALL27" s="120"/>
      <c r="ALM27" s="120"/>
      <c r="ALN27" s="120"/>
      <c r="ALO27" s="120"/>
      <c r="ALP27" s="120"/>
      <c r="ALQ27" s="120"/>
      <c r="ALR27" s="120"/>
      <c r="ALS27" s="120"/>
      <c r="ALT27" s="120"/>
      <c r="ALU27" s="120"/>
      <c r="ALV27" s="120"/>
      <c r="ALW27" s="120"/>
      <c r="ALX27" s="120"/>
      <c r="ALY27" s="120"/>
      <c r="ALZ27" s="120"/>
      <c r="AMA27" s="120"/>
      <c r="AMB27" s="120"/>
      <c r="AMC27" s="120"/>
      <c r="AMD27" s="120"/>
      <c r="AME27" s="120"/>
      <c r="AMF27" s="120"/>
      <c r="AMG27" s="120"/>
      <c r="AMH27" s="120"/>
      <c r="AMI27" s="120"/>
      <c r="AMJ27" s="120"/>
      <c r="AMK27" s="120"/>
    </row>
    <row r="28" spans="1:1025">
      <c r="A28" s="109" t="s">
        <v>1423</v>
      </c>
      <c r="B28" s="110"/>
      <c r="C28" s="107"/>
      <c r="D28" s="110"/>
      <c r="E28" s="105"/>
      <c r="F28" s="106"/>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c r="CK28" s="120"/>
      <c r="CL28" s="120"/>
      <c r="CM28" s="120"/>
      <c r="CN28" s="120"/>
      <c r="CO28" s="120"/>
      <c r="CP28" s="120"/>
      <c r="CQ28" s="120"/>
      <c r="CR28" s="120"/>
      <c r="CS28" s="120"/>
      <c r="CT28" s="120"/>
      <c r="CU28" s="120"/>
      <c r="CV28" s="120"/>
      <c r="CW28" s="120"/>
      <c r="CX28" s="120"/>
      <c r="CY28" s="120"/>
      <c r="CZ28" s="120"/>
      <c r="DA28" s="120"/>
      <c r="DB28" s="120"/>
      <c r="DC28" s="120"/>
      <c r="DD28" s="120"/>
      <c r="DE28" s="120"/>
      <c r="DF28" s="120"/>
      <c r="DG28" s="120"/>
      <c r="DH28" s="120"/>
      <c r="DI28" s="120"/>
      <c r="DJ28" s="120"/>
      <c r="DK28" s="120"/>
      <c r="DL28" s="120"/>
      <c r="DM28" s="120"/>
      <c r="DN28" s="120"/>
      <c r="DO28" s="120"/>
      <c r="DP28" s="120"/>
      <c r="DQ28" s="120"/>
      <c r="DR28" s="120"/>
      <c r="DS28" s="120"/>
      <c r="DT28" s="120"/>
      <c r="DU28" s="120"/>
      <c r="DV28" s="120"/>
      <c r="DW28" s="120"/>
      <c r="DX28" s="120"/>
      <c r="DY28" s="120"/>
      <c r="DZ28" s="120"/>
      <c r="EA28" s="120"/>
      <c r="EB28" s="120"/>
      <c r="EC28" s="120"/>
      <c r="ED28" s="120"/>
      <c r="EE28" s="120"/>
      <c r="EF28" s="120"/>
      <c r="EG28" s="120"/>
      <c r="EH28" s="120"/>
      <c r="EI28" s="120"/>
      <c r="EJ28" s="120"/>
      <c r="EK28" s="120"/>
      <c r="EL28" s="120"/>
      <c r="EM28" s="120"/>
      <c r="EN28" s="120"/>
      <c r="EO28" s="120"/>
      <c r="EP28" s="120"/>
      <c r="EQ28" s="120"/>
      <c r="ER28" s="120"/>
      <c r="ES28" s="120"/>
      <c r="ET28" s="120"/>
      <c r="EU28" s="120"/>
      <c r="EV28" s="120"/>
      <c r="EW28" s="120"/>
      <c r="EX28" s="120"/>
      <c r="EY28" s="120"/>
      <c r="EZ28" s="120"/>
      <c r="FA28" s="120"/>
      <c r="FB28" s="120"/>
      <c r="FC28" s="120"/>
      <c r="FD28" s="120"/>
      <c r="FE28" s="120"/>
      <c r="FF28" s="120"/>
      <c r="FG28" s="120"/>
      <c r="FH28" s="120"/>
      <c r="FI28" s="120"/>
      <c r="FJ28" s="120"/>
      <c r="FK28" s="120"/>
      <c r="FL28" s="120"/>
      <c r="FM28" s="120"/>
      <c r="FN28" s="120"/>
      <c r="FO28" s="120"/>
      <c r="FP28" s="120"/>
      <c r="FQ28" s="120"/>
      <c r="FR28" s="120"/>
      <c r="FS28" s="120"/>
      <c r="FT28" s="120"/>
      <c r="FU28" s="120"/>
      <c r="FV28" s="120"/>
      <c r="FW28" s="120"/>
      <c r="FX28" s="120"/>
      <c r="FY28" s="120"/>
      <c r="FZ28" s="120"/>
      <c r="GA28" s="120"/>
      <c r="GB28" s="120"/>
      <c r="GC28" s="120"/>
      <c r="GD28" s="120"/>
      <c r="GE28" s="120"/>
      <c r="GF28" s="120"/>
      <c r="GG28" s="120"/>
      <c r="GH28" s="120"/>
      <c r="GI28" s="120"/>
      <c r="GJ28" s="120"/>
      <c r="GK28" s="120"/>
      <c r="GL28" s="120"/>
      <c r="GM28" s="120"/>
      <c r="GN28" s="120"/>
      <c r="GO28" s="120"/>
      <c r="GP28" s="120"/>
      <c r="GQ28" s="120"/>
      <c r="GR28" s="120"/>
      <c r="GS28" s="120"/>
      <c r="GT28" s="120"/>
      <c r="GU28" s="120"/>
      <c r="GV28" s="120"/>
      <c r="GW28" s="120"/>
      <c r="GX28" s="120"/>
      <c r="GY28" s="120"/>
      <c r="GZ28" s="120"/>
      <c r="HA28" s="120"/>
      <c r="HB28" s="120"/>
      <c r="HC28" s="120"/>
      <c r="HD28" s="120"/>
      <c r="HE28" s="120"/>
      <c r="HF28" s="120"/>
      <c r="HG28" s="120"/>
      <c r="HH28" s="120"/>
      <c r="HI28" s="120"/>
      <c r="HJ28" s="120"/>
      <c r="HK28" s="120"/>
      <c r="HL28" s="120"/>
      <c r="HM28" s="120"/>
      <c r="HN28" s="120"/>
      <c r="HO28" s="120"/>
      <c r="HP28" s="120"/>
      <c r="HQ28" s="120"/>
      <c r="HR28" s="120"/>
      <c r="HS28" s="120"/>
      <c r="HT28" s="120"/>
      <c r="HU28" s="120"/>
      <c r="HV28" s="120"/>
      <c r="HW28" s="120"/>
      <c r="HX28" s="120"/>
      <c r="HY28" s="120"/>
      <c r="HZ28" s="120"/>
      <c r="IA28" s="120"/>
      <c r="IB28" s="120"/>
      <c r="IC28" s="120"/>
      <c r="ID28" s="120"/>
      <c r="IE28" s="120"/>
      <c r="IF28" s="120"/>
      <c r="IG28" s="120"/>
      <c r="IH28" s="120"/>
      <c r="II28" s="120"/>
      <c r="IJ28" s="120"/>
      <c r="IK28" s="120"/>
      <c r="IL28" s="120"/>
      <c r="IM28" s="120"/>
      <c r="IN28" s="120"/>
      <c r="IO28" s="120"/>
      <c r="IP28" s="120"/>
      <c r="IQ28" s="120"/>
      <c r="IR28" s="120"/>
      <c r="IS28" s="120"/>
      <c r="IT28" s="120"/>
      <c r="IU28" s="120"/>
      <c r="IV28" s="120"/>
      <c r="IW28" s="120"/>
      <c r="IX28" s="120"/>
      <c r="IY28" s="120"/>
      <c r="IZ28" s="120"/>
      <c r="JA28" s="120"/>
      <c r="JB28" s="120"/>
      <c r="JC28" s="120"/>
      <c r="JD28" s="120"/>
      <c r="JE28" s="120"/>
      <c r="JF28" s="120"/>
      <c r="JG28" s="120"/>
      <c r="JH28" s="120"/>
      <c r="JI28" s="120"/>
      <c r="JJ28" s="120"/>
      <c r="JK28" s="120"/>
      <c r="JL28" s="120"/>
      <c r="JM28" s="120"/>
      <c r="JN28" s="120"/>
      <c r="JO28" s="120"/>
      <c r="JP28" s="120"/>
      <c r="JQ28" s="120"/>
      <c r="JR28" s="120"/>
      <c r="JS28" s="120"/>
      <c r="JT28" s="120"/>
      <c r="JU28" s="120"/>
      <c r="JV28" s="120"/>
      <c r="JW28" s="120"/>
      <c r="JX28" s="120"/>
      <c r="JY28" s="120"/>
      <c r="JZ28" s="120"/>
      <c r="KA28" s="120"/>
      <c r="KB28" s="120"/>
      <c r="KC28" s="120"/>
      <c r="KD28" s="120"/>
      <c r="KE28" s="120"/>
      <c r="KF28" s="120"/>
      <c r="KG28" s="120"/>
      <c r="KH28" s="120"/>
      <c r="KI28" s="120"/>
      <c r="KJ28" s="120"/>
      <c r="KK28" s="120"/>
      <c r="KL28" s="120"/>
      <c r="KM28" s="120"/>
      <c r="KN28" s="120"/>
      <c r="KO28" s="120"/>
      <c r="KP28" s="120"/>
      <c r="KQ28" s="120"/>
      <c r="KR28" s="120"/>
      <c r="KS28" s="120"/>
      <c r="KT28" s="120"/>
      <c r="KU28" s="120"/>
      <c r="KV28" s="120"/>
      <c r="KW28" s="120"/>
      <c r="KX28" s="120"/>
      <c r="KY28" s="120"/>
      <c r="KZ28" s="120"/>
      <c r="LA28" s="120"/>
      <c r="LB28" s="120"/>
      <c r="LC28" s="120"/>
      <c r="LD28" s="120"/>
      <c r="LE28" s="120"/>
      <c r="LF28" s="120"/>
      <c r="LG28" s="120"/>
      <c r="LH28" s="120"/>
      <c r="LI28" s="120"/>
      <c r="LJ28" s="120"/>
      <c r="LK28" s="120"/>
      <c r="LL28" s="120"/>
      <c r="LM28" s="120"/>
      <c r="LN28" s="120"/>
      <c r="LO28" s="120"/>
      <c r="LP28" s="120"/>
      <c r="LQ28" s="120"/>
      <c r="LR28" s="120"/>
      <c r="LS28" s="120"/>
      <c r="LT28" s="120"/>
      <c r="LU28" s="120"/>
      <c r="LV28" s="120"/>
      <c r="LW28" s="120"/>
      <c r="LX28" s="120"/>
      <c r="LY28" s="120"/>
      <c r="LZ28" s="120"/>
      <c r="MA28" s="120"/>
      <c r="MB28" s="120"/>
      <c r="MC28" s="120"/>
      <c r="MD28" s="120"/>
      <c r="ME28" s="120"/>
      <c r="MF28" s="120"/>
      <c r="MG28" s="120"/>
      <c r="MH28" s="120"/>
      <c r="MI28" s="120"/>
      <c r="MJ28" s="120"/>
      <c r="MK28" s="120"/>
      <c r="ML28" s="120"/>
      <c r="MM28" s="120"/>
      <c r="MN28" s="120"/>
      <c r="MO28" s="120"/>
      <c r="MP28" s="120"/>
      <c r="MQ28" s="120"/>
      <c r="MR28" s="120"/>
      <c r="MS28" s="120"/>
      <c r="MT28" s="120"/>
      <c r="MU28" s="120"/>
      <c r="MV28" s="120"/>
      <c r="MW28" s="120"/>
      <c r="MX28" s="120"/>
      <c r="MY28" s="120"/>
      <c r="MZ28" s="120"/>
      <c r="NA28" s="120"/>
      <c r="NB28" s="120"/>
      <c r="NC28" s="120"/>
      <c r="ND28" s="120"/>
      <c r="NE28" s="120"/>
      <c r="NF28" s="120"/>
      <c r="NG28" s="120"/>
      <c r="NH28" s="120"/>
      <c r="NI28" s="120"/>
      <c r="NJ28" s="120"/>
      <c r="NK28" s="120"/>
      <c r="NL28" s="120"/>
      <c r="NM28" s="120"/>
      <c r="NN28" s="120"/>
      <c r="NO28" s="120"/>
      <c r="NP28" s="120"/>
      <c r="NQ28" s="120"/>
      <c r="NR28" s="120"/>
      <c r="NS28" s="120"/>
      <c r="NT28" s="120"/>
      <c r="NU28" s="120"/>
      <c r="NV28" s="120"/>
      <c r="NW28" s="120"/>
      <c r="NX28" s="120"/>
      <c r="NY28" s="120"/>
      <c r="NZ28" s="120"/>
      <c r="OA28" s="120"/>
      <c r="OB28" s="120"/>
      <c r="OC28" s="120"/>
      <c r="OD28" s="120"/>
      <c r="OE28" s="120"/>
      <c r="OF28" s="120"/>
      <c r="OG28" s="120"/>
      <c r="OH28" s="120"/>
      <c r="OI28" s="120"/>
      <c r="OJ28" s="120"/>
      <c r="OK28" s="120"/>
      <c r="OL28" s="120"/>
      <c r="OM28" s="120"/>
      <c r="ON28" s="120"/>
      <c r="OO28" s="120"/>
      <c r="OP28" s="120"/>
      <c r="OQ28" s="120"/>
      <c r="OR28" s="120"/>
      <c r="OS28" s="120"/>
      <c r="OT28" s="120"/>
      <c r="OU28" s="120"/>
      <c r="OV28" s="120"/>
      <c r="OW28" s="120"/>
      <c r="OX28" s="120"/>
      <c r="OY28" s="120"/>
      <c r="OZ28" s="120"/>
      <c r="PA28" s="120"/>
      <c r="PB28" s="120"/>
      <c r="PC28" s="120"/>
      <c r="PD28" s="120"/>
      <c r="PE28" s="120"/>
      <c r="PF28" s="120"/>
      <c r="PG28" s="120"/>
      <c r="PH28" s="120"/>
      <c r="PI28" s="120"/>
      <c r="PJ28" s="120"/>
      <c r="PK28" s="120"/>
      <c r="PL28" s="120"/>
      <c r="PM28" s="120"/>
      <c r="PN28" s="120"/>
      <c r="PO28" s="120"/>
      <c r="PP28" s="120"/>
      <c r="PQ28" s="120"/>
      <c r="PR28" s="120"/>
      <c r="PS28" s="120"/>
      <c r="PT28" s="120"/>
      <c r="PU28" s="120"/>
      <c r="PV28" s="120"/>
      <c r="PW28" s="120"/>
      <c r="PX28" s="120"/>
      <c r="PY28" s="120"/>
      <c r="PZ28" s="120"/>
      <c r="QA28" s="120"/>
      <c r="QB28" s="120"/>
      <c r="QC28" s="120"/>
      <c r="QD28" s="120"/>
      <c r="QE28" s="120"/>
      <c r="QF28" s="120"/>
      <c r="QG28" s="120"/>
      <c r="QH28" s="120"/>
      <c r="QI28" s="120"/>
      <c r="QJ28" s="120"/>
      <c r="QK28" s="120"/>
      <c r="QL28" s="120"/>
      <c r="QM28" s="120"/>
      <c r="QN28" s="120"/>
      <c r="QO28" s="120"/>
      <c r="QP28" s="120"/>
      <c r="QQ28" s="120"/>
      <c r="QR28" s="120"/>
      <c r="QS28" s="120"/>
      <c r="QT28" s="120"/>
      <c r="QU28" s="120"/>
      <c r="QV28" s="120"/>
      <c r="QW28" s="120"/>
      <c r="QX28" s="120"/>
      <c r="QY28" s="120"/>
      <c r="QZ28" s="120"/>
      <c r="RA28" s="120"/>
      <c r="RB28" s="120"/>
      <c r="RC28" s="120"/>
      <c r="RD28" s="120"/>
      <c r="RE28" s="120"/>
      <c r="RF28" s="120"/>
      <c r="RG28" s="120"/>
      <c r="RH28" s="120"/>
      <c r="RI28" s="120"/>
      <c r="RJ28" s="120"/>
      <c r="RK28" s="120"/>
      <c r="RL28" s="120"/>
      <c r="RM28" s="120"/>
      <c r="RN28" s="120"/>
      <c r="RO28" s="120"/>
      <c r="RP28" s="120"/>
      <c r="RQ28" s="120"/>
      <c r="RR28" s="120"/>
      <c r="RS28" s="120"/>
      <c r="RT28" s="120"/>
      <c r="RU28" s="120"/>
      <c r="RV28" s="120"/>
      <c r="RW28" s="120"/>
      <c r="RX28" s="120"/>
      <c r="RY28" s="120"/>
      <c r="RZ28" s="120"/>
      <c r="SA28" s="120"/>
      <c r="SB28" s="120"/>
      <c r="SC28" s="120"/>
      <c r="SD28" s="120"/>
      <c r="SE28" s="120"/>
      <c r="SF28" s="120"/>
      <c r="SG28" s="120"/>
      <c r="SH28" s="120"/>
      <c r="SI28" s="120"/>
      <c r="SJ28" s="120"/>
      <c r="SK28" s="120"/>
      <c r="SL28" s="120"/>
      <c r="SM28" s="120"/>
      <c r="SN28" s="120"/>
      <c r="SO28" s="120"/>
      <c r="SP28" s="120"/>
      <c r="SQ28" s="120"/>
      <c r="SR28" s="120"/>
      <c r="SS28" s="120"/>
      <c r="ST28" s="120"/>
      <c r="SU28" s="120"/>
      <c r="SV28" s="120"/>
      <c r="SW28" s="120"/>
      <c r="SX28" s="120"/>
      <c r="SY28" s="120"/>
      <c r="SZ28" s="120"/>
      <c r="TA28" s="120"/>
      <c r="TB28" s="120"/>
      <c r="TC28" s="120"/>
      <c r="TD28" s="120"/>
      <c r="TE28" s="120"/>
      <c r="TF28" s="120"/>
      <c r="TG28" s="120"/>
      <c r="TH28" s="120"/>
      <c r="TI28" s="120"/>
      <c r="TJ28" s="120"/>
      <c r="TK28" s="120"/>
      <c r="TL28" s="120"/>
      <c r="TM28" s="120"/>
      <c r="TN28" s="120"/>
      <c r="TO28" s="120"/>
      <c r="TP28" s="120"/>
      <c r="TQ28" s="120"/>
      <c r="TR28" s="120"/>
      <c r="TS28" s="120"/>
      <c r="TT28" s="120"/>
      <c r="TU28" s="120"/>
      <c r="TV28" s="120"/>
      <c r="TW28" s="120"/>
      <c r="TX28" s="120"/>
      <c r="TY28" s="120"/>
      <c r="TZ28" s="120"/>
      <c r="UA28" s="120"/>
      <c r="UB28" s="120"/>
      <c r="UC28" s="120"/>
      <c r="UD28" s="120"/>
      <c r="UE28" s="120"/>
      <c r="UF28" s="120"/>
      <c r="UG28" s="120"/>
      <c r="UH28" s="120"/>
      <c r="UI28" s="120"/>
      <c r="UJ28" s="120"/>
      <c r="UK28" s="120"/>
      <c r="UL28" s="120"/>
      <c r="UM28" s="120"/>
      <c r="UN28" s="120"/>
      <c r="UO28" s="120"/>
      <c r="UP28" s="120"/>
      <c r="UQ28" s="120"/>
      <c r="UR28" s="120"/>
      <c r="US28" s="120"/>
      <c r="UT28" s="120"/>
      <c r="UU28" s="120"/>
      <c r="UV28" s="120"/>
      <c r="UW28" s="120"/>
      <c r="UX28" s="120"/>
      <c r="UY28" s="120"/>
      <c r="UZ28" s="120"/>
      <c r="VA28" s="120"/>
      <c r="VB28" s="120"/>
      <c r="VC28" s="120"/>
      <c r="VD28" s="120"/>
      <c r="VE28" s="120"/>
      <c r="VF28" s="120"/>
      <c r="VG28" s="120"/>
      <c r="VH28" s="120"/>
      <c r="VI28" s="120"/>
      <c r="VJ28" s="120"/>
      <c r="VK28" s="120"/>
      <c r="VL28" s="120"/>
      <c r="VM28" s="120"/>
      <c r="VN28" s="120"/>
      <c r="VO28" s="120"/>
      <c r="VP28" s="120"/>
      <c r="VQ28" s="120"/>
      <c r="VR28" s="120"/>
      <c r="VS28" s="120"/>
      <c r="VT28" s="120"/>
      <c r="VU28" s="120"/>
      <c r="VV28" s="120"/>
      <c r="VW28" s="120"/>
      <c r="VX28" s="120"/>
      <c r="VY28" s="120"/>
      <c r="VZ28" s="120"/>
      <c r="WA28" s="120"/>
      <c r="WB28" s="120"/>
      <c r="WC28" s="120"/>
      <c r="WD28" s="120"/>
      <c r="WE28" s="120"/>
      <c r="WF28" s="120"/>
      <c r="WG28" s="120"/>
      <c r="WH28" s="120"/>
      <c r="WI28" s="120"/>
      <c r="WJ28" s="120"/>
      <c r="WK28" s="120"/>
      <c r="WL28" s="120"/>
      <c r="WM28" s="120"/>
      <c r="WN28" s="120"/>
      <c r="WO28" s="120"/>
      <c r="WP28" s="120"/>
      <c r="WQ28" s="120"/>
      <c r="WR28" s="120"/>
      <c r="WS28" s="120"/>
      <c r="WT28" s="120"/>
      <c r="WU28" s="120"/>
      <c r="WV28" s="120"/>
      <c r="WW28" s="120"/>
      <c r="WX28" s="120"/>
      <c r="WY28" s="120"/>
      <c r="WZ28" s="120"/>
      <c r="XA28" s="120"/>
      <c r="XB28" s="120"/>
      <c r="XC28" s="120"/>
      <c r="XD28" s="120"/>
      <c r="XE28" s="120"/>
      <c r="XF28" s="120"/>
      <c r="XG28" s="120"/>
      <c r="XH28" s="120"/>
      <c r="XI28" s="120"/>
      <c r="XJ28" s="120"/>
      <c r="XK28" s="120"/>
      <c r="XL28" s="120"/>
      <c r="XM28" s="120"/>
      <c r="XN28" s="120"/>
      <c r="XO28" s="120"/>
      <c r="XP28" s="120"/>
      <c r="XQ28" s="120"/>
      <c r="XR28" s="120"/>
      <c r="XS28" s="120"/>
      <c r="XT28" s="120"/>
      <c r="XU28" s="120"/>
      <c r="XV28" s="120"/>
      <c r="XW28" s="120"/>
      <c r="XX28" s="120"/>
      <c r="XY28" s="120"/>
      <c r="XZ28" s="120"/>
      <c r="YA28" s="120"/>
      <c r="YB28" s="120"/>
      <c r="YC28" s="120"/>
      <c r="YD28" s="120"/>
      <c r="YE28" s="120"/>
      <c r="YF28" s="120"/>
      <c r="YG28" s="120"/>
      <c r="YH28" s="120"/>
      <c r="YI28" s="120"/>
      <c r="YJ28" s="120"/>
      <c r="YK28" s="120"/>
      <c r="YL28" s="120"/>
      <c r="YM28" s="120"/>
      <c r="YN28" s="120"/>
      <c r="YO28" s="120"/>
      <c r="YP28" s="120"/>
      <c r="YQ28" s="120"/>
      <c r="YR28" s="120"/>
      <c r="YS28" s="120"/>
      <c r="YT28" s="120"/>
      <c r="YU28" s="120"/>
      <c r="YV28" s="120"/>
      <c r="YW28" s="120"/>
      <c r="YX28" s="120"/>
      <c r="YY28" s="120"/>
      <c r="YZ28" s="120"/>
      <c r="ZA28" s="120"/>
      <c r="ZB28" s="120"/>
      <c r="ZC28" s="120"/>
      <c r="ZD28" s="120"/>
      <c r="ZE28" s="120"/>
      <c r="ZF28" s="120"/>
      <c r="ZG28" s="120"/>
      <c r="ZH28" s="120"/>
      <c r="ZI28" s="120"/>
      <c r="ZJ28" s="120"/>
      <c r="ZK28" s="120"/>
      <c r="ZL28" s="120"/>
      <c r="ZM28" s="120"/>
      <c r="ZN28" s="120"/>
      <c r="ZO28" s="120"/>
      <c r="ZP28" s="120"/>
      <c r="ZQ28" s="120"/>
      <c r="ZR28" s="120"/>
      <c r="ZS28" s="120"/>
      <c r="ZT28" s="120"/>
      <c r="ZU28" s="120"/>
      <c r="ZV28" s="120"/>
      <c r="ZW28" s="120"/>
      <c r="ZX28" s="120"/>
      <c r="ZY28" s="120"/>
      <c r="ZZ28" s="120"/>
      <c r="AAA28" s="120"/>
      <c r="AAB28" s="120"/>
      <c r="AAC28" s="120"/>
      <c r="AAD28" s="120"/>
      <c r="AAE28" s="120"/>
      <c r="AAF28" s="120"/>
      <c r="AAG28" s="120"/>
      <c r="AAH28" s="120"/>
      <c r="AAI28" s="120"/>
      <c r="AAJ28" s="120"/>
      <c r="AAK28" s="120"/>
      <c r="AAL28" s="120"/>
      <c r="AAM28" s="120"/>
      <c r="AAN28" s="120"/>
      <c r="AAO28" s="120"/>
      <c r="AAP28" s="120"/>
      <c r="AAQ28" s="120"/>
      <c r="AAR28" s="120"/>
      <c r="AAS28" s="120"/>
      <c r="AAT28" s="120"/>
      <c r="AAU28" s="120"/>
      <c r="AAV28" s="120"/>
      <c r="AAW28" s="120"/>
      <c r="AAX28" s="120"/>
      <c r="AAY28" s="120"/>
      <c r="AAZ28" s="120"/>
      <c r="ABA28" s="120"/>
      <c r="ABB28" s="120"/>
      <c r="ABC28" s="120"/>
      <c r="ABD28" s="120"/>
      <c r="ABE28" s="120"/>
      <c r="ABF28" s="120"/>
      <c r="ABG28" s="120"/>
      <c r="ABH28" s="120"/>
      <c r="ABI28" s="120"/>
      <c r="ABJ28" s="120"/>
      <c r="ABK28" s="120"/>
      <c r="ABL28" s="120"/>
      <c r="ABM28" s="120"/>
      <c r="ABN28" s="120"/>
      <c r="ABO28" s="120"/>
      <c r="ABP28" s="120"/>
      <c r="ABQ28" s="120"/>
      <c r="ABR28" s="120"/>
      <c r="ABS28" s="120"/>
      <c r="ABT28" s="120"/>
      <c r="ABU28" s="120"/>
      <c r="ABV28" s="120"/>
      <c r="ABW28" s="120"/>
      <c r="ABX28" s="120"/>
      <c r="ABY28" s="120"/>
      <c r="ABZ28" s="120"/>
      <c r="ACA28" s="120"/>
      <c r="ACB28" s="120"/>
      <c r="ACC28" s="120"/>
      <c r="ACD28" s="120"/>
      <c r="ACE28" s="120"/>
      <c r="ACF28" s="120"/>
      <c r="ACG28" s="120"/>
      <c r="ACH28" s="120"/>
      <c r="ACI28" s="120"/>
      <c r="ACJ28" s="120"/>
      <c r="ACK28" s="120"/>
      <c r="ACL28" s="120"/>
      <c r="ACM28" s="120"/>
      <c r="ACN28" s="120"/>
      <c r="ACO28" s="120"/>
      <c r="ACP28" s="120"/>
      <c r="ACQ28" s="120"/>
      <c r="ACR28" s="120"/>
      <c r="ACS28" s="120"/>
      <c r="ACT28" s="120"/>
      <c r="ACU28" s="120"/>
      <c r="ACV28" s="120"/>
      <c r="ACW28" s="120"/>
      <c r="ACX28" s="120"/>
      <c r="ACY28" s="120"/>
      <c r="ACZ28" s="120"/>
      <c r="ADA28" s="120"/>
      <c r="ADB28" s="120"/>
      <c r="ADC28" s="120"/>
      <c r="ADD28" s="120"/>
      <c r="ADE28" s="120"/>
      <c r="ADF28" s="120"/>
      <c r="ADG28" s="120"/>
      <c r="ADH28" s="120"/>
      <c r="ADI28" s="120"/>
      <c r="ADJ28" s="120"/>
      <c r="ADK28" s="120"/>
      <c r="ADL28" s="120"/>
      <c r="ADM28" s="120"/>
      <c r="ADN28" s="120"/>
      <c r="ADO28" s="120"/>
      <c r="ADP28" s="120"/>
      <c r="ADQ28" s="120"/>
      <c r="ADR28" s="120"/>
      <c r="ADS28" s="120"/>
      <c r="ADT28" s="120"/>
      <c r="ADU28" s="120"/>
      <c r="ADV28" s="120"/>
      <c r="ADW28" s="120"/>
      <c r="ADX28" s="120"/>
      <c r="ADY28" s="120"/>
      <c r="ADZ28" s="120"/>
      <c r="AEA28" s="120"/>
      <c r="AEB28" s="120"/>
      <c r="AEC28" s="120"/>
      <c r="AED28" s="120"/>
      <c r="AEE28" s="120"/>
      <c r="AEF28" s="120"/>
      <c r="AEG28" s="120"/>
      <c r="AEH28" s="120"/>
      <c r="AEI28" s="120"/>
      <c r="AEJ28" s="120"/>
      <c r="AEK28" s="120"/>
      <c r="AEL28" s="120"/>
      <c r="AEM28" s="120"/>
      <c r="AEN28" s="120"/>
      <c r="AEO28" s="120"/>
      <c r="AEP28" s="120"/>
      <c r="AEQ28" s="120"/>
      <c r="AER28" s="120"/>
      <c r="AES28" s="120"/>
      <c r="AET28" s="120"/>
      <c r="AEU28" s="120"/>
      <c r="AEV28" s="120"/>
      <c r="AEW28" s="120"/>
      <c r="AEX28" s="120"/>
      <c r="AEY28" s="120"/>
      <c r="AEZ28" s="120"/>
      <c r="AFA28" s="120"/>
      <c r="AFB28" s="120"/>
      <c r="AFC28" s="120"/>
      <c r="AFD28" s="120"/>
      <c r="AFE28" s="120"/>
      <c r="AFF28" s="120"/>
      <c r="AFG28" s="120"/>
      <c r="AFH28" s="120"/>
      <c r="AFI28" s="120"/>
      <c r="AFJ28" s="120"/>
      <c r="AFK28" s="120"/>
      <c r="AFL28" s="120"/>
      <c r="AFM28" s="120"/>
      <c r="AFN28" s="120"/>
      <c r="AFO28" s="120"/>
      <c r="AFP28" s="120"/>
      <c r="AFQ28" s="120"/>
      <c r="AFR28" s="120"/>
      <c r="AFS28" s="120"/>
      <c r="AFT28" s="120"/>
      <c r="AFU28" s="120"/>
      <c r="AFV28" s="120"/>
      <c r="AFW28" s="120"/>
      <c r="AFX28" s="120"/>
      <c r="AFY28" s="120"/>
      <c r="AFZ28" s="120"/>
      <c r="AGA28" s="120"/>
      <c r="AGB28" s="120"/>
      <c r="AGC28" s="120"/>
      <c r="AGD28" s="120"/>
      <c r="AGE28" s="120"/>
      <c r="AGF28" s="120"/>
      <c r="AGG28" s="120"/>
      <c r="AGH28" s="120"/>
      <c r="AGI28" s="120"/>
      <c r="AGJ28" s="120"/>
      <c r="AGK28" s="120"/>
      <c r="AGL28" s="120"/>
      <c r="AGM28" s="120"/>
      <c r="AGN28" s="120"/>
      <c r="AGO28" s="120"/>
      <c r="AGP28" s="120"/>
      <c r="AGQ28" s="120"/>
      <c r="AGR28" s="120"/>
      <c r="AGS28" s="120"/>
      <c r="AGT28" s="120"/>
      <c r="AGU28" s="120"/>
      <c r="AGV28" s="120"/>
      <c r="AGW28" s="120"/>
      <c r="AGX28" s="120"/>
      <c r="AGY28" s="120"/>
      <c r="AGZ28" s="120"/>
      <c r="AHA28" s="120"/>
      <c r="AHB28" s="120"/>
      <c r="AHC28" s="120"/>
      <c r="AHD28" s="120"/>
      <c r="AHE28" s="120"/>
      <c r="AHF28" s="120"/>
      <c r="AHG28" s="120"/>
      <c r="AHH28" s="120"/>
      <c r="AHI28" s="120"/>
      <c r="AHJ28" s="120"/>
      <c r="AHK28" s="120"/>
      <c r="AHL28" s="120"/>
      <c r="AHM28" s="120"/>
      <c r="AHN28" s="120"/>
      <c r="AHO28" s="120"/>
      <c r="AHP28" s="120"/>
      <c r="AHQ28" s="120"/>
      <c r="AHR28" s="120"/>
      <c r="AHS28" s="120"/>
      <c r="AHT28" s="120"/>
      <c r="AHU28" s="120"/>
      <c r="AHV28" s="120"/>
      <c r="AHW28" s="120"/>
      <c r="AHX28" s="120"/>
      <c r="AHY28" s="120"/>
      <c r="AHZ28" s="120"/>
      <c r="AIA28" s="120"/>
      <c r="AIB28" s="120"/>
      <c r="AIC28" s="120"/>
      <c r="AID28" s="120"/>
      <c r="AIE28" s="120"/>
      <c r="AIF28" s="120"/>
      <c r="AIG28" s="120"/>
      <c r="AIH28" s="120"/>
      <c r="AII28" s="120"/>
      <c r="AIJ28" s="120"/>
      <c r="AIK28" s="120"/>
      <c r="AIL28" s="120"/>
      <c r="AIM28" s="120"/>
      <c r="AIN28" s="120"/>
      <c r="AIO28" s="120"/>
      <c r="AIP28" s="120"/>
      <c r="AIQ28" s="120"/>
      <c r="AIR28" s="120"/>
      <c r="AIS28" s="120"/>
      <c r="AIT28" s="120"/>
      <c r="AIU28" s="120"/>
      <c r="AIV28" s="120"/>
      <c r="AIW28" s="120"/>
      <c r="AIX28" s="120"/>
      <c r="AIY28" s="120"/>
      <c r="AIZ28" s="120"/>
      <c r="AJA28" s="120"/>
      <c r="AJB28" s="120"/>
      <c r="AJC28" s="120"/>
      <c r="AJD28" s="120"/>
      <c r="AJE28" s="120"/>
      <c r="AJF28" s="120"/>
      <c r="AJG28" s="120"/>
      <c r="AJH28" s="120"/>
      <c r="AJI28" s="120"/>
      <c r="AJJ28" s="120"/>
      <c r="AJK28" s="120"/>
      <c r="AJL28" s="120"/>
      <c r="AJM28" s="120"/>
      <c r="AJN28" s="120"/>
      <c r="AJO28" s="120"/>
      <c r="AJP28" s="120"/>
      <c r="AJQ28" s="120"/>
      <c r="AJR28" s="120"/>
      <c r="AJS28" s="120"/>
      <c r="AJT28" s="120"/>
      <c r="AJU28" s="120"/>
      <c r="AJV28" s="120"/>
      <c r="AJW28" s="120"/>
      <c r="AJX28" s="120"/>
      <c r="AJY28" s="120"/>
      <c r="AJZ28" s="120"/>
      <c r="AKA28" s="120"/>
      <c r="AKB28" s="120"/>
      <c r="AKC28" s="120"/>
      <c r="AKD28" s="120"/>
      <c r="AKE28" s="120"/>
      <c r="AKF28" s="120"/>
      <c r="AKG28" s="120"/>
      <c r="AKH28" s="120"/>
      <c r="AKI28" s="120"/>
      <c r="AKJ28" s="120"/>
      <c r="AKK28" s="120"/>
      <c r="AKL28" s="120"/>
      <c r="AKM28" s="120"/>
      <c r="AKN28" s="120"/>
      <c r="AKO28" s="120"/>
      <c r="AKP28" s="120"/>
      <c r="AKQ28" s="120"/>
      <c r="AKR28" s="120"/>
      <c r="AKS28" s="120"/>
      <c r="AKT28" s="120"/>
      <c r="AKU28" s="120"/>
      <c r="AKV28" s="120"/>
      <c r="AKW28" s="120"/>
      <c r="AKX28" s="120"/>
      <c r="AKY28" s="120"/>
      <c r="AKZ28" s="120"/>
      <c r="ALA28" s="120"/>
      <c r="ALB28" s="120"/>
      <c r="ALC28" s="120"/>
      <c r="ALD28" s="120"/>
      <c r="ALE28" s="120"/>
      <c r="ALF28" s="120"/>
      <c r="ALG28" s="120"/>
      <c r="ALH28" s="120"/>
      <c r="ALI28" s="120"/>
      <c r="ALJ28" s="120"/>
      <c r="ALK28" s="120"/>
      <c r="ALL28" s="120"/>
      <c r="ALM28" s="120"/>
      <c r="ALN28" s="120"/>
      <c r="ALO28" s="120"/>
      <c r="ALP28" s="120"/>
      <c r="ALQ28" s="120"/>
      <c r="ALR28" s="120"/>
      <c r="ALS28" s="120"/>
      <c r="ALT28" s="120"/>
      <c r="ALU28" s="120"/>
      <c r="ALV28" s="120"/>
      <c r="ALW28" s="120"/>
      <c r="ALX28" s="120"/>
      <c r="ALY28" s="120"/>
      <c r="ALZ28" s="120"/>
      <c r="AMA28" s="120"/>
      <c r="AMB28" s="120"/>
      <c r="AMC28" s="120"/>
      <c r="AMD28" s="120"/>
      <c r="AME28" s="120"/>
      <c r="AMF28" s="120"/>
      <c r="AMG28" s="120"/>
      <c r="AMH28" s="120"/>
      <c r="AMI28" s="120"/>
      <c r="AMJ28" s="120"/>
      <c r="AMK28" s="120"/>
    </row>
    <row r="29" spans="1:1025">
      <c r="A29" s="109"/>
      <c r="B29" s="110" t="s">
        <v>1424</v>
      </c>
      <c r="C29" s="107"/>
      <c r="D29" s="110" t="s">
        <v>48</v>
      </c>
      <c r="E29" s="105"/>
      <c r="F29" s="106"/>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c r="CK29" s="120"/>
      <c r="CL29" s="120"/>
      <c r="CM29" s="120"/>
      <c r="CN29" s="120"/>
      <c r="CO29" s="120"/>
      <c r="CP29" s="120"/>
      <c r="CQ29" s="120"/>
      <c r="CR29" s="120"/>
      <c r="CS29" s="120"/>
      <c r="CT29" s="120"/>
      <c r="CU29" s="120"/>
      <c r="CV29" s="120"/>
      <c r="CW29" s="120"/>
      <c r="CX29" s="120"/>
      <c r="CY29" s="120"/>
      <c r="CZ29" s="120"/>
      <c r="DA29" s="120"/>
      <c r="DB29" s="120"/>
      <c r="DC29" s="120"/>
      <c r="DD29" s="120"/>
      <c r="DE29" s="120"/>
      <c r="DF29" s="120"/>
      <c r="DG29" s="120"/>
      <c r="DH29" s="120"/>
      <c r="DI29" s="120"/>
      <c r="DJ29" s="120"/>
      <c r="DK29" s="120"/>
      <c r="DL29" s="120"/>
      <c r="DM29" s="120"/>
      <c r="DN29" s="120"/>
      <c r="DO29" s="120"/>
      <c r="DP29" s="120"/>
      <c r="DQ29" s="120"/>
      <c r="DR29" s="120"/>
      <c r="DS29" s="120"/>
      <c r="DT29" s="120"/>
      <c r="DU29" s="120"/>
      <c r="DV29" s="120"/>
      <c r="DW29" s="120"/>
      <c r="DX29" s="120"/>
      <c r="DY29" s="120"/>
      <c r="DZ29" s="120"/>
      <c r="EA29" s="120"/>
      <c r="EB29" s="120"/>
      <c r="EC29" s="120"/>
      <c r="ED29" s="120"/>
      <c r="EE29" s="120"/>
      <c r="EF29" s="120"/>
      <c r="EG29" s="120"/>
      <c r="EH29" s="120"/>
      <c r="EI29" s="120"/>
      <c r="EJ29" s="120"/>
      <c r="EK29" s="120"/>
      <c r="EL29" s="120"/>
      <c r="EM29" s="120"/>
      <c r="EN29" s="120"/>
      <c r="EO29" s="120"/>
      <c r="EP29" s="120"/>
      <c r="EQ29" s="120"/>
      <c r="ER29" s="120"/>
      <c r="ES29" s="120"/>
      <c r="ET29" s="120"/>
      <c r="EU29" s="120"/>
      <c r="EV29" s="120"/>
      <c r="EW29" s="120"/>
      <c r="EX29" s="120"/>
      <c r="EY29" s="120"/>
      <c r="EZ29" s="120"/>
      <c r="FA29" s="120"/>
      <c r="FB29" s="120"/>
      <c r="FC29" s="120"/>
      <c r="FD29" s="120"/>
      <c r="FE29" s="120"/>
      <c r="FF29" s="120"/>
      <c r="FG29" s="120"/>
      <c r="FH29" s="120"/>
      <c r="FI29" s="120"/>
      <c r="FJ29" s="120"/>
      <c r="FK29" s="120"/>
      <c r="FL29" s="120"/>
      <c r="FM29" s="120"/>
      <c r="FN29" s="120"/>
      <c r="FO29" s="120"/>
      <c r="FP29" s="120"/>
      <c r="FQ29" s="120"/>
      <c r="FR29" s="120"/>
      <c r="FS29" s="120"/>
      <c r="FT29" s="120"/>
      <c r="FU29" s="120"/>
      <c r="FV29" s="120"/>
      <c r="FW29" s="120"/>
      <c r="FX29" s="120"/>
      <c r="FY29" s="120"/>
      <c r="FZ29" s="120"/>
      <c r="GA29" s="120"/>
      <c r="GB29" s="120"/>
      <c r="GC29" s="120"/>
      <c r="GD29" s="120"/>
      <c r="GE29" s="120"/>
      <c r="GF29" s="120"/>
      <c r="GG29" s="120"/>
      <c r="GH29" s="120"/>
      <c r="GI29" s="120"/>
      <c r="GJ29" s="120"/>
      <c r="GK29" s="120"/>
      <c r="GL29" s="120"/>
      <c r="GM29" s="120"/>
      <c r="GN29" s="120"/>
      <c r="GO29" s="120"/>
      <c r="GP29" s="120"/>
      <c r="GQ29" s="120"/>
      <c r="GR29" s="120"/>
      <c r="GS29" s="120"/>
      <c r="GT29" s="120"/>
      <c r="GU29" s="120"/>
      <c r="GV29" s="120"/>
      <c r="GW29" s="120"/>
      <c r="GX29" s="120"/>
      <c r="GY29" s="120"/>
      <c r="GZ29" s="120"/>
      <c r="HA29" s="120"/>
      <c r="HB29" s="120"/>
      <c r="HC29" s="120"/>
      <c r="HD29" s="120"/>
      <c r="HE29" s="120"/>
      <c r="HF29" s="120"/>
      <c r="HG29" s="120"/>
      <c r="HH29" s="120"/>
      <c r="HI29" s="120"/>
      <c r="HJ29" s="120"/>
      <c r="HK29" s="120"/>
      <c r="HL29" s="120"/>
      <c r="HM29" s="120"/>
      <c r="HN29" s="120"/>
      <c r="HO29" s="120"/>
      <c r="HP29" s="120"/>
      <c r="HQ29" s="120"/>
      <c r="HR29" s="120"/>
      <c r="HS29" s="120"/>
      <c r="HT29" s="120"/>
      <c r="HU29" s="120"/>
      <c r="HV29" s="120"/>
      <c r="HW29" s="120"/>
      <c r="HX29" s="120"/>
      <c r="HY29" s="120"/>
      <c r="HZ29" s="120"/>
      <c r="IA29" s="120"/>
      <c r="IB29" s="120"/>
      <c r="IC29" s="120"/>
      <c r="ID29" s="120"/>
      <c r="IE29" s="120"/>
      <c r="IF29" s="120"/>
      <c r="IG29" s="120"/>
      <c r="IH29" s="120"/>
      <c r="II29" s="120"/>
      <c r="IJ29" s="120"/>
      <c r="IK29" s="120"/>
      <c r="IL29" s="120"/>
      <c r="IM29" s="120"/>
      <c r="IN29" s="120"/>
      <c r="IO29" s="120"/>
      <c r="IP29" s="120"/>
      <c r="IQ29" s="120"/>
      <c r="IR29" s="120"/>
      <c r="IS29" s="120"/>
      <c r="IT29" s="120"/>
      <c r="IU29" s="120"/>
      <c r="IV29" s="120"/>
      <c r="IW29" s="120"/>
      <c r="IX29" s="120"/>
      <c r="IY29" s="120"/>
      <c r="IZ29" s="120"/>
      <c r="JA29" s="120"/>
      <c r="JB29" s="120"/>
      <c r="JC29" s="120"/>
      <c r="JD29" s="120"/>
      <c r="JE29" s="120"/>
      <c r="JF29" s="120"/>
      <c r="JG29" s="120"/>
      <c r="JH29" s="120"/>
      <c r="JI29" s="120"/>
      <c r="JJ29" s="120"/>
      <c r="JK29" s="120"/>
      <c r="JL29" s="120"/>
      <c r="JM29" s="120"/>
      <c r="JN29" s="120"/>
      <c r="JO29" s="120"/>
      <c r="JP29" s="120"/>
      <c r="JQ29" s="120"/>
      <c r="JR29" s="120"/>
      <c r="JS29" s="120"/>
      <c r="JT29" s="120"/>
      <c r="JU29" s="120"/>
      <c r="JV29" s="120"/>
      <c r="JW29" s="120"/>
      <c r="JX29" s="120"/>
      <c r="JY29" s="120"/>
      <c r="JZ29" s="120"/>
      <c r="KA29" s="120"/>
      <c r="KB29" s="120"/>
      <c r="KC29" s="120"/>
      <c r="KD29" s="120"/>
      <c r="KE29" s="120"/>
      <c r="KF29" s="120"/>
      <c r="KG29" s="120"/>
      <c r="KH29" s="120"/>
      <c r="KI29" s="120"/>
      <c r="KJ29" s="120"/>
      <c r="KK29" s="120"/>
      <c r="KL29" s="120"/>
      <c r="KM29" s="120"/>
      <c r="KN29" s="120"/>
      <c r="KO29" s="120"/>
      <c r="KP29" s="120"/>
      <c r="KQ29" s="120"/>
      <c r="KR29" s="120"/>
      <c r="KS29" s="120"/>
      <c r="KT29" s="120"/>
      <c r="KU29" s="120"/>
      <c r="KV29" s="120"/>
      <c r="KW29" s="120"/>
      <c r="KX29" s="120"/>
      <c r="KY29" s="120"/>
      <c r="KZ29" s="120"/>
      <c r="LA29" s="120"/>
      <c r="LB29" s="120"/>
      <c r="LC29" s="120"/>
      <c r="LD29" s="120"/>
      <c r="LE29" s="120"/>
      <c r="LF29" s="120"/>
      <c r="LG29" s="120"/>
      <c r="LH29" s="120"/>
      <c r="LI29" s="120"/>
      <c r="LJ29" s="120"/>
      <c r="LK29" s="120"/>
      <c r="LL29" s="120"/>
      <c r="LM29" s="120"/>
      <c r="LN29" s="120"/>
      <c r="LO29" s="120"/>
      <c r="LP29" s="120"/>
      <c r="LQ29" s="120"/>
      <c r="LR29" s="120"/>
      <c r="LS29" s="120"/>
      <c r="LT29" s="120"/>
      <c r="LU29" s="120"/>
      <c r="LV29" s="120"/>
      <c r="LW29" s="120"/>
      <c r="LX29" s="120"/>
      <c r="LY29" s="120"/>
      <c r="LZ29" s="120"/>
      <c r="MA29" s="120"/>
      <c r="MB29" s="120"/>
      <c r="MC29" s="120"/>
      <c r="MD29" s="120"/>
      <c r="ME29" s="120"/>
      <c r="MF29" s="120"/>
      <c r="MG29" s="120"/>
      <c r="MH29" s="120"/>
      <c r="MI29" s="120"/>
      <c r="MJ29" s="120"/>
      <c r="MK29" s="120"/>
      <c r="ML29" s="120"/>
      <c r="MM29" s="120"/>
      <c r="MN29" s="120"/>
      <c r="MO29" s="120"/>
      <c r="MP29" s="120"/>
      <c r="MQ29" s="120"/>
      <c r="MR29" s="120"/>
      <c r="MS29" s="120"/>
      <c r="MT29" s="120"/>
      <c r="MU29" s="120"/>
      <c r="MV29" s="120"/>
      <c r="MW29" s="120"/>
      <c r="MX29" s="120"/>
      <c r="MY29" s="120"/>
      <c r="MZ29" s="120"/>
      <c r="NA29" s="120"/>
      <c r="NB29" s="120"/>
      <c r="NC29" s="120"/>
      <c r="ND29" s="120"/>
      <c r="NE29" s="120"/>
      <c r="NF29" s="120"/>
      <c r="NG29" s="120"/>
      <c r="NH29" s="120"/>
      <c r="NI29" s="120"/>
      <c r="NJ29" s="120"/>
      <c r="NK29" s="120"/>
      <c r="NL29" s="120"/>
      <c r="NM29" s="120"/>
      <c r="NN29" s="120"/>
      <c r="NO29" s="120"/>
      <c r="NP29" s="120"/>
      <c r="NQ29" s="120"/>
      <c r="NR29" s="120"/>
      <c r="NS29" s="120"/>
      <c r="NT29" s="120"/>
      <c r="NU29" s="120"/>
      <c r="NV29" s="120"/>
      <c r="NW29" s="120"/>
      <c r="NX29" s="120"/>
      <c r="NY29" s="120"/>
      <c r="NZ29" s="120"/>
      <c r="OA29" s="120"/>
      <c r="OB29" s="120"/>
      <c r="OC29" s="120"/>
      <c r="OD29" s="120"/>
      <c r="OE29" s="120"/>
      <c r="OF29" s="120"/>
      <c r="OG29" s="120"/>
      <c r="OH29" s="120"/>
      <c r="OI29" s="120"/>
      <c r="OJ29" s="120"/>
      <c r="OK29" s="120"/>
      <c r="OL29" s="120"/>
      <c r="OM29" s="120"/>
      <c r="ON29" s="120"/>
      <c r="OO29" s="120"/>
      <c r="OP29" s="120"/>
      <c r="OQ29" s="120"/>
      <c r="OR29" s="120"/>
      <c r="OS29" s="120"/>
      <c r="OT29" s="120"/>
      <c r="OU29" s="120"/>
      <c r="OV29" s="120"/>
      <c r="OW29" s="120"/>
      <c r="OX29" s="120"/>
      <c r="OY29" s="120"/>
      <c r="OZ29" s="120"/>
      <c r="PA29" s="120"/>
      <c r="PB29" s="120"/>
      <c r="PC29" s="120"/>
      <c r="PD29" s="120"/>
      <c r="PE29" s="120"/>
      <c r="PF29" s="120"/>
      <c r="PG29" s="120"/>
      <c r="PH29" s="120"/>
      <c r="PI29" s="120"/>
      <c r="PJ29" s="120"/>
      <c r="PK29" s="120"/>
      <c r="PL29" s="120"/>
      <c r="PM29" s="120"/>
      <c r="PN29" s="120"/>
      <c r="PO29" s="120"/>
      <c r="PP29" s="120"/>
      <c r="PQ29" s="120"/>
      <c r="PR29" s="120"/>
      <c r="PS29" s="120"/>
      <c r="PT29" s="120"/>
      <c r="PU29" s="120"/>
      <c r="PV29" s="120"/>
      <c r="PW29" s="120"/>
      <c r="PX29" s="120"/>
      <c r="PY29" s="120"/>
      <c r="PZ29" s="120"/>
      <c r="QA29" s="120"/>
      <c r="QB29" s="120"/>
      <c r="QC29" s="120"/>
      <c r="QD29" s="120"/>
      <c r="QE29" s="120"/>
      <c r="QF29" s="120"/>
      <c r="QG29" s="120"/>
      <c r="QH29" s="120"/>
      <c r="QI29" s="120"/>
      <c r="QJ29" s="120"/>
      <c r="QK29" s="120"/>
      <c r="QL29" s="120"/>
      <c r="QM29" s="120"/>
      <c r="QN29" s="120"/>
      <c r="QO29" s="120"/>
      <c r="QP29" s="120"/>
      <c r="QQ29" s="120"/>
      <c r="QR29" s="120"/>
      <c r="QS29" s="120"/>
      <c r="QT29" s="120"/>
      <c r="QU29" s="120"/>
      <c r="QV29" s="120"/>
      <c r="QW29" s="120"/>
      <c r="QX29" s="120"/>
      <c r="QY29" s="120"/>
      <c r="QZ29" s="120"/>
      <c r="RA29" s="120"/>
      <c r="RB29" s="120"/>
      <c r="RC29" s="120"/>
      <c r="RD29" s="120"/>
      <c r="RE29" s="120"/>
      <c r="RF29" s="120"/>
      <c r="RG29" s="120"/>
      <c r="RH29" s="120"/>
      <c r="RI29" s="120"/>
      <c r="RJ29" s="120"/>
      <c r="RK29" s="120"/>
      <c r="RL29" s="120"/>
      <c r="RM29" s="120"/>
      <c r="RN29" s="120"/>
      <c r="RO29" s="120"/>
      <c r="RP29" s="120"/>
      <c r="RQ29" s="120"/>
      <c r="RR29" s="120"/>
      <c r="RS29" s="120"/>
      <c r="RT29" s="120"/>
      <c r="RU29" s="120"/>
      <c r="RV29" s="120"/>
      <c r="RW29" s="120"/>
      <c r="RX29" s="120"/>
      <c r="RY29" s="120"/>
      <c r="RZ29" s="120"/>
      <c r="SA29" s="120"/>
      <c r="SB29" s="120"/>
      <c r="SC29" s="120"/>
      <c r="SD29" s="120"/>
      <c r="SE29" s="120"/>
      <c r="SF29" s="120"/>
      <c r="SG29" s="120"/>
      <c r="SH29" s="120"/>
      <c r="SI29" s="120"/>
      <c r="SJ29" s="120"/>
      <c r="SK29" s="120"/>
      <c r="SL29" s="120"/>
      <c r="SM29" s="120"/>
      <c r="SN29" s="120"/>
      <c r="SO29" s="120"/>
      <c r="SP29" s="120"/>
      <c r="SQ29" s="120"/>
      <c r="SR29" s="120"/>
      <c r="SS29" s="120"/>
      <c r="ST29" s="120"/>
      <c r="SU29" s="120"/>
      <c r="SV29" s="120"/>
      <c r="SW29" s="120"/>
      <c r="SX29" s="120"/>
      <c r="SY29" s="120"/>
      <c r="SZ29" s="120"/>
      <c r="TA29" s="120"/>
      <c r="TB29" s="120"/>
      <c r="TC29" s="120"/>
      <c r="TD29" s="120"/>
      <c r="TE29" s="120"/>
      <c r="TF29" s="120"/>
      <c r="TG29" s="120"/>
      <c r="TH29" s="120"/>
      <c r="TI29" s="120"/>
      <c r="TJ29" s="120"/>
      <c r="TK29" s="120"/>
      <c r="TL29" s="120"/>
      <c r="TM29" s="120"/>
      <c r="TN29" s="120"/>
      <c r="TO29" s="120"/>
      <c r="TP29" s="120"/>
      <c r="TQ29" s="120"/>
      <c r="TR29" s="120"/>
      <c r="TS29" s="120"/>
      <c r="TT29" s="120"/>
      <c r="TU29" s="120"/>
      <c r="TV29" s="120"/>
      <c r="TW29" s="120"/>
      <c r="TX29" s="120"/>
      <c r="TY29" s="120"/>
      <c r="TZ29" s="120"/>
      <c r="UA29" s="120"/>
      <c r="UB29" s="120"/>
      <c r="UC29" s="120"/>
      <c r="UD29" s="120"/>
      <c r="UE29" s="120"/>
      <c r="UF29" s="120"/>
      <c r="UG29" s="120"/>
      <c r="UH29" s="120"/>
      <c r="UI29" s="120"/>
      <c r="UJ29" s="120"/>
      <c r="UK29" s="120"/>
      <c r="UL29" s="120"/>
      <c r="UM29" s="120"/>
      <c r="UN29" s="120"/>
      <c r="UO29" s="120"/>
      <c r="UP29" s="120"/>
      <c r="UQ29" s="120"/>
      <c r="UR29" s="120"/>
      <c r="US29" s="120"/>
      <c r="UT29" s="120"/>
      <c r="UU29" s="120"/>
      <c r="UV29" s="120"/>
      <c r="UW29" s="120"/>
      <c r="UX29" s="120"/>
      <c r="UY29" s="120"/>
      <c r="UZ29" s="120"/>
      <c r="VA29" s="120"/>
      <c r="VB29" s="120"/>
      <c r="VC29" s="120"/>
      <c r="VD29" s="120"/>
      <c r="VE29" s="120"/>
      <c r="VF29" s="120"/>
      <c r="VG29" s="120"/>
      <c r="VH29" s="120"/>
      <c r="VI29" s="120"/>
      <c r="VJ29" s="120"/>
      <c r="VK29" s="120"/>
      <c r="VL29" s="120"/>
      <c r="VM29" s="120"/>
      <c r="VN29" s="120"/>
      <c r="VO29" s="120"/>
      <c r="VP29" s="120"/>
      <c r="VQ29" s="120"/>
      <c r="VR29" s="120"/>
      <c r="VS29" s="120"/>
      <c r="VT29" s="120"/>
      <c r="VU29" s="120"/>
      <c r="VV29" s="120"/>
      <c r="VW29" s="120"/>
      <c r="VX29" s="120"/>
      <c r="VY29" s="120"/>
      <c r="VZ29" s="120"/>
      <c r="WA29" s="120"/>
      <c r="WB29" s="120"/>
      <c r="WC29" s="120"/>
      <c r="WD29" s="120"/>
      <c r="WE29" s="120"/>
      <c r="WF29" s="120"/>
      <c r="WG29" s="120"/>
      <c r="WH29" s="120"/>
      <c r="WI29" s="120"/>
      <c r="WJ29" s="120"/>
      <c r="WK29" s="120"/>
      <c r="WL29" s="120"/>
      <c r="WM29" s="120"/>
      <c r="WN29" s="120"/>
      <c r="WO29" s="120"/>
      <c r="WP29" s="120"/>
      <c r="WQ29" s="120"/>
      <c r="WR29" s="120"/>
      <c r="WS29" s="120"/>
      <c r="WT29" s="120"/>
      <c r="WU29" s="120"/>
      <c r="WV29" s="120"/>
      <c r="WW29" s="120"/>
      <c r="WX29" s="120"/>
      <c r="WY29" s="120"/>
      <c r="WZ29" s="120"/>
      <c r="XA29" s="120"/>
      <c r="XB29" s="120"/>
      <c r="XC29" s="120"/>
      <c r="XD29" s="120"/>
      <c r="XE29" s="120"/>
      <c r="XF29" s="120"/>
      <c r="XG29" s="120"/>
      <c r="XH29" s="120"/>
      <c r="XI29" s="120"/>
      <c r="XJ29" s="120"/>
      <c r="XK29" s="120"/>
      <c r="XL29" s="120"/>
      <c r="XM29" s="120"/>
      <c r="XN29" s="120"/>
      <c r="XO29" s="120"/>
      <c r="XP29" s="120"/>
      <c r="XQ29" s="120"/>
      <c r="XR29" s="120"/>
      <c r="XS29" s="120"/>
      <c r="XT29" s="120"/>
      <c r="XU29" s="120"/>
      <c r="XV29" s="120"/>
      <c r="XW29" s="120"/>
      <c r="XX29" s="120"/>
      <c r="XY29" s="120"/>
      <c r="XZ29" s="120"/>
      <c r="YA29" s="120"/>
      <c r="YB29" s="120"/>
      <c r="YC29" s="120"/>
      <c r="YD29" s="120"/>
      <c r="YE29" s="120"/>
      <c r="YF29" s="120"/>
      <c r="YG29" s="120"/>
      <c r="YH29" s="120"/>
      <c r="YI29" s="120"/>
      <c r="YJ29" s="120"/>
      <c r="YK29" s="120"/>
      <c r="YL29" s="120"/>
      <c r="YM29" s="120"/>
      <c r="YN29" s="120"/>
      <c r="YO29" s="120"/>
      <c r="YP29" s="120"/>
      <c r="YQ29" s="120"/>
      <c r="YR29" s="120"/>
      <c r="YS29" s="120"/>
      <c r="YT29" s="120"/>
      <c r="YU29" s="120"/>
      <c r="YV29" s="120"/>
      <c r="YW29" s="120"/>
      <c r="YX29" s="120"/>
      <c r="YY29" s="120"/>
      <c r="YZ29" s="120"/>
      <c r="ZA29" s="120"/>
      <c r="ZB29" s="120"/>
      <c r="ZC29" s="120"/>
      <c r="ZD29" s="120"/>
      <c r="ZE29" s="120"/>
      <c r="ZF29" s="120"/>
      <c r="ZG29" s="120"/>
      <c r="ZH29" s="120"/>
      <c r="ZI29" s="120"/>
      <c r="ZJ29" s="120"/>
      <c r="ZK29" s="120"/>
      <c r="ZL29" s="120"/>
      <c r="ZM29" s="120"/>
      <c r="ZN29" s="120"/>
      <c r="ZO29" s="120"/>
      <c r="ZP29" s="120"/>
      <c r="ZQ29" s="120"/>
      <c r="ZR29" s="120"/>
      <c r="ZS29" s="120"/>
      <c r="ZT29" s="120"/>
      <c r="ZU29" s="120"/>
      <c r="ZV29" s="120"/>
      <c r="ZW29" s="120"/>
      <c r="ZX29" s="120"/>
      <c r="ZY29" s="120"/>
      <c r="ZZ29" s="120"/>
      <c r="AAA29" s="120"/>
      <c r="AAB29" s="120"/>
      <c r="AAC29" s="120"/>
      <c r="AAD29" s="120"/>
      <c r="AAE29" s="120"/>
      <c r="AAF29" s="120"/>
      <c r="AAG29" s="120"/>
      <c r="AAH29" s="120"/>
      <c r="AAI29" s="120"/>
      <c r="AAJ29" s="120"/>
      <c r="AAK29" s="120"/>
      <c r="AAL29" s="120"/>
      <c r="AAM29" s="120"/>
      <c r="AAN29" s="120"/>
      <c r="AAO29" s="120"/>
      <c r="AAP29" s="120"/>
      <c r="AAQ29" s="120"/>
      <c r="AAR29" s="120"/>
      <c r="AAS29" s="120"/>
      <c r="AAT29" s="120"/>
      <c r="AAU29" s="120"/>
      <c r="AAV29" s="120"/>
      <c r="AAW29" s="120"/>
      <c r="AAX29" s="120"/>
      <c r="AAY29" s="120"/>
      <c r="AAZ29" s="120"/>
      <c r="ABA29" s="120"/>
      <c r="ABB29" s="120"/>
      <c r="ABC29" s="120"/>
      <c r="ABD29" s="120"/>
      <c r="ABE29" s="120"/>
      <c r="ABF29" s="120"/>
      <c r="ABG29" s="120"/>
      <c r="ABH29" s="120"/>
      <c r="ABI29" s="120"/>
      <c r="ABJ29" s="120"/>
      <c r="ABK29" s="120"/>
      <c r="ABL29" s="120"/>
      <c r="ABM29" s="120"/>
      <c r="ABN29" s="120"/>
      <c r="ABO29" s="120"/>
      <c r="ABP29" s="120"/>
      <c r="ABQ29" s="120"/>
      <c r="ABR29" s="120"/>
      <c r="ABS29" s="120"/>
      <c r="ABT29" s="120"/>
      <c r="ABU29" s="120"/>
      <c r="ABV29" s="120"/>
      <c r="ABW29" s="120"/>
      <c r="ABX29" s="120"/>
      <c r="ABY29" s="120"/>
      <c r="ABZ29" s="120"/>
      <c r="ACA29" s="120"/>
      <c r="ACB29" s="120"/>
      <c r="ACC29" s="120"/>
      <c r="ACD29" s="120"/>
      <c r="ACE29" s="120"/>
      <c r="ACF29" s="120"/>
      <c r="ACG29" s="120"/>
      <c r="ACH29" s="120"/>
      <c r="ACI29" s="120"/>
      <c r="ACJ29" s="120"/>
      <c r="ACK29" s="120"/>
      <c r="ACL29" s="120"/>
      <c r="ACM29" s="120"/>
      <c r="ACN29" s="120"/>
      <c r="ACO29" s="120"/>
      <c r="ACP29" s="120"/>
      <c r="ACQ29" s="120"/>
      <c r="ACR29" s="120"/>
      <c r="ACS29" s="120"/>
      <c r="ACT29" s="120"/>
      <c r="ACU29" s="120"/>
      <c r="ACV29" s="120"/>
      <c r="ACW29" s="120"/>
      <c r="ACX29" s="120"/>
      <c r="ACY29" s="120"/>
      <c r="ACZ29" s="120"/>
      <c r="ADA29" s="120"/>
      <c r="ADB29" s="120"/>
      <c r="ADC29" s="120"/>
      <c r="ADD29" s="120"/>
      <c r="ADE29" s="120"/>
      <c r="ADF29" s="120"/>
      <c r="ADG29" s="120"/>
      <c r="ADH29" s="120"/>
      <c r="ADI29" s="120"/>
      <c r="ADJ29" s="120"/>
      <c r="ADK29" s="120"/>
      <c r="ADL29" s="120"/>
      <c r="ADM29" s="120"/>
      <c r="ADN29" s="120"/>
      <c r="ADO29" s="120"/>
      <c r="ADP29" s="120"/>
      <c r="ADQ29" s="120"/>
      <c r="ADR29" s="120"/>
      <c r="ADS29" s="120"/>
      <c r="ADT29" s="120"/>
      <c r="ADU29" s="120"/>
      <c r="ADV29" s="120"/>
      <c r="ADW29" s="120"/>
      <c r="ADX29" s="120"/>
      <c r="ADY29" s="120"/>
      <c r="ADZ29" s="120"/>
      <c r="AEA29" s="120"/>
      <c r="AEB29" s="120"/>
      <c r="AEC29" s="120"/>
      <c r="AED29" s="120"/>
      <c r="AEE29" s="120"/>
      <c r="AEF29" s="120"/>
      <c r="AEG29" s="120"/>
      <c r="AEH29" s="120"/>
      <c r="AEI29" s="120"/>
      <c r="AEJ29" s="120"/>
      <c r="AEK29" s="120"/>
      <c r="AEL29" s="120"/>
      <c r="AEM29" s="120"/>
      <c r="AEN29" s="120"/>
      <c r="AEO29" s="120"/>
      <c r="AEP29" s="120"/>
      <c r="AEQ29" s="120"/>
      <c r="AER29" s="120"/>
      <c r="AES29" s="120"/>
      <c r="AET29" s="120"/>
      <c r="AEU29" s="120"/>
      <c r="AEV29" s="120"/>
      <c r="AEW29" s="120"/>
      <c r="AEX29" s="120"/>
      <c r="AEY29" s="120"/>
      <c r="AEZ29" s="120"/>
      <c r="AFA29" s="120"/>
      <c r="AFB29" s="120"/>
      <c r="AFC29" s="120"/>
      <c r="AFD29" s="120"/>
      <c r="AFE29" s="120"/>
      <c r="AFF29" s="120"/>
      <c r="AFG29" s="120"/>
      <c r="AFH29" s="120"/>
      <c r="AFI29" s="120"/>
      <c r="AFJ29" s="120"/>
      <c r="AFK29" s="120"/>
      <c r="AFL29" s="120"/>
      <c r="AFM29" s="120"/>
      <c r="AFN29" s="120"/>
      <c r="AFO29" s="120"/>
      <c r="AFP29" s="120"/>
      <c r="AFQ29" s="120"/>
      <c r="AFR29" s="120"/>
      <c r="AFS29" s="120"/>
      <c r="AFT29" s="120"/>
      <c r="AFU29" s="120"/>
      <c r="AFV29" s="120"/>
      <c r="AFW29" s="120"/>
      <c r="AFX29" s="120"/>
      <c r="AFY29" s="120"/>
      <c r="AFZ29" s="120"/>
      <c r="AGA29" s="120"/>
      <c r="AGB29" s="120"/>
      <c r="AGC29" s="120"/>
      <c r="AGD29" s="120"/>
      <c r="AGE29" s="120"/>
      <c r="AGF29" s="120"/>
      <c r="AGG29" s="120"/>
      <c r="AGH29" s="120"/>
      <c r="AGI29" s="120"/>
      <c r="AGJ29" s="120"/>
      <c r="AGK29" s="120"/>
      <c r="AGL29" s="120"/>
      <c r="AGM29" s="120"/>
      <c r="AGN29" s="120"/>
      <c r="AGO29" s="120"/>
      <c r="AGP29" s="120"/>
      <c r="AGQ29" s="120"/>
      <c r="AGR29" s="120"/>
      <c r="AGS29" s="120"/>
      <c r="AGT29" s="120"/>
      <c r="AGU29" s="120"/>
      <c r="AGV29" s="120"/>
      <c r="AGW29" s="120"/>
      <c r="AGX29" s="120"/>
      <c r="AGY29" s="120"/>
      <c r="AGZ29" s="120"/>
      <c r="AHA29" s="120"/>
      <c r="AHB29" s="120"/>
      <c r="AHC29" s="120"/>
      <c r="AHD29" s="120"/>
      <c r="AHE29" s="120"/>
      <c r="AHF29" s="120"/>
      <c r="AHG29" s="120"/>
      <c r="AHH29" s="120"/>
      <c r="AHI29" s="120"/>
      <c r="AHJ29" s="120"/>
      <c r="AHK29" s="120"/>
      <c r="AHL29" s="120"/>
      <c r="AHM29" s="120"/>
      <c r="AHN29" s="120"/>
      <c r="AHO29" s="120"/>
      <c r="AHP29" s="120"/>
      <c r="AHQ29" s="120"/>
      <c r="AHR29" s="120"/>
      <c r="AHS29" s="120"/>
      <c r="AHT29" s="120"/>
      <c r="AHU29" s="120"/>
      <c r="AHV29" s="120"/>
      <c r="AHW29" s="120"/>
      <c r="AHX29" s="120"/>
      <c r="AHY29" s="120"/>
      <c r="AHZ29" s="120"/>
      <c r="AIA29" s="120"/>
      <c r="AIB29" s="120"/>
      <c r="AIC29" s="120"/>
      <c r="AID29" s="120"/>
      <c r="AIE29" s="120"/>
      <c r="AIF29" s="120"/>
      <c r="AIG29" s="120"/>
      <c r="AIH29" s="120"/>
      <c r="AII29" s="120"/>
      <c r="AIJ29" s="120"/>
      <c r="AIK29" s="120"/>
      <c r="AIL29" s="120"/>
      <c r="AIM29" s="120"/>
      <c r="AIN29" s="120"/>
      <c r="AIO29" s="120"/>
      <c r="AIP29" s="120"/>
      <c r="AIQ29" s="120"/>
      <c r="AIR29" s="120"/>
      <c r="AIS29" s="120"/>
      <c r="AIT29" s="120"/>
      <c r="AIU29" s="120"/>
      <c r="AIV29" s="120"/>
      <c r="AIW29" s="120"/>
      <c r="AIX29" s="120"/>
      <c r="AIY29" s="120"/>
      <c r="AIZ29" s="120"/>
      <c r="AJA29" s="120"/>
      <c r="AJB29" s="120"/>
      <c r="AJC29" s="120"/>
      <c r="AJD29" s="120"/>
      <c r="AJE29" s="120"/>
      <c r="AJF29" s="120"/>
      <c r="AJG29" s="120"/>
      <c r="AJH29" s="120"/>
      <c r="AJI29" s="120"/>
      <c r="AJJ29" s="120"/>
      <c r="AJK29" s="120"/>
      <c r="AJL29" s="120"/>
      <c r="AJM29" s="120"/>
      <c r="AJN29" s="120"/>
      <c r="AJO29" s="120"/>
      <c r="AJP29" s="120"/>
      <c r="AJQ29" s="120"/>
      <c r="AJR29" s="120"/>
      <c r="AJS29" s="120"/>
      <c r="AJT29" s="120"/>
      <c r="AJU29" s="120"/>
      <c r="AJV29" s="120"/>
      <c r="AJW29" s="120"/>
      <c r="AJX29" s="120"/>
      <c r="AJY29" s="120"/>
      <c r="AJZ29" s="120"/>
      <c r="AKA29" s="120"/>
      <c r="AKB29" s="120"/>
      <c r="AKC29" s="120"/>
      <c r="AKD29" s="120"/>
      <c r="AKE29" s="120"/>
      <c r="AKF29" s="120"/>
      <c r="AKG29" s="120"/>
      <c r="AKH29" s="120"/>
      <c r="AKI29" s="120"/>
      <c r="AKJ29" s="120"/>
      <c r="AKK29" s="120"/>
      <c r="AKL29" s="120"/>
      <c r="AKM29" s="120"/>
      <c r="AKN29" s="120"/>
      <c r="AKO29" s="120"/>
      <c r="AKP29" s="120"/>
      <c r="AKQ29" s="120"/>
      <c r="AKR29" s="120"/>
      <c r="AKS29" s="120"/>
      <c r="AKT29" s="120"/>
      <c r="AKU29" s="120"/>
      <c r="AKV29" s="120"/>
      <c r="AKW29" s="120"/>
      <c r="AKX29" s="120"/>
      <c r="AKY29" s="120"/>
      <c r="AKZ29" s="120"/>
      <c r="ALA29" s="120"/>
      <c r="ALB29" s="120"/>
      <c r="ALC29" s="120"/>
      <c r="ALD29" s="120"/>
      <c r="ALE29" s="120"/>
      <c r="ALF29" s="120"/>
      <c r="ALG29" s="120"/>
      <c r="ALH29" s="120"/>
      <c r="ALI29" s="120"/>
      <c r="ALJ29" s="120"/>
      <c r="ALK29" s="120"/>
      <c r="ALL29" s="120"/>
      <c r="ALM29" s="120"/>
      <c r="ALN29" s="120"/>
      <c r="ALO29" s="120"/>
      <c r="ALP29" s="120"/>
      <c r="ALQ29" s="120"/>
      <c r="ALR29" s="120"/>
      <c r="ALS29" s="120"/>
      <c r="ALT29" s="120"/>
      <c r="ALU29" s="120"/>
      <c r="ALV29" s="120"/>
      <c r="ALW29" s="120"/>
      <c r="ALX29" s="120"/>
      <c r="ALY29" s="120"/>
      <c r="ALZ29" s="120"/>
      <c r="AMA29" s="120"/>
      <c r="AMB29" s="120"/>
      <c r="AMC29" s="120"/>
      <c r="AMD29" s="120"/>
      <c r="AME29" s="120"/>
      <c r="AMF29" s="120"/>
      <c r="AMG29" s="120"/>
      <c r="AMH29" s="120"/>
      <c r="AMI29" s="120"/>
      <c r="AMJ29" s="120"/>
      <c r="AMK29" s="120"/>
    </row>
    <row r="30" spans="1:1025">
      <c r="A30" s="109"/>
      <c r="B30" s="111" t="s">
        <v>1425</v>
      </c>
      <c r="C30" s="107"/>
      <c r="D30" s="110" t="s">
        <v>50</v>
      </c>
      <c r="E30" s="105"/>
      <c r="F30" s="106"/>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I30" s="120"/>
      <c r="CJ30" s="120"/>
      <c r="CK30" s="120"/>
      <c r="CL30" s="120"/>
      <c r="CM30" s="120"/>
      <c r="CN30" s="120"/>
      <c r="CO30" s="120"/>
      <c r="CP30" s="120"/>
      <c r="CQ30" s="120"/>
      <c r="CR30" s="120"/>
      <c r="CS30" s="120"/>
      <c r="CT30" s="120"/>
      <c r="CU30" s="120"/>
      <c r="CV30" s="120"/>
      <c r="CW30" s="120"/>
      <c r="CX30" s="120"/>
      <c r="CY30" s="120"/>
      <c r="CZ30" s="120"/>
      <c r="DA30" s="120"/>
      <c r="DB30" s="120"/>
      <c r="DC30" s="120"/>
      <c r="DD30" s="120"/>
      <c r="DE30" s="120"/>
      <c r="DF30" s="120"/>
      <c r="DG30" s="120"/>
      <c r="DH30" s="120"/>
      <c r="DI30" s="120"/>
      <c r="DJ30" s="120"/>
      <c r="DK30" s="120"/>
      <c r="DL30" s="120"/>
      <c r="DM30" s="120"/>
      <c r="DN30" s="120"/>
      <c r="DO30" s="120"/>
      <c r="DP30" s="120"/>
      <c r="DQ30" s="120"/>
      <c r="DR30" s="120"/>
      <c r="DS30" s="120"/>
      <c r="DT30" s="120"/>
      <c r="DU30" s="120"/>
      <c r="DV30" s="120"/>
      <c r="DW30" s="120"/>
      <c r="DX30" s="120"/>
      <c r="DY30" s="120"/>
      <c r="DZ30" s="120"/>
      <c r="EA30" s="120"/>
      <c r="EB30" s="120"/>
      <c r="EC30" s="120"/>
      <c r="ED30" s="120"/>
      <c r="EE30" s="120"/>
      <c r="EF30" s="120"/>
      <c r="EG30" s="120"/>
      <c r="EH30" s="120"/>
      <c r="EI30" s="120"/>
      <c r="EJ30" s="120"/>
      <c r="EK30" s="120"/>
      <c r="EL30" s="120"/>
      <c r="EM30" s="120"/>
      <c r="EN30" s="120"/>
      <c r="EO30" s="120"/>
      <c r="EP30" s="120"/>
      <c r="EQ30" s="120"/>
      <c r="ER30" s="120"/>
      <c r="ES30" s="120"/>
      <c r="ET30" s="120"/>
      <c r="EU30" s="120"/>
      <c r="EV30" s="120"/>
      <c r="EW30" s="120"/>
      <c r="EX30" s="120"/>
      <c r="EY30" s="120"/>
      <c r="EZ30" s="120"/>
      <c r="FA30" s="120"/>
      <c r="FB30" s="120"/>
      <c r="FC30" s="120"/>
      <c r="FD30" s="120"/>
      <c r="FE30" s="120"/>
      <c r="FF30" s="120"/>
      <c r="FG30" s="120"/>
      <c r="FH30" s="120"/>
      <c r="FI30" s="120"/>
      <c r="FJ30" s="120"/>
      <c r="FK30" s="120"/>
      <c r="FL30" s="120"/>
      <c r="FM30" s="120"/>
      <c r="FN30" s="120"/>
      <c r="FO30" s="120"/>
      <c r="FP30" s="120"/>
      <c r="FQ30" s="120"/>
      <c r="FR30" s="120"/>
      <c r="FS30" s="120"/>
      <c r="FT30" s="120"/>
      <c r="FU30" s="120"/>
      <c r="FV30" s="120"/>
      <c r="FW30" s="120"/>
      <c r="FX30" s="120"/>
      <c r="FY30" s="120"/>
      <c r="FZ30" s="120"/>
      <c r="GA30" s="120"/>
      <c r="GB30" s="120"/>
      <c r="GC30" s="120"/>
      <c r="GD30" s="120"/>
      <c r="GE30" s="120"/>
      <c r="GF30" s="120"/>
      <c r="GG30" s="120"/>
      <c r="GH30" s="120"/>
      <c r="GI30" s="120"/>
      <c r="GJ30" s="120"/>
      <c r="GK30" s="120"/>
      <c r="GL30" s="120"/>
      <c r="GM30" s="120"/>
      <c r="GN30" s="120"/>
      <c r="GO30" s="120"/>
      <c r="GP30" s="120"/>
      <c r="GQ30" s="120"/>
      <c r="GR30" s="120"/>
      <c r="GS30" s="120"/>
      <c r="GT30" s="120"/>
      <c r="GU30" s="120"/>
      <c r="GV30" s="120"/>
      <c r="GW30" s="120"/>
      <c r="GX30" s="120"/>
      <c r="GY30" s="120"/>
      <c r="GZ30" s="120"/>
      <c r="HA30" s="120"/>
      <c r="HB30" s="120"/>
      <c r="HC30" s="120"/>
      <c r="HD30" s="120"/>
      <c r="HE30" s="120"/>
      <c r="HF30" s="120"/>
      <c r="HG30" s="120"/>
      <c r="HH30" s="120"/>
      <c r="HI30" s="120"/>
      <c r="HJ30" s="120"/>
      <c r="HK30" s="120"/>
      <c r="HL30" s="120"/>
      <c r="HM30" s="120"/>
      <c r="HN30" s="120"/>
      <c r="HO30" s="120"/>
      <c r="HP30" s="120"/>
      <c r="HQ30" s="120"/>
      <c r="HR30" s="120"/>
      <c r="HS30" s="120"/>
      <c r="HT30" s="120"/>
      <c r="HU30" s="120"/>
      <c r="HV30" s="120"/>
      <c r="HW30" s="120"/>
      <c r="HX30" s="120"/>
      <c r="HY30" s="120"/>
      <c r="HZ30" s="120"/>
      <c r="IA30" s="120"/>
      <c r="IB30" s="120"/>
      <c r="IC30" s="120"/>
      <c r="ID30" s="120"/>
      <c r="IE30" s="120"/>
      <c r="IF30" s="120"/>
      <c r="IG30" s="120"/>
      <c r="IH30" s="120"/>
      <c r="II30" s="120"/>
      <c r="IJ30" s="120"/>
      <c r="IK30" s="120"/>
      <c r="IL30" s="120"/>
      <c r="IM30" s="120"/>
      <c r="IN30" s="120"/>
      <c r="IO30" s="120"/>
      <c r="IP30" s="120"/>
      <c r="IQ30" s="120"/>
      <c r="IR30" s="120"/>
      <c r="IS30" s="120"/>
      <c r="IT30" s="120"/>
      <c r="IU30" s="120"/>
      <c r="IV30" s="120"/>
      <c r="IW30" s="120"/>
      <c r="IX30" s="120"/>
      <c r="IY30" s="120"/>
      <c r="IZ30" s="120"/>
      <c r="JA30" s="120"/>
      <c r="JB30" s="120"/>
      <c r="JC30" s="120"/>
      <c r="JD30" s="120"/>
      <c r="JE30" s="120"/>
      <c r="JF30" s="120"/>
      <c r="JG30" s="120"/>
      <c r="JH30" s="120"/>
      <c r="JI30" s="120"/>
      <c r="JJ30" s="120"/>
      <c r="JK30" s="120"/>
      <c r="JL30" s="120"/>
      <c r="JM30" s="120"/>
      <c r="JN30" s="120"/>
      <c r="JO30" s="120"/>
      <c r="JP30" s="120"/>
      <c r="JQ30" s="120"/>
      <c r="JR30" s="120"/>
      <c r="JS30" s="120"/>
      <c r="JT30" s="120"/>
      <c r="JU30" s="120"/>
      <c r="JV30" s="120"/>
      <c r="JW30" s="120"/>
      <c r="JX30" s="120"/>
      <c r="JY30" s="120"/>
      <c r="JZ30" s="120"/>
      <c r="KA30" s="120"/>
      <c r="KB30" s="120"/>
      <c r="KC30" s="120"/>
      <c r="KD30" s="120"/>
      <c r="KE30" s="120"/>
      <c r="KF30" s="120"/>
      <c r="KG30" s="120"/>
      <c r="KH30" s="120"/>
      <c r="KI30" s="120"/>
      <c r="KJ30" s="120"/>
      <c r="KK30" s="120"/>
      <c r="KL30" s="120"/>
      <c r="KM30" s="120"/>
      <c r="KN30" s="120"/>
      <c r="KO30" s="120"/>
      <c r="KP30" s="120"/>
      <c r="KQ30" s="120"/>
      <c r="KR30" s="120"/>
      <c r="KS30" s="120"/>
      <c r="KT30" s="120"/>
      <c r="KU30" s="120"/>
      <c r="KV30" s="120"/>
      <c r="KW30" s="120"/>
      <c r="KX30" s="120"/>
      <c r="KY30" s="120"/>
      <c r="KZ30" s="120"/>
      <c r="LA30" s="120"/>
      <c r="LB30" s="120"/>
      <c r="LC30" s="120"/>
      <c r="LD30" s="120"/>
      <c r="LE30" s="120"/>
      <c r="LF30" s="120"/>
      <c r="LG30" s="120"/>
      <c r="LH30" s="120"/>
      <c r="LI30" s="120"/>
      <c r="LJ30" s="120"/>
      <c r="LK30" s="120"/>
      <c r="LL30" s="120"/>
      <c r="LM30" s="120"/>
      <c r="LN30" s="120"/>
      <c r="LO30" s="120"/>
      <c r="LP30" s="120"/>
      <c r="LQ30" s="120"/>
      <c r="LR30" s="120"/>
      <c r="LS30" s="120"/>
      <c r="LT30" s="120"/>
      <c r="LU30" s="120"/>
      <c r="LV30" s="120"/>
      <c r="LW30" s="120"/>
      <c r="LX30" s="120"/>
      <c r="LY30" s="120"/>
      <c r="LZ30" s="120"/>
      <c r="MA30" s="120"/>
      <c r="MB30" s="120"/>
      <c r="MC30" s="120"/>
      <c r="MD30" s="120"/>
      <c r="ME30" s="120"/>
      <c r="MF30" s="120"/>
      <c r="MG30" s="120"/>
      <c r="MH30" s="120"/>
      <c r="MI30" s="120"/>
      <c r="MJ30" s="120"/>
      <c r="MK30" s="120"/>
      <c r="ML30" s="120"/>
      <c r="MM30" s="120"/>
      <c r="MN30" s="120"/>
      <c r="MO30" s="120"/>
      <c r="MP30" s="120"/>
      <c r="MQ30" s="120"/>
      <c r="MR30" s="120"/>
      <c r="MS30" s="120"/>
      <c r="MT30" s="120"/>
      <c r="MU30" s="120"/>
      <c r="MV30" s="120"/>
      <c r="MW30" s="120"/>
      <c r="MX30" s="120"/>
      <c r="MY30" s="120"/>
      <c r="MZ30" s="120"/>
      <c r="NA30" s="120"/>
      <c r="NB30" s="120"/>
      <c r="NC30" s="120"/>
      <c r="ND30" s="120"/>
      <c r="NE30" s="120"/>
      <c r="NF30" s="120"/>
      <c r="NG30" s="120"/>
      <c r="NH30" s="120"/>
      <c r="NI30" s="120"/>
      <c r="NJ30" s="120"/>
      <c r="NK30" s="120"/>
      <c r="NL30" s="120"/>
      <c r="NM30" s="120"/>
      <c r="NN30" s="120"/>
      <c r="NO30" s="120"/>
      <c r="NP30" s="120"/>
      <c r="NQ30" s="120"/>
      <c r="NR30" s="120"/>
      <c r="NS30" s="120"/>
      <c r="NT30" s="120"/>
      <c r="NU30" s="120"/>
      <c r="NV30" s="120"/>
      <c r="NW30" s="120"/>
      <c r="NX30" s="120"/>
      <c r="NY30" s="120"/>
      <c r="NZ30" s="120"/>
      <c r="OA30" s="120"/>
      <c r="OB30" s="120"/>
      <c r="OC30" s="120"/>
      <c r="OD30" s="120"/>
      <c r="OE30" s="120"/>
      <c r="OF30" s="120"/>
      <c r="OG30" s="120"/>
      <c r="OH30" s="120"/>
      <c r="OI30" s="120"/>
      <c r="OJ30" s="120"/>
      <c r="OK30" s="120"/>
      <c r="OL30" s="120"/>
      <c r="OM30" s="120"/>
      <c r="ON30" s="120"/>
      <c r="OO30" s="120"/>
      <c r="OP30" s="120"/>
      <c r="OQ30" s="120"/>
      <c r="OR30" s="120"/>
      <c r="OS30" s="120"/>
      <c r="OT30" s="120"/>
      <c r="OU30" s="120"/>
      <c r="OV30" s="120"/>
      <c r="OW30" s="120"/>
      <c r="OX30" s="120"/>
      <c r="OY30" s="120"/>
      <c r="OZ30" s="120"/>
      <c r="PA30" s="120"/>
      <c r="PB30" s="120"/>
      <c r="PC30" s="120"/>
      <c r="PD30" s="120"/>
      <c r="PE30" s="120"/>
      <c r="PF30" s="120"/>
      <c r="PG30" s="120"/>
      <c r="PH30" s="120"/>
      <c r="PI30" s="120"/>
      <c r="PJ30" s="120"/>
      <c r="PK30" s="120"/>
      <c r="PL30" s="120"/>
      <c r="PM30" s="120"/>
      <c r="PN30" s="120"/>
      <c r="PO30" s="120"/>
      <c r="PP30" s="120"/>
      <c r="PQ30" s="120"/>
      <c r="PR30" s="120"/>
      <c r="PS30" s="120"/>
      <c r="PT30" s="120"/>
      <c r="PU30" s="120"/>
      <c r="PV30" s="120"/>
      <c r="PW30" s="120"/>
      <c r="PX30" s="120"/>
      <c r="PY30" s="120"/>
      <c r="PZ30" s="120"/>
      <c r="QA30" s="120"/>
      <c r="QB30" s="120"/>
      <c r="QC30" s="120"/>
      <c r="QD30" s="120"/>
      <c r="QE30" s="120"/>
      <c r="QF30" s="120"/>
      <c r="QG30" s="120"/>
      <c r="QH30" s="120"/>
      <c r="QI30" s="120"/>
      <c r="QJ30" s="120"/>
      <c r="QK30" s="120"/>
      <c r="QL30" s="120"/>
      <c r="QM30" s="120"/>
      <c r="QN30" s="120"/>
      <c r="QO30" s="120"/>
      <c r="QP30" s="120"/>
      <c r="QQ30" s="120"/>
      <c r="QR30" s="120"/>
      <c r="QS30" s="120"/>
      <c r="QT30" s="120"/>
      <c r="QU30" s="120"/>
      <c r="QV30" s="120"/>
      <c r="QW30" s="120"/>
      <c r="QX30" s="120"/>
      <c r="QY30" s="120"/>
      <c r="QZ30" s="120"/>
      <c r="RA30" s="120"/>
      <c r="RB30" s="120"/>
      <c r="RC30" s="120"/>
      <c r="RD30" s="120"/>
      <c r="RE30" s="120"/>
      <c r="RF30" s="120"/>
      <c r="RG30" s="120"/>
      <c r="RH30" s="120"/>
      <c r="RI30" s="120"/>
      <c r="RJ30" s="120"/>
      <c r="RK30" s="120"/>
      <c r="RL30" s="120"/>
      <c r="RM30" s="120"/>
      <c r="RN30" s="120"/>
      <c r="RO30" s="120"/>
      <c r="RP30" s="120"/>
      <c r="RQ30" s="120"/>
      <c r="RR30" s="120"/>
      <c r="RS30" s="120"/>
      <c r="RT30" s="120"/>
      <c r="RU30" s="120"/>
      <c r="RV30" s="120"/>
      <c r="RW30" s="120"/>
      <c r="RX30" s="120"/>
      <c r="RY30" s="120"/>
      <c r="RZ30" s="120"/>
      <c r="SA30" s="120"/>
      <c r="SB30" s="120"/>
      <c r="SC30" s="120"/>
      <c r="SD30" s="120"/>
      <c r="SE30" s="120"/>
      <c r="SF30" s="120"/>
      <c r="SG30" s="120"/>
      <c r="SH30" s="120"/>
      <c r="SI30" s="120"/>
      <c r="SJ30" s="120"/>
      <c r="SK30" s="120"/>
      <c r="SL30" s="120"/>
      <c r="SM30" s="120"/>
      <c r="SN30" s="120"/>
      <c r="SO30" s="120"/>
      <c r="SP30" s="120"/>
      <c r="SQ30" s="120"/>
      <c r="SR30" s="120"/>
      <c r="SS30" s="120"/>
      <c r="ST30" s="120"/>
      <c r="SU30" s="120"/>
      <c r="SV30" s="120"/>
      <c r="SW30" s="120"/>
      <c r="SX30" s="120"/>
      <c r="SY30" s="120"/>
      <c r="SZ30" s="120"/>
      <c r="TA30" s="120"/>
      <c r="TB30" s="120"/>
      <c r="TC30" s="120"/>
      <c r="TD30" s="120"/>
      <c r="TE30" s="120"/>
      <c r="TF30" s="120"/>
      <c r="TG30" s="120"/>
      <c r="TH30" s="120"/>
      <c r="TI30" s="120"/>
      <c r="TJ30" s="120"/>
      <c r="TK30" s="120"/>
      <c r="TL30" s="120"/>
      <c r="TM30" s="120"/>
      <c r="TN30" s="120"/>
      <c r="TO30" s="120"/>
      <c r="TP30" s="120"/>
      <c r="TQ30" s="120"/>
      <c r="TR30" s="120"/>
      <c r="TS30" s="120"/>
      <c r="TT30" s="120"/>
      <c r="TU30" s="120"/>
      <c r="TV30" s="120"/>
      <c r="TW30" s="120"/>
      <c r="TX30" s="120"/>
      <c r="TY30" s="120"/>
      <c r="TZ30" s="120"/>
      <c r="UA30" s="120"/>
      <c r="UB30" s="120"/>
      <c r="UC30" s="120"/>
      <c r="UD30" s="120"/>
      <c r="UE30" s="120"/>
      <c r="UF30" s="120"/>
      <c r="UG30" s="120"/>
      <c r="UH30" s="120"/>
      <c r="UI30" s="120"/>
      <c r="UJ30" s="120"/>
      <c r="UK30" s="120"/>
      <c r="UL30" s="120"/>
      <c r="UM30" s="120"/>
      <c r="UN30" s="120"/>
      <c r="UO30" s="120"/>
      <c r="UP30" s="120"/>
      <c r="UQ30" s="120"/>
      <c r="UR30" s="120"/>
      <c r="US30" s="120"/>
      <c r="UT30" s="120"/>
      <c r="UU30" s="120"/>
      <c r="UV30" s="120"/>
      <c r="UW30" s="120"/>
      <c r="UX30" s="120"/>
      <c r="UY30" s="120"/>
      <c r="UZ30" s="120"/>
      <c r="VA30" s="120"/>
      <c r="VB30" s="120"/>
      <c r="VC30" s="120"/>
      <c r="VD30" s="120"/>
      <c r="VE30" s="120"/>
      <c r="VF30" s="120"/>
      <c r="VG30" s="120"/>
      <c r="VH30" s="120"/>
      <c r="VI30" s="120"/>
      <c r="VJ30" s="120"/>
      <c r="VK30" s="120"/>
      <c r="VL30" s="120"/>
      <c r="VM30" s="120"/>
      <c r="VN30" s="120"/>
      <c r="VO30" s="120"/>
      <c r="VP30" s="120"/>
      <c r="VQ30" s="120"/>
      <c r="VR30" s="120"/>
      <c r="VS30" s="120"/>
      <c r="VT30" s="120"/>
      <c r="VU30" s="120"/>
      <c r="VV30" s="120"/>
      <c r="VW30" s="120"/>
      <c r="VX30" s="120"/>
      <c r="VY30" s="120"/>
      <c r="VZ30" s="120"/>
      <c r="WA30" s="120"/>
      <c r="WB30" s="120"/>
      <c r="WC30" s="120"/>
      <c r="WD30" s="120"/>
      <c r="WE30" s="120"/>
      <c r="WF30" s="120"/>
      <c r="WG30" s="120"/>
      <c r="WH30" s="120"/>
      <c r="WI30" s="120"/>
      <c r="WJ30" s="120"/>
      <c r="WK30" s="120"/>
      <c r="WL30" s="120"/>
      <c r="WM30" s="120"/>
      <c r="WN30" s="120"/>
      <c r="WO30" s="120"/>
      <c r="WP30" s="120"/>
      <c r="WQ30" s="120"/>
      <c r="WR30" s="120"/>
      <c r="WS30" s="120"/>
      <c r="WT30" s="120"/>
      <c r="WU30" s="120"/>
      <c r="WV30" s="120"/>
      <c r="WW30" s="120"/>
      <c r="WX30" s="120"/>
      <c r="WY30" s="120"/>
      <c r="WZ30" s="120"/>
      <c r="XA30" s="120"/>
      <c r="XB30" s="120"/>
      <c r="XC30" s="120"/>
      <c r="XD30" s="120"/>
      <c r="XE30" s="120"/>
      <c r="XF30" s="120"/>
      <c r="XG30" s="120"/>
      <c r="XH30" s="120"/>
      <c r="XI30" s="120"/>
      <c r="XJ30" s="120"/>
      <c r="XK30" s="120"/>
      <c r="XL30" s="120"/>
      <c r="XM30" s="120"/>
      <c r="XN30" s="120"/>
      <c r="XO30" s="120"/>
      <c r="XP30" s="120"/>
      <c r="XQ30" s="120"/>
      <c r="XR30" s="120"/>
      <c r="XS30" s="120"/>
      <c r="XT30" s="120"/>
      <c r="XU30" s="120"/>
      <c r="XV30" s="120"/>
      <c r="XW30" s="120"/>
      <c r="XX30" s="120"/>
      <c r="XY30" s="120"/>
      <c r="XZ30" s="120"/>
      <c r="YA30" s="120"/>
      <c r="YB30" s="120"/>
      <c r="YC30" s="120"/>
      <c r="YD30" s="120"/>
      <c r="YE30" s="120"/>
      <c r="YF30" s="120"/>
      <c r="YG30" s="120"/>
      <c r="YH30" s="120"/>
      <c r="YI30" s="120"/>
      <c r="YJ30" s="120"/>
      <c r="YK30" s="120"/>
      <c r="YL30" s="120"/>
      <c r="YM30" s="120"/>
      <c r="YN30" s="120"/>
      <c r="YO30" s="120"/>
      <c r="YP30" s="120"/>
      <c r="YQ30" s="120"/>
      <c r="YR30" s="120"/>
      <c r="YS30" s="120"/>
      <c r="YT30" s="120"/>
      <c r="YU30" s="120"/>
      <c r="YV30" s="120"/>
      <c r="YW30" s="120"/>
      <c r="YX30" s="120"/>
      <c r="YY30" s="120"/>
      <c r="YZ30" s="120"/>
      <c r="ZA30" s="120"/>
      <c r="ZB30" s="120"/>
      <c r="ZC30" s="120"/>
      <c r="ZD30" s="120"/>
      <c r="ZE30" s="120"/>
      <c r="ZF30" s="120"/>
      <c r="ZG30" s="120"/>
      <c r="ZH30" s="120"/>
      <c r="ZI30" s="120"/>
      <c r="ZJ30" s="120"/>
      <c r="ZK30" s="120"/>
      <c r="ZL30" s="120"/>
      <c r="ZM30" s="120"/>
      <c r="ZN30" s="120"/>
      <c r="ZO30" s="120"/>
      <c r="ZP30" s="120"/>
      <c r="ZQ30" s="120"/>
      <c r="ZR30" s="120"/>
      <c r="ZS30" s="120"/>
      <c r="ZT30" s="120"/>
      <c r="ZU30" s="120"/>
      <c r="ZV30" s="120"/>
      <c r="ZW30" s="120"/>
      <c r="ZX30" s="120"/>
      <c r="ZY30" s="120"/>
      <c r="ZZ30" s="120"/>
      <c r="AAA30" s="120"/>
      <c r="AAB30" s="120"/>
      <c r="AAC30" s="120"/>
      <c r="AAD30" s="120"/>
      <c r="AAE30" s="120"/>
      <c r="AAF30" s="120"/>
      <c r="AAG30" s="120"/>
      <c r="AAH30" s="120"/>
      <c r="AAI30" s="120"/>
      <c r="AAJ30" s="120"/>
      <c r="AAK30" s="120"/>
      <c r="AAL30" s="120"/>
      <c r="AAM30" s="120"/>
      <c r="AAN30" s="120"/>
      <c r="AAO30" s="120"/>
      <c r="AAP30" s="120"/>
      <c r="AAQ30" s="120"/>
      <c r="AAR30" s="120"/>
      <c r="AAS30" s="120"/>
      <c r="AAT30" s="120"/>
      <c r="AAU30" s="120"/>
      <c r="AAV30" s="120"/>
      <c r="AAW30" s="120"/>
      <c r="AAX30" s="120"/>
      <c r="AAY30" s="120"/>
      <c r="AAZ30" s="120"/>
      <c r="ABA30" s="120"/>
      <c r="ABB30" s="120"/>
      <c r="ABC30" s="120"/>
      <c r="ABD30" s="120"/>
      <c r="ABE30" s="120"/>
      <c r="ABF30" s="120"/>
      <c r="ABG30" s="120"/>
      <c r="ABH30" s="120"/>
      <c r="ABI30" s="120"/>
      <c r="ABJ30" s="120"/>
      <c r="ABK30" s="120"/>
      <c r="ABL30" s="120"/>
      <c r="ABM30" s="120"/>
      <c r="ABN30" s="120"/>
      <c r="ABO30" s="120"/>
      <c r="ABP30" s="120"/>
      <c r="ABQ30" s="120"/>
      <c r="ABR30" s="120"/>
      <c r="ABS30" s="120"/>
      <c r="ABT30" s="120"/>
      <c r="ABU30" s="120"/>
      <c r="ABV30" s="120"/>
      <c r="ABW30" s="120"/>
      <c r="ABX30" s="120"/>
      <c r="ABY30" s="120"/>
      <c r="ABZ30" s="120"/>
      <c r="ACA30" s="120"/>
      <c r="ACB30" s="120"/>
      <c r="ACC30" s="120"/>
      <c r="ACD30" s="120"/>
      <c r="ACE30" s="120"/>
      <c r="ACF30" s="120"/>
      <c r="ACG30" s="120"/>
      <c r="ACH30" s="120"/>
      <c r="ACI30" s="120"/>
      <c r="ACJ30" s="120"/>
      <c r="ACK30" s="120"/>
      <c r="ACL30" s="120"/>
      <c r="ACM30" s="120"/>
      <c r="ACN30" s="120"/>
      <c r="ACO30" s="120"/>
      <c r="ACP30" s="120"/>
      <c r="ACQ30" s="120"/>
      <c r="ACR30" s="120"/>
      <c r="ACS30" s="120"/>
      <c r="ACT30" s="120"/>
      <c r="ACU30" s="120"/>
      <c r="ACV30" s="120"/>
      <c r="ACW30" s="120"/>
      <c r="ACX30" s="120"/>
      <c r="ACY30" s="120"/>
      <c r="ACZ30" s="120"/>
      <c r="ADA30" s="120"/>
      <c r="ADB30" s="120"/>
      <c r="ADC30" s="120"/>
      <c r="ADD30" s="120"/>
      <c r="ADE30" s="120"/>
      <c r="ADF30" s="120"/>
      <c r="ADG30" s="120"/>
      <c r="ADH30" s="120"/>
      <c r="ADI30" s="120"/>
      <c r="ADJ30" s="120"/>
      <c r="ADK30" s="120"/>
      <c r="ADL30" s="120"/>
      <c r="ADM30" s="120"/>
      <c r="ADN30" s="120"/>
      <c r="ADO30" s="120"/>
      <c r="ADP30" s="120"/>
      <c r="ADQ30" s="120"/>
      <c r="ADR30" s="120"/>
      <c r="ADS30" s="120"/>
      <c r="ADT30" s="120"/>
      <c r="ADU30" s="120"/>
      <c r="ADV30" s="120"/>
      <c r="ADW30" s="120"/>
      <c r="ADX30" s="120"/>
      <c r="ADY30" s="120"/>
      <c r="ADZ30" s="120"/>
      <c r="AEA30" s="120"/>
      <c r="AEB30" s="120"/>
      <c r="AEC30" s="120"/>
      <c r="AED30" s="120"/>
      <c r="AEE30" s="120"/>
      <c r="AEF30" s="120"/>
      <c r="AEG30" s="120"/>
      <c r="AEH30" s="120"/>
      <c r="AEI30" s="120"/>
      <c r="AEJ30" s="120"/>
      <c r="AEK30" s="120"/>
      <c r="AEL30" s="120"/>
      <c r="AEM30" s="120"/>
      <c r="AEN30" s="120"/>
      <c r="AEO30" s="120"/>
      <c r="AEP30" s="120"/>
      <c r="AEQ30" s="120"/>
      <c r="AER30" s="120"/>
      <c r="AES30" s="120"/>
      <c r="AET30" s="120"/>
      <c r="AEU30" s="120"/>
      <c r="AEV30" s="120"/>
      <c r="AEW30" s="120"/>
      <c r="AEX30" s="120"/>
      <c r="AEY30" s="120"/>
      <c r="AEZ30" s="120"/>
      <c r="AFA30" s="120"/>
      <c r="AFB30" s="120"/>
      <c r="AFC30" s="120"/>
      <c r="AFD30" s="120"/>
      <c r="AFE30" s="120"/>
      <c r="AFF30" s="120"/>
      <c r="AFG30" s="120"/>
      <c r="AFH30" s="120"/>
      <c r="AFI30" s="120"/>
      <c r="AFJ30" s="120"/>
      <c r="AFK30" s="120"/>
      <c r="AFL30" s="120"/>
      <c r="AFM30" s="120"/>
      <c r="AFN30" s="120"/>
      <c r="AFO30" s="120"/>
      <c r="AFP30" s="120"/>
      <c r="AFQ30" s="120"/>
      <c r="AFR30" s="120"/>
      <c r="AFS30" s="120"/>
      <c r="AFT30" s="120"/>
      <c r="AFU30" s="120"/>
      <c r="AFV30" s="120"/>
      <c r="AFW30" s="120"/>
      <c r="AFX30" s="120"/>
      <c r="AFY30" s="120"/>
      <c r="AFZ30" s="120"/>
      <c r="AGA30" s="120"/>
      <c r="AGB30" s="120"/>
      <c r="AGC30" s="120"/>
      <c r="AGD30" s="120"/>
      <c r="AGE30" s="120"/>
      <c r="AGF30" s="120"/>
      <c r="AGG30" s="120"/>
      <c r="AGH30" s="120"/>
      <c r="AGI30" s="120"/>
      <c r="AGJ30" s="120"/>
      <c r="AGK30" s="120"/>
      <c r="AGL30" s="120"/>
      <c r="AGM30" s="120"/>
      <c r="AGN30" s="120"/>
      <c r="AGO30" s="120"/>
      <c r="AGP30" s="120"/>
      <c r="AGQ30" s="120"/>
      <c r="AGR30" s="120"/>
      <c r="AGS30" s="120"/>
      <c r="AGT30" s="120"/>
      <c r="AGU30" s="120"/>
      <c r="AGV30" s="120"/>
      <c r="AGW30" s="120"/>
      <c r="AGX30" s="120"/>
      <c r="AGY30" s="120"/>
      <c r="AGZ30" s="120"/>
      <c r="AHA30" s="120"/>
      <c r="AHB30" s="120"/>
      <c r="AHC30" s="120"/>
      <c r="AHD30" s="120"/>
      <c r="AHE30" s="120"/>
      <c r="AHF30" s="120"/>
      <c r="AHG30" s="120"/>
      <c r="AHH30" s="120"/>
      <c r="AHI30" s="120"/>
      <c r="AHJ30" s="120"/>
      <c r="AHK30" s="120"/>
      <c r="AHL30" s="120"/>
      <c r="AHM30" s="120"/>
      <c r="AHN30" s="120"/>
      <c r="AHO30" s="120"/>
      <c r="AHP30" s="120"/>
      <c r="AHQ30" s="120"/>
      <c r="AHR30" s="120"/>
      <c r="AHS30" s="120"/>
      <c r="AHT30" s="120"/>
      <c r="AHU30" s="120"/>
      <c r="AHV30" s="120"/>
      <c r="AHW30" s="120"/>
      <c r="AHX30" s="120"/>
      <c r="AHY30" s="120"/>
      <c r="AHZ30" s="120"/>
      <c r="AIA30" s="120"/>
      <c r="AIB30" s="120"/>
      <c r="AIC30" s="120"/>
      <c r="AID30" s="120"/>
      <c r="AIE30" s="120"/>
      <c r="AIF30" s="120"/>
      <c r="AIG30" s="120"/>
      <c r="AIH30" s="120"/>
      <c r="AII30" s="120"/>
      <c r="AIJ30" s="120"/>
      <c r="AIK30" s="120"/>
      <c r="AIL30" s="120"/>
      <c r="AIM30" s="120"/>
      <c r="AIN30" s="120"/>
      <c r="AIO30" s="120"/>
      <c r="AIP30" s="120"/>
      <c r="AIQ30" s="120"/>
      <c r="AIR30" s="120"/>
      <c r="AIS30" s="120"/>
      <c r="AIT30" s="120"/>
      <c r="AIU30" s="120"/>
      <c r="AIV30" s="120"/>
      <c r="AIW30" s="120"/>
      <c r="AIX30" s="120"/>
      <c r="AIY30" s="120"/>
      <c r="AIZ30" s="120"/>
      <c r="AJA30" s="120"/>
      <c r="AJB30" s="120"/>
      <c r="AJC30" s="120"/>
      <c r="AJD30" s="120"/>
      <c r="AJE30" s="120"/>
      <c r="AJF30" s="120"/>
      <c r="AJG30" s="120"/>
      <c r="AJH30" s="120"/>
      <c r="AJI30" s="120"/>
      <c r="AJJ30" s="120"/>
      <c r="AJK30" s="120"/>
      <c r="AJL30" s="120"/>
      <c r="AJM30" s="120"/>
      <c r="AJN30" s="120"/>
      <c r="AJO30" s="120"/>
      <c r="AJP30" s="120"/>
      <c r="AJQ30" s="120"/>
      <c r="AJR30" s="120"/>
      <c r="AJS30" s="120"/>
      <c r="AJT30" s="120"/>
      <c r="AJU30" s="120"/>
      <c r="AJV30" s="120"/>
      <c r="AJW30" s="120"/>
      <c r="AJX30" s="120"/>
      <c r="AJY30" s="120"/>
      <c r="AJZ30" s="120"/>
      <c r="AKA30" s="120"/>
      <c r="AKB30" s="120"/>
      <c r="AKC30" s="120"/>
      <c r="AKD30" s="120"/>
      <c r="AKE30" s="120"/>
      <c r="AKF30" s="120"/>
      <c r="AKG30" s="120"/>
      <c r="AKH30" s="120"/>
      <c r="AKI30" s="120"/>
      <c r="AKJ30" s="120"/>
      <c r="AKK30" s="120"/>
      <c r="AKL30" s="120"/>
      <c r="AKM30" s="120"/>
      <c r="AKN30" s="120"/>
      <c r="AKO30" s="120"/>
      <c r="AKP30" s="120"/>
      <c r="AKQ30" s="120"/>
      <c r="AKR30" s="120"/>
      <c r="AKS30" s="120"/>
      <c r="AKT30" s="120"/>
      <c r="AKU30" s="120"/>
      <c r="AKV30" s="120"/>
      <c r="AKW30" s="120"/>
      <c r="AKX30" s="120"/>
      <c r="AKY30" s="120"/>
      <c r="AKZ30" s="120"/>
      <c r="ALA30" s="120"/>
      <c r="ALB30" s="120"/>
      <c r="ALC30" s="120"/>
      <c r="ALD30" s="120"/>
      <c r="ALE30" s="120"/>
      <c r="ALF30" s="120"/>
      <c r="ALG30" s="120"/>
      <c r="ALH30" s="120"/>
      <c r="ALI30" s="120"/>
      <c r="ALJ30" s="120"/>
      <c r="ALK30" s="120"/>
      <c r="ALL30" s="120"/>
      <c r="ALM30" s="120"/>
      <c r="ALN30" s="120"/>
      <c r="ALO30" s="120"/>
      <c r="ALP30" s="120"/>
      <c r="ALQ30" s="120"/>
      <c r="ALR30" s="120"/>
      <c r="ALS30" s="120"/>
      <c r="ALT30" s="120"/>
      <c r="ALU30" s="120"/>
      <c r="ALV30" s="120"/>
      <c r="ALW30" s="120"/>
      <c r="ALX30" s="120"/>
      <c r="ALY30" s="120"/>
      <c r="ALZ30" s="120"/>
      <c r="AMA30" s="120"/>
      <c r="AMB30" s="120"/>
      <c r="AMC30" s="120"/>
      <c r="AMD30" s="120"/>
      <c r="AME30" s="120"/>
      <c r="AMF30" s="120"/>
      <c r="AMG30" s="120"/>
      <c r="AMH30" s="120"/>
      <c r="AMI30" s="120"/>
      <c r="AMJ30" s="120"/>
      <c r="AMK30" s="120"/>
    </row>
    <row r="31" spans="1:1025">
      <c r="A31" s="109"/>
      <c r="B31" s="111" t="s">
        <v>1426</v>
      </c>
      <c r="C31" s="107"/>
      <c r="D31" s="110" t="s">
        <v>50</v>
      </c>
      <c r="E31" s="105"/>
      <c r="F31" s="106"/>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c r="CK31" s="120"/>
      <c r="CL31" s="120"/>
      <c r="CM31" s="120"/>
      <c r="CN31" s="120"/>
      <c r="CO31" s="120"/>
      <c r="CP31" s="120"/>
      <c r="CQ31" s="120"/>
      <c r="CR31" s="120"/>
      <c r="CS31" s="120"/>
      <c r="CT31" s="120"/>
      <c r="CU31" s="120"/>
      <c r="CV31" s="120"/>
      <c r="CW31" s="120"/>
      <c r="CX31" s="120"/>
      <c r="CY31" s="120"/>
      <c r="CZ31" s="120"/>
      <c r="DA31" s="120"/>
      <c r="DB31" s="120"/>
      <c r="DC31" s="120"/>
      <c r="DD31" s="120"/>
      <c r="DE31" s="120"/>
      <c r="DF31" s="120"/>
      <c r="DG31" s="120"/>
      <c r="DH31" s="120"/>
      <c r="DI31" s="120"/>
      <c r="DJ31" s="120"/>
      <c r="DK31" s="120"/>
      <c r="DL31" s="120"/>
      <c r="DM31" s="120"/>
      <c r="DN31" s="120"/>
      <c r="DO31" s="120"/>
      <c r="DP31" s="120"/>
      <c r="DQ31" s="120"/>
      <c r="DR31" s="120"/>
      <c r="DS31" s="120"/>
      <c r="DT31" s="120"/>
      <c r="DU31" s="120"/>
      <c r="DV31" s="120"/>
      <c r="DW31" s="120"/>
      <c r="DX31" s="120"/>
      <c r="DY31" s="120"/>
      <c r="DZ31" s="120"/>
      <c r="EA31" s="120"/>
      <c r="EB31" s="120"/>
      <c r="EC31" s="120"/>
      <c r="ED31" s="120"/>
      <c r="EE31" s="120"/>
      <c r="EF31" s="120"/>
      <c r="EG31" s="120"/>
      <c r="EH31" s="120"/>
      <c r="EI31" s="120"/>
      <c r="EJ31" s="120"/>
      <c r="EK31" s="120"/>
      <c r="EL31" s="120"/>
      <c r="EM31" s="120"/>
      <c r="EN31" s="120"/>
      <c r="EO31" s="120"/>
      <c r="EP31" s="120"/>
      <c r="EQ31" s="120"/>
      <c r="ER31" s="120"/>
      <c r="ES31" s="120"/>
      <c r="ET31" s="120"/>
      <c r="EU31" s="120"/>
      <c r="EV31" s="120"/>
      <c r="EW31" s="120"/>
      <c r="EX31" s="120"/>
      <c r="EY31" s="120"/>
      <c r="EZ31" s="120"/>
      <c r="FA31" s="120"/>
      <c r="FB31" s="120"/>
      <c r="FC31" s="120"/>
      <c r="FD31" s="120"/>
      <c r="FE31" s="120"/>
      <c r="FF31" s="120"/>
      <c r="FG31" s="120"/>
      <c r="FH31" s="120"/>
      <c r="FI31" s="120"/>
      <c r="FJ31" s="120"/>
      <c r="FK31" s="120"/>
      <c r="FL31" s="120"/>
      <c r="FM31" s="120"/>
      <c r="FN31" s="120"/>
      <c r="FO31" s="120"/>
      <c r="FP31" s="120"/>
      <c r="FQ31" s="120"/>
      <c r="FR31" s="120"/>
      <c r="FS31" s="120"/>
      <c r="FT31" s="120"/>
      <c r="FU31" s="120"/>
      <c r="FV31" s="120"/>
      <c r="FW31" s="120"/>
      <c r="FX31" s="120"/>
      <c r="FY31" s="120"/>
      <c r="FZ31" s="120"/>
      <c r="GA31" s="120"/>
      <c r="GB31" s="120"/>
      <c r="GC31" s="120"/>
      <c r="GD31" s="120"/>
      <c r="GE31" s="120"/>
      <c r="GF31" s="120"/>
      <c r="GG31" s="120"/>
      <c r="GH31" s="120"/>
      <c r="GI31" s="120"/>
      <c r="GJ31" s="120"/>
      <c r="GK31" s="120"/>
      <c r="GL31" s="120"/>
      <c r="GM31" s="120"/>
      <c r="GN31" s="120"/>
      <c r="GO31" s="120"/>
      <c r="GP31" s="120"/>
      <c r="GQ31" s="120"/>
      <c r="GR31" s="120"/>
      <c r="GS31" s="120"/>
      <c r="GT31" s="120"/>
      <c r="GU31" s="120"/>
      <c r="GV31" s="120"/>
      <c r="GW31" s="120"/>
      <c r="GX31" s="120"/>
      <c r="GY31" s="120"/>
      <c r="GZ31" s="120"/>
      <c r="HA31" s="120"/>
      <c r="HB31" s="120"/>
      <c r="HC31" s="120"/>
      <c r="HD31" s="120"/>
      <c r="HE31" s="120"/>
      <c r="HF31" s="120"/>
      <c r="HG31" s="120"/>
      <c r="HH31" s="120"/>
      <c r="HI31" s="120"/>
      <c r="HJ31" s="120"/>
      <c r="HK31" s="120"/>
      <c r="HL31" s="120"/>
      <c r="HM31" s="120"/>
      <c r="HN31" s="120"/>
      <c r="HO31" s="120"/>
      <c r="HP31" s="120"/>
      <c r="HQ31" s="120"/>
      <c r="HR31" s="120"/>
      <c r="HS31" s="120"/>
      <c r="HT31" s="120"/>
      <c r="HU31" s="120"/>
      <c r="HV31" s="120"/>
      <c r="HW31" s="120"/>
      <c r="HX31" s="120"/>
      <c r="HY31" s="120"/>
      <c r="HZ31" s="120"/>
      <c r="IA31" s="120"/>
      <c r="IB31" s="120"/>
      <c r="IC31" s="120"/>
      <c r="ID31" s="120"/>
      <c r="IE31" s="120"/>
      <c r="IF31" s="120"/>
      <c r="IG31" s="120"/>
      <c r="IH31" s="120"/>
      <c r="II31" s="120"/>
      <c r="IJ31" s="120"/>
      <c r="IK31" s="120"/>
      <c r="IL31" s="120"/>
      <c r="IM31" s="120"/>
      <c r="IN31" s="120"/>
      <c r="IO31" s="120"/>
      <c r="IP31" s="120"/>
      <c r="IQ31" s="120"/>
      <c r="IR31" s="120"/>
      <c r="IS31" s="120"/>
      <c r="IT31" s="120"/>
      <c r="IU31" s="120"/>
      <c r="IV31" s="120"/>
      <c r="IW31" s="120"/>
      <c r="IX31" s="120"/>
      <c r="IY31" s="120"/>
      <c r="IZ31" s="120"/>
      <c r="JA31" s="120"/>
      <c r="JB31" s="120"/>
      <c r="JC31" s="120"/>
      <c r="JD31" s="120"/>
      <c r="JE31" s="120"/>
      <c r="JF31" s="120"/>
      <c r="JG31" s="120"/>
      <c r="JH31" s="120"/>
      <c r="JI31" s="120"/>
      <c r="JJ31" s="120"/>
      <c r="JK31" s="120"/>
      <c r="JL31" s="120"/>
      <c r="JM31" s="120"/>
      <c r="JN31" s="120"/>
      <c r="JO31" s="120"/>
      <c r="JP31" s="120"/>
      <c r="JQ31" s="120"/>
      <c r="JR31" s="120"/>
      <c r="JS31" s="120"/>
      <c r="JT31" s="120"/>
      <c r="JU31" s="120"/>
      <c r="JV31" s="120"/>
      <c r="JW31" s="120"/>
      <c r="JX31" s="120"/>
      <c r="JY31" s="120"/>
      <c r="JZ31" s="120"/>
      <c r="KA31" s="120"/>
      <c r="KB31" s="120"/>
      <c r="KC31" s="120"/>
      <c r="KD31" s="120"/>
      <c r="KE31" s="120"/>
      <c r="KF31" s="120"/>
      <c r="KG31" s="120"/>
      <c r="KH31" s="120"/>
      <c r="KI31" s="120"/>
      <c r="KJ31" s="120"/>
      <c r="KK31" s="120"/>
      <c r="KL31" s="120"/>
      <c r="KM31" s="120"/>
      <c r="KN31" s="120"/>
      <c r="KO31" s="120"/>
      <c r="KP31" s="120"/>
      <c r="KQ31" s="120"/>
      <c r="KR31" s="120"/>
      <c r="KS31" s="120"/>
      <c r="KT31" s="120"/>
      <c r="KU31" s="120"/>
      <c r="KV31" s="120"/>
      <c r="KW31" s="120"/>
      <c r="KX31" s="120"/>
      <c r="KY31" s="120"/>
      <c r="KZ31" s="120"/>
      <c r="LA31" s="120"/>
      <c r="LB31" s="120"/>
      <c r="LC31" s="120"/>
      <c r="LD31" s="120"/>
      <c r="LE31" s="120"/>
      <c r="LF31" s="120"/>
      <c r="LG31" s="120"/>
      <c r="LH31" s="120"/>
      <c r="LI31" s="120"/>
      <c r="LJ31" s="120"/>
      <c r="LK31" s="120"/>
      <c r="LL31" s="120"/>
      <c r="LM31" s="120"/>
      <c r="LN31" s="120"/>
      <c r="LO31" s="120"/>
      <c r="LP31" s="120"/>
      <c r="LQ31" s="120"/>
      <c r="LR31" s="120"/>
      <c r="LS31" s="120"/>
      <c r="LT31" s="120"/>
      <c r="LU31" s="120"/>
      <c r="LV31" s="120"/>
      <c r="LW31" s="120"/>
      <c r="LX31" s="120"/>
      <c r="LY31" s="120"/>
      <c r="LZ31" s="120"/>
      <c r="MA31" s="120"/>
      <c r="MB31" s="120"/>
      <c r="MC31" s="120"/>
      <c r="MD31" s="120"/>
      <c r="ME31" s="120"/>
      <c r="MF31" s="120"/>
      <c r="MG31" s="120"/>
      <c r="MH31" s="120"/>
      <c r="MI31" s="120"/>
      <c r="MJ31" s="120"/>
      <c r="MK31" s="120"/>
      <c r="ML31" s="120"/>
      <c r="MM31" s="120"/>
      <c r="MN31" s="120"/>
      <c r="MO31" s="120"/>
      <c r="MP31" s="120"/>
      <c r="MQ31" s="120"/>
      <c r="MR31" s="120"/>
      <c r="MS31" s="120"/>
      <c r="MT31" s="120"/>
      <c r="MU31" s="120"/>
      <c r="MV31" s="120"/>
      <c r="MW31" s="120"/>
      <c r="MX31" s="120"/>
      <c r="MY31" s="120"/>
      <c r="MZ31" s="120"/>
      <c r="NA31" s="120"/>
      <c r="NB31" s="120"/>
      <c r="NC31" s="120"/>
      <c r="ND31" s="120"/>
      <c r="NE31" s="120"/>
      <c r="NF31" s="120"/>
      <c r="NG31" s="120"/>
      <c r="NH31" s="120"/>
      <c r="NI31" s="120"/>
      <c r="NJ31" s="120"/>
      <c r="NK31" s="120"/>
      <c r="NL31" s="120"/>
      <c r="NM31" s="120"/>
      <c r="NN31" s="120"/>
      <c r="NO31" s="120"/>
      <c r="NP31" s="120"/>
      <c r="NQ31" s="120"/>
      <c r="NR31" s="120"/>
      <c r="NS31" s="120"/>
      <c r="NT31" s="120"/>
      <c r="NU31" s="120"/>
      <c r="NV31" s="120"/>
      <c r="NW31" s="120"/>
      <c r="NX31" s="120"/>
      <c r="NY31" s="120"/>
      <c r="NZ31" s="120"/>
      <c r="OA31" s="120"/>
      <c r="OB31" s="120"/>
      <c r="OC31" s="120"/>
      <c r="OD31" s="120"/>
      <c r="OE31" s="120"/>
      <c r="OF31" s="120"/>
      <c r="OG31" s="120"/>
      <c r="OH31" s="120"/>
      <c r="OI31" s="120"/>
      <c r="OJ31" s="120"/>
      <c r="OK31" s="120"/>
      <c r="OL31" s="120"/>
      <c r="OM31" s="120"/>
      <c r="ON31" s="120"/>
      <c r="OO31" s="120"/>
      <c r="OP31" s="120"/>
      <c r="OQ31" s="120"/>
      <c r="OR31" s="120"/>
      <c r="OS31" s="120"/>
      <c r="OT31" s="120"/>
      <c r="OU31" s="120"/>
      <c r="OV31" s="120"/>
      <c r="OW31" s="120"/>
      <c r="OX31" s="120"/>
      <c r="OY31" s="120"/>
      <c r="OZ31" s="120"/>
      <c r="PA31" s="120"/>
      <c r="PB31" s="120"/>
      <c r="PC31" s="120"/>
      <c r="PD31" s="120"/>
      <c r="PE31" s="120"/>
      <c r="PF31" s="120"/>
      <c r="PG31" s="120"/>
      <c r="PH31" s="120"/>
      <c r="PI31" s="120"/>
      <c r="PJ31" s="120"/>
      <c r="PK31" s="120"/>
      <c r="PL31" s="120"/>
      <c r="PM31" s="120"/>
      <c r="PN31" s="120"/>
      <c r="PO31" s="120"/>
      <c r="PP31" s="120"/>
      <c r="PQ31" s="120"/>
      <c r="PR31" s="120"/>
      <c r="PS31" s="120"/>
      <c r="PT31" s="120"/>
      <c r="PU31" s="120"/>
      <c r="PV31" s="120"/>
      <c r="PW31" s="120"/>
      <c r="PX31" s="120"/>
      <c r="PY31" s="120"/>
      <c r="PZ31" s="120"/>
      <c r="QA31" s="120"/>
      <c r="QB31" s="120"/>
      <c r="QC31" s="120"/>
      <c r="QD31" s="120"/>
      <c r="QE31" s="120"/>
      <c r="QF31" s="120"/>
      <c r="QG31" s="120"/>
      <c r="QH31" s="120"/>
      <c r="QI31" s="120"/>
      <c r="QJ31" s="120"/>
      <c r="QK31" s="120"/>
      <c r="QL31" s="120"/>
      <c r="QM31" s="120"/>
      <c r="QN31" s="120"/>
      <c r="QO31" s="120"/>
      <c r="QP31" s="120"/>
      <c r="QQ31" s="120"/>
      <c r="QR31" s="120"/>
      <c r="QS31" s="120"/>
      <c r="QT31" s="120"/>
      <c r="QU31" s="120"/>
      <c r="QV31" s="120"/>
      <c r="QW31" s="120"/>
      <c r="QX31" s="120"/>
      <c r="QY31" s="120"/>
      <c r="QZ31" s="120"/>
      <c r="RA31" s="120"/>
      <c r="RB31" s="120"/>
      <c r="RC31" s="120"/>
      <c r="RD31" s="120"/>
      <c r="RE31" s="120"/>
      <c r="RF31" s="120"/>
      <c r="RG31" s="120"/>
      <c r="RH31" s="120"/>
      <c r="RI31" s="120"/>
      <c r="RJ31" s="120"/>
      <c r="RK31" s="120"/>
      <c r="RL31" s="120"/>
      <c r="RM31" s="120"/>
      <c r="RN31" s="120"/>
      <c r="RO31" s="120"/>
      <c r="RP31" s="120"/>
      <c r="RQ31" s="120"/>
      <c r="RR31" s="120"/>
      <c r="RS31" s="120"/>
      <c r="RT31" s="120"/>
      <c r="RU31" s="120"/>
      <c r="RV31" s="120"/>
      <c r="RW31" s="120"/>
      <c r="RX31" s="120"/>
      <c r="RY31" s="120"/>
      <c r="RZ31" s="120"/>
      <c r="SA31" s="120"/>
      <c r="SB31" s="120"/>
      <c r="SC31" s="120"/>
      <c r="SD31" s="120"/>
      <c r="SE31" s="120"/>
      <c r="SF31" s="120"/>
      <c r="SG31" s="120"/>
      <c r="SH31" s="120"/>
      <c r="SI31" s="120"/>
      <c r="SJ31" s="120"/>
      <c r="SK31" s="120"/>
      <c r="SL31" s="120"/>
      <c r="SM31" s="120"/>
      <c r="SN31" s="120"/>
      <c r="SO31" s="120"/>
      <c r="SP31" s="120"/>
      <c r="SQ31" s="120"/>
      <c r="SR31" s="120"/>
      <c r="SS31" s="120"/>
      <c r="ST31" s="120"/>
      <c r="SU31" s="120"/>
      <c r="SV31" s="120"/>
      <c r="SW31" s="120"/>
      <c r="SX31" s="120"/>
      <c r="SY31" s="120"/>
      <c r="SZ31" s="120"/>
      <c r="TA31" s="120"/>
      <c r="TB31" s="120"/>
      <c r="TC31" s="120"/>
      <c r="TD31" s="120"/>
      <c r="TE31" s="120"/>
      <c r="TF31" s="120"/>
      <c r="TG31" s="120"/>
      <c r="TH31" s="120"/>
      <c r="TI31" s="120"/>
      <c r="TJ31" s="120"/>
      <c r="TK31" s="120"/>
      <c r="TL31" s="120"/>
      <c r="TM31" s="120"/>
      <c r="TN31" s="120"/>
      <c r="TO31" s="120"/>
      <c r="TP31" s="120"/>
      <c r="TQ31" s="120"/>
      <c r="TR31" s="120"/>
      <c r="TS31" s="120"/>
      <c r="TT31" s="120"/>
      <c r="TU31" s="120"/>
      <c r="TV31" s="120"/>
      <c r="TW31" s="120"/>
      <c r="TX31" s="120"/>
      <c r="TY31" s="120"/>
      <c r="TZ31" s="120"/>
      <c r="UA31" s="120"/>
      <c r="UB31" s="120"/>
      <c r="UC31" s="120"/>
      <c r="UD31" s="120"/>
      <c r="UE31" s="120"/>
      <c r="UF31" s="120"/>
      <c r="UG31" s="120"/>
      <c r="UH31" s="120"/>
      <c r="UI31" s="120"/>
      <c r="UJ31" s="120"/>
      <c r="UK31" s="120"/>
      <c r="UL31" s="120"/>
      <c r="UM31" s="120"/>
      <c r="UN31" s="120"/>
      <c r="UO31" s="120"/>
      <c r="UP31" s="120"/>
      <c r="UQ31" s="120"/>
      <c r="UR31" s="120"/>
      <c r="US31" s="120"/>
      <c r="UT31" s="120"/>
      <c r="UU31" s="120"/>
      <c r="UV31" s="120"/>
      <c r="UW31" s="120"/>
      <c r="UX31" s="120"/>
      <c r="UY31" s="120"/>
      <c r="UZ31" s="120"/>
      <c r="VA31" s="120"/>
      <c r="VB31" s="120"/>
      <c r="VC31" s="120"/>
      <c r="VD31" s="120"/>
      <c r="VE31" s="120"/>
      <c r="VF31" s="120"/>
      <c r="VG31" s="120"/>
      <c r="VH31" s="120"/>
      <c r="VI31" s="120"/>
      <c r="VJ31" s="120"/>
      <c r="VK31" s="120"/>
      <c r="VL31" s="120"/>
      <c r="VM31" s="120"/>
      <c r="VN31" s="120"/>
      <c r="VO31" s="120"/>
      <c r="VP31" s="120"/>
      <c r="VQ31" s="120"/>
      <c r="VR31" s="120"/>
      <c r="VS31" s="120"/>
      <c r="VT31" s="120"/>
      <c r="VU31" s="120"/>
      <c r="VV31" s="120"/>
      <c r="VW31" s="120"/>
      <c r="VX31" s="120"/>
      <c r="VY31" s="120"/>
      <c r="VZ31" s="120"/>
      <c r="WA31" s="120"/>
      <c r="WB31" s="120"/>
      <c r="WC31" s="120"/>
      <c r="WD31" s="120"/>
      <c r="WE31" s="120"/>
      <c r="WF31" s="120"/>
      <c r="WG31" s="120"/>
      <c r="WH31" s="120"/>
      <c r="WI31" s="120"/>
      <c r="WJ31" s="120"/>
      <c r="WK31" s="120"/>
      <c r="WL31" s="120"/>
      <c r="WM31" s="120"/>
      <c r="WN31" s="120"/>
      <c r="WO31" s="120"/>
      <c r="WP31" s="120"/>
      <c r="WQ31" s="120"/>
      <c r="WR31" s="120"/>
      <c r="WS31" s="120"/>
      <c r="WT31" s="120"/>
      <c r="WU31" s="120"/>
      <c r="WV31" s="120"/>
      <c r="WW31" s="120"/>
      <c r="WX31" s="120"/>
      <c r="WY31" s="120"/>
      <c r="WZ31" s="120"/>
      <c r="XA31" s="120"/>
      <c r="XB31" s="120"/>
      <c r="XC31" s="120"/>
      <c r="XD31" s="120"/>
      <c r="XE31" s="120"/>
      <c r="XF31" s="120"/>
      <c r="XG31" s="120"/>
      <c r="XH31" s="120"/>
      <c r="XI31" s="120"/>
      <c r="XJ31" s="120"/>
      <c r="XK31" s="120"/>
      <c r="XL31" s="120"/>
      <c r="XM31" s="120"/>
      <c r="XN31" s="120"/>
      <c r="XO31" s="120"/>
      <c r="XP31" s="120"/>
      <c r="XQ31" s="120"/>
      <c r="XR31" s="120"/>
      <c r="XS31" s="120"/>
      <c r="XT31" s="120"/>
      <c r="XU31" s="120"/>
      <c r="XV31" s="120"/>
      <c r="XW31" s="120"/>
      <c r="XX31" s="120"/>
      <c r="XY31" s="120"/>
      <c r="XZ31" s="120"/>
      <c r="YA31" s="120"/>
      <c r="YB31" s="120"/>
      <c r="YC31" s="120"/>
      <c r="YD31" s="120"/>
      <c r="YE31" s="120"/>
      <c r="YF31" s="120"/>
      <c r="YG31" s="120"/>
      <c r="YH31" s="120"/>
      <c r="YI31" s="120"/>
      <c r="YJ31" s="120"/>
      <c r="YK31" s="120"/>
      <c r="YL31" s="120"/>
      <c r="YM31" s="120"/>
      <c r="YN31" s="120"/>
      <c r="YO31" s="120"/>
      <c r="YP31" s="120"/>
      <c r="YQ31" s="120"/>
      <c r="YR31" s="120"/>
      <c r="YS31" s="120"/>
      <c r="YT31" s="120"/>
      <c r="YU31" s="120"/>
      <c r="YV31" s="120"/>
      <c r="YW31" s="120"/>
      <c r="YX31" s="120"/>
      <c r="YY31" s="120"/>
      <c r="YZ31" s="120"/>
      <c r="ZA31" s="120"/>
      <c r="ZB31" s="120"/>
      <c r="ZC31" s="120"/>
      <c r="ZD31" s="120"/>
      <c r="ZE31" s="120"/>
      <c r="ZF31" s="120"/>
      <c r="ZG31" s="120"/>
      <c r="ZH31" s="120"/>
      <c r="ZI31" s="120"/>
      <c r="ZJ31" s="120"/>
      <c r="ZK31" s="120"/>
      <c r="ZL31" s="120"/>
      <c r="ZM31" s="120"/>
      <c r="ZN31" s="120"/>
      <c r="ZO31" s="120"/>
      <c r="ZP31" s="120"/>
      <c r="ZQ31" s="120"/>
      <c r="ZR31" s="120"/>
      <c r="ZS31" s="120"/>
      <c r="ZT31" s="120"/>
      <c r="ZU31" s="120"/>
      <c r="ZV31" s="120"/>
      <c r="ZW31" s="120"/>
      <c r="ZX31" s="120"/>
      <c r="ZY31" s="120"/>
      <c r="ZZ31" s="120"/>
      <c r="AAA31" s="120"/>
      <c r="AAB31" s="120"/>
      <c r="AAC31" s="120"/>
      <c r="AAD31" s="120"/>
      <c r="AAE31" s="120"/>
      <c r="AAF31" s="120"/>
      <c r="AAG31" s="120"/>
      <c r="AAH31" s="120"/>
      <c r="AAI31" s="120"/>
      <c r="AAJ31" s="120"/>
      <c r="AAK31" s="120"/>
      <c r="AAL31" s="120"/>
      <c r="AAM31" s="120"/>
      <c r="AAN31" s="120"/>
      <c r="AAO31" s="120"/>
      <c r="AAP31" s="120"/>
      <c r="AAQ31" s="120"/>
      <c r="AAR31" s="120"/>
      <c r="AAS31" s="120"/>
      <c r="AAT31" s="120"/>
      <c r="AAU31" s="120"/>
      <c r="AAV31" s="120"/>
      <c r="AAW31" s="120"/>
      <c r="AAX31" s="120"/>
      <c r="AAY31" s="120"/>
      <c r="AAZ31" s="120"/>
      <c r="ABA31" s="120"/>
      <c r="ABB31" s="120"/>
      <c r="ABC31" s="120"/>
      <c r="ABD31" s="120"/>
      <c r="ABE31" s="120"/>
      <c r="ABF31" s="120"/>
      <c r="ABG31" s="120"/>
      <c r="ABH31" s="120"/>
      <c r="ABI31" s="120"/>
      <c r="ABJ31" s="120"/>
      <c r="ABK31" s="120"/>
      <c r="ABL31" s="120"/>
      <c r="ABM31" s="120"/>
      <c r="ABN31" s="120"/>
      <c r="ABO31" s="120"/>
      <c r="ABP31" s="120"/>
      <c r="ABQ31" s="120"/>
      <c r="ABR31" s="120"/>
      <c r="ABS31" s="120"/>
      <c r="ABT31" s="120"/>
      <c r="ABU31" s="120"/>
      <c r="ABV31" s="120"/>
      <c r="ABW31" s="120"/>
      <c r="ABX31" s="120"/>
      <c r="ABY31" s="120"/>
      <c r="ABZ31" s="120"/>
      <c r="ACA31" s="120"/>
      <c r="ACB31" s="120"/>
      <c r="ACC31" s="120"/>
      <c r="ACD31" s="120"/>
      <c r="ACE31" s="120"/>
      <c r="ACF31" s="120"/>
      <c r="ACG31" s="120"/>
      <c r="ACH31" s="120"/>
      <c r="ACI31" s="120"/>
      <c r="ACJ31" s="120"/>
      <c r="ACK31" s="120"/>
      <c r="ACL31" s="120"/>
      <c r="ACM31" s="120"/>
      <c r="ACN31" s="120"/>
      <c r="ACO31" s="120"/>
      <c r="ACP31" s="120"/>
      <c r="ACQ31" s="120"/>
      <c r="ACR31" s="120"/>
      <c r="ACS31" s="120"/>
      <c r="ACT31" s="120"/>
      <c r="ACU31" s="120"/>
      <c r="ACV31" s="120"/>
      <c r="ACW31" s="120"/>
      <c r="ACX31" s="120"/>
      <c r="ACY31" s="120"/>
      <c r="ACZ31" s="120"/>
      <c r="ADA31" s="120"/>
      <c r="ADB31" s="120"/>
      <c r="ADC31" s="120"/>
      <c r="ADD31" s="120"/>
      <c r="ADE31" s="120"/>
      <c r="ADF31" s="120"/>
      <c r="ADG31" s="120"/>
      <c r="ADH31" s="120"/>
      <c r="ADI31" s="120"/>
      <c r="ADJ31" s="120"/>
      <c r="ADK31" s="120"/>
      <c r="ADL31" s="120"/>
      <c r="ADM31" s="120"/>
      <c r="ADN31" s="120"/>
      <c r="ADO31" s="120"/>
      <c r="ADP31" s="120"/>
      <c r="ADQ31" s="120"/>
      <c r="ADR31" s="120"/>
      <c r="ADS31" s="120"/>
      <c r="ADT31" s="120"/>
      <c r="ADU31" s="120"/>
      <c r="ADV31" s="120"/>
      <c r="ADW31" s="120"/>
      <c r="ADX31" s="120"/>
      <c r="ADY31" s="120"/>
      <c r="ADZ31" s="120"/>
      <c r="AEA31" s="120"/>
      <c r="AEB31" s="120"/>
      <c r="AEC31" s="120"/>
      <c r="AED31" s="120"/>
      <c r="AEE31" s="120"/>
      <c r="AEF31" s="120"/>
      <c r="AEG31" s="120"/>
      <c r="AEH31" s="120"/>
      <c r="AEI31" s="120"/>
      <c r="AEJ31" s="120"/>
      <c r="AEK31" s="120"/>
      <c r="AEL31" s="120"/>
      <c r="AEM31" s="120"/>
      <c r="AEN31" s="120"/>
      <c r="AEO31" s="120"/>
      <c r="AEP31" s="120"/>
      <c r="AEQ31" s="120"/>
      <c r="AER31" s="120"/>
      <c r="AES31" s="120"/>
      <c r="AET31" s="120"/>
      <c r="AEU31" s="120"/>
      <c r="AEV31" s="120"/>
      <c r="AEW31" s="120"/>
      <c r="AEX31" s="120"/>
      <c r="AEY31" s="120"/>
      <c r="AEZ31" s="120"/>
      <c r="AFA31" s="120"/>
      <c r="AFB31" s="120"/>
      <c r="AFC31" s="120"/>
      <c r="AFD31" s="120"/>
      <c r="AFE31" s="120"/>
      <c r="AFF31" s="120"/>
      <c r="AFG31" s="120"/>
      <c r="AFH31" s="120"/>
      <c r="AFI31" s="120"/>
      <c r="AFJ31" s="120"/>
      <c r="AFK31" s="120"/>
      <c r="AFL31" s="120"/>
      <c r="AFM31" s="120"/>
      <c r="AFN31" s="120"/>
      <c r="AFO31" s="120"/>
      <c r="AFP31" s="120"/>
      <c r="AFQ31" s="120"/>
      <c r="AFR31" s="120"/>
      <c r="AFS31" s="120"/>
      <c r="AFT31" s="120"/>
      <c r="AFU31" s="120"/>
      <c r="AFV31" s="120"/>
      <c r="AFW31" s="120"/>
      <c r="AFX31" s="120"/>
      <c r="AFY31" s="120"/>
      <c r="AFZ31" s="120"/>
      <c r="AGA31" s="120"/>
      <c r="AGB31" s="120"/>
      <c r="AGC31" s="120"/>
      <c r="AGD31" s="120"/>
      <c r="AGE31" s="120"/>
      <c r="AGF31" s="120"/>
      <c r="AGG31" s="120"/>
      <c r="AGH31" s="120"/>
      <c r="AGI31" s="120"/>
      <c r="AGJ31" s="120"/>
      <c r="AGK31" s="120"/>
      <c r="AGL31" s="120"/>
      <c r="AGM31" s="120"/>
      <c r="AGN31" s="120"/>
      <c r="AGO31" s="120"/>
      <c r="AGP31" s="120"/>
      <c r="AGQ31" s="120"/>
      <c r="AGR31" s="120"/>
      <c r="AGS31" s="120"/>
      <c r="AGT31" s="120"/>
      <c r="AGU31" s="120"/>
      <c r="AGV31" s="120"/>
      <c r="AGW31" s="120"/>
      <c r="AGX31" s="120"/>
      <c r="AGY31" s="120"/>
      <c r="AGZ31" s="120"/>
      <c r="AHA31" s="120"/>
      <c r="AHB31" s="120"/>
      <c r="AHC31" s="120"/>
      <c r="AHD31" s="120"/>
      <c r="AHE31" s="120"/>
      <c r="AHF31" s="120"/>
      <c r="AHG31" s="120"/>
      <c r="AHH31" s="120"/>
      <c r="AHI31" s="120"/>
      <c r="AHJ31" s="120"/>
      <c r="AHK31" s="120"/>
      <c r="AHL31" s="120"/>
      <c r="AHM31" s="120"/>
      <c r="AHN31" s="120"/>
      <c r="AHO31" s="120"/>
      <c r="AHP31" s="120"/>
      <c r="AHQ31" s="120"/>
      <c r="AHR31" s="120"/>
      <c r="AHS31" s="120"/>
      <c r="AHT31" s="120"/>
      <c r="AHU31" s="120"/>
      <c r="AHV31" s="120"/>
      <c r="AHW31" s="120"/>
      <c r="AHX31" s="120"/>
      <c r="AHY31" s="120"/>
      <c r="AHZ31" s="120"/>
      <c r="AIA31" s="120"/>
      <c r="AIB31" s="120"/>
      <c r="AIC31" s="120"/>
      <c r="AID31" s="120"/>
      <c r="AIE31" s="120"/>
      <c r="AIF31" s="120"/>
      <c r="AIG31" s="120"/>
      <c r="AIH31" s="120"/>
      <c r="AII31" s="120"/>
      <c r="AIJ31" s="120"/>
      <c r="AIK31" s="120"/>
      <c r="AIL31" s="120"/>
      <c r="AIM31" s="120"/>
      <c r="AIN31" s="120"/>
      <c r="AIO31" s="120"/>
      <c r="AIP31" s="120"/>
      <c r="AIQ31" s="120"/>
      <c r="AIR31" s="120"/>
      <c r="AIS31" s="120"/>
      <c r="AIT31" s="120"/>
      <c r="AIU31" s="120"/>
      <c r="AIV31" s="120"/>
      <c r="AIW31" s="120"/>
      <c r="AIX31" s="120"/>
      <c r="AIY31" s="120"/>
      <c r="AIZ31" s="120"/>
      <c r="AJA31" s="120"/>
      <c r="AJB31" s="120"/>
      <c r="AJC31" s="120"/>
      <c r="AJD31" s="120"/>
      <c r="AJE31" s="120"/>
      <c r="AJF31" s="120"/>
      <c r="AJG31" s="120"/>
      <c r="AJH31" s="120"/>
      <c r="AJI31" s="120"/>
      <c r="AJJ31" s="120"/>
      <c r="AJK31" s="120"/>
      <c r="AJL31" s="120"/>
      <c r="AJM31" s="120"/>
      <c r="AJN31" s="120"/>
      <c r="AJO31" s="120"/>
      <c r="AJP31" s="120"/>
      <c r="AJQ31" s="120"/>
      <c r="AJR31" s="120"/>
      <c r="AJS31" s="120"/>
      <c r="AJT31" s="120"/>
      <c r="AJU31" s="120"/>
      <c r="AJV31" s="120"/>
      <c r="AJW31" s="120"/>
      <c r="AJX31" s="120"/>
      <c r="AJY31" s="120"/>
      <c r="AJZ31" s="120"/>
      <c r="AKA31" s="120"/>
      <c r="AKB31" s="120"/>
      <c r="AKC31" s="120"/>
      <c r="AKD31" s="120"/>
      <c r="AKE31" s="120"/>
      <c r="AKF31" s="120"/>
      <c r="AKG31" s="120"/>
      <c r="AKH31" s="120"/>
      <c r="AKI31" s="120"/>
      <c r="AKJ31" s="120"/>
      <c r="AKK31" s="120"/>
      <c r="AKL31" s="120"/>
      <c r="AKM31" s="120"/>
      <c r="AKN31" s="120"/>
      <c r="AKO31" s="120"/>
      <c r="AKP31" s="120"/>
      <c r="AKQ31" s="120"/>
      <c r="AKR31" s="120"/>
      <c r="AKS31" s="120"/>
      <c r="AKT31" s="120"/>
      <c r="AKU31" s="120"/>
      <c r="AKV31" s="120"/>
      <c r="AKW31" s="120"/>
      <c r="AKX31" s="120"/>
      <c r="AKY31" s="120"/>
      <c r="AKZ31" s="120"/>
      <c r="ALA31" s="120"/>
      <c r="ALB31" s="120"/>
      <c r="ALC31" s="120"/>
      <c r="ALD31" s="120"/>
      <c r="ALE31" s="120"/>
      <c r="ALF31" s="120"/>
      <c r="ALG31" s="120"/>
      <c r="ALH31" s="120"/>
      <c r="ALI31" s="120"/>
      <c r="ALJ31" s="120"/>
      <c r="ALK31" s="120"/>
      <c r="ALL31" s="120"/>
      <c r="ALM31" s="120"/>
      <c r="ALN31" s="120"/>
      <c r="ALO31" s="120"/>
      <c r="ALP31" s="120"/>
      <c r="ALQ31" s="120"/>
      <c r="ALR31" s="120"/>
      <c r="ALS31" s="120"/>
      <c r="ALT31" s="120"/>
      <c r="ALU31" s="120"/>
      <c r="ALV31" s="120"/>
      <c r="ALW31" s="120"/>
      <c r="ALX31" s="120"/>
      <c r="ALY31" s="120"/>
      <c r="ALZ31" s="120"/>
      <c r="AMA31" s="120"/>
      <c r="AMB31" s="120"/>
      <c r="AMC31" s="120"/>
      <c r="AMD31" s="120"/>
      <c r="AME31" s="120"/>
      <c r="AMF31" s="120"/>
      <c r="AMG31" s="120"/>
      <c r="AMH31" s="120"/>
      <c r="AMI31" s="120"/>
      <c r="AMJ31" s="120"/>
      <c r="AMK31" s="120"/>
    </row>
    <row r="32" spans="1:1025">
      <c r="A32" s="109"/>
      <c r="B32" s="111" t="s">
        <v>1427</v>
      </c>
      <c r="C32" s="107"/>
      <c r="D32" s="110" t="s">
        <v>41</v>
      </c>
      <c r="E32" s="105"/>
      <c r="F32" s="106"/>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c r="CK32" s="120"/>
      <c r="CL32" s="120"/>
      <c r="CM32" s="120"/>
      <c r="CN32" s="120"/>
      <c r="CO32" s="120"/>
      <c r="CP32" s="120"/>
      <c r="CQ32" s="120"/>
      <c r="CR32" s="120"/>
      <c r="CS32" s="120"/>
      <c r="CT32" s="120"/>
      <c r="CU32" s="120"/>
      <c r="CV32" s="120"/>
      <c r="CW32" s="120"/>
      <c r="CX32" s="120"/>
      <c r="CY32" s="120"/>
      <c r="CZ32" s="120"/>
      <c r="DA32" s="120"/>
      <c r="DB32" s="120"/>
      <c r="DC32" s="120"/>
      <c r="DD32" s="120"/>
      <c r="DE32" s="120"/>
      <c r="DF32" s="120"/>
      <c r="DG32" s="120"/>
      <c r="DH32" s="120"/>
      <c r="DI32" s="120"/>
      <c r="DJ32" s="120"/>
      <c r="DK32" s="120"/>
      <c r="DL32" s="120"/>
      <c r="DM32" s="120"/>
      <c r="DN32" s="120"/>
      <c r="DO32" s="120"/>
      <c r="DP32" s="120"/>
      <c r="DQ32" s="120"/>
      <c r="DR32" s="120"/>
      <c r="DS32" s="120"/>
      <c r="DT32" s="120"/>
      <c r="DU32" s="120"/>
      <c r="DV32" s="120"/>
      <c r="DW32" s="120"/>
      <c r="DX32" s="120"/>
      <c r="DY32" s="120"/>
      <c r="DZ32" s="120"/>
      <c r="EA32" s="120"/>
      <c r="EB32" s="120"/>
      <c r="EC32" s="120"/>
      <c r="ED32" s="120"/>
      <c r="EE32" s="120"/>
      <c r="EF32" s="120"/>
      <c r="EG32" s="120"/>
      <c r="EH32" s="120"/>
      <c r="EI32" s="120"/>
      <c r="EJ32" s="120"/>
      <c r="EK32" s="120"/>
      <c r="EL32" s="120"/>
      <c r="EM32" s="120"/>
      <c r="EN32" s="120"/>
      <c r="EO32" s="120"/>
      <c r="EP32" s="120"/>
      <c r="EQ32" s="120"/>
      <c r="ER32" s="120"/>
      <c r="ES32" s="120"/>
      <c r="ET32" s="120"/>
      <c r="EU32" s="120"/>
      <c r="EV32" s="120"/>
      <c r="EW32" s="120"/>
      <c r="EX32" s="120"/>
      <c r="EY32" s="120"/>
      <c r="EZ32" s="120"/>
      <c r="FA32" s="120"/>
      <c r="FB32" s="120"/>
      <c r="FC32" s="120"/>
      <c r="FD32" s="120"/>
      <c r="FE32" s="120"/>
      <c r="FF32" s="120"/>
      <c r="FG32" s="120"/>
      <c r="FH32" s="120"/>
      <c r="FI32" s="120"/>
      <c r="FJ32" s="120"/>
      <c r="FK32" s="120"/>
      <c r="FL32" s="120"/>
      <c r="FM32" s="120"/>
      <c r="FN32" s="120"/>
      <c r="FO32" s="120"/>
      <c r="FP32" s="120"/>
      <c r="FQ32" s="120"/>
      <c r="FR32" s="120"/>
      <c r="FS32" s="120"/>
      <c r="FT32" s="120"/>
      <c r="FU32" s="120"/>
      <c r="FV32" s="120"/>
      <c r="FW32" s="120"/>
      <c r="FX32" s="120"/>
      <c r="FY32" s="120"/>
      <c r="FZ32" s="120"/>
      <c r="GA32" s="120"/>
      <c r="GB32" s="120"/>
      <c r="GC32" s="120"/>
      <c r="GD32" s="120"/>
      <c r="GE32" s="120"/>
      <c r="GF32" s="120"/>
      <c r="GG32" s="120"/>
      <c r="GH32" s="120"/>
      <c r="GI32" s="120"/>
      <c r="GJ32" s="120"/>
      <c r="GK32" s="120"/>
      <c r="GL32" s="120"/>
      <c r="GM32" s="120"/>
      <c r="GN32" s="120"/>
      <c r="GO32" s="120"/>
      <c r="GP32" s="120"/>
      <c r="GQ32" s="120"/>
      <c r="GR32" s="120"/>
      <c r="GS32" s="120"/>
      <c r="GT32" s="120"/>
      <c r="GU32" s="120"/>
      <c r="GV32" s="120"/>
      <c r="GW32" s="120"/>
      <c r="GX32" s="120"/>
      <c r="GY32" s="120"/>
      <c r="GZ32" s="120"/>
      <c r="HA32" s="120"/>
      <c r="HB32" s="120"/>
      <c r="HC32" s="120"/>
      <c r="HD32" s="120"/>
      <c r="HE32" s="120"/>
      <c r="HF32" s="120"/>
      <c r="HG32" s="120"/>
      <c r="HH32" s="120"/>
      <c r="HI32" s="120"/>
      <c r="HJ32" s="120"/>
      <c r="HK32" s="120"/>
      <c r="HL32" s="120"/>
      <c r="HM32" s="120"/>
      <c r="HN32" s="120"/>
      <c r="HO32" s="120"/>
      <c r="HP32" s="120"/>
      <c r="HQ32" s="120"/>
      <c r="HR32" s="120"/>
      <c r="HS32" s="120"/>
      <c r="HT32" s="120"/>
      <c r="HU32" s="120"/>
      <c r="HV32" s="120"/>
      <c r="HW32" s="120"/>
      <c r="HX32" s="120"/>
      <c r="HY32" s="120"/>
      <c r="HZ32" s="120"/>
      <c r="IA32" s="120"/>
      <c r="IB32" s="120"/>
      <c r="IC32" s="120"/>
      <c r="ID32" s="120"/>
      <c r="IE32" s="120"/>
      <c r="IF32" s="120"/>
      <c r="IG32" s="120"/>
      <c r="IH32" s="120"/>
      <c r="II32" s="120"/>
      <c r="IJ32" s="120"/>
      <c r="IK32" s="120"/>
      <c r="IL32" s="120"/>
      <c r="IM32" s="120"/>
      <c r="IN32" s="120"/>
      <c r="IO32" s="120"/>
      <c r="IP32" s="120"/>
      <c r="IQ32" s="120"/>
      <c r="IR32" s="120"/>
      <c r="IS32" s="120"/>
      <c r="IT32" s="120"/>
      <c r="IU32" s="120"/>
      <c r="IV32" s="120"/>
      <c r="IW32" s="120"/>
      <c r="IX32" s="120"/>
      <c r="IY32" s="120"/>
      <c r="IZ32" s="120"/>
      <c r="JA32" s="120"/>
      <c r="JB32" s="120"/>
      <c r="JC32" s="120"/>
      <c r="JD32" s="120"/>
      <c r="JE32" s="120"/>
      <c r="JF32" s="120"/>
      <c r="JG32" s="120"/>
      <c r="JH32" s="120"/>
      <c r="JI32" s="120"/>
      <c r="JJ32" s="120"/>
      <c r="JK32" s="120"/>
      <c r="JL32" s="120"/>
      <c r="JM32" s="120"/>
      <c r="JN32" s="120"/>
      <c r="JO32" s="120"/>
      <c r="JP32" s="120"/>
      <c r="JQ32" s="120"/>
      <c r="JR32" s="120"/>
      <c r="JS32" s="120"/>
      <c r="JT32" s="120"/>
      <c r="JU32" s="120"/>
      <c r="JV32" s="120"/>
      <c r="JW32" s="120"/>
      <c r="JX32" s="120"/>
      <c r="JY32" s="120"/>
      <c r="JZ32" s="120"/>
      <c r="KA32" s="120"/>
      <c r="KB32" s="120"/>
      <c r="KC32" s="120"/>
      <c r="KD32" s="120"/>
      <c r="KE32" s="120"/>
      <c r="KF32" s="120"/>
      <c r="KG32" s="120"/>
      <c r="KH32" s="120"/>
      <c r="KI32" s="120"/>
      <c r="KJ32" s="120"/>
      <c r="KK32" s="120"/>
      <c r="KL32" s="120"/>
      <c r="KM32" s="120"/>
      <c r="KN32" s="120"/>
      <c r="KO32" s="120"/>
      <c r="KP32" s="120"/>
      <c r="KQ32" s="120"/>
      <c r="KR32" s="120"/>
      <c r="KS32" s="120"/>
      <c r="KT32" s="120"/>
      <c r="KU32" s="120"/>
      <c r="KV32" s="120"/>
      <c r="KW32" s="120"/>
      <c r="KX32" s="120"/>
      <c r="KY32" s="120"/>
      <c r="KZ32" s="120"/>
      <c r="LA32" s="120"/>
      <c r="LB32" s="120"/>
      <c r="LC32" s="120"/>
      <c r="LD32" s="120"/>
      <c r="LE32" s="120"/>
      <c r="LF32" s="120"/>
      <c r="LG32" s="120"/>
      <c r="LH32" s="120"/>
      <c r="LI32" s="120"/>
      <c r="LJ32" s="120"/>
      <c r="LK32" s="120"/>
      <c r="LL32" s="120"/>
      <c r="LM32" s="120"/>
      <c r="LN32" s="120"/>
      <c r="LO32" s="120"/>
      <c r="LP32" s="120"/>
      <c r="LQ32" s="120"/>
      <c r="LR32" s="120"/>
      <c r="LS32" s="120"/>
      <c r="LT32" s="120"/>
      <c r="LU32" s="120"/>
      <c r="LV32" s="120"/>
      <c r="LW32" s="120"/>
      <c r="LX32" s="120"/>
      <c r="LY32" s="120"/>
      <c r="LZ32" s="120"/>
      <c r="MA32" s="120"/>
      <c r="MB32" s="120"/>
      <c r="MC32" s="120"/>
      <c r="MD32" s="120"/>
      <c r="ME32" s="120"/>
      <c r="MF32" s="120"/>
      <c r="MG32" s="120"/>
      <c r="MH32" s="120"/>
      <c r="MI32" s="120"/>
      <c r="MJ32" s="120"/>
      <c r="MK32" s="120"/>
      <c r="ML32" s="120"/>
      <c r="MM32" s="120"/>
      <c r="MN32" s="120"/>
      <c r="MO32" s="120"/>
      <c r="MP32" s="120"/>
      <c r="MQ32" s="120"/>
      <c r="MR32" s="120"/>
      <c r="MS32" s="120"/>
      <c r="MT32" s="120"/>
      <c r="MU32" s="120"/>
      <c r="MV32" s="120"/>
      <c r="MW32" s="120"/>
      <c r="MX32" s="120"/>
      <c r="MY32" s="120"/>
      <c r="MZ32" s="120"/>
      <c r="NA32" s="120"/>
      <c r="NB32" s="120"/>
      <c r="NC32" s="120"/>
      <c r="ND32" s="120"/>
      <c r="NE32" s="120"/>
      <c r="NF32" s="120"/>
      <c r="NG32" s="120"/>
      <c r="NH32" s="120"/>
      <c r="NI32" s="120"/>
      <c r="NJ32" s="120"/>
      <c r="NK32" s="120"/>
      <c r="NL32" s="120"/>
      <c r="NM32" s="120"/>
      <c r="NN32" s="120"/>
      <c r="NO32" s="120"/>
      <c r="NP32" s="120"/>
      <c r="NQ32" s="120"/>
      <c r="NR32" s="120"/>
      <c r="NS32" s="120"/>
      <c r="NT32" s="120"/>
      <c r="NU32" s="120"/>
      <c r="NV32" s="120"/>
      <c r="NW32" s="120"/>
      <c r="NX32" s="120"/>
      <c r="NY32" s="120"/>
      <c r="NZ32" s="120"/>
      <c r="OA32" s="120"/>
      <c r="OB32" s="120"/>
      <c r="OC32" s="120"/>
      <c r="OD32" s="120"/>
      <c r="OE32" s="120"/>
      <c r="OF32" s="120"/>
      <c r="OG32" s="120"/>
      <c r="OH32" s="120"/>
      <c r="OI32" s="120"/>
      <c r="OJ32" s="120"/>
      <c r="OK32" s="120"/>
      <c r="OL32" s="120"/>
      <c r="OM32" s="120"/>
      <c r="ON32" s="120"/>
      <c r="OO32" s="120"/>
      <c r="OP32" s="120"/>
      <c r="OQ32" s="120"/>
      <c r="OR32" s="120"/>
      <c r="OS32" s="120"/>
      <c r="OT32" s="120"/>
      <c r="OU32" s="120"/>
      <c r="OV32" s="120"/>
      <c r="OW32" s="120"/>
      <c r="OX32" s="120"/>
      <c r="OY32" s="120"/>
      <c r="OZ32" s="120"/>
      <c r="PA32" s="120"/>
      <c r="PB32" s="120"/>
      <c r="PC32" s="120"/>
      <c r="PD32" s="120"/>
      <c r="PE32" s="120"/>
      <c r="PF32" s="120"/>
      <c r="PG32" s="120"/>
      <c r="PH32" s="120"/>
      <c r="PI32" s="120"/>
      <c r="PJ32" s="120"/>
      <c r="PK32" s="120"/>
      <c r="PL32" s="120"/>
      <c r="PM32" s="120"/>
      <c r="PN32" s="120"/>
      <c r="PO32" s="120"/>
      <c r="PP32" s="120"/>
      <c r="PQ32" s="120"/>
      <c r="PR32" s="120"/>
      <c r="PS32" s="120"/>
      <c r="PT32" s="120"/>
      <c r="PU32" s="120"/>
      <c r="PV32" s="120"/>
      <c r="PW32" s="120"/>
      <c r="PX32" s="120"/>
      <c r="PY32" s="120"/>
      <c r="PZ32" s="120"/>
      <c r="QA32" s="120"/>
      <c r="QB32" s="120"/>
      <c r="QC32" s="120"/>
      <c r="QD32" s="120"/>
      <c r="QE32" s="120"/>
      <c r="QF32" s="120"/>
      <c r="QG32" s="120"/>
      <c r="QH32" s="120"/>
      <c r="QI32" s="120"/>
      <c r="QJ32" s="120"/>
      <c r="QK32" s="120"/>
      <c r="QL32" s="120"/>
      <c r="QM32" s="120"/>
      <c r="QN32" s="120"/>
      <c r="QO32" s="120"/>
      <c r="QP32" s="120"/>
      <c r="QQ32" s="120"/>
      <c r="QR32" s="120"/>
      <c r="QS32" s="120"/>
      <c r="QT32" s="120"/>
      <c r="QU32" s="120"/>
      <c r="QV32" s="120"/>
      <c r="QW32" s="120"/>
      <c r="QX32" s="120"/>
      <c r="QY32" s="120"/>
      <c r="QZ32" s="120"/>
      <c r="RA32" s="120"/>
      <c r="RB32" s="120"/>
      <c r="RC32" s="120"/>
      <c r="RD32" s="120"/>
      <c r="RE32" s="120"/>
      <c r="RF32" s="120"/>
      <c r="RG32" s="120"/>
      <c r="RH32" s="120"/>
      <c r="RI32" s="120"/>
      <c r="RJ32" s="120"/>
      <c r="RK32" s="120"/>
      <c r="RL32" s="120"/>
      <c r="RM32" s="120"/>
      <c r="RN32" s="120"/>
      <c r="RO32" s="120"/>
      <c r="RP32" s="120"/>
      <c r="RQ32" s="120"/>
      <c r="RR32" s="120"/>
      <c r="RS32" s="120"/>
      <c r="RT32" s="120"/>
      <c r="RU32" s="120"/>
      <c r="RV32" s="120"/>
      <c r="RW32" s="120"/>
      <c r="RX32" s="120"/>
      <c r="RY32" s="120"/>
      <c r="RZ32" s="120"/>
      <c r="SA32" s="120"/>
      <c r="SB32" s="120"/>
      <c r="SC32" s="120"/>
      <c r="SD32" s="120"/>
      <c r="SE32" s="120"/>
      <c r="SF32" s="120"/>
      <c r="SG32" s="120"/>
      <c r="SH32" s="120"/>
      <c r="SI32" s="120"/>
      <c r="SJ32" s="120"/>
      <c r="SK32" s="120"/>
      <c r="SL32" s="120"/>
      <c r="SM32" s="120"/>
      <c r="SN32" s="120"/>
      <c r="SO32" s="120"/>
      <c r="SP32" s="120"/>
      <c r="SQ32" s="120"/>
      <c r="SR32" s="120"/>
      <c r="SS32" s="120"/>
      <c r="ST32" s="120"/>
      <c r="SU32" s="120"/>
      <c r="SV32" s="120"/>
      <c r="SW32" s="120"/>
      <c r="SX32" s="120"/>
      <c r="SY32" s="120"/>
      <c r="SZ32" s="120"/>
      <c r="TA32" s="120"/>
      <c r="TB32" s="120"/>
      <c r="TC32" s="120"/>
      <c r="TD32" s="120"/>
      <c r="TE32" s="120"/>
      <c r="TF32" s="120"/>
      <c r="TG32" s="120"/>
      <c r="TH32" s="120"/>
      <c r="TI32" s="120"/>
      <c r="TJ32" s="120"/>
      <c r="TK32" s="120"/>
      <c r="TL32" s="120"/>
      <c r="TM32" s="120"/>
      <c r="TN32" s="120"/>
      <c r="TO32" s="120"/>
      <c r="TP32" s="120"/>
      <c r="TQ32" s="120"/>
      <c r="TR32" s="120"/>
      <c r="TS32" s="120"/>
      <c r="TT32" s="120"/>
      <c r="TU32" s="120"/>
      <c r="TV32" s="120"/>
      <c r="TW32" s="120"/>
      <c r="TX32" s="120"/>
      <c r="TY32" s="120"/>
      <c r="TZ32" s="120"/>
      <c r="UA32" s="120"/>
      <c r="UB32" s="120"/>
      <c r="UC32" s="120"/>
      <c r="UD32" s="120"/>
      <c r="UE32" s="120"/>
      <c r="UF32" s="120"/>
      <c r="UG32" s="120"/>
      <c r="UH32" s="120"/>
      <c r="UI32" s="120"/>
      <c r="UJ32" s="120"/>
      <c r="UK32" s="120"/>
      <c r="UL32" s="120"/>
      <c r="UM32" s="120"/>
      <c r="UN32" s="120"/>
      <c r="UO32" s="120"/>
      <c r="UP32" s="120"/>
      <c r="UQ32" s="120"/>
      <c r="UR32" s="120"/>
      <c r="US32" s="120"/>
      <c r="UT32" s="120"/>
      <c r="UU32" s="120"/>
      <c r="UV32" s="120"/>
      <c r="UW32" s="120"/>
      <c r="UX32" s="120"/>
      <c r="UY32" s="120"/>
      <c r="UZ32" s="120"/>
      <c r="VA32" s="120"/>
      <c r="VB32" s="120"/>
      <c r="VC32" s="120"/>
      <c r="VD32" s="120"/>
      <c r="VE32" s="120"/>
      <c r="VF32" s="120"/>
      <c r="VG32" s="120"/>
      <c r="VH32" s="120"/>
      <c r="VI32" s="120"/>
      <c r="VJ32" s="120"/>
      <c r="VK32" s="120"/>
      <c r="VL32" s="120"/>
      <c r="VM32" s="120"/>
      <c r="VN32" s="120"/>
      <c r="VO32" s="120"/>
      <c r="VP32" s="120"/>
      <c r="VQ32" s="120"/>
      <c r="VR32" s="120"/>
      <c r="VS32" s="120"/>
      <c r="VT32" s="120"/>
      <c r="VU32" s="120"/>
      <c r="VV32" s="120"/>
      <c r="VW32" s="120"/>
      <c r="VX32" s="120"/>
      <c r="VY32" s="120"/>
      <c r="VZ32" s="120"/>
      <c r="WA32" s="120"/>
      <c r="WB32" s="120"/>
      <c r="WC32" s="120"/>
      <c r="WD32" s="120"/>
      <c r="WE32" s="120"/>
      <c r="WF32" s="120"/>
      <c r="WG32" s="120"/>
      <c r="WH32" s="120"/>
      <c r="WI32" s="120"/>
      <c r="WJ32" s="120"/>
      <c r="WK32" s="120"/>
      <c r="WL32" s="120"/>
      <c r="WM32" s="120"/>
      <c r="WN32" s="120"/>
      <c r="WO32" s="120"/>
      <c r="WP32" s="120"/>
      <c r="WQ32" s="120"/>
      <c r="WR32" s="120"/>
      <c r="WS32" s="120"/>
      <c r="WT32" s="120"/>
      <c r="WU32" s="120"/>
      <c r="WV32" s="120"/>
      <c r="WW32" s="120"/>
      <c r="WX32" s="120"/>
      <c r="WY32" s="120"/>
      <c r="WZ32" s="120"/>
      <c r="XA32" s="120"/>
      <c r="XB32" s="120"/>
      <c r="XC32" s="120"/>
      <c r="XD32" s="120"/>
      <c r="XE32" s="120"/>
      <c r="XF32" s="120"/>
      <c r="XG32" s="120"/>
      <c r="XH32" s="120"/>
      <c r="XI32" s="120"/>
      <c r="XJ32" s="120"/>
      <c r="XK32" s="120"/>
      <c r="XL32" s="120"/>
      <c r="XM32" s="120"/>
      <c r="XN32" s="120"/>
      <c r="XO32" s="120"/>
      <c r="XP32" s="120"/>
      <c r="XQ32" s="120"/>
      <c r="XR32" s="120"/>
      <c r="XS32" s="120"/>
      <c r="XT32" s="120"/>
      <c r="XU32" s="120"/>
      <c r="XV32" s="120"/>
      <c r="XW32" s="120"/>
      <c r="XX32" s="120"/>
      <c r="XY32" s="120"/>
      <c r="XZ32" s="120"/>
      <c r="YA32" s="120"/>
      <c r="YB32" s="120"/>
      <c r="YC32" s="120"/>
      <c r="YD32" s="120"/>
      <c r="YE32" s="120"/>
      <c r="YF32" s="120"/>
      <c r="YG32" s="120"/>
      <c r="YH32" s="120"/>
      <c r="YI32" s="120"/>
      <c r="YJ32" s="120"/>
      <c r="YK32" s="120"/>
      <c r="YL32" s="120"/>
      <c r="YM32" s="120"/>
      <c r="YN32" s="120"/>
      <c r="YO32" s="120"/>
      <c r="YP32" s="120"/>
      <c r="YQ32" s="120"/>
      <c r="YR32" s="120"/>
      <c r="YS32" s="120"/>
      <c r="YT32" s="120"/>
      <c r="YU32" s="120"/>
      <c r="YV32" s="120"/>
      <c r="YW32" s="120"/>
      <c r="YX32" s="120"/>
      <c r="YY32" s="120"/>
      <c r="YZ32" s="120"/>
      <c r="ZA32" s="120"/>
      <c r="ZB32" s="120"/>
      <c r="ZC32" s="120"/>
      <c r="ZD32" s="120"/>
      <c r="ZE32" s="120"/>
      <c r="ZF32" s="120"/>
      <c r="ZG32" s="120"/>
      <c r="ZH32" s="120"/>
      <c r="ZI32" s="120"/>
      <c r="ZJ32" s="120"/>
      <c r="ZK32" s="120"/>
      <c r="ZL32" s="120"/>
      <c r="ZM32" s="120"/>
      <c r="ZN32" s="120"/>
      <c r="ZO32" s="120"/>
      <c r="ZP32" s="120"/>
      <c r="ZQ32" s="120"/>
      <c r="ZR32" s="120"/>
      <c r="ZS32" s="120"/>
      <c r="ZT32" s="120"/>
      <c r="ZU32" s="120"/>
      <c r="ZV32" s="120"/>
      <c r="ZW32" s="120"/>
      <c r="ZX32" s="120"/>
      <c r="ZY32" s="120"/>
      <c r="ZZ32" s="120"/>
      <c r="AAA32" s="120"/>
      <c r="AAB32" s="120"/>
      <c r="AAC32" s="120"/>
      <c r="AAD32" s="120"/>
      <c r="AAE32" s="120"/>
      <c r="AAF32" s="120"/>
      <c r="AAG32" s="120"/>
      <c r="AAH32" s="120"/>
      <c r="AAI32" s="120"/>
      <c r="AAJ32" s="120"/>
      <c r="AAK32" s="120"/>
      <c r="AAL32" s="120"/>
      <c r="AAM32" s="120"/>
      <c r="AAN32" s="120"/>
      <c r="AAO32" s="120"/>
      <c r="AAP32" s="120"/>
      <c r="AAQ32" s="120"/>
      <c r="AAR32" s="120"/>
      <c r="AAS32" s="120"/>
      <c r="AAT32" s="120"/>
      <c r="AAU32" s="120"/>
      <c r="AAV32" s="120"/>
      <c r="AAW32" s="120"/>
      <c r="AAX32" s="120"/>
      <c r="AAY32" s="120"/>
      <c r="AAZ32" s="120"/>
      <c r="ABA32" s="120"/>
      <c r="ABB32" s="120"/>
      <c r="ABC32" s="120"/>
      <c r="ABD32" s="120"/>
      <c r="ABE32" s="120"/>
      <c r="ABF32" s="120"/>
      <c r="ABG32" s="120"/>
      <c r="ABH32" s="120"/>
      <c r="ABI32" s="120"/>
      <c r="ABJ32" s="120"/>
      <c r="ABK32" s="120"/>
      <c r="ABL32" s="120"/>
      <c r="ABM32" s="120"/>
      <c r="ABN32" s="120"/>
      <c r="ABO32" s="120"/>
      <c r="ABP32" s="120"/>
      <c r="ABQ32" s="120"/>
      <c r="ABR32" s="120"/>
      <c r="ABS32" s="120"/>
      <c r="ABT32" s="120"/>
      <c r="ABU32" s="120"/>
      <c r="ABV32" s="120"/>
      <c r="ABW32" s="120"/>
      <c r="ABX32" s="120"/>
      <c r="ABY32" s="120"/>
      <c r="ABZ32" s="120"/>
      <c r="ACA32" s="120"/>
      <c r="ACB32" s="120"/>
      <c r="ACC32" s="120"/>
      <c r="ACD32" s="120"/>
      <c r="ACE32" s="120"/>
      <c r="ACF32" s="120"/>
      <c r="ACG32" s="120"/>
      <c r="ACH32" s="120"/>
      <c r="ACI32" s="120"/>
      <c r="ACJ32" s="120"/>
      <c r="ACK32" s="120"/>
      <c r="ACL32" s="120"/>
      <c r="ACM32" s="120"/>
      <c r="ACN32" s="120"/>
      <c r="ACO32" s="120"/>
      <c r="ACP32" s="120"/>
      <c r="ACQ32" s="120"/>
      <c r="ACR32" s="120"/>
      <c r="ACS32" s="120"/>
      <c r="ACT32" s="120"/>
      <c r="ACU32" s="120"/>
      <c r="ACV32" s="120"/>
      <c r="ACW32" s="120"/>
      <c r="ACX32" s="120"/>
      <c r="ACY32" s="120"/>
      <c r="ACZ32" s="120"/>
      <c r="ADA32" s="120"/>
      <c r="ADB32" s="120"/>
      <c r="ADC32" s="120"/>
      <c r="ADD32" s="120"/>
      <c r="ADE32" s="120"/>
      <c r="ADF32" s="120"/>
      <c r="ADG32" s="120"/>
      <c r="ADH32" s="120"/>
      <c r="ADI32" s="120"/>
      <c r="ADJ32" s="120"/>
      <c r="ADK32" s="120"/>
      <c r="ADL32" s="120"/>
      <c r="ADM32" s="120"/>
      <c r="ADN32" s="120"/>
      <c r="ADO32" s="120"/>
      <c r="ADP32" s="120"/>
      <c r="ADQ32" s="120"/>
      <c r="ADR32" s="120"/>
      <c r="ADS32" s="120"/>
      <c r="ADT32" s="120"/>
      <c r="ADU32" s="120"/>
      <c r="ADV32" s="120"/>
      <c r="ADW32" s="120"/>
      <c r="ADX32" s="120"/>
      <c r="ADY32" s="120"/>
      <c r="ADZ32" s="120"/>
      <c r="AEA32" s="120"/>
      <c r="AEB32" s="120"/>
      <c r="AEC32" s="120"/>
      <c r="AED32" s="120"/>
      <c r="AEE32" s="120"/>
      <c r="AEF32" s="120"/>
      <c r="AEG32" s="120"/>
      <c r="AEH32" s="120"/>
      <c r="AEI32" s="120"/>
      <c r="AEJ32" s="120"/>
      <c r="AEK32" s="120"/>
      <c r="AEL32" s="120"/>
      <c r="AEM32" s="120"/>
      <c r="AEN32" s="120"/>
      <c r="AEO32" s="120"/>
      <c r="AEP32" s="120"/>
      <c r="AEQ32" s="120"/>
      <c r="AER32" s="120"/>
      <c r="AES32" s="120"/>
      <c r="AET32" s="120"/>
      <c r="AEU32" s="120"/>
      <c r="AEV32" s="120"/>
      <c r="AEW32" s="120"/>
      <c r="AEX32" s="120"/>
      <c r="AEY32" s="120"/>
      <c r="AEZ32" s="120"/>
      <c r="AFA32" s="120"/>
      <c r="AFB32" s="120"/>
      <c r="AFC32" s="120"/>
      <c r="AFD32" s="120"/>
      <c r="AFE32" s="120"/>
      <c r="AFF32" s="120"/>
      <c r="AFG32" s="120"/>
      <c r="AFH32" s="120"/>
      <c r="AFI32" s="120"/>
      <c r="AFJ32" s="120"/>
      <c r="AFK32" s="120"/>
      <c r="AFL32" s="120"/>
      <c r="AFM32" s="120"/>
      <c r="AFN32" s="120"/>
      <c r="AFO32" s="120"/>
      <c r="AFP32" s="120"/>
      <c r="AFQ32" s="120"/>
      <c r="AFR32" s="120"/>
      <c r="AFS32" s="120"/>
      <c r="AFT32" s="120"/>
      <c r="AFU32" s="120"/>
      <c r="AFV32" s="120"/>
      <c r="AFW32" s="120"/>
      <c r="AFX32" s="120"/>
      <c r="AFY32" s="120"/>
      <c r="AFZ32" s="120"/>
      <c r="AGA32" s="120"/>
      <c r="AGB32" s="120"/>
      <c r="AGC32" s="120"/>
      <c r="AGD32" s="120"/>
      <c r="AGE32" s="120"/>
      <c r="AGF32" s="120"/>
      <c r="AGG32" s="120"/>
      <c r="AGH32" s="120"/>
      <c r="AGI32" s="120"/>
      <c r="AGJ32" s="120"/>
      <c r="AGK32" s="120"/>
      <c r="AGL32" s="120"/>
      <c r="AGM32" s="120"/>
      <c r="AGN32" s="120"/>
      <c r="AGO32" s="120"/>
      <c r="AGP32" s="120"/>
      <c r="AGQ32" s="120"/>
      <c r="AGR32" s="120"/>
      <c r="AGS32" s="120"/>
      <c r="AGT32" s="120"/>
      <c r="AGU32" s="120"/>
      <c r="AGV32" s="120"/>
      <c r="AGW32" s="120"/>
      <c r="AGX32" s="120"/>
      <c r="AGY32" s="120"/>
      <c r="AGZ32" s="120"/>
      <c r="AHA32" s="120"/>
      <c r="AHB32" s="120"/>
      <c r="AHC32" s="120"/>
      <c r="AHD32" s="120"/>
      <c r="AHE32" s="120"/>
      <c r="AHF32" s="120"/>
      <c r="AHG32" s="120"/>
      <c r="AHH32" s="120"/>
      <c r="AHI32" s="120"/>
      <c r="AHJ32" s="120"/>
      <c r="AHK32" s="120"/>
      <c r="AHL32" s="120"/>
      <c r="AHM32" s="120"/>
      <c r="AHN32" s="120"/>
      <c r="AHO32" s="120"/>
      <c r="AHP32" s="120"/>
      <c r="AHQ32" s="120"/>
      <c r="AHR32" s="120"/>
      <c r="AHS32" s="120"/>
      <c r="AHT32" s="120"/>
      <c r="AHU32" s="120"/>
      <c r="AHV32" s="120"/>
      <c r="AHW32" s="120"/>
      <c r="AHX32" s="120"/>
      <c r="AHY32" s="120"/>
      <c r="AHZ32" s="120"/>
      <c r="AIA32" s="120"/>
      <c r="AIB32" s="120"/>
      <c r="AIC32" s="120"/>
      <c r="AID32" s="120"/>
      <c r="AIE32" s="120"/>
      <c r="AIF32" s="120"/>
      <c r="AIG32" s="120"/>
      <c r="AIH32" s="120"/>
      <c r="AII32" s="120"/>
      <c r="AIJ32" s="120"/>
      <c r="AIK32" s="120"/>
      <c r="AIL32" s="120"/>
      <c r="AIM32" s="120"/>
      <c r="AIN32" s="120"/>
      <c r="AIO32" s="120"/>
      <c r="AIP32" s="120"/>
      <c r="AIQ32" s="120"/>
      <c r="AIR32" s="120"/>
      <c r="AIS32" s="120"/>
      <c r="AIT32" s="120"/>
      <c r="AIU32" s="120"/>
      <c r="AIV32" s="120"/>
      <c r="AIW32" s="120"/>
      <c r="AIX32" s="120"/>
      <c r="AIY32" s="120"/>
      <c r="AIZ32" s="120"/>
      <c r="AJA32" s="120"/>
      <c r="AJB32" s="120"/>
      <c r="AJC32" s="120"/>
      <c r="AJD32" s="120"/>
      <c r="AJE32" s="120"/>
      <c r="AJF32" s="120"/>
      <c r="AJG32" s="120"/>
      <c r="AJH32" s="120"/>
      <c r="AJI32" s="120"/>
      <c r="AJJ32" s="120"/>
      <c r="AJK32" s="120"/>
      <c r="AJL32" s="120"/>
      <c r="AJM32" s="120"/>
      <c r="AJN32" s="120"/>
      <c r="AJO32" s="120"/>
      <c r="AJP32" s="120"/>
      <c r="AJQ32" s="120"/>
      <c r="AJR32" s="120"/>
      <c r="AJS32" s="120"/>
      <c r="AJT32" s="120"/>
      <c r="AJU32" s="120"/>
      <c r="AJV32" s="120"/>
      <c r="AJW32" s="120"/>
      <c r="AJX32" s="120"/>
      <c r="AJY32" s="120"/>
      <c r="AJZ32" s="120"/>
      <c r="AKA32" s="120"/>
      <c r="AKB32" s="120"/>
      <c r="AKC32" s="120"/>
      <c r="AKD32" s="120"/>
      <c r="AKE32" s="120"/>
      <c r="AKF32" s="120"/>
      <c r="AKG32" s="120"/>
      <c r="AKH32" s="120"/>
      <c r="AKI32" s="120"/>
      <c r="AKJ32" s="120"/>
      <c r="AKK32" s="120"/>
      <c r="AKL32" s="120"/>
      <c r="AKM32" s="120"/>
      <c r="AKN32" s="120"/>
      <c r="AKO32" s="120"/>
      <c r="AKP32" s="120"/>
      <c r="AKQ32" s="120"/>
      <c r="AKR32" s="120"/>
      <c r="AKS32" s="120"/>
      <c r="AKT32" s="120"/>
      <c r="AKU32" s="120"/>
      <c r="AKV32" s="120"/>
      <c r="AKW32" s="120"/>
      <c r="AKX32" s="120"/>
      <c r="AKY32" s="120"/>
      <c r="AKZ32" s="120"/>
      <c r="ALA32" s="120"/>
      <c r="ALB32" s="120"/>
      <c r="ALC32" s="120"/>
      <c r="ALD32" s="120"/>
      <c r="ALE32" s="120"/>
      <c r="ALF32" s="120"/>
      <c r="ALG32" s="120"/>
      <c r="ALH32" s="120"/>
      <c r="ALI32" s="120"/>
      <c r="ALJ32" s="120"/>
      <c r="ALK32" s="120"/>
      <c r="ALL32" s="120"/>
      <c r="ALM32" s="120"/>
      <c r="ALN32" s="120"/>
      <c r="ALO32" s="120"/>
      <c r="ALP32" s="120"/>
      <c r="ALQ32" s="120"/>
      <c r="ALR32" s="120"/>
      <c r="ALS32" s="120"/>
      <c r="ALT32" s="120"/>
      <c r="ALU32" s="120"/>
      <c r="ALV32" s="120"/>
      <c r="ALW32" s="120"/>
      <c r="ALX32" s="120"/>
      <c r="ALY32" s="120"/>
      <c r="ALZ32" s="120"/>
      <c r="AMA32" s="120"/>
      <c r="AMB32" s="120"/>
      <c r="AMC32" s="120"/>
      <c r="AMD32" s="120"/>
      <c r="AME32" s="120"/>
      <c r="AMF32" s="120"/>
      <c r="AMG32" s="120"/>
      <c r="AMH32" s="120"/>
      <c r="AMI32" s="120"/>
      <c r="AMJ32" s="120"/>
      <c r="AMK32" s="120"/>
    </row>
    <row r="33" spans="1:1025">
      <c r="A33" s="107"/>
      <c r="B33" s="108"/>
      <c r="C33" s="107"/>
      <c r="D33" s="108"/>
      <c r="E33" s="105"/>
      <c r="F33" s="106"/>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c r="CK33" s="120"/>
      <c r="CL33" s="120"/>
      <c r="CM33" s="120"/>
      <c r="CN33" s="120"/>
      <c r="CO33" s="120"/>
      <c r="CP33" s="120"/>
      <c r="CQ33" s="120"/>
      <c r="CR33" s="120"/>
      <c r="CS33" s="120"/>
      <c r="CT33" s="120"/>
      <c r="CU33" s="120"/>
      <c r="CV33" s="120"/>
      <c r="CW33" s="120"/>
      <c r="CX33" s="120"/>
      <c r="CY33" s="120"/>
      <c r="CZ33" s="120"/>
      <c r="DA33" s="120"/>
      <c r="DB33" s="120"/>
      <c r="DC33" s="120"/>
      <c r="DD33" s="120"/>
      <c r="DE33" s="120"/>
      <c r="DF33" s="120"/>
      <c r="DG33" s="120"/>
      <c r="DH33" s="120"/>
      <c r="DI33" s="120"/>
      <c r="DJ33" s="120"/>
      <c r="DK33" s="120"/>
      <c r="DL33" s="120"/>
      <c r="DM33" s="120"/>
      <c r="DN33" s="120"/>
      <c r="DO33" s="120"/>
      <c r="DP33" s="120"/>
      <c r="DQ33" s="120"/>
      <c r="DR33" s="120"/>
      <c r="DS33" s="120"/>
      <c r="DT33" s="120"/>
      <c r="DU33" s="120"/>
      <c r="DV33" s="120"/>
      <c r="DW33" s="120"/>
      <c r="DX33" s="120"/>
      <c r="DY33" s="120"/>
      <c r="DZ33" s="120"/>
      <c r="EA33" s="120"/>
      <c r="EB33" s="120"/>
      <c r="EC33" s="120"/>
      <c r="ED33" s="120"/>
      <c r="EE33" s="120"/>
      <c r="EF33" s="120"/>
      <c r="EG33" s="120"/>
      <c r="EH33" s="120"/>
      <c r="EI33" s="120"/>
      <c r="EJ33" s="120"/>
      <c r="EK33" s="120"/>
      <c r="EL33" s="120"/>
      <c r="EM33" s="120"/>
      <c r="EN33" s="120"/>
      <c r="EO33" s="120"/>
      <c r="EP33" s="120"/>
      <c r="EQ33" s="120"/>
      <c r="ER33" s="120"/>
      <c r="ES33" s="120"/>
      <c r="ET33" s="120"/>
      <c r="EU33" s="120"/>
      <c r="EV33" s="120"/>
      <c r="EW33" s="120"/>
      <c r="EX33" s="120"/>
      <c r="EY33" s="120"/>
      <c r="EZ33" s="120"/>
      <c r="FA33" s="120"/>
      <c r="FB33" s="120"/>
      <c r="FC33" s="120"/>
      <c r="FD33" s="120"/>
      <c r="FE33" s="120"/>
      <c r="FF33" s="120"/>
      <c r="FG33" s="120"/>
      <c r="FH33" s="120"/>
      <c r="FI33" s="120"/>
      <c r="FJ33" s="120"/>
      <c r="FK33" s="120"/>
      <c r="FL33" s="120"/>
      <c r="FM33" s="120"/>
      <c r="FN33" s="120"/>
      <c r="FO33" s="120"/>
      <c r="FP33" s="120"/>
      <c r="FQ33" s="120"/>
      <c r="FR33" s="120"/>
      <c r="FS33" s="120"/>
      <c r="FT33" s="120"/>
      <c r="FU33" s="120"/>
      <c r="FV33" s="120"/>
      <c r="FW33" s="120"/>
      <c r="FX33" s="120"/>
      <c r="FY33" s="120"/>
      <c r="FZ33" s="120"/>
      <c r="GA33" s="120"/>
      <c r="GB33" s="120"/>
      <c r="GC33" s="120"/>
      <c r="GD33" s="120"/>
      <c r="GE33" s="120"/>
      <c r="GF33" s="120"/>
      <c r="GG33" s="120"/>
      <c r="GH33" s="120"/>
      <c r="GI33" s="120"/>
      <c r="GJ33" s="120"/>
      <c r="GK33" s="120"/>
      <c r="GL33" s="120"/>
      <c r="GM33" s="120"/>
      <c r="GN33" s="120"/>
      <c r="GO33" s="120"/>
      <c r="GP33" s="120"/>
      <c r="GQ33" s="120"/>
      <c r="GR33" s="120"/>
      <c r="GS33" s="120"/>
      <c r="GT33" s="120"/>
      <c r="GU33" s="120"/>
      <c r="GV33" s="120"/>
      <c r="GW33" s="120"/>
      <c r="GX33" s="120"/>
      <c r="GY33" s="120"/>
      <c r="GZ33" s="120"/>
      <c r="HA33" s="120"/>
      <c r="HB33" s="120"/>
      <c r="HC33" s="120"/>
      <c r="HD33" s="120"/>
      <c r="HE33" s="120"/>
      <c r="HF33" s="120"/>
      <c r="HG33" s="120"/>
      <c r="HH33" s="120"/>
      <c r="HI33" s="120"/>
      <c r="HJ33" s="120"/>
      <c r="HK33" s="120"/>
      <c r="HL33" s="120"/>
      <c r="HM33" s="120"/>
      <c r="HN33" s="120"/>
      <c r="HO33" s="120"/>
      <c r="HP33" s="120"/>
      <c r="HQ33" s="120"/>
      <c r="HR33" s="120"/>
      <c r="HS33" s="120"/>
      <c r="HT33" s="120"/>
      <c r="HU33" s="120"/>
      <c r="HV33" s="120"/>
      <c r="HW33" s="120"/>
      <c r="HX33" s="120"/>
      <c r="HY33" s="120"/>
      <c r="HZ33" s="120"/>
      <c r="IA33" s="120"/>
      <c r="IB33" s="120"/>
      <c r="IC33" s="120"/>
      <c r="ID33" s="120"/>
      <c r="IE33" s="120"/>
      <c r="IF33" s="120"/>
      <c r="IG33" s="120"/>
      <c r="IH33" s="120"/>
      <c r="II33" s="120"/>
      <c r="IJ33" s="120"/>
      <c r="IK33" s="120"/>
      <c r="IL33" s="120"/>
      <c r="IM33" s="120"/>
      <c r="IN33" s="120"/>
      <c r="IO33" s="120"/>
      <c r="IP33" s="120"/>
      <c r="IQ33" s="120"/>
      <c r="IR33" s="120"/>
      <c r="IS33" s="120"/>
      <c r="IT33" s="120"/>
      <c r="IU33" s="120"/>
      <c r="IV33" s="120"/>
      <c r="IW33" s="120"/>
      <c r="IX33" s="120"/>
      <c r="IY33" s="120"/>
      <c r="IZ33" s="120"/>
      <c r="JA33" s="120"/>
      <c r="JB33" s="120"/>
      <c r="JC33" s="120"/>
      <c r="JD33" s="120"/>
      <c r="JE33" s="120"/>
      <c r="JF33" s="120"/>
      <c r="JG33" s="120"/>
      <c r="JH33" s="120"/>
      <c r="JI33" s="120"/>
      <c r="JJ33" s="120"/>
      <c r="JK33" s="120"/>
      <c r="JL33" s="120"/>
      <c r="JM33" s="120"/>
      <c r="JN33" s="120"/>
      <c r="JO33" s="120"/>
      <c r="JP33" s="120"/>
      <c r="JQ33" s="120"/>
      <c r="JR33" s="120"/>
      <c r="JS33" s="120"/>
      <c r="JT33" s="120"/>
      <c r="JU33" s="120"/>
      <c r="JV33" s="120"/>
      <c r="JW33" s="120"/>
      <c r="JX33" s="120"/>
      <c r="JY33" s="120"/>
      <c r="JZ33" s="120"/>
      <c r="KA33" s="120"/>
      <c r="KB33" s="120"/>
      <c r="KC33" s="120"/>
      <c r="KD33" s="120"/>
      <c r="KE33" s="120"/>
      <c r="KF33" s="120"/>
      <c r="KG33" s="120"/>
      <c r="KH33" s="120"/>
      <c r="KI33" s="120"/>
      <c r="KJ33" s="120"/>
      <c r="KK33" s="120"/>
      <c r="KL33" s="120"/>
      <c r="KM33" s="120"/>
      <c r="KN33" s="120"/>
      <c r="KO33" s="120"/>
      <c r="KP33" s="120"/>
      <c r="KQ33" s="120"/>
      <c r="KR33" s="120"/>
      <c r="KS33" s="120"/>
      <c r="KT33" s="120"/>
      <c r="KU33" s="120"/>
      <c r="KV33" s="120"/>
      <c r="KW33" s="120"/>
      <c r="KX33" s="120"/>
      <c r="KY33" s="120"/>
      <c r="KZ33" s="120"/>
      <c r="LA33" s="120"/>
      <c r="LB33" s="120"/>
      <c r="LC33" s="120"/>
      <c r="LD33" s="120"/>
      <c r="LE33" s="120"/>
      <c r="LF33" s="120"/>
      <c r="LG33" s="120"/>
      <c r="LH33" s="120"/>
      <c r="LI33" s="120"/>
      <c r="LJ33" s="120"/>
      <c r="LK33" s="120"/>
      <c r="LL33" s="120"/>
      <c r="LM33" s="120"/>
      <c r="LN33" s="120"/>
      <c r="LO33" s="120"/>
      <c r="LP33" s="120"/>
      <c r="LQ33" s="120"/>
      <c r="LR33" s="120"/>
      <c r="LS33" s="120"/>
      <c r="LT33" s="120"/>
      <c r="LU33" s="120"/>
      <c r="LV33" s="120"/>
      <c r="LW33" s="120"/>
      <c r="LX33" s="120"/>
      <c r="LY33" s="120"/>
      <c r="LZ33" s="120"/>
      <c r="MA33" s="120"/>
      <c r="MB33" s="120"/>
      <c r="MC33" s="120"/>
      <c r="MD33" s="120"/>
      <c r="ME33" s="120"/>
      <c r="MF33" s="120"/>
      <c r="MG33" s="120"/>
      <c r="MH33" s="120"/>
      <c r="MI33" s="120"/>
      <c r="MJ33" s="120"/>
      <c r="MK33" s="120"/>
      <c r="ML33" s="120"/>
      <c r="MM33" s="120"/>
      <c r="MN33" s="120"/>
      <c r="MO33" s="120"/>
      <c r="MP33" s="120"/>
      <c r="MQ33" s="120"/>
      <c r="MR33" s="120"/>
      <c r="MS33" s="120"/>
      <c r="MT33" s="120"/>
      <c r="MU33" s="120"/>
      <c r="MV33" s="120"/>
      <c r="MW33" s="120"/>
      <c r="MX33" s="120"/>
      <c r="MY33" s="120"/>
      <c r="MZ33" s="120"/>
      <c r="NA33" s="120"/>
      <c r="NB33" s="120"/>
      <c r="NC33" s="120"/>
      <c r="ND33" s="120"/>
      <c r="NE33" s="120"/>
      <c r="NF33" s="120"/>
      <c r="NG33" s="120"/>
      <c r="NH33" s="120"/>
      <c r="NI33" s="120"/>
      <c r="NJ33" s="120"/>
      <c r="NK33" s="120"/>
      <c r="NL33" s="120"/>
      <c r="NM33" s="120"/>
      <c r="NN33" s="120"/>
      <c r="NO33" s="120"/>
      <c r="NP33" s="120"/>
      <c r="NQ33" s="120"/>
      <c r="NR33" s="120"/>
      <c r="NS33" s="120"/>
      <c r="NT33" s="120"/>
      <c r="NU33" s="120"/>
      <c r="NV33" s="120"/>
      <c r="NW33" s="120"/>
      <c r="NX33" s="120"/>
      <c r="NY33" s="120"/>
      <c r="NZ33" s="120"/>
      <c r="OA33" s="120"/>
      <c r="OB33" s="120"/>
      <c r="OC33" s="120"/>
      <c r="OD33" s="120"/>
      <c r="OE33" s="120"/>
      <c r="OF33" s="120"/>
      <c r="OG33" s="120"/>
      <c r="OH33" s="120"/>
      <c r="OI33" s="120"/>
      <c r="OJ33" s="120"/>
      <c r="OK33" s="120"/>
      <c r="OL33" s="120"/>
      <c r="OM33" s="120"/>
      <c r="ON33" s="120"/>
      <c r="OO33" s="120"/>
      <c r="OP33" s="120"/>
      <c r="OQ33" s="120"/>
      <c r="OR33" s="120"/>
      <c r="OS33" s="120"/>
      <c r="OT33" s="120"/>
      <c r="OU33" s="120"/>
      <c r="OV33" s="120"/>
      <c r="OW33" s="120"/>
      <c r="OX33" s="120"/>
      <c r="OY33" s="120"/>
      <c r="OZ33" s="120"/>
      <c r="PA33" s="120"/>
      <c r="PB33" s="120"/>
      <c r="PC33" s="120"/>
      <c r="PD33" s="120"/>
      <c r="PE33" s="120"/>
      <c r="PF33" s="120"/>
      <c r="PG33" s="120"/>
      <c r="PH33" s="120"/>
      <c r="PI33" s="120"/>
      <c r="PJ33" s="120"/>
      <c r="PK33" s="120"/>
      <c r="PL33" s="120"/>
      <c r="PM33" s="120"/>
      <c r="PN33" s="120"/>
      <c r="PO33" s="120"/>
      <c r="PP33" s="120"/>
      <c r="PQ33" s="120"/>
      <c r="PR33" s="120"/>
      <c r="PS33" s="120"/>
      <c r="PT33" s="120"/>
      <c r="PU33" s="120"/>
      <c r="PV33" s="120"/>
      <c r="PW33" s="120"/>
      <c r="PX33" s="120"/>
      <c r="PY33" s="120"/>
      <c r="PZ33" s="120"/>
      <c r="QA33" s="120"/>
      <c r="QB33" s="120"/>
      <c r="QC33" s="120"/>
      <c r="QD33" s="120"/>
      <c r="QE33" s="120"/>
      <c r="QF33" s="120"/>
      <c r="QG33" s="120"/>
      <c r="QH33" s="120"/>
      <c r="QI33" s="120"/>
      <c r="QJ33" s="120"/>
      <c r="QK33" s="120"/>
      <c r="QL33" s="120"/>
      <c r="QM33" s="120"/>
      <c r="QN33" s="120"/>
      <c r="QO33" s="120"/>
      <c r="QP33" s="120"/>
      <c r="QQ33" s="120"/>
      <c r="QR33" s="120"/>
      <c r="QS33" s="120"/>
      <c r="QT33" s="120"/>
      <c r="QU33" s="120"/>
      <c r="QV33" s="120"/>
      <c r="QW33" s="120"/>
      <c r="QX33" s="120"/>
      <c r="QY33" s="120"/>
      <c r="QZ33" s="120"/>
      <c r="RA33" s="120"/>
      <c r="RB33" s="120"/>
      <c r="RC33" s="120"/>
      <c r="RD33" s="120"/>
      <c r="RE33" s="120"/>
      <c r="RF33" s="120"/>
      <c r="RG33" s="120"/>
      <c r="RH33" s="120"/>
      <c r="RI33" s="120"/>
      <c r="RJ33" s="120"/>
      <c r="RK33" s="120"/>
      <c r="RL33" s="120"/>
      <c r="RM33" s="120"/>
      <c r="RN33" s="120"/>
      <c r="RO33" s="120"/>
      <c r="RP33" s="120"/>
      <c r="RQ33" s="120"/>
      <c r="RR33" s="120"/>
      <c r="RS33" s="120"/>
      <c r="RT33" s="120"/>
      <c r="RU33" s="120"/>
      <c r="RV33" s="120"/>
      <c r="RW33" s="120"/>
      <c r="RX33" s="120"/>
      <c r="RY33" s="120"/>
      <c r="RZ33" s="120"/>
      <c r="SA33" s="120"/>
      <c r="SB33" s="120"/>
      <c r="SC33" s="120"/>
      <c r="SD33" s="120"/>
      <c r="SE33" s="120"/>
      <c r="SF33" s="120"/>
      <c r="SG33" s="120"/>
      <c r="SH33" s="120"/>
      <c r="SI33" s="120"/>
      <c r="SJ33" s="120"/>
      <c r="SK33" s="120"/>
      <c r="SL33" s="120"/>
      <c r="SM33" s="120"/>
      <c r="SN33" s="120"/>
      <c r="SO33" s="120"/>
      <c r="SP33" s="120"/>
      <c r="SQ33" s="120"/>
      <c r="SR33" s="120"/>
      <c r="SS33" s="120"/>
      <c r="ST33" s="120"/>
      <c r="SU33" s="120"/>
      <c r="SV33" s="120"/>
      <c r="SW33" s="120"/>
      <c r="SX33" s="120"/>
      <c r="SY33" s="120"/>
      <c r="SZ33" s="120"/>
      <c r="TA33" s="120"/>
      <c r="TB33" s="120"/>
      <c r="TC33" s="120"/>
      <c r="TD33" s="120"/>
      <c r="TE33" s="120"/>
      <c r="TF33" s="120"/>
      <c r="TG33" s="120"/>
      <c r="TH33" s="120"/>
      <c r="TI33" s="120"/>
      <c r="TJ33" s="120"/>
      <c r="TK33" s="120"/>
      <c r="TL33" s="120"/>
      <c r="TM33" s="120"/>
      <c r="TN33" s="120"/>
      <c r="TO33" s="120"/>
      <c r="TP33" s="120"/>
      <c r="TQ33" s="120"/>
      <c r="TR33" s="120"/>
      <c r="TS33" s="120"/>
      <c r="TT33" s="120"/>
      <c r="TU33" s="120"/>
      <c r="TV33" s="120"/>
      <c r="TW33" s="120"/>
      <c r="TX33" s="120"/>
      <c r="TY33" s="120"/>
      <c r="TZ33" s="120"/>
      <c r="UA33" s="120"/>
      <c r="UB33" s="120"/>
      <c r="UC33" s="120"/>
      <c r="UD33" s="120"/>
      <c r="UE33" s="120"/>
      <c r="UF33" s="120"/>
      <c r="UG33" s="120"/>
      <c r="UH33" s="120"/>
      <c r="UI33" s="120"/>
      <c r="UJ33" s="120"/>
      <c r="UK33" s="120"/>
      <c r="UL33" s="120"/>
      <c r="UM33" s="120"/>
      <c r="UN33" s="120"/>
      <c r="UO33" s="120"/>
      <c r="UP33" s="120"/>
      <c r="UQ33" s="120"/>
      <c r="UR33" s="120"/>
      <c r="US33" s="120"/>
      <c r="UT33" s="120"/>
      <c r="UU33" s="120"/>
      <c r="UV33" s="120"/>
      <c r="UW33" s="120"/>
      <c r="UX33" s="120"/>
      <c r="UY33" s="120"/>
      <c r="UZ33" s="120"/>
      <c r="VA33" s="120"/>
      <c r="VB33" s="120"/>
      <c r="VC33" s="120"/>
      <c r="VD33" s="120"/>
      <c r="VE33" s="120"/>
      <c r="VF33" s="120"/>
      <c r="VG33" s="120"/>
      <c r="VH33" s="120"/>
      <c r="VI33" s="120"/>
      <c r="VJ33" s="120"/>
      <c r="VK33" s="120"/>
      <c r="VL33" s="120"/>
      <c r="VM33" s="120"/>
      <c r="VN33" s="120"/>
      <c r="VO33" s="120"/>
      <c r="VP33" s="120"/>
      <c r="VQ33" s="120"/>
      <c r="VR33" s="120"/>
      <c r="VS33" s="120"/>
      <c r="VT33" s="120"/>
      <c r="VU33" s="120"/>
      <c r="VV33" s="120"/>
      <c r="VW33" s="120"/>
      <c r="VX33" s="120"/>
      <c r="VY33" s="120"/>
      <c r="VZ33" s="120"/>
      <c r="WA33" s="120"/>
      <c r="WB33" s="120"/>
      <c r="WC33" s="120"/>
      <c r="WD33" s="120"/>
      <c r="WE33" s="120"/>
      <c r="WF33" s="120"/>
      <c r="WG33" s="120"/>
      <c r="WH33" s="120"/>
      <c r="WI33" s="120"/>
      <c r="WJ33" s="120"/>
      <c r="WK33" s="120"/>
      <c r="WL33" s="120"/>
      <c r="WM33" s="120"/>
      <c r="WN33" s="120"/>
      <c r="WO33" s="120"/>
      <c r="WP33" s="120"/>
      <c r="WQ33" s="120"/>
      <c r="WR33" s="120"/>
      <c r="WS33" s="120"/>
      <c r="WT33" s="120"/>
      <c r="WU33" s="120"/>
      <c r="WV33" s="120"/>
      <c r="WW33" s="120"/>
      <c r="WX33" s="120"/>
      <c r="WY33" s="120"/>
      <c r="WZ33" s="120"/>
      <c r="XA33" s="120"/>
      <c r="XB33" s="120"/>
      <c r="XC33" s="120"/>
      <c r="XD33" s="120"/>
      <c r="XE33" s="120"/>
      <c r="XF33" s="120"/>
      <c r="XG33" s="120"/>
      <c r="XH33" s="120"/>
      <c r="XI33" s="120"/>
      <c r="XJ33" s="120"/>
      <c r="XK33" s="120"/>
      <c r="XL33" s="120"/>
      <c r="XM33" s="120"/>
      <c r="XN33" s="120"/>
      <c r="XO33" s="120"/>
      <c r="XP33" s="120"/>
      <c r="XQ33" s="120"/>
      <c r="XR33" s="120"/>
      <c r="XS33" s="120"/>
      <c r="XT33" s="120"/>
      <c r="XU33" s="120"/>
      <c r="XV33" s="120"/>
      <c r="XW33" s="120"/>
      <c r="XX33" s="120"/>
      <c r="XY33" s="120"/>
      <c r="XZ33" s="120"/>
      <c r="YA33" s="120"/>
      <c r="YB33" s="120"/>
      <c r="YC33" s="120"/>
      <c r="YD33" s="120"/>
      <c r="YE33" s="120"/>
      <c r="YF33" s="120"/>
      <c r="YG33" s="120"/>
      <c r="YH33" s="120"/>
      <c r="YI33" s="120"/>
      <c r="YJ33" s="120"/>
      <c r="YK33" s="120"/>
      <c r="YL33" s="120"/>
      <c r="YM33" s="120"/>
      <c r="YN33" s="120"/>
      <c r="YO33" s="120"/>
      <c r="YP33" s="120"/>
      <c r="YQ33" s="120"/>
      <c r="YR33" s="120"/>
      <c r="YS33" s="120"/>
      <c r="YT33" s="120"/>
      <c r="YU33" s="120"/>
      <c r="YV33" s="120"/>
      <c r="YW33" s="120"/>
      <c r="YX33" s="120"/>
      <c r="YY33" s="120"/>
      <c r="YZ33" s="120"/>
      <c r="ZA33" s="120"/>
      <c r="ZB33" s="120"/>
      <c r="ZC33" s="120"/>
      <c r="ZD33" s="120"/>
      <c r="ZE33" s="120"/>
      <c r="ZF33" s="120"/>
      <c r="ZG33" s="120"/>
      <c r="ZH33" s="120"/>
      <c r="ZI33" s="120"/>
      <c r="ZJ33" s="120"/>
      <c r="ZK33" s="120"/>
      <c r="ZL33" s="120"/>
      <c r="ZM33" s="120"/>
      <c r="ZN33" s="120"/>
      <c r="ZO33" s="120"/>
      <c r="ZP33" s="120"/>
      <c r="ZQ33" s="120"/>
      <c r="ZR33" s="120"/>
      <c r="ZS33" s="120"/>
      <c r="ZT33" s="120"/>
      <c r="ZU33" s="120"/>
      <c r="ZV33" s="120"/>
      <c r="ZW33" s="120"/>
      <c r="ZX33" s="120"/>
      <c r="ZY33" s="120"/>
      <c r="ZZ33" s="120"/>
      <c r="AAA33" s="120"/>
      <c r="AAB33" s="120"/>
      <c r="AAC33" s="120"/>
      <c r="AAD33" s="120"/>
      <c r="AAE33" s="120"/>
      <c r="AAF33" s="120"/>
      <c r="AAG33" s="120"/>
      <c r="AAH33" s="120"/>
      <c r="AAI33" s="120"/>
      <c r="AAJ33" s="120"/>
      <c r="AAK33" s="120"/>
      <c r="AAL33" s="120"/>
      <c r="AAM33" s="120"/>
      <c r="AAN33" s="120"/>
      <c r="AAO33" s="120"/>
      <c r="AAP33" s="120"/>
      <c r="AAQ33" s="120"/>
      <c r="AAR33" s="120"/>
      <c r="AAS33" s="120"/>
      <c r="AAT33" s="120"/>
      <c r="AAU33" s="120"/>
      <c r="AAV33" s="120"/>
      <c r="AAW33" s="120"/>
      <c r="AAX33" s="120"/>
      <c r="AAY33" s="120"/>
      <c r="AAZ33" s="120"/>
      <c r="ABA33" s="120"/>
      <c r="ABB33" s="120"/>
      <c r="ABC33" s="120"/>
      <c r="ABD33" s="120"/>
      <c r="ABE33" s="120"/>
      <c r="ABF33" s="120"/>
      <c r="ABG33" s="120"/>
      <c r="ABH33" s="120"/>
      <c r="ABI33" s="120"/>
      <c r="ABJ33" s="120"/>
      <c r="ABK33" s="120"/>
      <c r="ABL33" s="120"/>
      <c r="ABM33" s="120"/>
      <c r="ABN33" s="120"/>
      <c r="ABO33" s="120"/>
      <c r="ABP33" s="120"/>
      <c r="ABQ33" s="120"/>
      <c r="ABR33" s="120"/>
      <c r="ABS33" s="120"/>
      <c r="ABT33" s="120"/>
      <c r="ABU33" s="120"/>
      <c r="ABV33" s="120"/>
      <c r="ABW33" s="120"/>
      <c r="ABX33" s="120"/>
      <c r="ABY33" s="120"/>
      <c r="ABZ33" s="120"/>
      <c r="ACA33" s="120"/>
      <c r="ACB33" s="120"/>
      <c r="ACC33" s="120"/>
      <c r="ACD33" s="120"/>
      <c r="ACE33" s="120"/>
      <c r="ACF33" s="120"/>
      <c r="ACG33" s="120"/>
      <c r="ACH33" s="120"/>
      <c r="ACI33" s="120"/>
      <c r="ACJ33" s="120"/>
      <c r="ACK33" s="120"/>
      <c r="ACL33" s="120"/>
      <c r="ACM33" s="120"/>
      <c r="ACN33" s="120"/>
      <c r="ACO33" s="120"/>
      <c r="ACP33" s="120"/>
      <c r="ACQ33" s="120"/>
      <c r="ACR33" s="120"/>
      <c r="ACS33" s="120"/>
      <c r="ACT33" s="120"/>
      <c r="ACU33" s="120"/>
      <c r="ACV33" s="120"/>
      <c r="ACW33" s="120"/>
      <c r="ACX33" s="120"/>
      <c r="ACY33" s="120"/>
      <c r="ACZ33" s="120"/>
      <c r="ADA33" s="120"/>
      <c r="ADB33" s="120"/>
      <c r="ADC33" s="120"/>
      <c r="ADD33" s="120"/>
      <c r="ADE33" s="120"/>
      <c r="ADF33" s="120"/>
      <c r="ADG33" s="120"/>
      <c r="ADH33" s="120"/>
      <c r="ADI33" s="120"/>
      <c r="ADJ33" s="120"/>
      <c r="ADK33" s="120"/>
      <c r="ADL33" s="120"/>
      <c r="ADM33" s="120"/>
      <c r="ADN33" s="120"/>
      <c r="ADO33" s="120"/>
      <c r="ADP33" s="120"/>
      <c r="ADQ33" s="120"/>
      <c r="ADR33" s="120"/>
      <c r="ADS33" s="120"/>
      <c r="ADT33" s="120"/>
      <c r="ADU33" s="120"/>
      <c r="ADV33" s="120"/>
      <c r="ADW33" s="120"/>
      <c r="ADX33" s="120"/>
      <c r="ADY33" s="120"/>
      <c r="ADZ33" s="120"/>
      <c r="AEA33" s="120"/>
      <c r="AEB33" s="120"/>
      <c r="AEC33" s="120"/>
      <c r="AED33" s="120"/>
      <c r="AEE33" s="120"/>
      <c r="AEF33" s="120"/>
      <c r="AEG33" s="120"/>
      <c r="AEH33" s="120"/>
      <c r="AEI33" s="120"/>
      <c r="AEJ33" s="120"/>
      <c r="AEK33" s="120"/>
      <c r="AEL33" s="120"/>
      <c r="AEM33" s="120"/>
      <c r="AEN33" s="120"/>
      <c r="AEO33" s="120"/>
      <c r="AEP33" s="120"/>
      <c r="AEQ33" s="120"/>
      <c r="AER33" s="120"/>
      <c r="AES33" s="120"/>
      <c r="AET33" s="120"/>
      <c r="AEU33" s="120"/>
      <c r="AEV33" s="120"/>
      <c r="AEW33" s="120"/>
      <c r="AEX33" s="120"/>
      <c r="AEY33" s="120"/>
      <c r="AEZ33" s="120"/>
      <c r="AFA33" s="120"/>
      <c r="AFB33" s="120"/>
      <c r="AFC33" s="120"/>
      <c r="AFD33" s="120"/>
      <c r="AFE33" s="120"/>
      <c r="AFF33" s="120"/>
      <c r="AFG33" s="120"/>
      <c r="AFH33" s="120"/>
      <c r="AFI33" s="120"/>
      <c r="AFJ33" s="120"/>
      <c r="AFK33" s="120"/>
      <c r="AFL33" s="120"/>
      <c r="AFM33" s="120"/>
      <c r="AFN33" s="120"/>
      <c r="AFO33" s="120"/>
      <c r="AFP33" s="120"/>
      <c r="AFQ33" s="120"/>
      <c r="AFR33" s="120"/>
      <c r="AFS33" s="120"/>
      <c r="AFT33" s="120"/>
      <c r="AFU33" s="120"/>
      <c r="AFV33" s="120"/>
      <c r="AFW33" s="120"/>
      <c r="AFX33" s="120"/>
      <c r="AFY33" s="120"/>
      <c r="AFZ33" s="120"/>
      <c r="AGA33" s="120"/>
      <c r="AGB33" s="120"/>
      <c r="AGC33" s="120"/>
      <c r="AGD33" s="120"/>
      <c r="AGE33" s="120"/>
      <c r="AGF33" s="120"/>
      <c r="AGG33" s="120"/>
      <c r="AGH33" s="120"/>
      <c r="AGI33" s="120"/>
      <c r="AGJ33" s="120"/>
      <c r="AGK33" s="120"/>
      <c r="AGL33" s="120"/>
      <c r="AGM33" s="120"/>
      <c r="AGN33" s="120"/>
      <c r="AGO33" s="120"/>
      <c r="AGP33" s="120"/>
      <c r="AGQ33" s="120"/>
      <c r="AGR33" s="120"/>
      <c r="AGS33" s="120"/>
      <c r="AGT33" s="120"/>
      <c r="AGU33" s="120"/>
      <c r="AGV33" s="120"/>
      <c r="AGW33" s="120"/>
      <c r="AGX33" s="120"/>
      <c r="AGY33" s="120"/>
      <c r="AGZ33" s="120"/>
      <c r="AHA33" s="120"/>
      <c r="AHB33" s="120"/>
      <c r="AHC33" s="120"/>
      <c r="AHD33" s="120"/>
      <c r="AHE33" s="120"/>
      <c r="AHF33" s="120"/>
      <c r="AHG33" s="120"/>
      <c r="AHH33" s="120"/>
      <c r="AHI33" s="120"/>
      <c r="AHJ33" s="120"/>
      <c r="AHK33" s="120"/>
      <c r="AHL33" s="120"/>
      <c r="AHM33" s="120"/>
      <c r="AHN33" s="120"/>
      <c r="AHO33" s="120"/>
      <c r="AHP33" s="120"/>
      <c r="AHQ33" s="120"/>
      <c r="AHR33" s="120"/>
      <c r="AHS33" s="120"/>
      <c r="AHT33" s="120"/>
      <c r="AHU33" s="120"/>
      <c r="AHV33" s="120"/>
      <c r="AHW33" s="120"/>
      <c r="AHX33" s="120"/>
      <c r="AHY33" s="120"/>
      <c r="AHZ33" s="120"/>
      <c r="AIA33" s="120"/>
      <c r="AIB33" s="120"/>
      <c r="AIC33" s="120"/>
      <c r="AID33" s="120"/>
      <c r="AIE33" s="120"/>
      <c r="AIF33" s="120"/>
      <c r="AIG33" s="120"/>
      <c r="AIH33" s="120"/>
      <c r="AII33" s="120"/>
      <c r="AIJ33" s="120"/>
      <c r="AIK33" s="120"/>
      <c r="AIL33" s="120"/>
      <c r="AIM33" s="120"/>
      <c r="AIN33" s="120"/>
      <c r="AIO33" s="120"/>
      <c r="AIP33" s="120"/>
      <c r="AIQ33" s="120"/>
      <c r="AIR33" s="120"/>
      <c r="AIS33" s="120"/>
      <c r="AIT33" s="120"/>
      <c r="AIU33" s="120"/>
      <c r="AIV33" s="120"/>
      <c r="AIW33" s="120"/>
      <c r="AIX33" s="120"/>
      <c r="AIY33" s="120"/>
      <c r="AIZ33" s="120"/>
      <c r="AJA33" s="120"/>
      <c r="AJB33" s="120"/>
      <c r="AJC33" s="120"/>
      <c r="AJD33" s="120"/>
      <c r="AJE33" s="120"/>
      <c r="AJF33" s="120"/>
      <c r="AJG33" s="120"/>
      <c r="AJH33" s="120"/>
      <c r="AJI33" s="120"/>
      <c r="AJJ33" s="120"/>
      <c r="AJK33" s="120"/>
      <c r="AJL33" s="120"/>
      <c r="AJM33" s="120"/>
      <c r="AJN33" s="120"/>
      <c r="AJO33" s="120"/>
      <c r="AJP33" s="120"/>
      <c r="AJQ33" s="120"/>
      <c r="AJR33" s="120"/>
      <c r="AJS33" s="120"/>
      <c r="AJT33" s="120"/>
      <c r="AJU33" s="120"/>
      <c r="AJV33" s="120"/>
      <c r="AJW33" s="120"/>
      <c r="AJX33" s="120"/>
      <c r="AJY33" s="120"/>
      <c r="AJZ33" s="120"/>
      <c r="AKA33" s="120"/>
      <c r="AKB33" s="120"/>
      <c r="AKC33" s="120"/>
      <c r="AKD33" s="120"/>
      <c r="AKE33" s="120"/>
      <c r="AKF33" s="120"/>
      <c r="AKG33" s="120"/>
      <c r="AKH33" s="120"/>
      <c r="AKI33" s="120"/>
      <c r="AKJ33" s="120"/>
      <c r="AKK33" s="120"/>
      <c r="AKL33" s="120"/>
      <c r="AKM33" s="120"/>
      <c r="AKN33" s="120"/>
      <c r="AKO33" s="120"/>
      <c r="AKP33" s="120"/>
      <c r="AKQ33" s="120"/>
      <c r="AKR33" s="120"/>
      <c r="AKS33" s="120"/>
      <c r="AKT33" s="120"/>
      <c r="AKU33" s="120"/>
      <c r="AKV33" s="120"/>
      <c r="AKW33" s="120"/>
      <c r="AKX33" s="120"/>
      <c r="AKY33" s="120"/>
      <c r="AKZ33" s="120"/>
      <c r="ALA33" s="120"/>
      <c r="ALB33" s="120"/>
      <c r="ALC33" s="120"/>
      <c r="ALD33" s="120"/>
      <c r="ALE33" s="120"/>
      <c r="ALF33" s="120"/>
      <c r="ALG33" s="120"/>
      <c r="ALH33" s="120"/>
      <c r="ALI33" s="120"/>
      <c r="ALJ33" s="120"/>
      <c r="ALK33" s="120"/>
      <c r="ALL33" s="120"/>
      <c r="ALM33" s="120"/>
      <c r="ALN33" s="120"/>
      <c r="ALO33" s="120"/>
      <c r="ALP33" s="120"/>
      <c r="ALQ33" s="120"/>
      <c r="ALR33" s="120"/>
      <c r="ALS33" s="120"/>
      <c r="ALT33" s="120"/>
      <c r="ALU33" s="120"/>
      <c r="ALV33" s="120"/>
      <c r="ALW33" s="120"/>
      <c r="ALX33" s="120"/>
      <c r="ALY33" s="120"/>
      <c r="ALZ33" s="120"/>
      <c r="AMA33" s="120"/>
      <c r="AMB33" s="120"/>
      <c r="AMC33" s="120"/>
      <c r="AMD33" s="120"/>
      <c r="AME33" s="120"/>
      <c r="AMF33" s="120"/>
      <c r="AMG33" s="120"/>
      <c r="AMH33" s="120"/>
      <c r="AMI33" s="120"/>
      <c r="AMJ33" s="120"/>
      <c r="AMK33" s="120"/>
    </row>
    <row r="34" spans="1:1025">
      <c r="A34" s="109" t="s">
        <v>1428</v>
      </c>
      <c r="B34" s="110"/>
      <c r="C34" s="107"/>
      <c r="D34" s="110"/>
      <c r="E34" s="105"/>
      <c r="F34" s="106"/>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c r="CK34" s="120"/>
      <c r="CL34" s="120"/>
      <c r="CM34" s="120"/>
      <c r="CN34" s="120"/>
      <c r="CO34" s="120"/>
      <c r="CP34" s="120"/>
      <c r="CQ34" s="120"/>
      <c r="CR34" s="120"/>
      <c r="CS34" s="120"/>
      <c r="CT34" s="120"/>
      <c r="CU34" s="120"/>
      <c r="CV34" s="120"/>
      <c r="CW34" s="120"/>
      <c r="CX34" s="120"/>
      <c r="CY34" s="120"/>
      <c r="CZ34" s="120"/>
      <c r="DA34" s="120"/>
      <c r="DB34" s="120"/>
      <c r="DC34" s="120"/>
      <c r="DD34" s="120"/>
      <c r="DE34" s="120"/>
      <c r="DF34" s="120"/>
      <c r="DG34" s="120"/>
      <c r="DH34" s="120"/>
      <c r="DI34" s="120"/>
      <c r="DJ34" s="120"/>
      <c r="DK34" s="120"/>
      <c r="DL34" s="120"/>
      <c r="DM34" s="120"/>
      <c r="DN34" s="120"/>
      <c r="DO34" s="120"/>
      <c r="DP34" s="120"/>
      <c r="DQ34" s="120"/>
      <c r="DR34" s="120"/>
      <c r="DS34" s="120"/>
      <c r="DT34" s="120"/>
      <c r="DU34" s="120"/>
      <c r="DV34" s="120"/>
      <c r="DW34" s="120"/>
      <c r="DX34" s="120"/>
      <c r="DY34" s="120"/>
      <c r="DZ34" s="120"/>
      <c r="EA34" s="120"/>
      <c r="EB34" s="120"/>
      <c r="EC34" s="120"/>
      <c r="ED34" s="120"/>
      <c r="EE34" s="120"/>
      <c r="EF34" s="120"/>
      <c r="EG34" s="120"/>
      <c r="EH34" s="120"/>
      <c r="EI34" s="120"/>
      <c r="EJ34" s="120"/>
      <c r="EK34" s="120"/>
      <c r="EL34" s="120"/>
      <c r="EM34" s="120"/>
      <c r="EN34" s="120"/>
      <c r="EO34" s="120"/>
      <c r="EP34" s="120"/>
      <c r="EQ34" s="120"/>
      <c r="ER34" s="120"/>
      <c r="ES34" s="120"/>
      <c r="ET34" s="120"/>
      <c r="EU34" s="120"/>
      <c r="EV34" s="120"/>
      <c r="EW34" s="120"/>
      <c r="EX34" s="120"/>
      <c r="EY34" s="120"/>
      <c r="EZ34" s="120"/>
      <c r="FA34" s="120"/>
      <c r="FB34" s="120"/>
      <c r="FC34" s="120"/>
      <c r="FD34" s="120"/>
      <c r="FE34" s="120"/>
      <c r="FF34" s="120"/>
      <c r="FG34" s="120"/>
      <c r="FH34" s="120"/>
      <c r="FI34" s="120"/>
      <c r="FJ34" s="120"/>
      <c r="FK34" s="120"/>
      <c r="FL34" s="120"/>
      <c r="FM34" s="120"/>
      <c r="FN34" s="120"/>
      <c r="FO34" s="120"/>
      <c r="FP34" s="120"/>
      <c r="FQ34" s="120"/>
      <c r="FR34" s="120"/>
      <c r="FS34" s="120"/>
      <c r="FT34" s="120"/>
      <c r="FU34" s="120"/>
      <c r="FV34" s="120"/>
      <c r="FW34" s="120"/>
      <c r="FX34" s="120"/>
      <c r="FY34" s="120"/>
      <c r="FZ34" s="120"/>
      <c r="GA34" s="120"/>
      <c r="GB34" s="120"/>
      <c r="GC34" s="120"/>
      <c r="GD34" s="120"/>
      <c r="GE34" s="120"/>
      <c r="GF34" s="120"/>
      <c r="GG34" s="120"/>
      <c r="GH34" s="120"/>
      <c r="GI34" s="120"/>
      <c r="GJ34" s="120"/>
      <c r="GK34" s="120"/>
      <c r="GL34" s="120"/>
      <c r="GM34" s="120"/>
      <c r="GN34" s="120"/>
      <c r="GO34" s="120"/>
      <c r="GP34" s="120"/>
      <c r="GQ34" s="120"/>
      <c r="GR34" s="120"/>
      <c r="GS34" s="120"/>
      <c r="GT34" s="120"/>
      <c r="GU34" s="120"/>
      <c r="GV34" s="120"/>
      <c r="GW34" s="120"/>
      <c r="GX34" s="120"/>
      <c r="GY34" s="120"/>
      <c r="GZ34" s="120"/>
      <c r="HA34" s="120"/>
      <c r="HB34" s="120"/>
      <c r="HC34" s="120"/>
      <c r="HD34" s="120"/>
      <c r="HE34" s="120"/>
      <c r="HF34" s="120"/>
      <c r="HG34" s="120"/>
      <c r="HH34" s="120"/>
      <c r="HI34" s="120"/>
      <c r="HJ34" s="120"/>
      <c r="HK34" s="120"/>
      <c r="HL34" s="120"/>
      <c r="HM34" s="120"/>
      <c r="HN34" s="120"/>
      <c r="HO34" s="120"/>
      <c r="HP34" s="120"/>
      <c r="HQ34" s="120"/>
      <c r="HR34" s="120"/>
      <c r="HS34" s="120"/>
      <c r="HT34" s="120"/>
      <c r="HU34" s="120"/>
      <c r="HV34" s="120"/>
      <c r="HW34" s="120"/>
      <c r="HX34" s="120"/>
      <c r="HY34" s="120"/>
      <c r="HZ34" s="120"/>
      <c r="IA34" s="120"/>
      <c r="IB34" s="120"/>
      <c r="IC34" s="120"/>
      <c r="ID34" s="120"/>
      <c r="IE34" s="120"/>
      <c r="IF34" s="120"/>
      <c r="IG34" s="120"/>
      <c r="IH34" s="120"/>
      <c r="II34" s="120"/>
      <c r="IJ34" s="120"/>
      <c r="IK34" s="120"/>
      <c r="IL34" s="120"/>
      <c r="IM34" s="120"/>
      <c r="IN34" s="120"/>
      <c r="IO34" s="120"/>
      <c r="IP34" s="120"/>
      <c r="IQ34" s="120"/>
      <c r="IR34" s="120"/>
      <c r="IS34" s="120"/>
      <c r="IT34" s="120"/>
      <c r="IU34" s="120"/>
      <c r="IV34" s="120"/>
      <c r="IW34" s="120"/>
      <c r="IX34" s="120"/>
      <c r="IY34" s="120"/>
      <c r="IZ34" s="120"/>
      <c r="JA34" s="120"/>
      <c r="JB34" s="120"/>
      <c r="JC34" s="120"/>
      <c r="JD34" s="120"/>
      <c r="JE34" s="120"/>
      <c r="JF34" s="120"/>
      <c r="JG34" s="120"/>
      <c r="JH34" s="120"/>
      <c r="JI34" s="120"/>
      <c r="JJ34" s="120"/>
      <c r="JK34" s="120"/>
      <c r="JL34" s="120"/>
      <c r="JM34" s="120"/>
      <c r="JN34" s="120"/>
      <c r="JO34" s="120"/>
      <c r="JP34" s="120"/>
      <c r="JQ34" s="120"/>
      <c r="JR34" s="120"/>
      <c r="JS34" s="120"/>
      <c r="JT34" s="120"/>
      <c r="JU34" s="120"/>
      <c r="JV34" s="120"/>
      <c r="JW34" s="120"/>
      <c r="JX34" s="120"/>
      <c r="JY34" s="120"/>
      <c r="JZ34" s="120"/>
      <c r="KA34" s="120"/>
      <c r="KB34" s="120"/>
      <c r="KC34" s="120"/>
      <c r="KD34" s="120"/>
      <c r="KE34" s="120"/>
      <c r="KF34" s="120"/>
      <c r="KG34" s="120"/>
      <c r="KH34" s="120"/>
      <c r="KI34" s="120"/>
      <c r="KJ34" s="120"/>
      <c r="KK34" s="120"/>
      <c r="KL34" s="120"/>
      <c r="KM34" s="120"/>
      <c r="KN34" s="120"/>
      <c r="KO34" s="120"/>
      <c r="KP34" s="120"/>
      <c r="KQ34" s="120"/>
      <c r="KR34" s="120"/>
      <c r="KS34" s="120"/>
      <c r="KT34" s="120"/>
      <c r="KU34" s="120"/>
      <c r="KV34" s="120"/>
      <c r="KW34" s="120"/>
      <c r="KX34" s="120"/>
      <c r="KY34" s="120"/>
      <c r="KZ34" s="120"/>
      <c r="LA34" s="120"/>
      <c r="LB34" s="120"/>
      <c r="LC34" s="120"/>
      <c r="LD34" s="120"/>
      <c r="LE34" s="120"/>
      <c r="LF34" s="120"/>
      <c r="LG34" s="120"/>
      <c r="LH34" s="120"/>
      <c r="LI34" s="120"/>
      <c r="LJ34" s="120"/>
      <c r="LK34" s="120"/>
      <c r="LL34" s="120"/>
      <c r="LM34" s="120"/>
      <c r="LN34" s="120"/>
      <c r="LO34" s="120"/>
      <c r="LP34" s="120"/>
      <c r="LQ34" s="120"/>
      <c r="LR34" s="120"/>
      <c r="LS34" s="120"/>
      <c r="LT34" s="120"/>
      <c r="LU34" s="120"/>
      <c r="LV34" s="120"/>
      <c r="LW34" s="120"/>
      <c r="LX34" s="120"/>
      <c r="LY34" s="120"/>
      <c r="LZ34" s="120"/>
      <c r="MA34" s="120"/>
      <c r="MB34" s="120"/>
      <c r="MC34" s="120"/>
      <c r="MD34" s="120"/>
      <c r="ME34" s="120"/>
      <c r="MF34" s="120"/>
      <c r="MG34" s="120"/>
      <c r="MH34" s="120"/>
      <c r="MI34" s="120"/>
      <c r="MJ34" s="120"/>
      <c r="MK34" s="120"/>
      <c r="ML34" s="120"/>
      <c r="MM34" s="120"/>
      <c r="MN34" s="120"/>
      <c r="MO34" s="120"/>
      <c r="MP34" s="120"/>
      <c r="MQ34" s="120"/>
      <c r="MR34" s="120"/>
      <c r="MS34" s="120"/>
      <c r="MT34" s="120"/>
      <c r="MU34" s="120"/>
      <c r="MV34" s="120"/>
      <c r="MW34" s="120"/>
      <c r="MX34" s="120"/>
      <c r="MY34" s="120"/>
      <c r="MZ34" s="120"/>
      <c r="NA34" s="120"/>
      <c r="NB34" s="120"/>
      <c r="NC34" s="120"/>
      <c r="ND34" s="120"/>
      <c r="NE34" s="120"/>
      <c r="NF34" s="120"/>
      <c r="NG34" s="120"/>
      <c r="NH34" s="120"/>
      <c r="NI34" s="120"/>
      <c r="NJ34" s="120"/>
      <c r="NK34" s="120"/>
      <c r="NL34" s="120"/>
      <c r="NM34" s="120"/>
      <c r="NN34" s="120"/>
      <c r="NO34" s="120"/>
      <c r="NP34" s="120"/>
      <c r="NQ34" s="120"/>
      <c r="NR34" s="120"/>
      <c r="NS34" s="120"/>
      <c r="NT34" s="120"/>
      <c r="NU34" s="120"/>
      <c r="NV34" s="120"/>
      <c r="NW34" s="120"/>
      <c r="NX34" s="120"/>
      <c r="NY34" s="120"/>
      <c r="NZ34" s="120"/>
      <c r="OA34" s="120"/>
      <c r="OB34" s="120"/>
      <c r="OC34" s="120"/>
      <c r="OD34" s="120"/>
      <c r="OE34" s="120"/>
      <c r="OF34" s="120"/>
      <c r="OG34" s="120"/>
      <c r="OH34" s="120"/>
      <c r="OI34" s="120"/>
      <c r="OJ34" s="120"/>
      <c r="OK34" s="120"/>
      <c r="OL34" s="120"/>
      <c r="OM34" s="120"/>
      <c r="ON34" s="120"/>
      <c r="OO34" s="120"/>
      <c r="OP34" s="120"/>
      <c r="OQ34" s="120"/>
      <c r="OR34" s="120"/>
      <c r="OS34" s="120"/>
      <c r="OT34" s="120"/>
      <c r="OU34" s="120"/>
      <c r="OV34" s="120"/>
      <c r="OW34" s="120"/>
      <c r="OX34" s="120"/>
      <c r="OY34" s="120"/>
      <c r="OZ34" s="120"/>
      <c r="PA34" s="120"/>
      <c r="PB34" s="120"/>
      <c r="PC34" s="120"/>
      <c r="PD34" s="120"/>
      <c r="PE34" s="120"/>
      <c r="PF34" s="120"/>
      <c r="PG34" s="120"/>
      <c r="PH34" s="120"/>
      <c r="PI34" s="120"/>
      <c r="PJ34" s="120"/>
      <c r="PK34" s="120"/>
      <c r="PL34" s="120"/>
      <c r="PM34" s="120"/>
      <c r="PN34" s="120"/>
      <c r="PO34" s="120"/>
      <c r="PP34" s="120"/>
      <c r="PQ34" s="120"/>
      <c r="PR34" s="120"/>
      <c r="PS34" s="120"/>
      <c r="PT34" s="120"/>
      <c r="PU34" s="120"/>
      <c r="PV34" s="120"/>
      <c r="PW34" s="120"/>
      <c r="PX34" s="120"/>
      <c r="PY34" s="120"/>
      <c r="PZ34" s="120"/>
      <c r="QA34" s="120"/>
      <c r="QB34" s="120"/>
      <c r="QC34" s="120"/>
      <c r="QD34" s="120"/>
      <c r="QE34" s="120"/>
      <c r="QF34" s="120"/>
      <c r="QG34" s="120"/>
      <c r="QH34" s="120"/>
      <c r="QI34" s="120"/>
      <c r="QJ34" s="120"/>
      <c r="QK34" s="120"/>
      <c r="QL34" s="120"/>
      <c r="QM34" s="120"/>
      <c r="QN34" s="120"/>
      <c r="QO34" s="120"/>
      <c r="QP34" s="120"/>
      <c r="QQ34" s="120"/>
      <c r="QR34" s="120"/>
      <c r="QS34" s="120"/>
      <c r="QT34" s="120"/>
      <c r="QU34" s="120"/>
      <c r="QV34" s="120"/>
      <c r="QW34" s="120"/>
      <c r="QX34" s="120"/>
      <c r="QY34" s="120"/>
      <c r="QZ34" s="120"/>
      <c r="RA34" s="120"/>
      <c r="RB34" s="120"/>
      <c r="RC34" s="120"/>
      <c r="RD34" s="120"/>
      <c r="RE34" s="120"/>
      <c r="RF34" s="120"/>
      <c r="RG34" s="120"/>
      <c r="RH34" s="120"/>
      <c r="RI34" s="120"/>
      <c r="RJ34" s="120"/>
      <c r="RK34" s="120"/>
      <c r="RL34" s="120"/>
      <c r="RM34" s="120"/>
      <c r="RN34" s="120"/>
      <c r="RO34" s="120"/>
      <c r="RP34" s="120"/>
      <c r="RQ34" s="120"/>
      <c r="RR34" s="120"/>
      <c r="RS34" s="120"/>
      <c r="RT34" s="120"/>
      <c r="RU34" s="120"/>
      <c r="RV34" s="120"/>
      <c r="RW34" s="120"/>
      <c r="RX34" s="120"/>
      <c r="RY34" s="120"/>
      <c r="RZ34" s="120"/>
      <c r="SA34" s="120"/>
      <c r="SB34" s="120"/>
      <c r="SC34" s="120"/>
      <c r="SD34" s="120"/>
      <c r="SE34" s="120"/>
      <c r="SF34" s="120"/>
      <c r="SG34" s="120"/>
      <c r="SH34" s="120"/>
      <c r="SI34" s="120"/>
      <c r="SJ34" s="120"/>
      <c r="SK34" s="120"/>
      <c r="SL34" s="120"/>
      <c r="SM34" s="120"/>
      <c r="SN34" s="120"/>
      <c r="SO34" s="120"/>
      <c r="SP34" s="120"/>
      <c r="SQ34" s="120"/>
      <c r="SR34" s="120"/>
      <c r="SS34" s="120"/>
      <c r="ST34" s="120"/>
      <c r="SU34" s="120"/>
      <c r="SV34" s="120"/>
      <c r="SW34" s="120"/>
      <c r="SX34" s="120"/>
      <c r="SY34" s="120"/>
      <c r="SZ34" s="120"/>
      <c r="TA34" s="120"/>
      <c r="TB34" s="120"/>
      <c r="TC34" s="120"/>
      <c r="TD34" s="120"/>
      <c r="TE34" s="120"/>
      <c r="TF34" s="120"/>
      <c r="TG34" s="120"/>
      <c r="TH34" s="120"/>
      <c r="TI34" s="120"/>
      <c r="TJ34" s="120"/>
      <c r="TK34" s="120"/>
      <c r="TL34" s="120"/>
      <c r="TM34" s="120"/>
      <c r="TN34" s="120"/>
      <c r="TO34" s="120"/>
      <c r="TP34" s="120"/>
      <c r="TQ34" s="120"/>
      <c r="TR34" s="120"/>
      <c r="TS34" s="120"/>
      <c r="TT34" s="120"/>
      <c r="TU34" s="120"/>
      <c r="TV34" s="120"/>
      <c r="TW34" s="120"/>
      <c r="TX34" s="120"/>
      <c r="TY34" s="120"/>
      <c r="TZ34" s="120"/>
      <c r="UA34" s="120"/>
      <c r="UB34" s="120"/>
      <c r="UC34" s="120"/>
      <c r="UD34" s="120"/>
      <c r="UE34" s="120"/>
      <c r="UF34" s="120"/>
      <c r="UG34" s="120"/>
      <c r="UH34" s="120"/>
      <c r="UI34" s="120"/>
      <c r="UJ34" s="120"/>
      <c r="UK34" s="120"/>
      <c r="UL34" s="120"/>
      <c r="UM34" s="120"/>
      <c r="UN34" s="120"/>
      <c r="UO34" s="120"/>
      <c r="UP34" s="120"/>
      <c r="UQ34" s="120"/>
      <c r="UR34" s="120"/>
      <c r="US34" s="120"/>
      <c r="UT34" s="120"/>
      <c r="UU34" s="120"/>
      <c r="UV34" s="120"/>
      <c r="UW34" s="120"/>
      <c r="UX34" s="120"/>
      <c r="UY34" s="120"/>
      <c r="UZ34" s="120"/>
      <c r="VA34" s="120"/>
      <c r="VB34" s="120"/>
      <c r="VC34" s="120"/>
      <c r="VD34" s="120"/>
      <c r="VE34" s="120"/>
      <c r="VF34" s="120"/>
      <c r="VG34" s="120"/>
      <c r="VH34" s="120"/>
      <c r="VI34" s="120"/>
      <c r="VJ34" s="120"/>
      <c r="VK34" s="120"/>
      <c r="VL34" s="120"/>
      <c r="VM34" s="120"/>
      <c r="VN34" s="120"/>
      <c r="VO34" s="120"/>
      <c r="VP34" s="120"/>
      <c r="VQ34" s="120"/>
      <c r="VR34" s="120"/>
      <c r="VS34" s="120"/>
      <c r="VT34" s="120"/>
      <c r="VU34" s="120"/>
      <c r="VV34" s="120"/>
      <c r="VW34" s="120"/>
      <c r="VX34" s="120"/>
      <c r="VY34" s="120"/>
      <c r="VZ34" s="120"/>
      <c r="WA34" s="120"/>
      <c r="WB34" s="120"/>
      <c r="WC34" s="120"/>
      <c r="WD34" s="120"/>
      <c r="WE34" s="120"/>
      <c r="WF34" s="120"/>
      <c r="WG34" s="120"/>
      <c r="WH34" s="120"/>
      <c r="WI34" s="120"/>
      <c r="WJ34" s="120"/>
      <c r="WK34" s="120"/>
      <c r="WL34" s="120"/>
      <c r="WM34" s="120"/>
      <c r="WN34" s="120"/>
      <c r="WO34" s="120"/>
      <c r="WP34" s="120"/>
      <c r="WQ34" s="120"/>
      <c r="WR34" s="120"/>
      <c r="WS34" s="120"/>
      <c r="WT34" s="120"/>
      <c r="WU34" s="120"/>
      <c r="WV34" s="120"/>
      <c r="WW34" s="120"/>
      <c r="WX34" s="120"/>
      <c r="WY34" s="120"/>
      <c r="WZ34" s="120"/>
      <c r="XA34" s="120"/>
      <c r="XB34" s="120"/>
      <c r="XC34" s="120"/>
      <c r="XD34" s="120"/>
      <c r="XE34" s="120"/>
      <c r="XF34" s="120"/>
      <c r="XG34" s="120"/>
      <c r="XH34" s="120"/>
      <c r="XI34" s="120"/>
      <c r="XJ34" s="120"/>
      <c r="XK34" s="120"/>
      <c r="XL34" s="120"/>
      <c r="XM34" s="120"/>
      <c r="XN34" s="120"/>
      <c r="XO34" s="120"/>
      <c r="XP34" s="120"/>
      <c r="XQ34" s="120"/>
      <c r="XR34" s="120"/>
      <c r="XS34" s="120"/>
      <c r="XT34" s="120"/>
      <c r="XU34" s="120"/>
      <c r="XV34" s="120"/>
      <c r="XW34" s="120"/>
      <c r="XX34" s="120"/>
      <c r="XY34" s="120"/>
      <c r="XZ34" s="120"/>
      <c r="YA34" s="120"/>
      <c r="YB34" s="120"/>
      <c r="YC34" s="120"/>
      <c r="YD34" s="120"/>
      <c r="YE34" s="120"/>
      <c r="YF34" s="120"/>
      <c r="YG34" s="120"/>
      <c r="YH34" s="120"/>
      <c r="YI34" s="120"/>
      <c r="YJ34" s="120"/>
      <c r="YK34" s="120"/>
      <c r="YL34" s="120"/>
      <c r="YM34" s="120"/>
      <c r="YN34" s="120"/>
      <c r="YO34" s="120"/>
      <c r="YP34" s="120"/>
      <c r="YQ34" s="120"/>
      <c r="YR34" s="120"/>
      <c r="YS34" s="120"/>
      <c r="YT34" s="120"/>
      <c r="YU34" s="120"/>
      <c r="YV34" s="120"/>
      <c r="YW34" s="120"/>
      <c r="YX34" s="120"/>
      <c r="YY34" s="120"/>
      <c r="YZ34" s="120"/>
      <c r="ZA34" s="120"/>
      <c r="ZB34" s="120"/>
      <c r="ZC34" s="120"/>
      <c r="ZD34" s="120"/>
      <c r="ZE34" s="120"/>
      <c r="ZF34" s="120"/>
      <c r="ZG34" s="120"/>
      <c r="ZH34" s="120"/>
      <c r="ZI34" s="120"/>
      <c r="ZJ34" s="120"/>
      <c r="ZK34" s="120"/>
      <c r="ZL34" s="120"/>
      <c r="ZM34" s="120"/>
      <c r="ZN34" s="120"/>
      <c r="ZO34" s="120"/>
      <c r="ZP34" s="120"/>
      <c r="ZQ34" s="120"/>
      <c r="ZR34" s="120"/>
      <c r="ZS34" s="120"/>
      <c r="ZT34" s="120"/>
      <c r="ZU34" s="120"/>
      <c r="ZV34" s="120"/>
      <c r="ZW34" s="120"/>
      <c r="ZX34" s="120"/>
      <c r="ZY34" s="120"/>
      <c r="ZZ34" s="120"/>
      <c r="AAA34" s="120"/>
      <c r="AAB34" s="120"/>
      <c r="AAC34" s="120"/>
      <c r="AAD34" s="120"/>
      <c r="AAE34" s="120"/>
      <c r="AAF34" s="120"/>
      <c r="AAG34" s="120"/>
      <c r="AAH34" s="120"/>
      <c r="AAI34" s="120"/>
      <c r="AAJ34" s="120"/>
      <c r="AAK34" s="120"/>
      <c r="AAL34" s="120"/>
      <c r="AAM34" s="120"/>
      <c r="AAN34" s="120"/>
      <c r="AAO34" s="120"/>
      <c r="AAP34" s="120"/>
      <c r="AAQ34" s="120"/>
      <c r="AAR34" s="120"/>
      <c r="AAS34" s="120"/>
      <c r="AAT34" s="120"/>
      <c r="AAU34" s="120"/>
      <c r="AAV34" s="120"/>
      <c r="AAW34" s="120"/>
      <c r="AAX34" s="120"/>
      <c r="AAY34" s="120"/>
      <c r="AAZ34" s="120"/>
      <c r="ABA34" s="120"/>
      <c r="ABB34" s="120"/>
      <c r="ABC34" s="120"/>
      <c r="ABD34" s="120"/>
      <c r="ABE34" s="120"/>
      <c r="ABF34" s="120"/>
      <c r="ABG34" s="120"/>
      <c r="ABH34" s="120"/>
      <c r="ABI34" s="120"/>
      <c r="ABJ34" s="120"/>
      <c r="ABK34" s="120"/>
      <c r="ABL34" s="120"/>
      <c r="ABM34" s="120"/>
      <c r="ABN34" s="120"/>
      <c r="ABO34" s="120"/>
      <c r="ABP34" s="120"/>
      <c r="ABQ34" s="120"/>
      <c r="ABR34" s="120"/>
      <c r="ABS34" s="120"/>
      <c r="ABT34" s="120"/>
      <c r="ABU34" s="120"/>
      <c r="ABV34" s="120"/>
      <c r="ABW34" s="120"/>
      <c r="ABX34" s="120"/>
      <c r="ABY34" s="120"/>
      <c r="ABZ34" s="120"/>
      <c r="ACA34" s="120"/>
      <c r="ACB34" s="120"/>
      <c r="ACC34" s="120"/>
      <c r="ACD34" s="120"/>
      <c r="ACE34" s="120"/>
      <c r="ACF34" s="120"/>
      <c r="ACG34" s="120"/>
      <c r="ACH34" s="120"/>
      <c r="ACI34" s="120"/>
      <c r="ACJ34" s="120"/>
      <c r="ACK34" s="120"/>
      <c r="ACL34" s="120"/>
      <c r="ACM34" s="120"/>
      <c r="ACN34" s="120"/>
      <c r="ACO34" s="120"/>
      <c r="ACP34" s="120"/>
      <c r="ACQ34" s="120"/>
      <c r="ACR34" s="120"/>
      <c r="ACS34" s="120"/>
      <c r="ACT34" s="120"/>
      <c r="ACU34" s="120"/>
      <c r="ACV34" s="120"/>
      <c r="ACW34" s="120"/>
      <c r="ACX34" s="120"/>
      <c r="ACY34" s="120"/>
      <c r="ACZ34" s="120"/>
      <c r="ADA34" s="120"/>
      <c r="ADB34" s="120"/>
      <c r="ADC34" s="120"/>
      <c r="ADD34" s="120"/>
      <c r="ADE34" s="120"/>
      <c r="ADF34" s="120"/>
      <c r="ADG34" s="120"/>
      <c r="ADH34" s="120"/>
      <c r="ADI34" s="120"/>
      <c r="ADJ34" s="120"/>
      <c r="ADK34" s="120"/>
      <c r="ADL34" s="120"/>
      <c r="ADM34" s="120"/>
      <c r="ADN34" s="120"/>
      <c r="ADO34" s="120"/>
      <c r="ADP34" s="120"/>
      <c r="ADQ34" s="120"/>
      <c r="ADR34" s="120"/>
      <c r="ADS34" s="120"/>
      <c r="ADT34" s="120"/>
      <c r="ADU34" s="120"/>
      <c r="ADV34" s="120"/>
      <c r="ADW34" s="120"/>
      <c r="ADX34" s="120"/>
      <c r="ADY34" s="120"/>
      <c r="ADZ34" s="120"/>
      <c r="AEA34" s="120"/>
      <c r="AEB34" s="120"/>
      <c r="AEC34" s="120"/>
      <c r="AED34" s="120"/>
      <c r="AEE34" s="120"/>
      <c r="AEF34" s="120"/>
      <c r="AEG34" s="120"/>
      <c r="AEH34" s="120"/>
      <c r="AEI34" s="120"/>
      <c r="AEJ34" s="120"/>
      <c r="AEK34" s="120"/>
      <c r="AEL34" s="120"/>
      <c r="AEM34" s="120"/>
      <c r="AEN34" s="120"/>
      <c r="AEO34" s="120"/>
      <c r="AEP34" s="120"/>
      <c r="AEQ34" s="120"/>
      <c r="AER34" s="120"/>
      <c r="AES34" s="120"/>
      <c r="AET34" s="120"/>
      <c r="AEU34" s="120"/>
      <c r="AEV34" s="120"/>
      <c r="AEW34" s="120"/>
      <c r="AEX34" s="120"/>
      <c r="AEY34" s="120"/>
      <c r="AEZ34" s="120"/>
      <c r="AFA34" s="120"/>
      <c r="AFB34" s="120"/>
      <c r="AFC34" s="120"/>
      <c r="AFD34" s="120"/>
      <c r="AFE34" s="120"/>
      <c r="AFF34" s="120"/>
      <c r="AFG34" s="120"/>
      <c r="AFH34" s="120"/>
      <c r="AFI34" s="120"/>
      <c r="AFJ34" s="120"/>
      <c r="AFK34" s="120"/>
      <c r="AFL34" s="120"/>
      <c r="AFM34" s="120"/>
      <c r="AFN34" s="120"/>
      <c r="AFO34" s="120"/>
      <c r="AFP34" s="120"/>
      <c r="AFQ34" s="120"/>
      <c r="AFR34" s="120"/>
      <c r="AFS34" s="120"/>
      <c r="AFT34" s="120"/>
      <c r="AFU34" s="120"/>
      <c r="AFV34" s="120"/>
      <c r="AFW34" s="120"/>
      <c r="AFX34" s="120"/>
      <c r="AFY34" s="120"/>
      <c r="AFZ34" s="120"/>
      <c r="AGA34" s="120"/>
      <c r="AGB34" s="120"/>
      <c r="AGC34" s="120"/>
      <c r="AGD34" s="120"/>
      <c r="AGE34" s="120"/>
      <c r="AGF34" s="120"/>
      <c r="AGG34" s="120"/>
      <c r="AGH34" s="120"/>
      <c r="AGI34" s="120"/>
      <c r="AGJ34" s="120"/>
      <c r="AGK34" s="120"/>
      <c r="AGL34" s="120"/>
      <c r="AGM34" s="120"/>
      <c r="AGN34" s="120"/>
      <c r="AGO34" s="120"/>
      <c r="AGP34" s="120"/>
      <c r="AGQ34" s="120"/>
      <c r="AGR34" s="120"/>
      <c r="AGS34" s="120"/>
      <c r="AGT34" s="120"/>
      <c r="AGU34" s="120"/>
      <c r="AGV34" s="120"/>
      <c r="AGW34" s="120"/>
      <c r="AGX34" s="120"/>
      <c r="AGY34" s="120"/>
      <c r="AGZ34" s="120"/>
      <c r="AHA34" s="120"/>
      <c r="AHB34" s="120"/>
      <c r="AHC34" s="120"/>
      <c r="AHD34" s="120"/>
      <c r="AHE34" s="120"/>
      <c r="AHF34" s="120"/>
      <c r="AHG34" s="120"/>
      <c r="AHH34" s="120"/>
      <c r="AHI34" s="120"/>
      <c r="AHJ34" s="120"/>
      <c r="AHK34" s="120"/>
      <c r="AHL34" s="120"/>
      <c r="AHM34" s="120"/>
      <c r="AHN34" s="120"/>
      <c r="AHO34" s="120"/>
      <c r="AHP34" s="120"/>
      <c r="AHQ34" s="120"/>
      <c r="AHR34" s="120"/>
      <c r="AHS34" s="120"/>
      <c r="AHT34" s="120"/>
      <c r="AHU34" s="120"/>
      <c r="AHV34" s="120"/>
      <c r="AHW34" s="120"/>
      <c r="AHX34" s="120"/>
      <c r="AHY34" s="120"/>
      <c r="AHZ34" s="120"/>
      <c r="AIA34" s="120"/>
      <c r="AIB34" s="120"/>
      <c r="AIC34" s="120"/>
      <c r="AID34" s="120"/>
      <c r="AIE34" s="120"/>
      <c r="AIF34" s="120"/>
      <c r="AIG34" s="120"/>
      <c r="AIH34" s="120"/>
      <c r="AII34" s="120"/>
      <c r="AIJ34" s="120"/>
      <c r="AIK34" s="120"/>
      <c r="AIL34" s="120"/>
      <c r="AIM34" s="120"/>
      <c r="AIN34" s="120"/>
      <c r="AIO34" s="120"/>
      <c r="AIP34" s="120"/>
      <c r="AIQ34" s="120"/>
      <c r="AIR34" s="120"/>
      <c r="AIS34" s="120"/>
      <c r="AIT34" s="120"/>
      <c r="AIU34" s="120"/>
      <c r="AIV34" s="120"/>
      <c r="AIW34" s="120"/>
      <c r="AIX34" s="120"/>
      <c r="AIY34" s="120"/>
      <c r="AIZ34" s="120"/>
      <c r="AJA34" s="120"/>
      <c r="AJB34" s="120"/>
      <c r="AJC34" s="120"/>
      <c r="AJD34" s="120"/>
      <c r="AJE34" s="120"/>
      <c r="AJF34" s="120"/>
      <c r="AJG34" s="120"/>
      <c r="AJH34" s="120"/>
      <c r="AJI34" s="120"/>
      <c r="AJJ34" s="120"/>
      <c r="AJK34" s="120"/>
      <c r="AJL34" s="120"/>
      <c r="AJM34" s="120"/>
      <c r="AJN34" s="120"/>
      <c r="AJO34" s="120"/>
      <c r="AJP34" s="120"/>
      <c r="AJQ34" s="120"/>
      <c r="AJR34" s="120"/>
      <c r="AJS34" s="120"/>
      <c r="AJT34" s="120"/>
      <c r="AJU34" s="120"/>
      <c r="AJV34" s="120"/>
      <c r="AJW34" s="120"/>
      <c r="AJX34" s="120"/>
      <c r="AJY34" s="120"/>
      <c r="AJZ34" s="120"/>
      <c r="AKA34" s="120"/>
      <c r="AKB34" s="120"/>
      <c r="AKC34" s="120"/>
      <c r="AKD34" s="120"/>
      <c r="AKE34" s="120"/>
      <c r="AKF34" s="120"/>
      <c r="AKG34" s="120"/>
      <c r="AKH34" s="120"/>
      <c r="AKI34" s="120"/>
      <c r="AKJ34" s="120"/>
      <c r="AKK34" s="120"/>
      <c r="AKL34" s="120"/>
      <c r="AKM34" s="120"/>
      <c r="AKN34" s="120"/>
      <c r="AKO34" s="120"/>
      <c r="AKP34" s="120"/>
      <c r="AKQ34" s="120"/>
      <c r="AKR34" s="120"/>
      <c r="AKS34" s="120"/>
      <c r="AKT34" s="120"/>
      <c r="AKU34" s="120"/>
      <c r="AKV34" s="120"/>
      <c r="AKW34" s="120"/>
      <c r="AKX34" s="120"/>
      <c r="AKY34" s="120"/>
      <c r="AKZ34" s="120"/>
      <c r="ALA34" s="120"/>
      <c r="ALB34" s="120"/>
      <c r="ALC34" s="120"/>
      <c r="ALD34" s="120"/>
      <c r="ALE34" s="120"/>
      <c r="ALF34" s="120"/>
      <c r="ALG34" s="120"/>
      <c r="ALH34" s="120"/>
      <c r="ALI34" s="120"/>
      <c r="ALJ34" s="120"/>
      <c r="ALK34" s="120"/>
      <c r="ALL34" s="120"/>
      <c r="ALM34" s="120"/>
      <c r="ALN34" s="120"/>
      <c r="ALO34" s="120"/>
      <c r="ALP34" s="120"/>
      <c r="ALQ34" s="120"/>
      <c r="ALR34" s="120"/>
      <c r="ALS34" s="120"/>
      <c r="ALT34" s="120"/>
      <c r="ALU34" s="120"/>
      <c r="ALV34" s="120"/>
      <c r="ALW34" s="120"/>
      <c r="ALX34" s="120"/>
      <c r="ALY34" s="120"/>
      <c r="ALZ34" s="120"/>
      <c r="AMA34" s="120"/>
      <c r="AMB34" s="120"/>
      <c r="AMC34" s="120"/>
      <c r="AMD34" s="120"/>
      <c r="AME34" s="120"/>
      <c r="AMF34" s="120"/>
      <c r="AMG34" s="120"/>
      <c r="AMH34" s="120"/>
      <c r="AMI34" s="120"/>
      <c r="AMJ34" s="120"/>
      <c r="AMK34" s="120"/>
    </row>
    <row r="35" spans="1:1025">
      <c r="A35" s="109"/>
      <c r="B35" s="110" t="s">
        <v>1429</v>
      </c>
      <c r="C35" s="107" t="s">
        <v>1430</v>
      </c>
      <c r="D35" s="110" t="s">
        <v>56</v>
      </c>
      <c r="E35" s="105">
        <v>1</v>
      </c>
      <c r="F35" s="106"/>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c r="CK35" s="120"/>
      <c r="CL35" s="120"/>
      <c r="CM35" s="120"/>
      <c r="CN35" s="120"/>
      <c r="CO35" s="120"/>
      <c r="CP35" s="120"/>
      <c r="CQ35" s="120"/>
      <c r="CR35" s="120"/>
      <c r="CS35" s="120"/>
      <c r="CT35" s="120"/>
      <c r="CU35" s="120"/>
      <c r="CV35" s="120"/>
      <c r="CW35" s="120"/>
      <c r="CX35" s="120"/>
      <c r="CY35" s="120"/>
      <c r="CZ35" s="120"/>
      <c r="DA35" s="120"/>
      <c r="DB35" s="120"/>
      <c r="DC35" s="120"/>
      <c r="DD35" s="120"/>
      <c r="DE35" s="120"/>
      <c r="DF35" s="120"/>
      <c r="DG35" s="120"/>
      <c r="DH35" s="120"/>
      <c r="DI35" s="120"/>
      <c r="DJ35" s="120"/>
      <c r="DK35" s="120"/>
      <c r="DL35" s="120"/>
      <c r="DM35" s="120"/>
      <c r="DN35" s="120"/>
      <c r="DO35" s="120"/>
      <c r="DP35" s="120"/>
      <c r="DQ35" s="120"/>
      <c r="DR35" s="120"/>
      <c r="DS35" s="120"/>
      <c r="DT35" s="120"/>
      <c r="DU35" s="120"/>
      <c r="DV35" s="120"/>
      <c r="DW35" s="120"/>
      <c r="DX35" s="120"/>
      <c r="DY35" s="120"/>
      <c r="DZ35" s="120"/>
      <c r="EA35" s="120"/>
      <c r="EB35" s="120"/>
      <c r="EC35" s="120"/>
      <c r="ED35" s="120"/>
      <c r="EE35" s="120"/>
      <c r="EF35" s="120"/>
      <c r="EG35" s="120"/>
      <c r="EH35" s="120"/>
      <c r="EI35" s="120"/>
      <c r="EJ35" s="120"/>
      <c r="EK35" s="120"/>
      <c r="EL35" s="120"/>
      <c r="EM35" s="120"/>
      <c r="EN35" s="120"/>
      <c r="EO35" s="120"/>
      <c r="EP35" s="120"/>
      <c r="EQ35" s="120"/>
      <c r="ER35" s="120"/>
      <c r="ES35" s="120"/>
      <c r="ET35" s="120"/>
      <c r="EU35" s="120"/>
      <c r="EV35" s="120"/>
      <c r="EW35" s="120"/>
      <c r="EX35" s="120"/>
      <c r="EY35" s="120"/>
      <c r="EZ35" s="120"/>
      <c r="FA35" s="120"/>
      <c r="FB35" s="120"/>
      <c r="FC35" s="120"/>
      <c r="FD35" s="120"/>
      <c r="FE35" s="120"/>
      <c r="FF35" s="120"/>
      <c r="FG35" s="120"/>
      <c r="FH35" s="120"/>
      <c r="FI35" s="120"/>
      <c r="FJ35" s="120"/>
      <c r="FK35" s="120"/>
      <c r="FL35" s="120"/>
      <c r="FM35" s="120"/>
      <c r="FN35" s="120"/>
      <c r="FO35" s="120"/>
      <c r="FP35" s="120"/>
      <c r="FQ35" s="120"/>
      <c r="FR35" s="120"/>
      <c r="FS35" s="120"/>
      <c r="FT35" s="120"/>
      <c r="FU35" s="120"/>
      <c r="FV35" s="120"/>
      <c r="FW35" s="120"/>
      <c r="FX35" s="120"/>
      <c r="FY35" s="120"/>
      <c r="FZ35" s="120"/>
      <c r="GA35" s="120"/>
      <c r="GB35" s="120"/>
      <c r="GC35" s="120"/>
      <c r="GD35" s="120"/>
      <c r="GE35" s="120"/>
      <c r="GF35" s="120"/>
      <c r="GG35" s="120"/>
      <c r="GH35" s="120"/>
      <c r="GI35" s="120"/>
      <c r="GJ35" s="120"/>
      <c r="GK35" s="120"/>
      <c r="GL35" s="120"/>
      <c r="GM35" s="120"/>
      <c r="GN35" s="120"/>
      <c r="GO35" s="120"/>
      <c r="GP35" s="120"/>
      <c r="GQ35" s="120"/>
      <c r="GR35" s="120"/>
      <c r="GS35" s="120"/>
      <c r="GT35" s="120"/>
      <c r="GU35" s="120"/>
      <c r="GV35" s="120"/>
      <c r="GW35" s="120"/>
      <c r="GX35" s="120"/>
      <c r="GY35" s="120"/>
      <c r="GZ35" s="120"/>
      <c r="HA35" s="120"/>
      <c r="HB35" s="120"/>
      <c r="HC35" s="120"/>
      <c r="HD35" s="120"/>
      <c r="HE35" s="120"/>
      <c r="HF35" s="120"/>
      <c r="HG35" s="120"/>
      <c r="HH35" s="120"/>
      <c r="HI35" s="120"/>
      <c r="HJ35" s="120"/>
      <c r="HK35" s="120"/>
      <c r="HL35" s="120"/>
      <c r="HM35" s="120"/>
      <c r="HN35" s="120"/>
      <c r="HO35" s="120"/>
      <c r="HP35" s="120"/>
      <c r="HQ35" s="120"/>
      <c r="HR35" s="120"/>
      <c r="HS35" s="120"/>
      <c r="HT35" s="120"/>
      <c r="HU35" s="120"/>
      <c r="HV35" s="120"/>
      <c r="HW35" s="120"/>
      <c r="HX35" s="120"/>
      <c r="HY35" s="120"/>
      <c r="HZ35" s="120"/>
      <c r="IA35" s="120"/>
      <c r="IB35" s="120"/>
      <c r="IC35" s="120"/>
      <c r="ID35" s="120"/>
      <c r="IE35" s="120"/>
      <c r="IF35" s="120"/>
      <c r="IG35" s="120"/>
      <c r="IH35" s="120"/>
      <c r="II35" s="120"/>
      <c r="IJ35" s="120"/>
      <c r="IK35" s="120"/>
      <c r="IL35" s="120"/>
      <c r="IM35" s="120"/>
      <c r="IN35" s="120"/>
      <c r="IO35" s="120"/>
      <c r="IP35" s="120"/>
      <c r="IQ35" s="120"/>
      <c r="IR35" s="120"/>
      <c r="IS35" s="120"/>
      <c r="IT35" s="120"/>
      <c r="IU35" s="120"/>
      <c r="IV35" s="120"/>
      <c r="IW35" s="120"/>
      <c r="IX35" s="120"/>
      <c r="IY35" s="120"/>
      <c r="IZ35" s="120"/>
      <c r="JA35" s="120"/>
      <c r="JB35" s="120"/>
      <c r="JC35" s="120"/>
      <c r="JD35" s="120"/>
      <c r="JE35" s="120"/>
      <c r="JF35" s="120"/>
      <c r="JG35" s="120"/>
      <c r="JH35" s="120"/>
      <c r="JI35" s="120"/>
      <c r="JJ35" s="120"/>
      <c r="JK35" s="120"/>
      <c r="JL35" s="120"/>
      <c r="JM35" s="120"/>
      <c r="JN35" s="120"/>
      <c r="JO35" s="120"/>
      <c r="JP35" s="120"/>
      <c r="JQ35" s="120"/>
      <c r="JR35" s="120"/>
      <c r="JS35" s="120"/>
      <c r="JT35" s="120"/>
      <c r="JU35" s="120"/>
      <c r="JV35" s="120"/>
      <c r="JW35" s="120"/>
      <c r="JX35" s="120"/>
      <c r="JY35" s="120"/>
      <c r="JZ35" s="120"/>
      <c r="KA35" s="120"/>
      <c r="KB35" s="120"/>
      <c r="KC35" s="120"/>
      <c r="KD35" s="120"/>
      <c r="KE35" s="120"/>
      <c r="KF35" s="120"/>
      <c r="KG35" s="120"/>
      <c r="KH35" s="120"/>
      <c r="KI35" s="120"/>
      <c r="KJ35" s="120"/>
      <c r="KK35" s="120"/>
      <c r="KL35" s="120"/>
      <c r="KM35" s="120"/>
      <c r="KN35" s="120"/>
      <c r="KO35" s="120"/>
      <c r="KP35" s="120"/>
      <c r="KQ35" s="120"/>
      <c r="KR35" s="120"/>
      <c r="KS35" s="120"/>
      <c r="KT35" s="120"/>
      <c r="KU35" s="120"/>
      <c r="KV35" s="120"/>
      <c r="KW35" s="120"/>
      <c r="KX35" s="120"/>
      <c r="KY35" s="120"/>
      <c r="KZ35" s="120"/>
      <c r="LA35" s="120"/>
      <c r="LB35" s="120"/>
      <c r="LC35" s="120"/>
      <c r="LD35" s="120"/>
      <c r="LE35" s="120"/>
      <c r="LF35" s="120"/>
      <c r="LG35" s="120"/>
      <c r="LH35" s="120"/>
      <c r="LI35" s="120"/>
      <c r="LJ35" s="120"/>
      <c r="LK35" s="120"/>
      <c r="LL35" s="120"/>
      <c r="LM35" s="120"/>
      <c r="LN35" s="120"/>
      <c r="LO35" s="120"/>
      <c r="LP35" s="120"/>
      <c r="LQ35" s="120"/>
      <c r="LR35" s="120"/>
      <c r="LS35" s="120"/>
      <c r="LT35" s="120"/>
      <c r="LU35" s="120"/>
      <c r="LV35" s="120"/>
      <c r="LW35" s="120"/>
      <c r="LX35" s="120"/>
      <c r="LY35" s="120"/>
      <c r="LZ35" s="120"/>
      <c r="MA35" s="120"/>
      <c r="MB35" s="120"/>
      <c r="MC35" s="120"/>
      <c r="MD35" s="120"/>
      <c r="ME35" s="120"/>
      <c r="MF35" s="120"/>
      <c r="MG35" s="120"/>
      <c r="MH35" s="120"/>
      <c r="MI35" s="120"/>
      <c r="MJ35" s="120"/>
      <c r="MK35" s="120"/>
      <c r="ML35" s="120"/>
      <c r="MM35" s="120"/>
      <c r="MN35" s="120"/>
      <c r="MO35" s="120"/>
      <c r="MP35" s="120"/>
      <c r="MQ35" s="120"/>
      <c r="MR35" s="120"/>
      <c r="MS35" s="120"/>
      <c r="MT35" s="120"/>
      <c r="MU35" s="120"/>
      <c r="MV35" s="120"/>
      <c r="MW35" s="120"/>
      <c r="MX35" s="120"/>
      <c r="MY35" s="120"/>
      <c r="MZ35" s="120"/>
      <c r="NA35" s="120"/>
      <c r="NB35" s="120"/>
      <c r="NC35" s="120"/>
      <c r="ND35" s="120"/>
      <c r="NE35" s="120"/>
      <c r="NF35" s="120"/>
      <c r="NG35" s="120"/>
      <c r="NH35" s="120"/>
      <c r="NI35" s="120"/>
      <c r="NJ35" s="120"/>
      <c r="NK35" s="120"/>
      <c r="NL35" s="120"/>
      <c r="NM35" s="120"/>
      <c r="NN35" s="120"/>
      <c r="NO35" s="120"/>
      <c r="NP35" s="120"/>
      <c r="NQ35" s="120"/>
      <c r="NR35" s="120"/>
      <c r="NS35" s="120"/>
      <c r="NT35" s="120"/>
      <c r="NU35" s="120"/>
      <c r="NV35" s="120"/>
      <c r="NW35" s="120"/>
      <c r="NX35" s="120"/>
      <c r="NY35" s="120"/>
      <c r="NZ35" s="120"/>
      <c r="OA35" s="120"/>
      <c r="OB35" s="120"/>
      <c r="OC35" s="120"/>
      <c r="OD35" s="120"/>
      <c r="OE35" s="120"/>
      <c r="OF35" s="120"/>
      <c r="OG35" s="120"/>
      <c r="OH35" s="120"/>
      <c r="OI35" s="120"/>
      <c r="OJ35" s="120"/>
      <c r="OK35" s="120"/>
      <c r="OL35" s="120"/>
      <c r="OM35" s="120"/>
      <c r="ON35" s="120"/>
      <c r="OO35" s="120"/>
      <c r="OP35" s="120"/>
      <c r="OQ35" s="120"/>
      <c r="OR35" s="120"/>
      <c r="OS35" s="120"/>
      <c r="OT35" s="120"/>
      <c r="OU35" s="120"/>
      <c r="OV35" s="120"/>
      <c r="OW35" s="120"/>
      <c r="OX35" s="120"/>
      <c r="OY35" s="120"/>
      <c r="OZ35" s="120"/>
      <c r="PA35" s="120"/>
      <c r="PB35" s="120"/>
      <c r="PC35" s="120"/>
      <c r="PD35" s="120"/>
      <c r="PE35" s="120"/>
      <c r="PF35" s="120"/>
      <c r="PG35" s="120"/>
      <c r="PH35" s="120"/>
      <c r="PI35" s="120"/>
      <c r="PJ35" s="120"/>
      <c r="PK35" s="120"/>
      <c r="PL35" s="120"/>
      <c r="PM35" s="120"/>
      <c r="PN35" s="120"/>
      <c r="PO35" s="120"/>
      <c r="PP35" s="120"/>
      <c r="PQ35" s="120"/>
      <c r="PR35" s="120"/>
      <c r="PS35" s="120"/>
      <c r="PT35" s="120"/>
      <c r="PU35" s="120"/>
      <c r="PV35" s="120"/>
      <c r="PW35" s="120"/>
      <c r="PX35" s="120"/>
      <c r="PY35" s="120"/>
      <c r="PZ35" s="120"/>
      <c r="QA35" s="120"/>
      <c r="QB35" s="120"/>
      <c r="QC35" s="120"/>
      <c r="QD35" s="120"/>
      <c r="QE35" s="120"/>
      <c r="QF35" s="120"/>
      <c r="QG35" s="120"/>
      <c r="QH35" s="120"/>
      <c r="QI35" s="120"/>
      <c r="QJ35" s="120"/>
      <c r="QK35" s="120"/>
      <c r="QL35" s="120"/>
      <c r="QM35" s="120"/>
      <c r="QN35" s="120"/>
      <c r="QO35" s="120"/>
      <c r="QP35" s="120"/>
      <c r="QQ35" s="120"/>
      <c r="QR35" s="120"/>
      <c r="QS35" s="120"/>
      <c r="QT35" s="120"/>
      <c r="QU35" s="120"/>
      <c r="QV35" s="120"/>
      <c r="QW35" s="120"/>
      <c r="QX35" s="120"/>
      <c r="QY35" s="120"/>
      <c r="QZ35" s="120"/>
      <c r="RA35" s="120"/>
      <c r="RB35" s="120"/>
      <c r="RC35" s="120"/>
      <c r="RD35" s="120"/>
      <c r="RE35" s="120"/>
      <c r="RF35" s="120"/>
      <c r="RG35" s="120"/>
      <c r="RH35" s="120"/>
      <c r="RI35" s="120"/>
      <c r="RJ35" s="120"/>
      <c r="RK35" s="120"/>
      <c r="RL35" s="120"/>
      <c r="RM35" s="120"/>
      <c r="RN35" s="120"/>
      <c r="RO35" s="120"/>
      <c r="RP35" s="120"/>
      <c r="RQ35" s="120"/>
      <c r="RR35" s="120"/>
      <c r="RS35" s="120"/>
      <c r="RT35" s="120"/>
      <c r="RU35" s="120"/>
      <c r="RV35" s="120"/>
      <c r="RW35" s="120"/>
      <c r="RX35" s="120"/>
      <c r="RY35" s="120"/>
      <c r="RZ35" s="120"/>
      <c r="SA35" s="120"/>
      <c r="SB35" s="120"/>
      <c r="SC35" s="120"/>
      <c r="SD35" s="120"/>
      <c r="SE35" s="120"/>
      <c r="SF35" s="120"/>
      <c r="SG35" s="120"/>
      <c r="SH35" s="120"/>
      <c r="SI35" s="120"/>
      <c r="SJ35" s="120"/>
      <c r="SK35" s="120"/>
      <c r="SL35" s="120"/>
      <c r="SM35" s="120"/>
      <c r="SN35" s="120"/>
      <c r="SO35" s="120"/>
      <c r="SP35" s="120"/>
      <c r="SQ35" s="120"/>
      <c r="SR35" s="120"/>
      <c r="SS35" s="120"/>
      <c r="ST35" s="120"/>
      <c r="SU35" s="120"/>
      <c r="SV35" s="120"/>
      <c r="SW35" s="120"/>
      <c r="SX35" s="120"/>
      <c r="SY35" s="120"/>
      <c r="SZ35" s="120"/>
      <c r="TA35" s="120"/>
      <c r="TB35" s="120"/>
      <c r="TC35" s="120"/>
      <c r="TD35" s="120"/>
      <c r="TE35" s="120"/>
      <c r="TF35" s="120"/>
      <c r="TG35" s="120"/>
      <c r="TH35" s="120"/>
      <c r="TI35" s="120"/>
      <c r="TJ35" s="120"/>
      <c r="TK35" s="120"/>
      <c r="TL35" s="120"/>
      <c r="TM35" s="120"/>
      <c r="TN35" s="120"/>
      <c r="TO35" s="120"/>
      <c r="TP35" s="120"/>
      <c r="TQ35" s="120"/>
      <c r="TR35" s="120"/>
      <c r="TS35" s="120"/>
      <c r="TT35" s="120"/>
      <c r="TU35" s="120"/>
      <c r="TV35" s="120"/>
      <c r="TW35" s="120"/>
      <c r="TX35" s="120"/>
      <c r="TY35" s="120"/>
      <c r="TZ35" s="120"/>
      <c r="UA35" s="120"/>
      <c r="UB35" s="120"/>
      <c r="UC35" s="120"/>
      <c r="UD35" s="120"/>
      <c r="UE35" s="120"/>
      <c r="UF35" s="120"/>
      <c r="UG35" s="120"/>
      <c r="UH35" s="120"/>
      <c r="UI35" s="120"/>
      <c r="UJ35" s="120"/>
      <c r="UK35" s="120"/>
      <c r="UL35" s="120"/>
      <c r="UM35" s="120"/>
      <c r="UN35" s="120"/>
      <c r="UO35" s="120"/>
      <c r="UP35" s="120"/>
      <c r="UQ35" s="120"/>
      <c r="UR35" s="120"/>
      <c r="US35" s="120"/>
      <c r="UT35" s="120"/>
      <c r="UU35" s="120"/>
      <c r="UV35" s="120"/>
      <c r="UW35" s="120"/>
      <c r="UX35" s="120"/>
      <c r="UY35" s="120"/>
      <c r="UZ35" s="120"/>
      <c r="VA35" s="120"/>
      <c r="VB35" s="120"/>
      <c r="VC35" s="120"/>
      <c r="VD35" s="120"/>
      <c r="VE35" s="120"/>
      <c r="VF35" s="120"/>
      <c r="VG35" s="120"/>
      <c r="VH35" s="120"/>
      <c r="VI35" s="120"/>
      <c r="VJ35" s="120"/>
      <c r="VK35" s="120"/>
      <c r="VL35" s="120"/>
      <c r="VM35" s="120"/>
      <c r="VN35" s="120"/>
      <c r="VO35" s="120"/>
      <c r="VP35" s="120"/>
      <c r="VQ35" s="120"/>
      <c r="VR35" s="120"/>
      <c r="VS35" s="120"/>
      <c r="VT35" s="120"/>
      <c r="VU35" s="120"/>
      <c r="VV35" s="120"/>
      <c r="VW35" s="120"/>
      <c r="VX35" s="120"/>
      <c r="VY35" s="120"/>
      <c r="VZ35" s="120"/>
      <c r="WA35" s="120"/>
      <c r="WB35" s="120"/>
      <c r="WC35" s="120"/>
      <c r="WD35" s="120"/>
      <c r="WE35" s="120"/>
      <c r="WF35" s="120"/>
      <c r="WG35" s="120"/>
      <c r="WH35" s="120"/>
      <c r="WI35" s="120"/>
      <c r="WJ35" s="120"/>
      <c r="WK35" s="120"/>
      <c r="WL35" s="120"/>
      <c r="WM35" s="120"/>
      <c r="WN35" s="120"/>
      <c r="WO35" s="120"/>
      <c r="WP35" s="120"/>
      <c r="WQ35" s="120"/>
      <c r="WR35" s="120"/>
      <c r="WS35" s="120"/>
      <c r="WT35" s="120"/>
      <c r="WU35" s="120"/>
      <c r="WV35" s="120"/>
      <c r="WW35" s="120"/>
      <c r="WX35" s="120"/>
      <c r="WY35" s="120"/>
      <c r="WZ35" s="120"/>
      <c r="XA35" s="120"/>
      <c r="XB35" s="120"/>
      <c r="XC35" s="120"/>
      <c r="XD35" s="120"/>
      <c r="XE35" s="120"/>
      <c r="XF35" s="120"/>
      <c r="XG35" s="120"/>
      <c r="XH35" s="120"/>
      <c r="XI35" s="120"/>
      <c r="XJ35" s="120"/>
      <c r="XK35" s="120"/>
      <c r="XL35" s="120"/>
      <c r="XM35" s="120"/>
      <c r="XN35" s="120"/>
      <c r="XO35" s="120"/>
      <c r="XP35" s="120"/>
      <c r="XQ35" s="120"/>
      <c r="XR35" s="120"/>
      <c r="XS35" s="120"/>
      <c r="XT35" s="120"/>
      <c r="XU35" s="120"/>
      <c r="XV35" s="120"/>
      <c r="XW35" s="120"/>
      <c r="XX35" s="120"/>
      <c r="XY35" s="120"/>
      <c r="XZ35" s="120"/>
      <c r="YA35" s="120"/>
      <c r="YB35" s="120"/>
      <c r="YC35" s="120"/>
      <c r="YD35" s="120"/>
      <c r="YE35" s="120"/>
      <c r="YF35" s="120"/>
      <c r="YG35" s="120"/>
      <c r="YH35" s="120"/>
      <c r="YI35" s="120"/>
      <c r="YJ35" s="120"/>
      <c r="YK35" s="120"/>
      <c r="YL35" s="120"/>
      <c r="YM35" s="120"/>
      <c r="YN35" s="120"/>
      <c r="YO35" s="120"/>
      <c r="YP35" s="120"/>
      <c r="YQ35" s="120"/>
      <c r="YR35" s="120"/>
      <c r="YS35" s="120"/>
      <c r="YT35" s="120"/>
      <c r="YU35" s="120"/>
      <c r="YV35" s="120"/>
      <c r="YW35" s="120"/>
      <c r="YX35" s="120"/>
      <c r="YY35" s="120"/>
      <c r="YZ35" s="120"/>
      <c r="ZA35" s="120"/>
      <c r="ZB35" s="120"/>
      <c r="ZC35" s="120"/>
      <c r="ZD35" s="120"/>
      <c r="ZE35" s="120"/>
      <c r="ZF35" s="120"/>
      <c r="ZG35" s="120"/>
      <c r="ZH35" s="120"/>
      <c r="ZI35" s="120"/>
      <c r="ZJ35" s="120"/>
      <c r="ZK35" s="120"/>
      <c r="ZL35" s="120"/>
      <c r="ZM35" s="120"/>
      <c r="ZN35" s="120"/>
      <c r="ZO35" s="120"/>
      <c r="ZP35" s="120"/>
      <c r="ZQ35" s="120"/>
      <c r="ZR35" s="120"/>
      <c r="ZS35" s="120"/>
      <c r="ZT35" s="120"/>
      <c r="ZU35" s="120"/>
      <c r="ZV35" s="120"/>
      <c r="ZW35" s="120"/>
      <c r="ZX35" s="120"/>
      <c r="ZY35" s="120"/>
      <c r="ZZ35" s="120"/>
      <c r="AAA35" s="120"/>
      <c r="AAB35" s="120"/>
      <c r="AAC35" s="120"/>
      <c r="AAD35" s="120"/>
      <c r="AAE35" s="120"/>
      <c r="AAF35" s="120"/>
      <c r="AAG35" s="120"/>
      <c r="AAH35" s="120"/>
      <c r="AAI35" s="120"/>
      <c r="AAJ35" s="120"/>
      <c r="AAK35" s="120"/>
      <c r="AAL35" s="120"/>
      <c r="AAM35" s="120"/>
      <c r="AAN35" s="120"/>
      <c r="AAO35" s="120"/>
      <c r="AAP35" s="120"/>
      <c r="AAQ35" s="120"/>
      <c r="AAR35" s="120"/>
      <c r="AAS35" s="120"/>
      <c r="AAT35" s="120"/>
      <c r="AAU35" s="120"/>
      <c r="AAV35" s="120"/>
      <c r="AAW35" s="120"/>
      <c r="AAX35" s="120"/>
      <c r="AAY35" s="120"/>
      <c r="AAZ35" s="120"/>
      <c r="ABA35" s="120"/>
      <c r="ABB35" s="120"/>
      <c r="ABC35" s="120"/>
      <c r="ABD35" s="120"/>
      <c r="ABE35" s="120"/>
      <c r="ABF35" s="120"/>
      <c r="ABG35" s="120"/>
      <c r="ABH35" s="120"/>
      <c r="ABI35" s="120"/>
      <c r="ABJ35" s="120"/>
      <c r="ABK35" s="120"/>
      <c r="ABL35" s="120"/>
      <c r="ABM35" s="120"/>
      <c r="ABN35" s="120"/>
      <c r="ABO35" s="120"/>
      <c r="ABP35" s="120"/>
      <c r="ABQ35" s="120"/>
      <c r="ABR35" s="120"/>
      <c r="ABS35" s="120"/>
      <c r="ABT35" s="120"/>
      <c r="ABU35" s="120"/>
      <c r="ABV35" s="120"/>
      <c r="ABW35" s="120"/>
      <c r="ABX35" s="120"/>
      <c r="ABY35" s="120"/>
      <c r="ABZ35" s="120"/>
      <c r="ACA35" s="120"/>
      <c r="ACB35" s="120"/>
      <c r="ACC35" s="120"/>
      <c r="ACD35" s="120"/>
      <c r="ACE35" s="120"/>
      <c r="ACF35" s="120"/>
      <c r="ACG35" s="120"/>
      <c r="ACH35" s="120"/>
      <c r="ACI35" s="120"/>
      <c r="ACJ35" s="120"/>
      <c r="ACK35" s="120"/>
      <c r="ACL35" s="120"/>
      <c r="ACM35" s="120"/>
      <c r="ACN35" s="120"/>
      <c r="ACO35" s="120"/>
      <c r="ACP35" s="120"/>
      <c r="ACQ35" s="120"/>
      <c r="ACR35" s="120"/>
      <c r="ACS35" s="120"/>
      <c r="ACT35" s="120"/>
      <c r="ACU35" s="120"/>
      <c r="ACV35" s="120"/>
      <c r="ACW35" s="120"/>
      <c r="ACX35" s="120"/>
      <c r="ACY35" s="120"/>
      <c r="ACZ35" s="120"/>
      <c r="ADA35" s="120"/>
      <c r="ADB35" s="120"/>
      <c r="ADC35" s="120"/>
      <c r="ADD35" s="120"/>
      <c r="ADE35" s="120"/>
      <c r="ADF35" s="120"/>
      <c r="ADG35" s="120"/>
      <c r="ADH35" s="120"/>
      <c r="ADI35" s="120"/>
      <c r="ADJ35" s="120"/>
      <c r="ADK35" s="120"/>
      <c r="ADL35" s="120"/>
      <c r="ADM35" s="120"/>
      <c r="ADN35" s="120"/>
      <c r="ADO35" s="120"/>
      <c r="ADP35" s="120"/>
      <c r="ADQ35" s="120"/>
      <c r="ADR35" s="120"/>
      <c r="ADS35" s="120"/>
      <c r="ADT35" s="120"/>
      <c r="ADU35" s="120"/>
      <c r="ADV35" s="120"/>
      <c r="ADW35" s="120"/>
      <c r="ADX35" s="120"/>
      <c r="ADY35" s="120"/>
      <c r="ADZ35" s="120"/>
      <c r="AEA35" s="120"/>
      <c r="AEB35" s="120"/>
      <c r="AEC35" s="120"/>
      <c r="AED35" s="120"/>
      <c r="AEE35" s="120"/>
      <c r="AEF35" s="120"/>
      <c r="AEG35" s="120"/>
      <c r="AEH35" s="120"/>
      <c r="AEI35" s="120"/>
      <c r="AEJ35" s="120"/>
      <c r="AEK35" s="120"/>
      <c r="AEL35" s="120"/>
      <c r="AEM35" s="120"/>
      <c r="AEN35" s="120"/>
      <c r="AEO35" s="120"/>
      <c r="AEP35" s="120"/>
      <c r="AEQ35" s="120"/>
      <c r="AER35" s="120"/>
      <c r="AES35" s="120"/>
      <c r="AET35" s="120"/>
      <c r="AEU35" s="120"/>
      <c r="AEV35" s="120"/>
      <c r="AEW35" s="120"/>
      <c r="AEX35" s="120"/>
      <c r="AEY35" s="120"/>
      <c r="AEZ35" s="120"/>
      <c r="AFA35" s="120"/>
      <c r="AFB35" s="120"/>
      <c r="AFC35" s="120"/>
      <c r="AFD35" s="120"/>
      <c r="AFE35" s="120"/>
      <c r="AFF35" s="120"/>
      <c r="AFG35" s="120"/>
      <c r="AFH35" s="120"/>
      <c r="AFI35" s="120"/>
      <c r="AFJ35" s="120"/>
      <c r="AFK35" s="120"/>
      <c r="AFL35" s="120"/>
      <c r="AFM35" s="120"/>
      <c r="AFN35" s="120"/>
      <c r="AFO35" s="120"/>
      <c r="AFP35" s="120"/>
      <c r="AFQ35" s="120"/>
      <c r="AFR35" s="120"/>
      <c r="AFS35" s="120"/>
      <c r="AFT35" s="120"/>
      <c r="AFU35" s="120"/>
      <c r="AFV35" s="120"/>
      <c r="AFW35" s="120"/>
      <c r="AFX35" s="120"/>
      <c r="AFY35" s="120"/>
      <c r="AFZ35" s="120"/>
      <c r="AGA35" s="120"/>
      <c r="AGB35" s="120"/>
      <c r="AGC35" s="120"/>
      <c r="AGD35" s="120"/>
      <c r="AGE35" s="120"/>
      <c r="AGF35" s="120"/>
      <c r="AGG35" s="120"/>
      <c r="AGH35" s="120"/>
      <c r="AGI35" s="120"/>
      <c r="AGJ35" s="120"/>
      <c r="AGK35" s="120"/>
      <c r="AGL35" s="120"/>
      <c r="AGM35" s="120"/>
      <c r="AGN35" s="120"/>
      <c r="AGO35" s="120"/>
      <c r="AGP35" s="120"/>
      <c r="AGQ35" s="120"/>
      <c r="AGR35" s="120"/>
      <c r="AGS35" s="120"/>
      <c r="AGT35" s="120"/>
      <c r="AGU35" s="120"/>
      <c r="AGV35" s="120"/>
      <c r="AGW35" s="120"/>
      <c r="AGX35" s="120"/>
      <c r="AGY35" s="120"/>
      <c r="AGZ35" s="120"/>
      <c r="AHA35" s="120"/>
      <c r="AHB35" s="120"/>
      <c r="AHC35" s="120"/>
      <c r="AHD35" s="120"/>
      <c r="AHE35" s="120"/>
      <c r="AHF35" s="120"/>
      <c r="AHG35" s="120"/>
      <c r="AHH35" s="120"/>
      <c r="AHI35" s="120"/>
      <c r="AHJ35" s="120"/>
      <c r="AHK35" s="120"/>
      <c r="AHL35" s="120"/>
      <c r="AHM35" s="120"/>
      <c r="AHN35" s="120"/>
      <c r="AHO35" s="120"/>
      <c r="AHP35" s="120"/>
      <c r="AHQ35" s="120"/>
      <c r="AHR35" s="120"/>
      <c r="AHS35" s="120"/>
      <c r="AHT35" s="120"/>
      <c r="AHU35" s="120"/>
      <c r="AHV35" s="120"/>
      <c r="AHW35" s="120"/>
      <c r="AHX35" s="120"/>
      <c r="AHY35" s="120"/>
      <c r="AHZ35" s="120"/>
      <c r="AIA35" s="120"/>
      <c r="AIB35" s="120"/>
      <c r="AIC35" s="120"/>
      <c r="AID35" s="120"/>
      <c r="AIE35" s="120"/>
      <c r="AIF35" s="120"/>
      <c r="AIG35" s="120"/>
      <c r="AIH35" s="120"/>
      <c r="AII35" s="120"/>
      <c r="AIJ35" s="120"/>
      <c r="AIK35" s="120"/>
      <c r="AIL35" s="120"/>
      <c r="AIM35" s="120"/>
      <c r="AIN35" s="120"/>
      <c r="AIO35" s="120"/>
      <c r="AIP35" s="120"/>
      <c r="AIQ35" s="120"/>
      <c r="AIR35" s="120"/>
      <c r="AIS35" s="120"/>
      <c r="AIT35" s="120"/>
      <c r="AIU35" s="120"/>
      <c r="AIV35" s="120"/>
      <c r="AIW35" s="120"/>
      <c r="AIX35" s="120"/>
      <c r="AIY35" s="120"/>
      <c r="AIZ35" s="120"/>
      <c r="AJA35" s="120"/>
      <c r="AJB35" s="120"/>
      <c r="AJC35" s="120"/>
      <c r="AJD35" s="120"/>
      <c r="AJE35" s="120"/>
      <c r="AJF35" s="120"/>
      <c r="AJG35" s="120"/>
      <c r="AJH35" s="120"/>
      <c r="AJI35" s="120"/>
      <c r="AJJ35" s="120"/>
      <c r="AJK35" s="120"/>
      <c r="AJL35" s="120"/>
      <c r="AJM35" s="120"/>
      <c r="AJN35" s="120"/>
      <c r="AJO35" s="120"/>
      <c r="AJP35" s="120"/>
      <c r="AJQ35" s="120"/>
      <c r="AJR35" s="120"/>
      <c r="AJS35" s="120"/>
      <c r="AJT35" s="120"/>
      <c r="AJU35" s="120"/>
      <c r="AJV35" s="120"/>
      <c r="AJW35" s="120"/>
      <c r="AJX35" s="120"/>
      <c r="AJY35" s="120"/>
      <c r="AJZ35" s="120"/>
      <c r="AKA35" s="120"/>
      <c r="AKB35" s="120"/>
      <c r="AKC35" s="120"/>
      <c r="AKD35" s="120"/>
      <c r="AKE35" s="120"/>
      <c r="AKF35" s="120"/>
      <c r="AKG35" s="120"/>
      <c r="AKH35" s="120"/>
      <c r="AKI35" s="120"/>
      <c r="AKJ35" s="120"/>
      <c r="AKK35" s="120"/>
      <c r="AKL35" s="120"/>
      <c r="AKM35" s="120"/>
      <c r="AKN35" s="120"/>
      <c r="AKO35" s="120"/>
      <c r="AKP35" s="120"/>
      <c r="AKQ35" s="120"/>
      <c r="AKR35" s="120"/>
      <c r="AKS35" s="120"/>
      <c r="AKT35" s="120"/>
      <c r="AKU35" s="120"/>
      <c r="AKV35" s="120"/>
      <c r="AKW35" s="120"/>
      <c r="AKX35" s="120"/>
      <c r="AKY35" s="120"/>
      <c r="AKZ35" s="120"/>
      <c r="ALA35" s="120"/>
      <c r="ALB35" s="120"/>
      <c r="ALC35" s="120"/>
      <c r="ALD35" s="120"/>
      <c r="ALE35" s="120"/>
      <c r="ALF35" s="120"/>
      <c r="ALG35" s="120"/>
      <c r="ALH35" s="120"/>
      <c r="ALI35" s="120"/>
      <c r="ALJ35" s="120"/>
      <c r="ALK35" s="120"/>
      <c r="ALL35" s="120"/>
      <c r="ALM35" s="120"/>
      <c r="ALN35" s="120"/>
      <c r="ALO35" s="120"/>
      <c r="ALP35" s="120"/>
      <c r="ALQ35" s="120"/>
      <c r="ALR35" s="120"/>
      <c r="ALS35" s="120"/>
      <c r="ALT35" s="120"/>
      <c r="ALU35" s="120"/>
      <c r="ALV35" s="120"/>
      <c r="ALW35" s="120"/>
      <c r="ALX35" s="120"/>
      <c r="ALY35" s="120"/>
      <c r="ALZ35" s="120"/>
      <c r="AMA35" s="120"/>
      <c r="AMB35" s="120"/>
      <c r="AMC35" s="120"/>
      <c r="AMD35" s="120"/>
      <c r="AME35" s="120"/>
      <c r="AMF35" s="120"/>
      <c r="AMG35" s="120"/>
      <c r="AMH35" s="120"/>
      <c r="AMI35" s="120"/>
      <c r="AMJ35" s="120"/>
      <c r="AMK35" s="120"/>
    </row>
    <row r="36" spans="1:1025">
      <c r="A36" s="109"/>
      <c r="B36" s="111" t="s">
        <v>1431</v>
      </c>
      <c r="C36" s="107"/>
      <c r="D36" s="110"/>
      <c r="E36" s="105"/>
      <c r="F36" s="106"/>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I36" s="120"/>
      <c r="CJ36" s="120"/>
      <c r="CK36" s="120"/>
      <c r="CL36" s="120"/>
      <c r="CM36" s="120"/>
      <c r="CN36" s="120"/>
      <c r="CO36" s="120"/>
      <c r="CP36" s="120"/>
      <c r="CQ36" s="120"/>
      <c r="CR36" s="120"/>
      <c r="CS36" s="120"/>
      <c r="CT36" s="120"/>
      <c r="CU36" s="120"/>
      <c r="CV36" s="120"/>
      <c r="CW36" s="120"/>
      <c r="CX36" s="120"/>
      <c r="CY36" s="120"/>
      <c r="CZ36" s="120"/>
      <c r="DA36" s="120"/>
      <c r="DB36" s="120"/>
      <c r="DC36" s="120"/>
      <c r="DD36" s="120"/>
      <c r="DE36" s="120"/>
      <c r="DF36" s="120"/>
      <c r="DG36" s="120"/>
      <c r="DH36" s="120"/>
      <c r="DI36" s="120"/>
      <c r="DJ36" s="120"/>
      <c r="DK36" s="120"/>
      <c r="DL36" s="120"/>
      <c r="DM36" s="120"/>
      <c r="DN36" s="120"/>
      <c r="DO36" s="120"/>
      <c r="DP36" s="120"/>
      <c r="DQ36" s="120"/>
      <c r="DR36" s="120"/>
      <c r="DS36" s="120"/>
      <c r="DT36" s="120"/>
      <c r="DU36" s="120"/>
      <c r="DV36" s="120"/>
      <c r="DW36" s="120"/>
      <c r="DX36" s="120"/>
      <c r="DY36" s="120"/>
      <c r="DZ36" s="120"/>
      <c r="EA36" s="120"/>
      <c r="EB36" s="120"/>
      <c r="EC36" s="120"/>
      <c r="ED36" s="120"/>
      <c r="EE36" s="120"/>
      <c r="EF36" s="120"/>
      <c r="EG36" s="120"/>
      <c r="EH36" s="120"/>
      <c r="EI36" s="120"/>
      <c r="EJ36" s="120"/>
      <c r="EK36" s="120"/>
      <c r="EL36" s="120"/>
      <c r="EM36" s="120"/>
      <c r="EN36" s="120"/>
      <c r="EO36" s="120"/>
      <c r="EP36" s="120"/>
      <c r="EQ36" s="120"/>
      <c r="ER36" s="120"/>
      <c r="ES36" s="120"/>
      <c r="ET36" s="120"/>
      <c r="EU36" s="120"/>
      <c r="EV36" s="120"/>
      <c r="EW36" s="120"/>
      <c r="EX36" s="120"/>
      <c r="EY36" s="120"/>
      <c r="EZ36" s="120"/>
      <c r="FA36" s="120"/>
      <c r="FB36" s="120"/>
      <c r="FC36" s="120"/>
      <c r="FD36" s="120"/>
      <c r="FE36" s="120"/>
      <c r="FF36" s="120"/>
      <c r="FG36" s="120"/>
      <c r="FH36" s="120"/>
      <c r="FI36" s="120"/>
      <c r="FJ36" s="120"/>
      <c r="FK36" s="120"/>
      <c r="FL36" s="120"/>
      <c r="FM36" s="120"/>
      <c r="FN36" s="120"/>
      <c r="FO36" s="120"/>
      <c r="FP36" s="120"/>
      <c r="FQ36" s="120"/>
      <c r="FR36" s="120"/>
      <c r="FS36" s="120"/>
      <c r="FT36" s="120"/>
      <c r="FU36" s="120"/>
      <c r="FV36" s="120"/>
      <c r="FW36" s="120"/>
      <c r="FX36" s="120"/>
      <c r="FY36" s="120"/>
      <c r="FZ36" s="120"/>
      <c r="GA36" s="120"/>
      <c r="GB36" s="120"/>
      <c r="GC36" s="120"/>
      <c r="GD36" s="120"/>
      <c r="GE36" s="120"/>
      <c r="GF36" s="120"/>
      <c r="GG36" s="120"/>
      <c r="GH36" s="120"/>
      <c r="GI36" s="120"/>
      <c r="GJ36" s="120"/>
      <c r="GK36" s="120"/>
      <c r="GL36" s="120"/>
      <c r="GM36" s="120"/>
      <c r="GN36" s="120"/>
      <c r="GO36" s="120"/>
      <c r="GP36" s="120"/>
      <c r="GQ36" s="120"/>
      <c r="GR36" s="120"/>
      <c r="GS36" s="120"/>
      <c r="GT36" s="120"/>
      <c r="GU36" s="120"/>
      <c r="GV36" s="120"/>
      <c r="GW36" s="120"/>
      <c r="GX36" s="120"/>
      <c r="GY36" s="120"/>
      <c r="GZ36" s="120"/>
      <c r="HA36" s="120"/>
      <c r="HB36" s="120"/>
      <c r="HC36" s="120"/>
      <c r="HD36" s="120"/>
      <c r="HE36" s="120"/>
      <c r="HF36" s="120"/>
      <c r="HG36" s="120"/>
      <c r="HH36" s="120"/>
      <c r="HI36" s="120"/>
      <c r="HJ36" s="120"/>
      <c r="HK36" s="120"/>
      <c r="HL36" s="120"/>
      <c r="HM36" s="120"/>
      <c r="HN36" s="120"/>
      <c r="HO36" s="120"/>
      <c r="HP36" s="120"/>
      <c r="HQ36" s="120"/>
      <c r="HR36" s="120"/>
      <c r="HS36" s="120"/>
      <c r="HT36" s="120"/>
      <c r="HU36" s="120"/>
      <c r="HV36" s="120"/>
      <c r="HW36" s="120"/>
      <c r="HX36" s="120"/>
      <c r="HY36" s="120"/>
      <c r="HZ36" s="120"/>
      <c r="IA36" s="120"/>
      <c r="IB36" s="120"/>
      <c r="IC36" s="120"/>
      <c r="ID36" s="120"/>
      <c r="IE36" s="120"/>
      <c r="IF36" s="120"/>
      <c r="IG36" s="120"/>
      <c r="IH36" s="120"/>
      <c r="II36" s="120"/>
      <c r="IJ36" s="120"/>
      <c r="IK36" s="120"/>
      <c r="IL36" s="120"/>
      <c r="IM36" s="120"/>
      <c r="IN36" s="120"/>
      <c r="IO36" s="120"/>
      <c r="IP36" s="120"/>
      <c r="IQ36" s="120"/>
      <c r="IR36" s="120"/>
      <c r="IS36" s="120"/>
      <c r="IT36" s="120"/>
      <c r="IU36" s="120"/>
      <c r="IV36" s="120"/>
      <c r="IW36" s="120"/>
      <c r="IX36" s="120"/>
      <c r="IY36" s="120"/>
      <c r="IZ36" s="120"/>
      <c r="JA36" s="120"/>
      <c r="JB36" s="120"/>
      <c r="JC36" s="120"/>
      <c r="JD36" s="120"/>
      <c r="JE36" s="120"/>
      <c r="JF36" s="120"/>
      <c r="JG36" s="120"/>
      <c r="JH36" s="120"/>
      <c r="JI36" s="120"/>
      <c r="JJ36" s="120"/>
      <c r="JK36" s="120"/>
      <c r="JL36" s="120"/>
      <c r="JM36" s="120"/>
      <c r="JN36" s="120"/>
      <c r="JO36" s="120"/>
      <c r="JP36" s="120"/>
      <c r="JQ36" s="120"/>
      <c r="JR36" s="120"/>
      <c r="JS36" s="120"/>
      <c r="JT36" s="120"/>
      <c r="JU36" s="120"/>
      <c r="JV36" s="120"/>
      <c r="JW36" s="120"/>
      <c r="JX36" s="120"/>
      <c r="JY36" s="120"/>
      <c r="JZ36" s="120"/>
      <c r="KA36" s="120"/>
      <c r="KB36" s="120"/>
      <c r="KC36" s="120"/>
      <c r="KD36" s="120"/>
      <c r="KE36" s="120"/>
      <c r="KF36" s="120"/>
      <c r="KG36" s="120"/>
      <c r="KH36" s="120"/>
      <c r="KI36" s="120"/>
      <c r="KJ36" s="120"/>
      <c r="KK36" s="120"/>
      <c r="KL36" s="120"/>
      <c r="KM36" s="120"/>
      <c r="KN36" s="120"/>
      <c r="KO36" s="120"/>
      <c r="KP36" s="120"/>
      <c r="KQ36" s="120"/>
      <c r="KR36" s="120"/>
      <c r="KS36" s="120"/>
      <c r="KT36" s="120"/>
      <c r="KU36" s="120"/>
      <c r="KV36" s="120"/>
      <c r="KW36" s="120"/>
      <c r="KX36" s="120"/>
      <c r="KY36" s="120"/>
      <c r="KZ36" s="120"/>
      <c r="LA36" s="120"/>
      <c r="LB36" s="120"/>
      <c r="LC36" s="120"/>
      <c r="LD36" s="120"/>
      <c r="LE36" s="120"/>
      <c r="LF36" s="120"/>
      <c r="LG36" s="120"/>
      <c r="LH36" s="120"/>
      <c r="LI36" s="120"/>
      <c r="LJ36" s="120"/>
      <c r="LK36" s="120"/>
      <c r="LL36" s="120"/>
      <c r="LM36" s="120"/>
      <c r="LN36" s="120"/>
      <c r="LO36" s="120"/>
      <c r="LP36" s="120"/>
      <c r="LQ36" s="120"/>
      <c r="LR36" s="120"/>
      <c r="LS36" s="120"/>
      <c r="LT36" s="120"/>
      <c r="LU36" s="120"/>
      <c r="LV36" s="120"/>
      <c r="LW36" s="120"/>
      <c r="LX36" s="120"/>
      <c r="LY36" s="120"/>
      <c r="LZ36" s="120"/>
      <c r="MA36" s="120"/>
      <c r="MB36" s="120"/>
      <c r="MC36" s="120"/>
      <c r="MD36" s="120"/>
      <c r="ME36" s="120"/>
      <c r="MF36" s="120"/>
      <c r="MG36" s="120"/>
      <c r="MH36" s="120"/>
      <c r="MI36" s="120"/>
      <c r="MJ36" s="120"/>
      <c r="MK36" s="120"/>
      <c r="ML36" s="120"/>
      <c r="MM36" s="120"/>
      <c r="MN36" s="120"/>
      <c r="MO36" s="120"/>
      <c r="MP36" s="120"/>
      <c r="MQ36" s="120"/>
      <c r="MR36" s="120"/>
      <c r="MS36" s="120"/>
      <c r="MT36" s="120"/>
      <c r="MU36" s="120"/>
      <c r="MV36" s="120"/>
      <c r="MW36" s="120"/>
      <c r="MX36" s="120"/>
      <c r="MY36" s="120"/>
      <c r="MZ36" s="120"/>
      <c r="NA36" s="120"/>
      <c r="NB36" s="120"/>
      <c r="NC36" s="120"/>
      <c r="ND36" s="120"/>
      <c r="NE36" s="120"/>
      <c r="NF36" s="120"/>
      <c r="NG36" s="120"/>
      <c r="NH36" s="120"/>
      <c r="NI36" s="120"/>
      <c r="NJ36" s="120"/>
      <c r="NK36" s="120"/>
      <c r="NL36" s="120"/>
      <c r="NM36" s="120"/>
      <c r="NN36" s="120"/>
      <c r="NO36" s="120"/>
      <c r="NP36" s="120"/>
      <c r="NQ36" s="120"/>
      <c r="NR36" s="120"/>
      <c r="NS36" s="120"/>
      <c r="NT36" s="120"/>
      <c r="NU36" s="120"/>
      <c r="NV36" s="120"/>
      <c r="NW36" s="120"/>
      <c r="NX36" s="120"/>
      <c r="NY36" s="120"/>
      <c r="NZ36" s="120"/>
      <c r="OA36" s="120"/>
      <c r="OB36" s="120"/>
      <c r="OC36" s="120"/>
      <c r="OD36" s="120"/>
      <c r="OE36" s="120"/>
      <c r="OF36" s="120"/>
      <c r="OG36" s="120"/>
      <c r="OH36" s="120"/>
      <c r="OI36" s="120"/>
      <c r="OJ36" s="120"/>
      <c r="OK36" s="120"/>
      <c r="OL36" s="120"/>
      <c r="OM36" s="120"/>
      <c r="ON36" s="120"/>
      <c r="OO36" s="120"/>
      <c r="OP36" s="120"/>
      <c r="OQ36" s="120"/>
      <c r="OR36" s="120"/>
      <c r="OS36" s="120"/>
      <c r="OT36" s="120"/>
      <c r="OU36" s="120"/>
      <c r="OV36" s="120"/>
      <c r="OW36" s="120"/>
      <c r="OX36" s="120"/>
      <c r="OY36" s="120"/>
      <c r="OZ36" s="120"/>
      <c r="PA36" s="120"/>
      <c r="PB36" s="120"/>
      <c r="PC36" s="120"/>
      <c r="PD36" s="120"/>
      <c r="PE36" s="120"/>
      <c r="PF36" s="120"/>
      <c r="PG36" s="120"/>
      <c r="PH36" s="120"/>
      <c r="PI36" s="120"/>
      <c r="PJ36" s="120"/>
      <c r="PK36" s="120"/>
      <c r="PL36" s="120"/>
      <c r="PM36" s="120"/>
      <c r="PN36" s="120"/>
      <c r="PO36" s="120"/>
      <c r="PP36" s="120"/>
      <c r="PQ36" s="120"/>
      <c r="PR36" s="120"/>
      <c r="PS36" s="120"/>
      <c r="PT36" s="120"/>
      <c r="PU36" s="120"/>
      <c r="PV36" s="120"/>
      <c r="PW36" s="120"/>
      <c r="PX36" s="120"/>
      <c r="PY36" s="120"/>
      <c r="PZ36" s="120"/>
      <c r="QA36" s="120"/>
      <c r="QB36" s="120"/>
      <c r="QC36" s="120"/>
      <c r="QD36" s="120"/>
      <c r="QE36" s="120"/>
      <c r="QF36" s="120"/>
      <c r="QG36" s="120"/>
      <c r="QH36" s="120"/>
      <c r="QI36" s="120"/>
      <c r="QJ36" s="120"/>
      <c r="QK36" s="120"/>
      <c r="QL36" s="120"/>
      <c r="QM36" s="120"/>
      <c r="QN36" s="120"/>
      <c r="QO36" s="120"/>
      <c r="QP36" s="120"/>
      <c r="QQ36" s="120"/>
      <c r="QR36" s="120"/>
      <c r="QS36" s="120"/>
      <c r="QT36" s="120"/>
      <c r="QU36" s="120"/>
      <c r="QV36" s="120"/>
      <c r="QW36" s="120"/>
      <c r="QX36" s="120"/>
      <c r="QY36" s="120"/>
      <c r="QZ36" s="120"/>
      <c r="RA36" s="120"/>
      <c r="RB36" s="120"/>
      <c r="RC36" s="120"/>
      <c r="RD36" s="120"/>
      <c r="RE36" s="120"/>
      <c r="RF36" s="120"/>
      <c r="RG36" s="120"/>
      <c r="RH36" s="120"/>
      <c r="RI36" s="120"/>
      <c r="RJ36" s="120"/>
      <c r="RK36" s="120"/>
      <c r="RL36" s="120"/>
      <c r="RM36" s="120"/>
      <c r="RN36" s="120"/>
      <c r="RO36" s="120"/>
      <c r="RP36" s="120"/>
      <c r="RQ36" s="120"/>
      <c r="RR36" s="120"/>
      <c r="RS36" s="120"/>
      <c r="RT36" s="120"/>
      <c r="RU36" s="120"/>
      <c r="RV36" s="120"/>
      <c r="RW36" s="120"/>
      <c r="RX36" s="120"/>
      <c r="RY36" s="120"/>
      <c r="RZ36" s="120"/>
      <c r="SA36" s="120"/>
      <c r="SB36" s="120"/>
      <c r="SC36" s="120"/>
      <c r="SD36" s="120"/>
      <c r="SE36" s="120"/>
      <c r="SF36" s="120"/>
      <c r="SG36" s="120"/>
      <c r="SH36" s="120"/>
      <c r="SI36" s="120"/>
      <c r="SJ36" s="120"/>
      <c r="SK36" s="120"/>
      <c r="SL36" s="120"/>
      <c r="SM36" s="120"/>
      <c r="SN36" s="120"/>
      <c r="SO36" s="120"/>
      <c r="SP36" s="120"/>
      <c r="SQ36" s="120"/>
      <c r="SR36" s="120"/>
      <c r="SS36" s="120"/>
      <c r="ST36" s="120"/>
      <c r="SU36" s="120"/>
      <c r="SV36" s="120"/>
      <c r="SW36" s="120"/>
      <c r="SX36" s="120"/>
      <c r="SY36" s="120"/>
      <c r="SZ36" s="120"/>
      <c r="TA36" s="120"/>
      <c r="TB36" s="120"/>
      <c r="TC36" s="120"/>
      <c r="TD36" s="120"/>
      <c r="TE36" s="120"/>
      <c r="TF36" s="120"/>
      <c r="TG36" s="120"/>
      <c r="TH36" s="120"/>
      <c r="TI36" s="120"/>
      <c r="TJ36" s="120"/>
      <c r="TK36" s="120"/>
      <c r="TL36" s="120"/>
      <c r="TM36" s="120"/>
      <c r="TN36" s="120"/>
      <c r="TO36" s="120"/>
      <c r="TP36" s="120"/>
      <c r="TQ36" s="120"/>
      <c r="TR36" s="120"/>
      <c r="TS36" s="120"/>
      <c r="TT36" s="120"/>
      <c r="TU36" s="120"/>
      <c r="TV36" s="120"/>
      <c r="TW36" s="120"/>
      <c r="TX36" s="120"/>
      <c r="TY36" s="120"/>
      <c r="TZ36" s="120"/>
      <c r="UA36" s="120"/>
      <c r="UB36" s="120"/>
      <c r="UC36" s="120"/>
      <c r="UD36" s="120"/>
      <c r="UE36" s="120"/>
      <c r="UF36" s="120"/>
      <c r="UG36" s="120"/>
      <c r="UH36" s="120"/>
      <c r="UI36" s="120"/>
      <c r="UJ36" s="120"/>
      <c r="UK36" s="120"/>
      <c r="UL36" s="120"/>
      <c r="UM36" s="120"/>
      <c r="UN36" s="120"/>
      <c r="UO36" s="120"/>
      <c r="UP36" s="120"/>
      <c r="UQ36" s="120"/>
      <c r="UR36" s="120"/>
      <c r="US36" s="120"/>
      <c r="UT36" s="120"/>
      <c r="UU36" s="120"/>
      <c r="UV36" s="120"/>
      <c r="UW36" s="120"/>
      <c r="UX36" s="120"/>
      <c r="UY36" s="120"/>
      <c r="UZ36" s="120"/>
      <c r="VA36" s="120"/>
      <c r="VB36" s="120"/>
      <c r="VC36" s="120"/>
      <c r="VD36" s="120"/>
      <c r="VE36" s="120"/>
      <c r="VF36" s="120"/>
      <c r="VG36" s="120"/>
      <c r="VH36" s="120"/>
      <c r="VI36" s="120"/>
      <c r="VJ36" s="120"/>
      <c r="VK36" s="120"/>
      <c r="VL36" s="120"/>
      <c r="VM36" s="120"/>
      <c r="VN36" s="120"/>
      <c r="VO36" s="120"/>
      <c r="VP36" s="120"/>
      <c r="VQ36" s="120"/>
      <c r="VR36" s="120"/>
      <c r="VS36" s="120"/>
      <c r="VT36" s="120"/>
      <c r="VU36" s="120"/>
      <c r="VV36" s="120"/>
      <c r="VW36" s="120"/>
      <c r="VX36" s="120"/>
      <c r="VY36" s="120"/>
      <c r="VZ36" s="120"/>
      <c r="WA36" s="120"/>
      <c r="WB36" s="120"/>
      <c r="WC36" s="120"/>
      <c r="WD36" s="120"/>
      <c r="WE36" s="120"/>
      <c r="WF36" s="120"/>
      <c r="WG36" s="120"/>
      <c r="WH36" s="120"/>
      <c r="WI36" s="120"/>
      <c r="WJ36" s="120"/>
      <c r="WK36" s="120"/>
      <c r="WL36" s="120"/>
      <c r="WM36" s="120"/>
      <c r="WN36" s="120"/>
      <c r="WO36" s="120"/>
      <c r="WP36" s="120"/>
      <c r="WQ36" s="120"/>
      <c r="WR36" s="120"/>
      <c r="WS36" s="120"/>
      <c r="WT36" s="120"/>
      <c r="WU36" s="120"/>
      <c r="WV36" s="120"/>
      <c r="WW36" s="120"/>
      <c r="WX36" s="120"/>
      <c r="WY36" s="120"/>
      <c r="WZ36" s="120"/>
      <c r="XA36" s="120"/>
      <c r="XB36" s="120"/>
      <c r="XC36" s="120"/>
      <c r="XD36" s="120"/>
      <c r="XE36" s="120"/>
      <c r="XF36" s="120"/>
      <c r="XG36" s="120"/>
      <c r="XH36" s="120"/>
      <c r="XI36" s="120"/>
      <c r="XJ36" s="120"/>
      <c r="XK36" s="120"/>
      <c r="XL36" s="120"/>
      <c r="XM36" s="120"/>
      <c r="XN36" s="120"/>
      <c r="XO36" s="120"/>
      <c r="XP36" s="120"/>
      <c r="XQ36" s="120"/>
      <c r="XR36" s="120"/>
      <c r="XS36" s="120"/>
      <c r="XT36" s="120"/>
      <c r="XU36" s="120"/>
      <c r="XV36" s="120"/>
      <c r="XW36" s="120"/>
      <c r="XX36" s="120"/>
      <c r="XY36" s="120"/>
      <c r="XZ36" s="120"/>
      <c r="YA36" s="120"/>
      <c r="YB36" s="120"/>
      <c r="YC36" s="120"/>
      <c r="YD36" s="120"/>
      <c r="YE36" s="120"/>
      <c r="YF36" s="120"/>
      <c r="YG36" s="120"/>
      <c r="YH36" s="120"/>
      <c r="YI36" s="120"/>
      <c r="YJ36" s="120"/>
      <c r="YK36" s="120"/>
      <c r="YL36" s="120"/>
      <c r="YM36" s="120"/>
      <c r="YN36" s="120"/>
      <c r="YO36" s="120"/>
      <c r="YP36" s="120"/>
      <c r="YQ36" s="120"/>
      <c r="YR36" s="120"/>
      <c r="YS36" s="120"/>
      <c r="YT36" s="120"/>
      <c r="YU36" s="120"/>
      <c r="YV36" s="120"/>
      <c r="YW36" s="120"/>
      <c r="YX36" s="120"/>
      <c r="YY36" s="120"/>
      <c r="YZ36" s="120"/>
      <c r="ZA36" s="120"/>
      <c r="ZB36" s="120"/>
      <c r="ZC36" s="120"/>
      <c r="ZD36" s="120"/>
      <c r="ZE36" s="120"/>
      <c r="ZF36" s="120"/>
      <c r="ZG36" s="120"/>
      <c r="ZH36" s="120"/>
      <c r="ZI36" s="120"/>
      <c r="ZJ36" s="120"/>
      <c r="ZK36" s="120"/>
      <c r="ZL36" s="120"/>
      <c r="ZM36" s="120"/>
      <c r="ZN36" s="120"/>
      <c r="ZO36" s="120"/>
      <c r="ZP36" s="120"/>
      <c r="ZQ36" s="120"/>
      <c r="ZR36" s="120"/>
      <c r="ZS36" s="120"/>
      <c r="ZT36" s="120"/>
      <c r="ZU36" s="120"/>
      <c r="ZV36" s="120"/>
      <c r="ZW36" s="120"/>
      <c r="ZX36" s="120"/>
      <c r="ZY36" s="120"/>
      <c r="ZZ36" s="120"/>
      <c r="AAA36" s="120"/>
      <c r="AAB36" s="120"/>
      <c r="AAC36" s="120"/>
      <c r="AAD36" s="120"/>
      <c r="AAE36" s="120"/>
      <c r="AAF36" s="120"/>
      <c r="AAG36" s="120"/>
      <c r="AAH36" s="120"/>
      <c r="AAI36" s="120"/>
      <c r="AAJ36" s="120"/>
      <c r="AAK36" s="120"/>
      <c r="AAL36" s="120"/>
      <c r="AAM36" s="120"/>
      <c r="AAN36" s="120"/>
      <c r="AAO36" s="120"/>
      <c r="AAP36" s="120"/>
      <c r="AAQ36" s="120"/>
      <c r="AAR36" s="120"/>
      <c r="AAS36" s="120"/>
      <c r="AAT36" s="120"/>
      <c r="AAU36" s="120"/>
      <c r="AAV36" s="120"/>
      <c r="AAW36" s="120"/>
      <c r="AAX36" s="120"/>
      <c r="AAY36" s="120"/>
      <c r="AAZ36" s="120"/>
      <c r="ABA36" s="120"/>
      <c r="ABB36" s="120"/>
      <c r="ABC36" s="120"/>
      <c r="ABD36" s="120"/>
      <c r="ABE36" s="120"/>
      <c r="ABF36" s="120"/>
      <c r="ABG36" s="120"/>
      <c r="ABH36" s="120"/>
      <c r="ABI36" s="120"/>
      <c r="ABJ36" s="120"/>
      <c r="ABK36" s="120"/>
      <c r="ABL36" s="120"/>
      <c r="ABM36" s="120"/>
      <c r="ABN36" s="120"/>
      <c r="ABO36" s="120"/>
      <c r="ABP36" s="120"/>
      <c r="ABQ36" s="120"/>
      <c r="ABR36" s="120"/>
      <c r="ABS36" s="120"/>
      <c r="ABT36" s="120"/>
      <c r="ABU36" s="120"/>
      <c r="ABV36" s="120"/>
      <c r="ABW36" s="120"/>
      <c r="ABX36" s="120"/>
      <c r="ABY36" s="120"/>
      <c r="ABZ36" s="120"/>
      <c r="ACA36" s="120"/>
      <c r="ACB36" s="120"/>
      <c r="ACC36" s="120"/>
      <c r="ACD36" s="120"/>
      <c r="ACE36" s="120"/>
      <c r="ACF36" s="120"/>
      <c r="ACG36" s="120"/>
      <c r="ACH36" s="120"/>
      <c r="ACI36" s="120"/>
      <c r="ACJ36" s="120"/>
      <c r="ACK36" s="120"/>
      <c r="ACL36" s="120"/>
      <c r="ACM36" s="120"/>
      <c r="ACN36" s="120"/>
      <c r="ACO36" s="120"/>
      <c r="ACP36" s="120"/>
      <c r="ACQ36" s="120"/>
      <c r="ACR36" s="120"/>
      <c r="ACS36" s="120"/>
      <c r="ACT36" s="120"/>
      <c r="ACU36" s="120"/>
      <c r="ACV36" s="120"/>
      <c r="ACW36" s="120"/>
      <c r="ACX36" s="120"/>
      <c r="ACY36" s="120"/>
      <c r="ACZ36" s="120"/>
      <c r="ADA36" s="120"/>
      <c r="ADB36" s="120"/>
      <c r="ADC36" s="120"/>
      <c r="ADD36" s="120"/>
      <c r="ADE36" s="120"/>
      <c r="ADF36" s="120"/>
      <c r="ADG36" s="120"/>
      <c r="ADH36" s="120"/>
      <c r="ADI36" s="120"/>
      <c r="ADJ36" s="120"/>
      <c r="ADK36" s="120"/>
      <c r="ADL36" s="120"/>
      <c r="ADM36" s="120"/>
      <c r="ADN36" s="120"/>
      <c r="ADO36" s="120"/>
      <c r="ADP36" s="120"/>
      <c r="ADQ36" s="120"/>
      <c r="ADR36" s="120"/>
      <c r="ADS36" s="120"/>
      <c r="ADT36" s="120"/>
      <c r="ADU36" s="120"/>
      <c r="ADV36" s="120"/>
      <c r="ADW36" s="120"/>
      <c r="ADX36" s="120"/>
      <c r="ADY36" s="120"/>
      <c r="ADZ36" s="120"/>
      <c r="AEA36" s="120"/>
      <c r="AEB36" s="120"/>
      <c r="AEC36" s="120"/>
      <c r="AED36" s="120"/>
      <c r="AEE36" s="120"/>
      <c r="AEF36" s="120"/>
      <c r="AEG36" s="120"/>
      <c r="AEH36" s="120"/>
      <c r="AEI36" s="120"/>
      <c r="AEJ36" s="120"/>
      <c r="AEK36" s="120"/>
      <c r="AEL36" s="120"/>
      <c r="AEM36" s="120"/>
      <c r="AEN36" s="120"/>
      <c r="AEO36" s="120"/>
      <c r="AEP36" s="120"/>
      <c r="AEQ36" s="120"/>
      <c r="AER36" s="120"/>
      <c r="AES36" s="120"/>
      <c r="AET36" s="120"/>
      <c r="AEU36" s="120"/>
      <c r="AEV36" s="120"/>
      <c r="AEW36" s="120"/>
      <c r="AEX36" s="120"/>
      <c r="AEY36" s="120"/>
      <c r="AEZ36" s="120"/>
      <c r="AFA36" s="120"/>
      <c r="AFB36" s="120"/>
      <c r="AFC36" s="120"/>
      <c r="AFD36" s="120"/>
      <c r="AFE36" s="120"/>
      <c r="AFF36" s="120"/>
      <c r="AFG36" s="120"/>
      <c r="AFH36" s="120"/>
      <c r="AFI36" s="120"/>
      <c r="AFJ36" s="120"/>
      <c r="AFK36" s="120"/>
      <c r="AFL36" s="120"/>
      <c r="AFM36" s="120"/>
      <c r="AFN36" s="120"/>
      <c r="AFO36" s="120"/>
      <c r="AFP36" s="120"/>
      <c r="AFQ36" s="120"/>
      <c r="AFR36" s="120"/>
      <c r="AFS36" s="120"/>
      <c r="AFT36" s="120"/>
      <c r="AFU36" s="120"/>
      <c r="AFV36" s="120"/>
      <c r="AFW36" s="120"/>
      <c r="AFX36" s="120"/>
      <c r="AFY36" s="120"/>
      <c r="AFZ36" s="120"/>
      <c r="AGA36" s="120"/>
      <c r="AGB36" s="120"/>
      <c r="AGC36" s="120"/>
      <c r="AGD36" s="120"/>
      <c r="AGE36" s="120"/>
      <c r="AGF36" s="120"/>
      <c r="AGG36" s="120"/>
      <c r="AGH36" s="120"/>
      <c r="AGI36" s="120"/>
      <c r="AGJ36" s="120"/>
      <c r="AGK36" s="120"/>
      <c r="AGL36" s="120"/>
      <c r="AGM36" s="120"/>
      <c r="AGN36" s="120"/>
      <c r="AGO36" s="120"/>
      <c r="AGP36" s="120"/>
      <c r="AGQ36" s="120"/>
      <c r="AGR36" s="120"/>
      <c r="AGS36" s="120"/>
      <c r="AGT36" s="120"/>
      <c r="AGU36" s="120"/>
      <c r="AGV36" s="120"/>
      <c r="AGW36" s="120"/>
      <c r="AGX36" s="120"/>
      <c r="AGY36" s="120"/>
      <c r="AGZ36" s="120"/>
      <c r="AHA36" s="120"/>
      <c r="AHB36" s="120"/>
      <c r="AHC36" s="120"/>
      <c r="AHD36" s="120"/>
      <c r="AHE36" s="120"/>
      <c r="AHF36" s="120"/>
      <c r="AHG36" s="120"/>
      <c r="AHH36" s="120"/>
      <c r="AHI36" s="120"/>
      <c r="AHJ36" s="120"/>
      <c r="AHK36" s="120"/>
      <c r="AHL36" s="120"/>
      <c r="AHM36" s="120"/>
      <c r="AHN36" s="120"/>
      <c r="AHO36" s="120"/>
      <c r="AHP36" s="120"/>
      <c r="AHQ36" s="120"/>
      <c r="AHR36" s="120"/>
      <c r="AHS36" s="120"/>
      <c r="AHT36" s="120"/>
      <c r="AHU36" s="120"/>
      <c r="AHV36" s="120"/>
      <c r="AHW36" s="120"/>
      <c r="AHX36" s="120"/>
      <c r="AHY36" s="120"/>
      <c r="AHZ36" s="120"/>
      <c r="AIA36" s="120"/>
      <c r="AIB36" s="120"/>
      <c r="AIC36" s="120"/>
      <c r="AID36" s="120"/>
      <c r="AIE36" s="120"/>
      <c r="AIF36" s="120"/>
      <c r="AIG36" s="120"/>
      <c r="AIH36" s="120"/>
      <c r="AII36" s="120"/>
      <c r="AIJ36" s="120"/>
      <c r="AIK36" s="120"/>
      <c r="AIL36" s="120"/>
      <c r="AIM36" s="120"/>
      <c r="AIN36" s="120"/>
      <c r="AIO36" s="120"/>
      <c r="AIP36" s="120"/>
      <c r="AIQ36" s="120"/>
      <c r="AIR36" s="120"/>
      <c r="AIS36" s="120"/>
      <c r="AIT36" s="120"/>
      <c r="AIU36" s="120"/>
      <c r="AIV36" s="120"/>
      <c r="AIW36" s="120"/>
      <c r="AIX36" s="120"/>
      <c r="AIY36" s="120"/>
      <c r="AIZ36" s="120"/>
      <c r="AJA36" s="120"/>
      <c r="AJB36" s="120"/>
      <c r="AJC36" s="120"/>
      <c r="AJD36" s="120"/>
      <c r="AJE36" s="120"/>
      <c r="AJF36" s="120"/>
      <c r="AJG36" s="120"/>
      <c r="AJH36" s="120"/>
      <c r="AJI36" s="120"/>
      <c r="AJJ36" s="120"/>
      <c r="AJK36" s="120"/>
      <c r="AJL36" s="120"/>
      <c r="AJM36" s="120"/>
      <c r="AJN36" s="120"/>
      <c r="AJO36" s="120"/>
      <c r="AJP36" s="120"/>
      <c r="AJQ36" s="120"/>
      <c r="AJR36" s="120"/>
      <c r="AJS36" s="120"/>
      <c r="AJT36" s="120"/>
      <c r="AJU36" s="120"/>
      <c r="AJV36" s="120"/>
      <c r="AJW36" s="120"/>
      <c r="AJX36" s="120"/>
      <c r="AJY36" s="120"/>
      <c r="AJZ36" s="120"/>
      <c r="AKA36" s="120"/>
      <c r="AKB36" s="120"/>
      <c r="AKC36" s="120"/>
      <c r="AKD36" s="120"/>
      <c r="AKE36" s="120"/>
      <c r="AKF36" s="120"/>
      <c r="AKG36" s="120"/>
      <c r="AKH36" s="120"/>
      <c r="AKI36" s="120"/>
      <c r="AKJ36" s="120"/>
      <c r="AKK36" s="120"/>
      <c r="AKL36" s="120"/>
      <c r="AKM36" s="120"/>
      <c r="AKN36" s="120"/>
      <c r="AKO36" s="120"/>
      <c r="AKP36" s="120"/>
      <c r="AKQ36" s="120"/>
      <c r="AKR36" s="120"/>
      <c r="AKS36" s="120"/>
      <c r="AKT36" s="120"/>
      <c r="AKU36" s="120"/>
      <c r="AKV36" s="120"/>
      <c r="AKW36" s="120"/>
      <c r="AKX36" s="120"/>
      <c r="AKY36" s="120"/>
      <c r="AKZ36" s="120"/>
      <c r="ALA36" s="120"/>
      <c r="ALB36" s="120"/>
      <c r="ALC36" s="120"/>
      <c r="ALD36" s="120"/>
      <c r="ALE36" s="120"/>
      <c r="ALF36" s="120"/>
      <c r="ALG36" s="120"/>
      <c r="ALH36" s="120"/>
      <c r="ALI36" s="120"/>
      <c r="ALJ36" s="120"/>
      <c r="ALK36" s="120"/>
      <c r="ALL36" s="120"/>
      <c r="ALM36" s="120"/>
      <c r="ALN36" s="120"/>
      <c r="ALO36" s="120"/>
      <c r="ALP36" s="120"/>
      <c r="ALQ36" s="120"/>
      <c r="ALR36" s="120"/>
      <c r="ALS36" s="120"/>
      <c r="ALT36" s="120"/>
      <c r="ALU36" s="120"/>
      <c r="ALV36" s="120"/>
      <c r="ALW36" s="120"/>
      <c r="ALX36" s="120"/>
      <c r="ALY36" s="120"/>
      <c r="ALZ36" s="120"/>
      <c r="AMA36" s="120"/>
      <c r="AMB36" s="120"/>
      <c r="AMC36" s="120"/>
      <c r="AMD36" s="120"/>
      <c r="AME36" s="120"/>
      <c r="AMF36" s="120"/>
      <c r="AMG36" s="120"/>
      <c r="AMH36" s="120"/>
      <c r="AMI36" s="120"/>
      <c r="AMJ36" s="120"/>
      <c r="AMK36" s="120"/>
    </row>
    <row r="37" spans="1:1025">
      <c r="A37" s="109"/>
      <c r="B37" s="112" t="s">
        <v>58</v>
      </c>
      <c r="C37" s="113"/>
      <c r="D37" s="110" t="s">
        <v>59</v>
      </c>
      <c r="E37" s="105"/>
      <c r="F37" s="106"/>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c r="CK37" s="120"/>
      <c r="CL37" s="120"/>
      <c r="CM37" s="120"/>
      <c r="CN37" s="120"/>
      <c r="CO37" s="120"/>
      <c r="CP37" s="120"/>
      <c r="CQ37" s="120"/>
      <c r="CR37" s="120"/>
      <c r="CS37" s="120"/>
      <c r="CT37" s="120"/>
      <c r="CU37" s="120"/>
      <c r="CV37" s="120"/>
      <c r="CW37" s="120"/>
      <c r="CX37" s="120"/>
      <c r="CY37" s="120"/>
      <c r="CZ37" s="120"/>
      <c r="DA37" s="120"/>
      <c r="DB37" s="120"/>
      <c r="DC37" s="120"/>
      <c r="DD37" s="120"/>
      <c r="DE37" s="120"/>
      <c r="DF37" s="120"/>
      <c r="DG37" s="120"/>
      <c r="DH37" s="120"/>
      <c r="DI37" s="120"/>
      <c r="DJ37" s="120"/>
      <c r="DK37" s="120"/>
      <c r="DL37" s="120"/>
      <c r="DM37" s="120"/>
      <c r="DN37" s="120"/>
      <c r="DO37" s="120"/>
      <c r="DP37" s="120"/>
      <c r="DQ37" s="120"/>
      <c r="DR37" s="120"/>
      <c r="DS37" s="120"/>
      <c r="DT37" s="120"/>
      <c r="DU37" s="120"/>
      <c r="DV37" s="120"/>
      <c r="DW37" s="120"/>
      <c r="DX37" s="120"/>
      <c r="DY37" s="120"/>
      <c r="DZ37" s="120"/>
      <c r="EA37" s="120"/>
      <c r="EB37" s="120"/>
      <c r="EC37" s="120"/>
      <c r="ED37" s="120"/>
      <c r="EE37" s="120"/>
      <c r="EF37" s="120"/>
      <c r="EG37" s="120"/>
      <c r="EH37" s="120"/>
      <c r="EI37" s="120"/>
      <c r="EJ37" s="120"/>
      <c r="EK37" s="120"/>
      <c r="EL37" s="120"/>
      <c r="EM37" s="120"/>
      <c r="EN37" s="120"/>
      <c r="EO37" s="120"/>
      <c r="EP37" s="120"/>
      <c r="EQ37" s="120"/>
      <c r="ER37" s="120"/>
      <c r="ES37" s="120"/>
      <c r="ET37" s="120"/>
      <c r="EU37" s="120"/>
      <c r="EV37" s="120"/>
      <c r="EW37" s="120"/>
      <c r="EX37" s="120"/>
      <c r="EY37" s="120"/>
      <c r="EZ37" s="120"/>
      <c r="FA37" s="120"/>
      <c r="FB37" s="120"/>
      <c r="FC37" s="120"/>
      <c r="FD37" s="120"/>
      <c r="FE37" s="120"/>
      <c r="FF37" s="120"/>
      <c r="FG37" s="120"/>
      <c r="FH37" s="120"/>
      <c r="FI37" s="120"/>
      <c r="FJ37" s="120"/>
      <c r="FK37" s="120"/>
      <c r="FL37" s="120"/>
      <c r="FM37" s="120"/>
      <c r="FN37" s="120"/>
      <c r="FO37" s="120"/>
      <c r="FP37" s="120"/>
      <c r="FQ37" s="120"/>
      <c r="FR37" s="120"/>
      <c r="FS37" s="120"/>
      <c r="FT37" s="120"/>
      <c r="FU37" s="120"/>
      <c r="FV37" s="120"/>
      <c r="FW37" s="120"/>
      <c r="FX37" s="120"/>
      <c r="FY37" s="120"/>
      <c r="FZ37" s="120"/>
      <c r="GA37" s="120"/>
      <c r="GB37" s="120"/>
      <c r="GC37" s="120"/>
      <c r="GD37" s="120"/>
      <c r="GE37" s="120"/>
      <c r="GF37" s="120"/>
      <c r="GG37" s="120"/>
      <c r="GH37" s="120"/>
      <c r="GI37" s="120"/>
      <c r="GJ37" s="120"/>
      <c r="GK37" s="120"/>
      <c r="GL37" s="120"/>
      <c r="GM37" s="120"/>
      <c r="GN37" s="120"/>
      <c r="GO37" s="120"/>
      <c r="GP37" s="120"/>
      <c r="GQ37" s="120"/>
      <c r="GR37" s="120"/>
      <c r="GS37" s="120"/>
      <c r="GT37" s="120"/>
      <c r="GU37" s="120"/>
      <c r="GV37" s="120"/>
      <c r="GW37" s="120"/>
      <c r="GX37" s="120"/>
      <c r="GY37" s="120"/>
      <c r="GZ37" s="120"/>
      <c r="HA37" s="120"/>
      <c r="HB37" s="120"/>
      <c r="HC37" s="120"/>
      <c r="HD37" s="120"/>
      <c r="HE37" s="120"/>
      <c r="HF37" s="120"/>
      <c r="HG37" s="120"/>
      <c r="HH37" s="120"/>
      <c r="HI37" s="120"/>
      <c r="HJ37" s="120"/>
      <c r="HK37" s="120"/>
      <c r="HL37" s="120"/>
      <c r="HM37" s="120"/>
      <c r="HN37" s="120"/>
      <c r="HO37" s="120"/>
      <c r="HP37" s="120"/>
      <c r="HQ37" s="120"/>
      <c r="HR37" s="120"/>
      <c r="HS37" s="120"/>
      <c r="HT37" s="120"/>
      <c r="HU37" s="120"/>
      <c r="HV37" s="120"/>
      <c r="HW37" s="120"/>
      <c r="HX37" s="120"/>
      <c r="HY37" s="120"/>
      <c r="HZ37" s="120"/>
      <c r="IA37" s="120"/>
      <c r="IB37" s="120"/>
      <c r="IC37" s="120"/>
      <c r="ID37" s="120"/>
      <c r="IE37" s="120"/>
      <c r="IF37" s="120"/>
      <c r="IG37" s="120"/>
      <c r="IH37" s="120"/>
      <c r="II37" s="120"/>
      <c r="IJ37" s="120"/>
      <c r="IK37" s="120"/>
      <c r="IL37" s="120"/>
      <c r="IM37" s="120"/>
      <c r="IN37" s="120"/>
      <c r="IO37" s="120"/>
      <c r="IP37" s="120"/>
      <c r="IQ37" s="120"/>
      <c r="IR37" s="120"/>
      <c r="IS37" s="120"/>
      <c r="IT37" s="120"/>
      <c r="IU37" s="120"/>
      <c r="IV37" s="120"/>
      <c r="IW37" s="120"/>
      <c r="IX37" s="120"/>
      <c r="IY37" s="120"/>
      <c r="IZ37" s="120"/>
      <c r="JA37" s="120"/>
      <c r="JB37" s="120"/>
      <c r="JC37" s="120"/>
      <c r="JD37" s="120"/>
      <c r="JE37" s="120"/>
      <c r="JF37" s="120"/>
      <c r="JG37" s="120"/>
      <c r="JH37" s="120"/>
      <c r="JI37" s="120"/>
      <c r="JJ37" s="120"/>
      <c r="JK37" s="120"/>
      <c r="JL37" s="120"/>
      <c r="JM37" s="120"/>
      <c r="JN37" s="120"/>
      <c r="JO37" s="120"/>
      <c r="JP37" s="120"/>
      <c r="JQ37" s="120"/>
      <c r="JR37" s="120"/>
      <c r="JS37" s="120"/>
      <c r="JT37" s="120"/>
      <c r="JU37" s="120"/>
      <c r="JV37" s="120"/>
      <c r="JW37" s="120"/>
      <c r="JX37" s="120"/>
      <c r="JY37" s="120"/>
      <c r="JZ37" s="120"/>
      <c r="KA37" s="120"/>
      <c r="KB37" s="120"/>
      <c r="KC37" s="120"/>
      <c r="KD37" s="120"/>
      <c r="KE37" s="120"/>
      <c r="KF37" s="120"/>
      <c r="KG37" s="120"/>
      <c r="KH37" s="120"/>
      <c r="KI37" s="120"/>
      <c r="KJ37" s="120"/>
      <c r="KK37" s="120"/>
      <c r="KL37" s="120"/>
      <c r="KM37" s="120"/>
      <c r="KN37" s="120"/>
      <c r="KO37" s="120"/>
      <c r="KP37" s="120"/>
      <c r="KQ37" s="120"/>
      <c r="KR37" s="120"/>
      <c r="KS37" s="120"/>
      <c r="KT37" s="120"/>
      <c r="KU37" s="120"/>
      <c r="KV37" s="120"/>
      <c r="KW37" s="120"/>
      <c r="KX37" s="120"/>
      <c r="KY37" s="120"/>
      <c r="KZ37" s="120"/>
      <c r="LA37" s="120"/>
      <c r="LB37" s="120"/>
      <c r="LC37" s="120"/>
      <c r="LD37" s="120"/>
      <c r="LE37" s="120"/>
      <c r="LF37" s="120"/>
      <c r="LG37" s="120"/>
      <c r="LH37" s="120"/>
      <c r="LI37" s="120"/>
      <c r="LJ37" s="120"/>
      <c r="LK37" s="120"/>
      <c r="LL37" s="120"/>
      <c r="LM37" s="120"/>
      <c r="LN37" s="120"/>
      <c r="LO37" s="120"/>
      <c r="LP37" s="120"/>
      <c r="LQ37" s="120"/>
      <c r="LR37" s="120"/>
      <c r="LS37" s="120"/>
      <c r="LT37" s="120"/>
      <c r="LU37" s="120"/>
      <c r="LV37" s="120"/>
      <c r="LW37" s="120"/>
      <c r="LX37" s="120"/>
      <c r="LY37" s="120"/>
      <c r="LZ37" s="120"/>
      <c r="MA37" s="120"/>
      <c r="MB37" s="120"/>
      <c r="MC37" s="120"/>
      <c r="MD37" s="120"/>
      <c r="ME37" s="120"/>
      <c r="MF37" s="120"/>
      <c r="MG37" s="120"/>
      <c r="MH37" s="120"/>
      <c r="MI37" s="120"/>
      <c r="MJ37" s="120"/>
      <c r="MK37" s="120"/>
      <c r="ML37" s="120"/>
      <c r="MM37" s="120"/>
      <c r="MN37" s="120"/>
      <c r="MO37" s="120"/>
      <c r="MP37" s="120"/>
      <c r="MQ37" s="120"/>
      <c r="MR37" s="120"/>
      <c r="MS37" s="120"/>
      <c r="MT37" s="120"/>
      <c r="MU37" s="120"/>
      <c r="MV37" s="120"/>
      <c r="MW37" s="120"/>
      <c r="MX37" s="120"/>
      <c r="MY37" s="120"/>
      <c r="MZ37" s="120"/>
      <c r="NA37" s="120"/>
      <c r="NB37" s="120"/>
      <c r="NC37" s="120"/>
      <c r="ND37" s="120"/>
      <c r="NE37" s="120"/>
      <c r="NF37" s="120"/>
      <c r="NG37" s="120"/>
      <c r="NH37" s="120"/>
      <c r="NI37" s="120"/>
      <c r="NJ37" s="120"/>
      <c r="NK37" s="120"/>
      <c r="NL37" s="120"/>
      <c r="NM37" s="120"/>
      <c r="NN37" s="120"/>
      <c r="NO37" s="120"/>
      <c r="NP37" s="120"/>
      <c r="NQ37" s="120"/>
      <c r="NR37" s="120"/>
      <c r="NS37" s="120"/>
      <c r="NT37" s="120"/>
      <c r="NU37" s="120"/>
      <c r="NV37" s="120"/>
      <c r="NW37" s="120"/>
      <c r="NX37" s="120"/>
      <c r="NY37" s="120"/>
      <c r="NZ37" s="120"/>
      <c r="OA37" s="120"/>
      <c r="OB37" s="120"/>
      <c r="OC37" s="120"/>
      <c r="OD37" s="120"/>
      <c r="OE37" s="120"/>
      <c r="OF37" s="120"/>
      <c r="OG37" s="120"/>
      <c r="OH37" s="120"/>
      <c r="OI37" s="120"/>
      <c r="OJ37" s="120"/>
      <c r="OK37" s="120"/>
      <c r="OL37" s="120"/>
      <c r="OM37" s="120"/>
      <c r="ON37" s="120"/>
      <c r="OO37" s="120"/>
      <c r="OP37" s="120"/>
      <c r="OQ37" s="120"/>
      <c r="OR37" s="120"/>
      <c r="OS37" s="120"/>
      <c r="OT37" s="120"/>
      <c r="OU37" s="120"/>
      <c r="OV37" s="120"/>
      <c r="OW37" s="120"/>
      <c r="OX37" s="120"/>
      <c r="OY37" s="120"/>
      <c r="OZ37" s="120"/>
      <c r="PA37" s="120"/>
      <c r="PB37" s="120"/>
      <c r="PC37" s="120"/>
      <c r="PD37" s="120"/>
      <c r="PE37" s="120"/>
      <c r="PF37" s="120"/>
      <c r="PG37" s="120"/>
      <c r="PH37" s="120"/>
      <c r="PI37" s="120"/>
      <c r="PJ37" s="120"/>
      <c r="PK37" s="120"/>
      <c r="PL37" s="120"/>
      <c r="PM37" s="120"/>
      <c r="PN37" s="120"/>
      <c r="PO37" s="120"/>
      <c r="PP37" s="120"/>
      <c r="PQ37" s="120"/>
      <c r="PR37" s="120"/>
      <c r="PS37" s="120"/>
      <c r="PT37" s="120"/>
      <c r="PU37" s="120"/>
      <c r="PV37" s="120"/>
      <c r="PW37" s="120"/>
      <c r="PX37" s="120"/>
      <c r="PY37" s="120"/>
      <c r="PZ37" s="120"/>
      <c r="QA37" s="120"/>
      <c r="QB37" s="120"/>
      <c r="QC37" s="120"/>
      <c r="QD37" s="120"/>
      <c r="QE37" s="120"/>
      <c r="QF37" s="120"/>
      <c r="QG37" s="120"/>
      <c r="QH37" s="120"/>
      <c r="QI37" s="120"/>
      <c r="QJ37" s="120"/>
      <c r="QK37" s="120"/>
      <c r="QL37" s="120"/>
      <c r="QM37" s="120"/>
      <c r="QN37" s="120"/>
      <c r="QO37" s="120"/>
      <c r="QP37" s="120"/>
      <c r="QQ37" s="120"/>
      <c r="QR37" s="120"/>
      <c r="QS37" s="120"/>
      <c r="QT37" s="120"/>
      <c r="QU37" s="120"/>
      <c r="QV37" s="120"/>
      <c r="QW37" s="120"/>
      <c r="QX37" s="120"/>
      <c r="QY37" s="120"/>
      <c r="QZ37" s="120"/>
      <c r="RA37" s="120"/>
      <c r="RB37" s="120"/>
      <c r="RC37" s="120"/>
      <c r="RD37" s="120"/>
      <c r="RE37" s="120"/>
      <c r="RF37" s="120"/>
      <c r="RG37" s="120"/>
      <c r="RH37" s="120"/>
      <c r="RI37" s="120"/>
      <c r="RJ37" s="120"/>
      <c r="RK37" s="120"/>
      <c r="RL37" s="120"/>
      <c r="RM37" s="120"/>
      <c r="RN37" s="120"/>
      <c r="RO37" s="120"/>
      <c r="RP37" s="120"/>
      <c r="RQ37" s="120"/>
      <c r="RR37" s="120"/>
      <c r="RS37" s="120"/>
      <c r="RT37" s="120"/>
      <c r="RU37" s="120"/>
      <c r="RV37" s="120"/>
      <c r="RW37" s="120"/>
      <c r="RX37" s="120"/>
      <c r="RY37" s="120"/>
      <c r="RZ37" s="120"/>
      <c r="SA37" s="120"/>
      <c r="SB37" s="120"/>
      <c r="SC37" s="120"/>
      <c r="SD37" s="120"/>
      <c r="SE37" s="120"/>
      <c r="SF37" s="120"/>
      <c r="SG37" s="120"/>
      <c r="SH37" s="120"/>
      <c r="SI37" s="120"/>
      <c r="SJ37" s="120"/>
      <c r="SK37" s="120"/>
      <c r="SL37" s="120"/>
      <c r="SM37" s="120"/>
      <c r="SN37" s="120"/>
      <c r="SO37" s="120"/>
      <c r="SP37" s="120"/>
      <c r="SQ37" s="120"/>
      <c r="SR37" s="120"/>
      <c r="SS37" s="120"/>
      <c r="ST37" s="120"/>
      <c r="SU37" s="120"/>
      <c r="SV37" s="120"/>
      <c r="SW37" s="120"/>
      <c r="SX37" s="120"/>
      <c r="SY37" s="120"/>
      <c r="SZ37" s="120"/>
      <c r="TA37" s="120"/>
      <c r="TB37" s="120"/>
      <c r="TC37" s="120"/>
      <c r="TD37" s="120"/>
      <c r="TE37" s="120"/>
      <c r="TF37" s="120"/>
      <c r="TG37" s="120"/>
      <c r="TH37" s="120"/>
      <c r="TI37" s="120"/>
      <c r="TJ37" s="120"/>
      <c r="TK37" s="120"/>
      <c r="TL37" s="120"/>
      <c r="TM37" s="120"/>
      <c r="TN37" s="120"/>
      <c r="TO37" s="120"/>
      <c r="TP37" s="120"/>
      <c r="TQ37" s="120"/>
      <c r="TR37" s="120"/>
      <c r="TS37" s="120"/>
      <c r="TT37" s="120"/>
      <c r="TU37" s="120"/>
      <c r="TV37" s="120"/>
      <c r="TW37" s="120"/>
      <c r="TX37" s="120"/>
      <c r="TY37" s="120"/>
      <c r="TZ37" s="120"/>
      <c r="UA37" s="120"/>
      <c r="UB37" s="120"/>
      <c r="UC37" s="120"/>
      <c r="UD37" s="120"/>
      <c r="UE37" s="120"/>
      <c r="UF37" s="120"/>
      <c r="UG37" s="120"/>
      <c r="UH37" s="120"/>
      <c r="UI37" s="120"/>
      <c r="UJ37" s="120"/>
      <c r="UK37" s="120"/>
      <c r="UL37" s="120"/>
      <c r="UM37" s="120"/>
      <c r="UN37" s="120"/>
      <c r="UO37" s="120"/>
      <c r="UP37" s="120"/>
      <c r="UQ37" s="120"/>
      <c r="UR37" s="120"/>
      <c r="US37" s="120"/>
      <c r="UT37" s="120"/>
      <c r="UU37" s="120"/>
      <c r="UV37" s="120"/>
      <c r="UW37" s="120"/>
      <c r="UX37" s="120"/>
      <c r="UY37" s="120"/>
      <c r="UZ37" s="120"/>
      <c r="VA37" s="120"/>
      <c r="VB37" s="120"/>
      <c r="VC37" s="120"/>
      <c r="VD37" s="120"/>
      <c r="VE37" s="120"/>
      <c r="VF37" s="120"/>
      <c r="VG37" s="120"/>
      <c r="VH37" s="120"/>
      <c r="VI37" s="120"/>
      <c r="VJ37" s="120"/>
      <c r="VK37" s="120"/>
      <c r="VL37" s="120"/>
      <c r="VM37" s="120"/>
      <c r="VN37" s="120"/>
      <c r="VO37" s="120"/>
      <c r="VP37" s="120"/>
      <c r="VQ37" s="120"/>
      <c r="VR37" s="120"/>
      <c r="VS37" s="120"/>
      <c r="VT37" s="120"/>
      <c r="VU37" s="120"/>
      <c r="VV37" s="120"/>
      <c r="VW37" s="120"/>
      <c r="VX37" s="120"/>
      <c r="VY37" s="120"/>
      <c r="VZ37" s="120"/>
      <c r="WA37" s="120"/>
      <c r="WB37" s="120"/>
      <c r="WC37" s="120"/>
      <c r="WD37" s="120"/>
      <c r="WE37" s="120"/>
      <c r="WF37" s="120"/>
      <c r="WG37" s="120"/>
      <c r="WH37" s="120"/>
      <c r="WI37" s="120"/>
      <c r="WJ37" s="120"/>
      <c r="WK37" s="120"/>
      <c r="WL37" s="120"/>
      <c r="WM37" s="120"/>
      <c r="WN37" s="120"/>
      <c r="WO37" s="120"/>
      <c r="WP37" s="120"/>
      <c r="WQ37" s="120"/>
      <c r="WR37" s="120"/>
      <c r="WS37" s="120"/>
      <c r="WT37" s="120"/>
      <c r="WU37" s="120"/>
      <c r="WV37" s="120"/>
      <c r="WW37" s="120"/>
      <c r="WX37" s="120"/>
      <c r="WY37" s="120"/>
      <c r="WZ37" s="120"/>
      <c r="XA37" s="120"/>
      <c r="XB37" s="120"/>
      <c r="XC37" s="120"/>
      <c r="XD37" s="120"/>
      <c r="XE37" s="120"/>
      <c r="XF37" s="120"/>
      <c r="XG37" s="120"/>
      <c r="XH37" s="120"/>
      <c r="XI37" s="120"/>
      <c r="XJ37" s="120"/>
      <c r="XK37" s="120"/>
      <c r="XL37" s="120"/>
      <c r="XM37" s="120"/>
      <c r="XN37" s="120"/>
      <c r="XO37" s="120"/>
      <c r="XP37" s="120"/>
      <c r="XQ37" s="120"/>
      <c r="XR37" s="120"/>
      <c r="XS37" s="120"/>
      <c r="XT37" s="120"/>
      <c r="XU37" s="120"/>
      <c r="XV37" s="120"/>
      <c r="XW37" s="120"/>
      <c r="XX37" s="120"/>
      <c r="XY37" s="120"/>
      <c r="XZ37" s="120"/>
      <c r="YA37" s="120"/>
      <c r="YB37" s="120"/>
      <c r="YC37" s="120"/>
      <c r="YD37" s="120"/>
      <c r="YE37" s="120"/>
      <c r="YF37" s="120"/>
      <c r="YG37" s="120"/>
      <c r="YH37" s="120"/>
      <c r="YI37" s="120"/>
      <c r="YJ37" s="120"/>
      <c r="YK37" s="120"/>
      <c r="YL37" s="120"/>
      <c r="YM37" s="120"/>
      <c r="YN37" s="120"/>
      <c r="YO37" s="120"/>
      <c r="YP37" s="120"/>
      <c r="YQ37" s="120"/>
      <c r="YR37" s="120"/>
      <c r="YS37" s="120"/>
      <c r="YT37" s="120"/>
      <c r="YU37" s="120"/>
      <c r="YV37" s="120"/>
      <c r="YW37" s="120"/>
      <c r="YX37" s="120"/>
      <c r="YY37" s="120"/>
      <c r="YZ37" s="120"/>
      <c r="ZA37" s="120"/>
      <c r="ZB37" s="120"/>
      <c r="ZC37" s="120"/>
      <c r="ZD37" s="120"/>
      <c r="ZE37" s="120"/>
      <c r="ZF37" s="120"/>
      <c r="ZG37" s="120"/>
      <c r="ZH37" s="120"/>
      <c r="ZI37" s="120"/>
      <c r="ZJ37" s="120"/>
      <c r="ZK37" s="120"/>
      <c r="ZL37" s="120"/>
      <c r="ZM37" s="120"/>
      <c r="ZN37" s="120"/>
      <c r="ZO37" s="120"/>
      <c r="ZP37" s="120"/>
      <c r="ZQ37" s="120"/>
      <c r="ZR37" s="120"/>
      <c r="ZS37" s="120"/>
      <c r="ZT37" s="120"/>
      <c r="ZU37" s="120"/>
      <c r="ZV37" s="120"/>
      <c r="ZW37" s="120"/>
      <c r="ZX37" s="120"/>
      <c r="ZY37" s="120"/>
      <c r="ZZ37" s="120"/>
      <c r="AAA37" s="120"/>
      <c r="AAB37" s="120"/>
      <c r="AAC37" s="120"/>
      <c r="AAD37" s="120"/>
      <c r="AAE37" s="120"/>
      <c r="AAF37" s="120"/>
      <c r="AAG37" s="120"/>
      <c r="AAH37" s="120"/>
      <c r="AAI37" s="120"/>
      <c r="AAJ37" s="120"/>
      <c r="AAK37" s="120"/>
      <c r="AAL37" s="120"/>
      <c r="AAM37" s="120"/>
      <c r="AAN37" s="120"/>
      <c r="AAO37" s="120"/>
      <c r="AAP37" s="120"/>
      <c r="AAQ37" s="120"/>
      <c r="AAR37" s="120"/>
      <c r="AAS37" s="120"/>
      <c r="AAT37" s="120"/>
      <c r="AAU37" s="120"/>
      <c r="AAV37" s="120"/>
      <c r="AAW37" s="120"/>
      <c r="AAX37" s="120"/>
      <c r="AAY37" s="120"/>
      <c r="AAZ37" s="120"/>
      <c r="ABA37" s="120"/>
      <c r="ABB37" s="120"/>
      <c r="ABC37" s="120"/>
      <c r="ABD37" s="120"/>
      <c r="ABE37" s="120"/>
      <c r="ABF37" s="120"/>
      <c r="ABG37" s="120"/>
      <c r="ABH37" s="120"/>
      <c r="ABI37" s="120"/>
      <c r="ABJ37" s="120"/>
      <c r="ABK37" s="120"/>
      <c r="ABL37" s="120"/>
      <c r="ABM37" s="120"/>
      <c r="ABN37" s="120"/>
      <c r="ABO37" s="120"/>
      <c r="ABP37" s="120"/>
      <c r="ABQ37" s="120"/>
      <c r="ABR37" s="120"/>
      <c r="ABS37" s="120"/>
      <c r="ABT37" s="120"/>
      <c r="ABU37" s="120"/>
      <c r="ABV37" s="120"/>
      <c r="ABW37" s="120"/>
      <c r="ABX37" s="120"/>
      <c r="ABY37" s="120"/>
      <c r="ABZ37" s="120"/>
      <c r="ACA37" s="120"/>
      <c r="ACB37" s="120"/>
      <c r="ACC37" s="120"/>
      <c r="ACD37" s="120"/>
      <c r="ACE37" s="120"/>
      <c r="ACF37" s="120"/>
      <c r="ACG37" s="120"/>
      <c r="ACH37" s="120"/>
      <c r="ACI37" s="120"/>
      <c r="ACJ37" s="120"/>
      <c r="ACK37" s="120"/>
      <c r="ACL37" s="120"/>
      <c r="ACM37" s="120"/>
      <c r="ACN37" s="120"/>
      <c r="ACO37" s="120"/>
      <c r="ACP37" s="120"/>
      <c r="ACQ37" s="120"/>
      <c r="ACR37" s="120"/>
      <c r="ACS37" s="120"/>
      <c r="ACT37" s="120"/>
      <c r="ACU37" s="120"/>
      <c r="ACV37" s="120"/>
      <c r="ACW37" s="120"/>
      <c r="ACX37" s="120"/>
      <c r="ACY37" s="120"/>
      <c r="ACZ37" s="120"/>
      <c r="ADA37" s="120"/>
      <c r="ADB37" s="120"/>
      <c r="ADC37" s="120"/>
      <c r="ADD37" s="120"/>
      <c r="ADE37" s="120"/>
      <c r="ADF37" s="120"/>
      <c r="ADG37" s="120"/>
      <c r="ADH37" s="120"/>
      <c r="ADI37" s="120"/>
      <c r="ADJ37" s="120"/>
      <c r="ADK37" s="120"/>
      <c r="ADL37" s="120"/>
      <c r="ADM37" s="120"/>
      <c r="ADN37" s="120"/>
      <c r="ADO37" s="120"/>
      <c r="ADP37" s="120"/>
      <c r="ADQ37" s="120"/>
      <c r="ADR37" s="120"/>
      <c r="ADS37" s="120"/>
      <c r="ADT37" s="120"/>
      <c r="ADU37" s="120"/>
      <c r="ADV37" s="120"/>
      <c r="ADW37" s="120"/>
      <c r="ADX37" s="120"/>
      <c r="ADY37" s="120"/>
      <c r="ADZ37" s="120"/>
      <c r="AEA37" s="120"/>
      <c r="AEB37" s="120"/>
      <c r="AEC37" s="120"/>
      <c r="AED37" s="120"/>
      <c r="AEE37" s="120"/>
      <c r="AEF37" s="120"/>
      <c r="AEG37" s="120"/>
      <c r="AEH37" s="120"/>
      <c r="AEI37" s="120"/>
      <c r="AEJ37" s="120"/>
      <c r="AEK37" s="120"/>
      <c r="AEL37" s="120"/>
      <c r="AEM37" s="120"/>
      <c r="AEN37" s="120"/>
      <c r="AEO37" s="120"/>
      <c r="AEP37" s="120"/>
      <c r="AEQ37" s="120"/>
      <c r="AER37" s="120"/>
      <c r="AES37" s="120"/>
      <c r="AET37" s="120"/>
      <c r="AEU37" s="120"/>
      <c r="AEV37" s="120"/>
      <c r="AEW37" s="120"/>
      <c r="AEX37" s="120"/>
      <c r="AEY37" s="120"/>
      <c r="AEZ37" s="120"/>
      <c r="AFA37" s="120"/>
      <c r="AFB37" s="120"/>
      <c r="AFC37" s="120"/>
      <c r="AFD37" s="120"/>
      <c r="AFE37" s="120"/>
      <c r="AFF37" s="120"/>
      <c r="AFG37" s="120"/>
      <c r="AFH37" s="120"/>
      <c r="AFI37" s="120"/>
      <c r="AFJ37" s="120"/>
      <c r="AFK37" s="120"/>
      <c r="AFL37" s="120"/>
      <c r="AFM37" s="120"/>
      <c r="AFN37" s="120"/>
      <c r="AFO37" s="120"/>
      <c r="AFP37" s="120"/>
      <c r="AFQ37" s="120"/>
      <c r="AFR37" s="120"/>
      <c r="AFS37" s="120"/>
      <c r="AFT37" s="120"/>
      <c r="AFU37" s="120"/>
      <c r="AFV37" s="120"/>
      <c r="AFW37" s="120"/>
      <c r="AFX37" s="120"/>
      <c r="AFY37" s="120"/>
      <c r="AFZ37" s="120"/>
      <c r="AGA37" s="120"/>
      <c r="AGB37" s="120"/>
      <c r="AGC37" s="120"/>
      <c r="AGD37" s="120"/>
      <c r="AGE37" s="120"/>
      <c r="AGF37" s="120"/>
      <c r="AGG37" s="120"/>
      <c r="AGH37" s="120"/>
      <c r="AGI37" s="120"/>
      <c r="AGJ37" s="120"/>
      <c r="AGK37" s="120"/>
      <c r="AGL37" s="120"/>
      <c r="AGM37" s="120"/>
      <c r="AGN37" s="120"/>
      <c r="AGO37" s="120"/>
      <c r="AGP37" s="120"/>
      <c r="AGQ37" s="120"/>
      <c r="AGR37" s="120"/>
      <c r="AGS37" s="120"/>
      <c r="AGT37" s="120"/>
      <c r="AGU37" s="120"/>
      <c r="AGV37" s="120"/>
      <c r="AGW37" s="120"/>
      <c r="AGX37" s="120"/>
      <c r="AGY37" s="120"/>
      <c r="AGZ37" s="120"/>
      <c r="AHA37" s="120"/>
      <c r="AHB37" s="120"/>
      <c r="AHC37" s="120"/>
      <c r="AHD37" s="120"/>
      <c r="AHE37" s="120"/>
      <c r="AHF37" s="120"/>
      <c r="AHG37" s="120"/>
      <c r="AHH37" s="120"/>
      <c r="AHI37" s="120"/>
      <c r="AHJ37" s="120"/>
      <c r="AHK37" s="120"/>
      <c r="AHL37" s="120"/>
      <c r="AHM37" s="120"/>
      <c r="AHN37" s="120"/>
      <c r="AHO37" s="120"/>
      <c r="AHP37" s="120"/>
      <c r="AHQ37" s="120"/>
      <c r="AHR37" s="120"/>
      <c r="AHS37" s="120"/>
      <c r="AHT37" s="120"/>
      <c r="AHU37" s="120"/>
      <c r="AHV37" s="120"/>
      <c r="AHW37" s="120"/>
      <c r="AHX37" s="120"/>
      <c r="AHY37" s="120"/>
      <c r="AHZ37" s="120"/>
      <c r="AIA37" s="120"/>
      <c r="AIB37" s="120"/>
      <c r="AIC37" s="120"/>
      <c r="AID37" s="120"/>
      <c r="AIE37" s="120"/>
      <c r="AIF37" s="120"/>
      <c r="AIG37" s="120"/>
      <c r="AIH37" s="120"/>
      <c r="AII37" s="120"/>
      <c r="AIJ37" s="120"/>
      <c r="AIK37" s="120"/>
      <c r="AIL37" s="120"/>
      <c r="AIM37" s="120"/>
      <c r="AIN37" s="120"/>
      <c r="AIO37" s="120"/>
      <c r="AIP37" s="120"/>
      <c r="AIQ37" s="120"/>
      <c r="AIR37" s="120"/>
      <c r="AIS37" s="120"/>
      <c r="AIT37" s="120"/>
      <c r="AIU37" s="120"/>
      <c r="AIV37" s="120"/>
      <c r="AIW37" s="120"/>
      <c r="AIX37" s="120"/>
      <c r="AIY37" s="120"/>
      <c r="AIZ37" s="120"/>
      <c r="AJA37" s="120"/>
      <c r="AJB37" s="120"/>
      <c r="AJC37" s="120"/>
      <c r="AJD37" s="120"/>
      <c r="AJE37" s="120"/>
      <c r="AJF37" s="120"/>
      <c r="AJG37" s="120"/>
      <c r="AJH37" s="120"/>
      <c r="AJI37" s="120"/>
      <c r="AJJ37" s="120"/>
      <c r="AJK37" s="120"/>
      <c r="AJL37" s="120"/>
      <c r="AJM37" s="120"/>
      <c r="AJN37" s="120"/>
      <c r="AJO37" s="120"/>
      <c r="AJP37" s="120"/>
      <c r="AJQ37" s="120"/>
      <c r="AJR37" s="120"/>
      <c r="AJS37" s="120"/>
      <c r="AJT37" s="120"/>
      <c r="AJU37" s="120"/>
      <c r="AJV37" s="120"/>
      <c r="AJW37" s="120"/>
      <c r="AJX37" s="120"/>
      <c r="AJY37" s="120"/>
      <c r="AJZ37" s="120"/>
      <c r="AKA37" s="120"/>
      <c r="AKB37" s="120"/>
      <c r="AKC37" s="120"/>
      <c r="AKD37" s="120"/>
      <c r="AKE37" s="120"/>
      <c r="AKF37" s="120"/>
      <c r="AKG37" s="120"/>
      <c r="AKH37" s="120"/>
      <c r="AKI37" s="120"/>
      <c r="AKJ37" s="120"/>
      <c r="AKK37" s="120"/>
      <c r="AKL37" s="120"/>
      <c r="AKM37" s="120"/>
      <c r="AKN37" s="120"/>
      <c r="AKO37" s="120"/>
      <c r="AKP37" s="120"/>
      <c r="AKQ37" s="120"/>
      <c r="AKR37" s="120"/>
      <c r="AKS37" s="120"/>
      <c r="AKT37" s="120"/>
      <c r="AKU37" s="120"/>
      <c r="AKV37" s="120"/>
      <c r="AKW37" s="120"/>
      <c r="AKX37" s="120"/>
      <c r="AKY37" s="120"/>
      <c r="AKZ37" s="120"/>
      <c r="ALA37" s="120"/>
      <c r="ALB37" s="120"/>
      <c r="ALC37" s="120"/>
      <c r="ALD37" s="120"/>
      <c r="ALE37" s="120"/>
      <c r="ALF37" s="120"/>
      <c r="ALG37" s="120"/>
      <c r="ALH37" s="120"/>
      <c r="ALI37" s="120"/>
      <c r="ALJ37" s="120"/>
      <c r="ALK37" s="120"/>
      <c r="ALL37" s="120"/>
      <c r="ALM37" s="120"/>
      <c r="ALN37" s="120"/>
      <c r="ALO37" s="120"/>
      <c r="ALP37" s="120"/>
      <c r="ALQ37" s="120"/>
      <c r="ALR37" s="120"/>
      <c r="ALS37" s="120"/>
      <c r="ALT37" s="120"/>
      <c r="ALU37" s="120"/>
      <c r="ALV37" s="120"/>
      <c r="ALW37" s="120"/>
      <c r="ALX37" s="120"/>
      <c r="ALY37" s="120"/>
      <c r="ALZ37" s="120"/>
      <c r="AMA37" s="120"/>
      <c r="AMB37" s="120"/>
      <c r="AMC37" s="120"/>
      <c r="AMD37" s="120"/>
      <c r="AME37" s="120"/>
      <c r="AMF37" s="120"/>
      <c r="AMG37" s="120"/>
      <c r="AMH37" s="120"/>
      <c r="AMI37" s="120"/>
      <c r="AMJ37" s="120"/>
      <c r="AMK37" s="120"/>
    </row>
    <row r="38" spans="1:1025">
      <c r="A38" s="109"/>
      <c r="B38" s="112" t="s">
        <v>60</v>
      </c>
      <c r="C38" s="113"/>
      <c r="D38" s="110" t="s">
        <v>59</v>
      </c>
      <c r="E38" s="105"/>
      <c r="F38" s="106"/>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c r="IV38" s="120"/>
      <c r="IW38" s="120"/>
      <c r="IX38" s="120"/>
      <c r="IY38" s="120"/>
      <c r="IZ38" s="120"/>
      <c r="JA38" s="120"/>
      <c r="JB38" s="120"/>
      <c r="JC38" s="120"/>
      <c r="JD38" s="120"/>
      <c r="JE38" s="120"/>
      <c r="JF38" s="120"/>
      <c r="JG38" s="120"/>
      <c r="JH38" s="120"/>
      <c r="JI38" s="120"/>
      <c r="JJ38" s="120"/>
      <c r="JK38" s="120"/>
      <c r="JL38" s="120"/>
      <c r="JM38" s="120"/>
      <c r="JN38" s="120"/>
      <c r="JO38" s="120"/>
      <c r="JP38" s="120"/>
      <c r="JQ38" s="120"/>
      <c r="JR38" s="120"/>
      <c r="JS38" s="120"/>
      <c r="JT38" s="120"/>
      <c r="JU38" s="120"/>
      <c r="JV38" s="120"/>
      <c r="JW38" s="120"/>
      <c r="JX38" s="120"/>
      <c r="JY38" s="120"/>
      <c r="JZ38" s="120"/>
      <c r="KA38" s="120"/>
      <c r="KB38" s="120"/>
      <c r="KC38" s="120"/>
      <c r="KD38" s="120"/>
      <c r="KE38" s="120"/>
      <c r="KF38" s="120"/>
      <c r="KG38" s="120"/>
      <c r="KH38" s="120"/>
      <c r="KI38" s="120"/>
      <c r="KJ38" s="120"/>
      <c r="KK38" s="120"/>
      <c r="KL38" s="120"/>
      <c r="KM38" s="120"/>
      <c r="KN38" s="120"/>
      <c r="KO38" s="120"/>
      <c r="KP38" s="120"/>
      <c r="KQ38" s="120"/>
      <c r="KR38" s="120"/>
      <c r="KS38" s="120"/>
      <c r="KT38" s="120"/>
      <c r="KU38" s="120"/>
      <c r="KV38" s="120"/>
      <c r="KW38" s="120"/>
      <c r="KX38" s="120"/>
      <c r="KY38" s="120"/>
      <c r="KZ38" s="120"/>
      <c r="LA38" s="120"/>
      <c r="LB38" s="120"/>
      <c r="LC38" s="120"/>
      <c r="LD38" s="120"/>
      <c r="LE38" s="120"/>
      <c r="LF38" s="120"/>
      <c r="LG38" s="120"/>
      <c r="LH38" s="120"/>
      <c r="LI38" s="120"/>
      <c r="LJ38" s="120"/>
      <c r="LK38" s="120"/>
      <c r="LL38" s="120"/>
      <c r="LM38" s="120"/>
      <c r="LN38" s="120"/>
      <c r="LO38" s="120"/>
      <c r="LP38" s="120"/>
      <c r="LQ38" s="120"/>
      <c r="LR38" s="120"/>
      <c r="LS38" s="120"/>
      <c r="LT38" s="120"/>
      <c r="LU38" s="120"/>
      <c r="LV38" s="120"/>
      <c r="LW38" s="120"/>
      <c r="LX38" s="120"/>
      <c r="LY38" s="120"/>
      <c r="LZ38" s="120"/>
      <c r="MA38" s="120"/>
      <c r="MB38" s="120"/>
      <c r="MC38" s="120"/>
      <c r="MD38" s="120"/>
      <c r="ME38" s="120"/>
      <c r="MF38" s="120"/>
      <c r="MG38" s="120"/>
      <c r="MH38" s="120"/>
      <c r="MI38" s="120"/>
      <c r="MJ38" s="120"/>
      <c r="MK38" s="120"/>
      <c r="ML38" s="120"/>
      <c r="MM38" s="120"/>
      <c r="MN38" s="120"/>
      <c r="MO38" s="120"/>
      <c r="MP38" s="120"/>
      <c r="MQ38" s="120"/>
      <c r="MR38" s="120"/>
      <c r="MS38" s="120"/>
      <c r="MT38" s="120"/>
      <c r="MU38" s="120"/>
      <c r="MV38" s="120"/>
      <c r="MW38" s="120"/>
      <c r="MX38" s="120"/>
      <c r="MY38" s="120"/>
      <c r="MZ38" s="120"/>
      <c r="NA38" s="120"/>
      <c r="NB38" s="120"/>
      <c r="NC38" s="120"/>
      <c r="ND38" s="120"/>
      <c r="NE38" s="120"/>
      <c r="NF38" s="120"/>
      <c r="NG38" s="120"/>
      <c r="NH38" s="120"/>
      <c r="NI38" s="120"/>
      <c r="NJ38" s="120"/>
      <c r="NK38" s="120"/>
      <c r="NL38" s="120"/>
      <c r="NM38" s="120"/>
      <c r="NN38" s="120"/>
      <c r="NO38" s="120"/>
      <c r="NP38" s="120"/>
      <c r="NQ38" s="120"/>
      <c r="NR38" s="120"/>
      <c r="NS38" s="120"/>
      <c r="NT38" s="120"/>
      <c r="NU38" s="120"/>
      <c r="NV38" s="120"/>
      <c r="NW38" s="120"/>
      <c r="NX38" s="120"/>
      <c r="NY38" s="120"/>
      <c r="NZ38" s="120"/>
      <c r="OA38" s="120"/>
      <c r="OB38" s="120"/>
      <c r="OC38" s="120"/>
      <c r="OD38" s="120"/>
      <c r="OE38" s="120"/>
      <c r="OF38" s="120"/>
      <c r="OG38" s="120"/>
      <c r="OH38" s="120"/>
      <c r="OI38" s="120"/>
      <c r="OJ38" s="120"/>
      <c r="OK38" s="120"/>
      <c r="OL38" s="120"/>
      <c r="OM38" s="120"/>
      <c r="ON38" s="120"/>
      <c r="OO38" s="120"/>
      <c r="OP38" s="120"/>
      <c r="OQ38" s="120"/>
      <c r="OR38" s="120"/>
      <c r="OS38" s="120"/>
      <c r="OT38" s="120"/>
      <c r="OU38" s="120"/>
      <c r="OV38" s="120"/>
      <c r="OW38" s="120"/>
      <c r="OX38" s="120"/>
      <c r="OY38" s="120"/>
      <c r="OZ38" s="120"/>
      <c r="PA38" s="120"/>
      <c r="PB38" s="120"/>
      <c r="PC38" s="120"/>
      <c r="PD38" s="120"/>
      <c r="PE38" s="120"/>
      <c r="PF38" s="120"/>
      <c r="PG38" s="120"/>
      <c r="PH38" s="120"/>
      <c r="PI38" s="120"/>
      <c r="PJ38" s="120"/>
      <c r="PK38" s="120"/>
      <c r="PL38" s="120"/>
      <c r="PM38" s="120"/>
      <c r="PN38" s="120"/>
      <c r="PO38" s="120"/>
      <c r="PP38" s="120"/>
      <c r="PQ38" s="120"/>
      <c r="PR38" s="120"/>
      <c r="PS38" s="120"/>
      <c r="PT38" s="120"/>
      <c r="PU38" s="120"/>
      <c r="PV38" s="120"/>
      <c r="PW38" s="120"/>
      <c r="PX38" s="120"/>
      <c r="PY38" s="120"/>
      <c r="PZ38" s="120"/>
      <c r="QA38" s="120"/>
      <c r="QB38" s="120"/>
      <c r="QC38" s="120"/>
      <c r="QD38" s="120"/>
      <c r="QE38" s="120"/>
      <c r="QF38" s="120"/>
      <c r="QG38" s="120"/>
      <c r="QH38" s="120"/>
      <c r="QI38" s="120"/>
      <c r="QJ38" s="120"/>
      <c r="QK38" s="120"/>
      <c r="QL38" s="120"/>
      <c r="QM38" s="120"/>
      <c r="QN38" s="120"/>
      <c r="QO38" s="120"/>
      <c r="QP38" s="120"/>
      <c r="QQ38" s="120"/>
      <c r="QR38" s="120"/>
      <c r="QS38" s="120"/>
      <c r="QT38" s="120"/>
      <c r="QU38" s="120"/>
      <c r="QV38" s="120"/>
      <c r="QW38" s="120"/>
      <c r="QX38" s="120"/>
      <c r="QY38" s="120"/>
      <c r="QZ38" s="120"/>
      <c r="RA38" s="120"/>
      <c r="RB38" s="120"/>
      <c r="RC38" s="120"/>
      <c r="RD38" s="120"/>
      <c r="RE38" s="120"/>
      <c r="RF38" s="120"/>
      <c r="RG38" s="120"/>
      <c r="RH38" s="120"/>
      <c r="RI38" s="120"/>
      <c r="RJ38" s="120"/>
      <c r="RK38" s="120"/>
      <c r="RL38" s="120"/>
      <c r="RM38" s="120"/>
      <c r="RN38" s="120"/>
      <c r="RO38" s="120"/>
      <c r="RP38" s="120"/>
      <c r="RQ38" s="120"/>
      <c r="RR38" s="120"/>
      <c r="RS38" s="120"/>
      <c r="RT38" s="120"/>
      <c r="RU38" s="120"/>
      <c r="RV38" s="120"/>
      <c r="RW38" s="120"/>
      <c r="RX38" s="120"/>
      <c r="RY38" s="120"/>
      <c r="RZ38" s="120"/>
      <c r="SA38" s="120"/>
      <c r="SB38" s="120"/>
      <c r="SC38" s="120"/>
      <c r="SD38" s="120"/>
      <c r="SE38" s="120"/>
      <c r="SF38" s="120"/>
      <c r="SG38" s="120"/>
      <c r="SH38" s="120"/>
      <c r="SI38" s="120"/>
      <c r="SJ38" s="120"/>
      <c r="SK38" s="120"/>
      <c r="SL38" s="120"/>
      <c r="SM38" s="120"/>
      <c r="SN38" s="120"/>
      <c r="SO38" s="120"/>
      <c r="SP38" s="120"/>
      <c r="SQ38" s="120"/>
      <c r="SR38" s="120"/>
      <c r="SS38" s="120"/>
      <c r="ST38" s="120"/>
      <c r="SU38" s="120"/>
      <c r="SV38" s="120"/>
      <c r="SW38" s="120"/>
      <c r="SX38" s="120"/>
      <c r="SY38" s="120"/>
      <c r="SZ38" s="120"/>
      <c r="TA38" s="120"/>
      <c r="TB38" s="120"/>
      <c r="TC38" s="120"/>
      <c r="TD38" s="120"/>
      <c r="TE38" s="120"/>
      <c r="TF38" s="120"/>
      <c r="TG38" s="120"/>
      <c r="TH38" s="120"/>
      <c r="TI38" s="120"/>
      <c r="TJ38" s="120"/>
      <c r="TK38" s="120"/>
      <c r="TL38" s="120"/>
      <c r="TM38" s="120"/>
      <c r="TN38" s="120"/>
      <c r="TO38" s="120"/>
      <c r="TP38" s="120"/>
      <c r="TQ38" s="120"/>
      <c r="TR38" s="120"/>
      <c r="TS38" s="120"/>
      <c r="TT38" s="120"/>
      <c r="TU38" s="120"/>
      <c r="TV38" s="120"/>
      <c r="TW38" s="120"/>
      <c r="TX38" s="120"/>
      <c r="TY38" s="120"/>
      <c r="TZ38" s="120"/>
      <c r="UA38" s="120"/>
      <c r="UB38" s="120"/>
      <c r="UC38" s="120"/>
      <c r="UD38" s="120"/>
      <c r="UE38" s="120"/>
      <c r="UF38" s="120"/>
      <c r="UG38" s="120"/>
      <c r="UH38" s="120"/>
      <c r="UI38" s="120"/>
      <c r="UJ38" s="120"/>
      <c r="UK38" s="120"/>
      <c r="UL38" s="120"/>
      <c r="UM38" s="120"/>
      <c r="UN38" s="120"/>
      <c r="UO38" s="120"/>
      <c r="UP38" s="120"/>
      <c r="UQ38" s="120"/>
      <c r="UR38" s="120"/>
      <c r="US38" s="120"/>
      <c r="UT38" s="120"/>
      <c r="UU38" s="120"/>
      <c r="UV38" s="120"/>
      <c r="UW38" s="120"/>
      <c r="UX38" s="120"/>
      <c r="UY38" s="120"/>
      <c r="UZ38" s="120"/>
      <c r="VA38" s="120"/>
      <c r="VB38" s="120"/>
      <c r="VC38" s="120"/>
      <c r="VD38" s="120"/>
      <c r="VE38" s="120"/>
      <c r="VF38" s="120"/>
      <c r="VG38" s="120"/>
      <c r="VH38" s="120"/>
      <c r="VI38" s="120"/>
      <c r="VJ38" s="120"/>
      <c r="VK38" s="120"/>
      <c r="VL38" s="120"/>
      <c r="VM38" s="120"/>
      <c r="VN38" s="120"/>
      <c r="VO38" s="120"/>
      <c r="VP38" s="120"/>
      <c r="VQ38" s="120"/>
      <c r="VR38" s="120"/>
      <c r="VS38" s="120"/>
      <c r="VT38" s="120"/>
      <c r="VU38" s="120"/>
      <c r="VV38" s="120"/>
      <c r="VW38" s="120"/>
      <c r="VX38" s="120"/>
      <c r="VY38" s="120"/>
      <c r="VZ38" s="120"/>
      <c r="WA38" s="120"/>
      <c r="WB38" s="120"/>
      <c r="WC38" s="120"/>
      <c r="WD38" s="120"/>
      <c r="WE38" s="120"/>
      <c r="WF38" s="120"/>
      <c r="WG38" s="120"/>
      <c r="WH38" s="120"/>
      <c r="WI38" s="120"/>
      <c r="WJ38" s="120"/>
      <c r="WK38" s="120"/>
      <c r="WL38" s="120"/>
      <c r="WM38" s="120"/>
      <c r="WN38" s="120"/>
      <c r="WO38" s="120"/>
      <c r="WP38" s="120"/>
      <c r="WQ38" s="120"/>
      <c r="WR38" s="120"/>
      <c r="WS38" s="120"/>
      <c r="WT38" s="120"/>
      <c r="WU38" s="120"/>
      <c r="WV38" s="120"/>
      <c r="WW38" s="120"/>
      <c r="WX38" s="120"/>
      <c r="WY38" s="120"/>
      <c r="WZ38" s="120"/>
      <c r="XA38" s="120"/>
      <c r="XB38" s="120"/>
      <c r="XC38" s="120"/>
      <c r="XD38" s="120"/>
      <c r="XE38" s="120"/>
      <c r="XF38" s="120"/>
      <c r="XG38" s="120"/>
      <c r="XH38" s="120"/>
      <c r="XI38" s="120"/>
      <c r="XJ38" s="120"/>
      <c r="XK38" s="120"/>
      <c r="XL38" s="120"/>
      <c r="XM38" s="120"/>
      <c r="XN38" s="120"/>
      <c r="XO38" s="120"/>
      <c r="XP38" s="120"/>
      <c r="XQ38" s="120"/>
      <c r="XR38" s="120"/>
      <c r="XS38" s="120"/>
      <c r="XT38" s="120"/>
      <c r="XU38" s="120"/>
      <c r="XV38" s="120"/>
      <c r="XW38" s="120"/>
      <c r="XX38" s="120"/>
      <c r="XY38" s="120"/>
      <c r="XZ38" s="120"/>
      <c r="YA38" s="120"/>
      <c r="YB38" s="120"/>
      <c r="YC38" s="120"/>
      <c r="YD38" s="120"/>
      <c r="YE38" s="120"/>
      <c r="YF38" s="120"/>
      <c r="YG38" s="120"/>
      <c r="YH38" s="120"/>
      <c r="YI38" s="120"/>
      <c r="YJ38" s="120"/>
      <c r="YK38" s="120"/>
      <c r="YL38" s="120"/>
      <c r="YM38" s="120"/>
      <c r="YN38" s="120"/>
      <c r="YO38" s="120"/>
      <c r="YP38" s="120"/>
      <c r="YQ38" s="120"/>
      <c r="YR38" s="120"/>
      <c r="YS38" s="120"/>
      <c r="YT38" s="120"/>
      <c r="YU38" s="120"/>
      <c r="YV38" s="120"/>
      <c r="YW38" s="120"/>
      <c r="YX38" s="120"/>
      <c r="YY38" s="120"/>
      <c r="YZ38" s="120"/>
      <c r="ZA38" s="120"/>
      <c r="ZB38" s="120"/>
      <c r="ZC38" s="120"/>
      <c r="ZD38" s="120"/>
      <c r="ZE38" s="120"/>
      <c r="ZF38" s="120"/>
      <c r="ZG38" s="120"/>
      <c r="ZH38" s="120"/>
      <c r="ZI38" s="120"/>
      <c r="ZJ38" s="120"/>
      <c r="ZK38" s="120"/>
      <c r="ZL38" s="120"/>
      <c r="ZM38" s="120"/>
      <c r="ZN38" s="120"/>
      <c r="ZO38" s="120"/>
      <c r="ZP38" s="120"/>
      <c r="ZQ38" s="120"/>
      <c r="ZR38" s="120"/>
      <c r="ZS38" s="120"/>
      <c r="ZT38" s="120"/>
      <c r="ZU38" s="120"/>
      <c r="ZV38" s="120"/>
      <c r="ZW38" s="120"/>
      <c r="ZX38" s="120"/>
      <c r="ZY38" s="120"/>
      <c r="ZZ38" s="120"/>
      <c r="AAA38" s="120"/>
      <c r="AAB38" s="120"/>
      <c r="AAC38" s="120"/>
      <c r="AAD38" s="120"/>
      <c r="AAE38" s="120"/>
      <c r="AAF38" s="120"/>
      <c r="AAG38" s="120"/>
      <c r="AAH38" s="120"/>
      <c r="AAI38" s="120"/>
      <c r="AAJ38" s="120"/>
      <c r="AAK38" s="120"/>
      <c r="AAL38" s="120"/>
      <c r="AAM38" s="120"/>
      <c r="AAN38" s="120"/>
      <c r="AAO38" s="120"/>
      <c r="AAP38" s="120"/>
      <c r="AAQ38" s="120"/>
      <c r="AAR38" s="120"/>
      <c r="AAS38" s="120"/>
      <c r="AAT38" s="120"/>
      <c r="AAU38" s="120"/>
      <c r="AAV38" s="120"/>
      <c r="AAW38" s="120"/>
      <c r="AAX38" s="120"/>
      <c r="AAY38" s="120"/>
      <c r="AAZ38" s="120"/>
      <c r="ABA38" s="120"/>
      <c r="ABB38" s="120"/>
      <c r="ABC38" s="120"/>
      <c r="ABD38" s="120"/>
      <c r="ABE38" s="120"/>
      <c r="ABF38" s="120"/>
      <c r="ABG38" s="120"/>
      <c r="ABH38" s="120"/>
      <c r="ABI38" s="120"/>
      <c r="ABJ38" s="120"/>
      <c r="ABK38" s="120"/>
      <c r="ABL38" s="120"/>
      <c r="ABM38" s="120"/>
      <c r="ABN38" s="120"/>
      <c r="ABO38" s="120"/>
      <c r="ABP38" s="120"/>
      <c r="ABQ38" s="120"/>
      <c r="ABR38" s="120"/>
      <c r="ABS38" s="120"/>
      <c r="ABT38" s="120"/>
      <c r="ABU38" s="120"/>
      <c r="ABV38" s="120"/>
      <c r="ABW38" s="120"/>
      <c r="ABX38" s="120"/>
      <c r="ABY38" s="120"/>
      <c r="ABZ38" s="120"/>
      <c r="ACA38" s="120"/>
      <c r="ACB38" s="120"/>
      <c r="ACC38" s="120"/>
      <c r="ACD38" s="120"/>
      <c r="ACE38" s="120"/>
      <c r="ACF38" s="120"/>
      <c r="ACG38" s="120"/>
      <c r="ACH38" s="120"/>
      <c r="ACI38" s="120"/>
      <c r="ACJ38" s="120"/>
      <c r="ACK38" s="120"/>
      <c r="ACL38" s="120"/>
      <c r="ACM38" s="120"/>
      <c r="ACN38" s="120"/>
      <c r="ACO38" s="120"/>
      <c r="ACP38" s="120"/>
      <c r="ACQ38" s="120"/>
      <c r="ACR38" s="120"/>
      <c r="ACS38" s="120"/>
      <c r="ACT38" s="120"/>
      <c r="ACU38" s="120"/>
      <c r="ACV38" s="120"/>
      <c r="ACW38" s="120"/>
      <c r="ACX38" s="120"/>
      <c r="ACY38" s="120"/>
      <c r="ACZ38" s="120"/>
      <c r="ADA38" s="120"/>
      <c r="ADB38" s="120"/>
      <c r="ADC38" s="120"/>
      <c r="ADD38" s="120"/>
      <c r="ADE38" s="120"/>
      <c r="ADF38" s="120"/>
      <c r="ADG38" s="120"/>
      <c r="ADH38" s="120"/>
      <c r="ADI38" s="120"/>
      <c r="ADJ38" s="120"/>
      <c r="ADK38" s="120"/>
      <c r="ADL38" s="120"/>
      <c r="ADM38" s="120"/>
      <c r="ADN38" s="120"/>
      <c r="ADO38" s="120"/>
      <c r="ADP38" s="120"/>
      <c r="ADQ38" s="120"/>
      <c r="ADR38" s="120"/>
      <c r="ADS38" s="120"/>
      <c r="ADT38" s="120"/>
      <c r="ADU38" s="120"/>
      <c r="ADV38" s="120"/>
      <c r="ADW38" s="120"/>
      <c r="ADX38" s="120"/>
      <c r="ADY38" s="120"/>
      <c r="ADZ38" s="120"/>
      <c r="AEA38" s="120"/>
      <c r="AEB38" s="120"/>
      <c r="AEC38" s="120"/>
      <c r="AED38" s="120"/>
      <c r="AEE38" s="120"/>
      <c r="AEF38" s="120"/>
      <c r="AEG38" s="120"/>
      <c r="AEH38" s="120"/>
      <c r="AEI38" s="120"/>
      <c r="AEJ38" s="120"/>
      <c r="AEK38" s="120"/>
      <c r="AEL38" s="120"/>
      <c r="AEM38" s="120"/>
      <c r="AEN38" s="120"/>
      <c r="AEO38" s="120"/>
      <c r="AEP38" s="120"/>
      <c r="AEQ38" s="120"/>
      <c r="AER38" s="120"/>
      <c r="AES38" s="120"/>
      <c r="AET38" s="120"/>
      <c r="AEU38" s="120"/>
      <c r="AEV38" s="120"/>
      <c r="AEW38" s="120"/>
      <c r="AEX38" s="120"/>
      <c r="AEY38" s="120"/>
      <c r="AEZ38" s="120"/>
      <c r="AFA38" s="120"/>
      <c r="AFB38" s="120"/>
      <c r="AFC38" s="120"/>
      <c r="AFD38" s="120"/>
      <c r="AFE38" s="120"/>
      <c r="AFF38" s="120"/>
      <c r="AFG38" s="120"/>
      <c r="AFH38" s="120"/>
      <c r="AFI38" s="120"/>
      <c r="AFJ38" s="120"/>
      <c r="AFK38" s="120"/>
      <c r="AFL38" s="120"/>
      <c r="AFM38" s="120"/>
      <c r="AFN38" s="120"/>
      <c r="AFO38" s="120"/>
      <c r="AFP38" s="120"/>
      <c r="AFQ38" s="120"/>
      <c r="AFR38" s="120"/>
      <c r="AFS38" s="120"/>
      <c r="AFT38" s="120"/>
      <c r="AFU38" s="120"/>
      <c r="AFV38" s="120"/>
      <c r="AFW38" s="120"/>
      <c r="AFX38" s="120"/>
      <c r="AFY38" s="120"/>
      <c r="AFZ38" s="120"/>
      <c r="AGA38" s="120"/>
      <c r="AGB38" s="120"/>
      <c r="AGC38" s="120"/>
      <c r="AGD38" s="120"/>
      <c r="AGE38" s="120"/>
      <c r="AGF38" s="120"/>
      <c r="AGG38" s="120"/>
      <c r="AGH38" s="120"/>
      <c r="AGI38" s="120"/>
      <c r="AGJ38" s="120"/>
      <c r="AGK38" s="120"/>
      <c r="AGL38" s="120"/>
      <c r="AGM38" s="120"/>
      <c r="AGN38" s="120"/>
      <c r="AGO38" s="120"/>
      <c r="AGP38" s="120"/>
      <c r="AGQ38" s="120"/>
      <c r="AGR38" s="120"/>
      <c r="AGS38" s="120"/>
      <c r="AGT38" s="120"/>
      <c r="AGU38" s="120"/>
      <c r="AGV38" s="120"/>
      <c r="AGW38" s="120"/>
      <c r="AGX38" s="120"/>
      <c r="AGY38" s="120"/>
      <c r="AGZ38" s="120"/>
      <c r="AHA38" s="120"/>
      <c r="AHB38" s="120"/>
      <c r="AHC38" s="120"/>
      <c r="AHD38" s="120"/>
      <c r="AHE38" s="120"/>
      <c r="AHF38" s="120"/>
      <c r="AHG38" s="120"/>
      <c r="AHH38" s="120"/>
      <c r="AHI38" s="120"/>
      <c r="AHJ38" s="120"/>
      <c r="AHK38" s="120"/>
      <c r="AHL38" s="120"/>
      <c r="AHM38" s="120"/>
      <c r="AHN38" s="120"/>
      <c r="AHO38" s="120"/>
      <c r="AHP38" s="120"/>
      <c r="AHQ38" s="120"/>
      <c r="AHR38" s="120"/>
      <c r="AHS38" s="120"/>
      <c r="AHT38" s="120"/>
      <c r="AHU38" s="120"/>
      <c r="AHV38" s="120"/>
      <c r="AHW38" s="120"/>
      <c r="AHX38" s="120"/>
      <c r="AHY38" s="120"/>
      <c r="AHZ38" s="120"/>
      <c r="AIA38" s="120"/>
      <c r="AIB38" s="120"/>
      <c r="AIC38" s="120"/>
      <c r="AID38" s="120"/>
      <c r="AIE38" s="120"/>
      <c r="AIF38" s="120"/>
      <c r="AIG38" s="120"/>
      <c r="AIH38" s="120"/>
      <c r="AII38" s="120"/>
      <c r="AIJ38" s="120"/>
      <c r="AIK38" s="120"/>
      <c r="AIL38" s="120"/>
      <c r="AIM38" s="120"/>
      <c r="AIN38" s="120"/>
      <c r="AIO38" s="120"/>
      <c r="AIP38" s="120"/>
      <c r="AIQ38" s="120"/>
      <c r="AIR38" s="120"/>
      <c r="AIS38" s="120"/>
      <c r="AIT38" s="120"/>
      <c r="AIU38" s="120"/>
      <c r="AIV38" s="120"/>
      <c r="AIW38" s="120"/>
      <c r="AIX38" s="120"/>
      <c r="AIY38" s="120"/>
      <c r="AIZ38" s="120"/>
      <c r="AJA38" s="120"/>
      <c r="AJB38" s="120"/>
      <c r="AJC38" s="120"/>
      <c r="AJD38" s="120"/>
      <c r="AJE38" s="120"/>
      <c r="AJF38" s="120"/>
      <c r="AJG38" s="120"/>
      <c r="AJH38" s="120"/>
      <c r="AJI38" s="120"/>
      <c r="AJJ38" s="120"/>
      <c r="AJK38" s="120"/>
      <c r="AJL38" s="120"/>
      <c r="AJM38" s="120"/>
      <c r="AJN38" s="120"/>
      <c r="AJO38" s="120"/>
      <c r="AJP38" s="120"/>
      <c r="AJQ38" s="120"/>
      <c r="AJR38" s="120"/>
      <c r="AJS38" s="120"/>
      <c r="AJT38" s="120"/>
      <c r="AJU38" s="120"/>
      <c r="AJV38" s="120"/>
      <c r="AJW38" s="120"/>
      <c r="AJX38" s="120"/>
      <c r="AJY38" s="120"/>
      <c r="AJZ38" s="120"/>
      <c r="AKA38" s="120"/>
      <c r="AKB38" s="120"/>
      <c r="AKC38" s="120"/>
      <c r="AKD38" s="120"/>
      <c r="AKE38" s="120"/>
      <c r="AKF38" s="120"/>
      <c r="AKG38" s="120"/>
      <c r="AKH38" s="120"/>
      <c r="AKI38" s="120"/>
      <c r="AKJ38" s="120"/>
      <c r="AKK38" s="120"/>
      <c r="AKL38" s="120"/>
      <c r="AKM38" s="120"/>
      <c r="AKN38" s="120"/>
      <c r="AKO38" s="120"/>
      <c r="AKP38" s="120"/>
      <c r="AKQ38" s="120"/>
      <c r="AKR38" s="120"/>
      <c r="AKS38" s="120"/>
      <c r="AKT38" s="120"/>
      <c r="AKU38" s="120"/>
      <c r="AKV38" s="120"/>
      <c r="AKW38" s="120"/>
      <c r="AKX38" s="120"/>
      <c r="AKY38" s="120"/>
      <c r="AKZ38" s="120"/>
      <c r="ALA38" s="120"/>
      <c r="ALB38" s="120"/>
      <c r="ALC38" s="120"/>
      <c r="ALD38" s="120"/>
      <c r="ALE38" s="120"/>
      <c r="ALF38" s="120"/>
      <c r="ALG38" s="120"/>
      <c r="ALH38" s="120"/>
      <c r="ALI38" s="120"/>
      <c r="ALJ38" s="120"/>
      <c r="ALK38" s="120"/>
      <c r="ALL38" s="120"/>
      <c r="ALM38" s="120"/>
      <c r="ALN38" s="120"/>
      <c r="ALO38" s="120"/>
      <c r="ALP38" s="120"/>
      <c r="ALQ38" s="120"/>
      <c r="ALR38" s="120"/>
      <c r="ALS38" s="120"/>
      <c r="ALT38" s="120"/>
      <c r="ALU38" s="120"/>
      <c r="ALV38" s="120"/>
      <c r="ALW38" s="120"/>
      <c r="ALX38" s="120"/>
      <c r="ALY38" s="120"/>
      <c r="ALZ38" s="120"/>
      <c r="AMA38" s="120"/>
      <c r="AMB38" s="120"/>
      <c r="AMC38" s="120"/>
      <c r="AMD38" s="120"/>
      <c r="AME38" s="120"/>
      <c r="AMF38" s="120"/>
      <c r="AMG38" s="120"/>
      <c r="AMH38" s="120"/>
      <c r="AMI38" s="120"/>
      <c r="AMJ38" s="120"/>
      <c r="AMK38" s="120"/>
    </row>
    <row r="39" spans="1:1025">
      <c r="A39" s="109"/>
      <c r="B39" s="112" t="s">
        <v>61</v>
      </c>
      <c r="C39" s="113"/>
      <c r="D39" s="110" t="s">
        <v>59</v>
      </c>
      <c r="E39" s="105"/>
      <c r="F39" s="106"/>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c r="IV39" s="120"/>
      <c r="IW39" s="120"/>
      <c r="IX39" s="120"/>
      <c r="IY39" s="120"/>
      <c r="IZ39" s="120"/>
      <c r="JA39" s="120"/>
      <c r="JB39" s="120"/>
      <c r="JC39" s="120"/>
      <c r="JD39" s="120"/>
      <c r="JE39" s="120"/>
      <c r="JF39" s="120"/>
      <c r="JG39" s="120"/>
      <c r="JH39" s="120"/>
      <c r="JI39" s="120"/>
      <c r="JJ39" s="120"/>
      <c r="JK39" s="120"/>
      <c r="JL39" s="120"/>
      <c r="JM39" s="120"/>
      <c r="JN39" s="120"/>
      <c r="JO39" s="120"/>
      <c r="JP39" s="120"/>
      <c r="JQ39" s="120"/>
      <c r="JR39" s="120"/>
      <c r="JS39" s="120"/>
      <c r="JT39" s="120"/>
      <c r="JU39" s="120"/>
      <c r="JV39" s="120"/>
      <c r="JW39" s="120"/>
      <c r="JX39" s="120"/>
      <c r="JY39" s="120"/>
      <c r="JZ39" s="120"/>
      <c r="KA39" s="120"/>
      <c r="KB39" s="120"/>
      <c r="KC39" s="120"/>
      <c r="KD39" s="120"/>
      <c r="KE39" s="120"/>
      <c r="KF39" s="120"/>
      <c r="KG39" s="120"/>
      <c r="KH39" s="120"/>
      <c r="KI39" s="120"/>
      <c r="KJ39" s="120"/>
      <c r="KK39" s="120"/>
      <c r="KL39" s="120"/>
      <c r="KM39" s="120"/>
      <c r="KN39" s="120"/>
      <c r="KO39" s="120"/>
      <c r="KP39" s="120"/>
      <c r="KQ39" s="120"/>
      <c r="KR39" s="120"/>
      <c r="KS39" s="120"/>
      <c r="KT39" s="120"/>
      <c r="KU39" s="120"/>
      <c r="KV39" s="120"/>
      <c r="KW39" s="120"/>
      <c r="KX39" s="120"/>
      <c r="KY39" s="120"/>
      <c r="KZ39" s="120"/>
      <c r="LA39" s="120"/>
      <c r="LB39" s="120"/>
      <c r="LC39" s="120"/>
      <c r="LD39" s="120"/>
      <c r="LE39" s="120"/>
      <c r="LF39" s="120"/>
      <c r="LG39" s="120"/>
      <c r="LH39" s="120"/>
      <c r="LI39" s="120"/>
      <c r="LJ39" s="120"/>
      <c r="LK39" s="120"/>
      <c r="LL39" s="120"/>
      <c r="LM39" s="120"/>
      <c r="LN39" s="120"/>
      <c r="LO39" s="120"/>
      <c r="LP39" s="120"/>
      <c r="LQ39" s="120"/>
      <c r="LR39" s="120"/>
      <c r="LS39" s="120"/>
      <c r="LT39" s="120"/>
      <c r="LU39" s="120"/>
      <c r="LV39" s="120"/>
      <c r="LW39" s="120"/>
      <c r="LX39" s="120"/>
      <c r="LY39" s="120"/>
      <c r="LZ39" s="120"/>
      <c r="MA39" s="120"/>
      <c r="MB39" s="120"/>
      <c r="MC39" s="120"/>
      <c r="MD39" s="120"/>
      <c r="ME39" s="120"/>
      <c r="MF39" s="120"/>
      <c r="MG39" s="120"/>
      <c r="MH39" s="120"/>
      <c r="MI39" s="120"/>
      <c r="MJ39" s="120"/>
      <c r="MK39" s="120"/>
      <c r="ML39" s="120"/>
      <c r="MM39" s="120"/>
      <c r="MN39" s="120"/>
      <c r="MO39" s="120"/>
      <c r="MP39" s="120"/>
      <c r="MQ39" s="120"/>
      <c r="MR39" s="120"/>
      <c r="MS39" s="120"/>
      <c r="MT39" s="120"/>
      <c r="MU39" s="120"/>
      <c r="MV39" s="120"/>
      <c r="MW39" s="120"/>
      <c r="MX39" s="120"/>
      <c r="MY39" s="120"/>
      <c r="MZ39" s="120"/>
      <c r="NA39" s="120"/>
      <c r="NB39" s="120"/>
      <c r="NC39" s="120"/>
      <c r="ND39" s="120"/>
      <c r="NE39" s="120"/>
      <c r="NF39" s="120"/>
      <c r="NG39" s="120"/>
      <c r="NH39" s="120"/>
      <c r="NI39" s="120"/>
      <c r="NJ39" s="120"/>
      <c r="NK39" s="120"/>
      <c r="NL39" s="120"/>
      <c r="NM39" s="120"/>
      <c r="NN39" s="120"/>
      <c r="NO39" s="120"/>
      <c r="NP39" s="120"/>
      <c r="NQ39" s="120"/>
      <c r="NR39" s="120"/>
      <c r="NS39" s="120"/>
      <c r="NT39" s="120"/>
      <c r="NU39" s="120"/>
      <c r="NV39" s="120"/>
      <c r="NW39" s="120"/>
      <c r="NX39" s="120"/>
      <c r="NY39" s="120"/>
      <c r="NZ39" s="120"/>
      <c r="OA39" s="120"/>
      <c r="OB39" s="120"/>
      <c r="OC39" s="120"/>
      <c r="OD39" s="120"/>
      <c r="OE39" s="120"/>
      <c r="OF39" s="120"/>
      <c r="OG39" s="120"/>
      <c r="OH39" s="120"/>
      <c r="OI39" s="120"/>
      <c r="OJ39" s="120"/>
      <c r="OK39" s="120"/>
      <c r="OL39" s="120"/>
      <c r="OM39" s="120"/>
      <c r="ON39" s="120"/>
      <c r="OO39" s="120"/>
      <c r="OP39" s="120"/>
      <c r="OQ39" s="120"/>
      <c r="OR39" s="120"/>
      <c r="OS39" s="120"/>
      <c r="OT39" s="120"/>
      <c r="OU39" s="120"/>
      <c r="OV39" s="120"/>
      <c r="OW39" s="120"/>
      <c r="OX39" s="120"/>
      <c r="OY39" s="120"/>
      <c r="OZ39" s="120"/>
      <c r="PA39" s="120"/>
      <c r="PB39" s="120"/>
      <c r="PC39" s="120"/>
      <c r="PD39" s="120"/>
      <c r="PE39" s="120"/>
      <c r="PF39" s="120"/>
      <c r="PG39" s="120"/>
      <c r="PH39" s="120"/>
      <c r="PI39" s="120"/>
      <c r="PJ39" s="120"/>
      <c r="PK39" s="120"/>
      <c r="PL39" s="120"/>
      <c r="PM39" s="120"/>
      <c r="PN39" s="120"/>
      <c r="PO39" s="120"/>
      <c r="PP39" s="120"/>
      <c r="PQ39" s="120"/>
      <c r="PR39" s="120"/>
      <c r="PS39" s="120"/>
      <c r="PT39" s="120"/>
      <c r="PU39" s="120"/>
      <c r="PV39" s="120"/>
      <c r="PW39" s="120"/>
      <c r="PX39" s="120"/>
      <c r="PY39" s="120"/>
      <c r="PZ39" s="120"/>
      <c r="QA39" s="120"/>
      <c r="QB39" s="120"/>
      <c r="QC39" s="120"/>
      <c r="QD39" s="120"/>
      <c r="QE39" s="120"/>
      <c r="QF39" s="120"/>
      <c r="QG39" s="120"/>
      <c r="QH39" s="120"/>
      <c r="QI39" s="120"/>
      <c r="QJ39" s="120"/>
      <c r="QK39" s="120"/>
      <c r="QL39" s="120"/>
      <c r="QM39" s="120"/>
      <c r="QN39" s="120"/>
      <c r="QO39" s="120"/>
      <c r="QP39" s="120"/>
      <c r="QQ39" s="120"/>
      <c r="QR39" s="120"/>
      <c r="QS39" s="120"/>
      <c r="QT39" s="120"/>
      <c r="QU39" s="120"/>
      <c r="QV39" s="120"/>
      <c r="QW39" s="120"/>
      <c r="QX39" s="120"/>
      <c r="QY39" s="120"/>
      <c r="QZ39" s="120"/>
      <c r="RA39" s="120"/>
      <c r="RB39" s="120"/>
      <c r="RC39" s="120"/>
      <c r="RD39" s="120"/>
      <c r="RE39" s="120"/>
      <c r="RF39" s="120"/>
      <c r="RG39" s="120"/>
      <c r="RH39" s="120"/>
      <c r="RI39" s="120"/>
      <c r="RJ39" s="120"/>
      <c r="RK39" s="120"/>
      <c r="RL39" s="120"/>
      <c r="RM39" s="120"/>
      <c r="RN39" s="120"/>
      <c r="RO39" s="120"/>
      <c r="RP39" s="120"/>
      <c r="RQ39" s="120"/>
      <c r="RR39" s="120"/>
      <c r="RS39" s="120"/>
      <c r="RT39" s="120"/>
      <c r="RU39" s="120"/>
      <c r="RV39" s="120"/>
      <c r="RW39" s="120"/>
      <c r="RX39" s="120"/>
      <c r="RY39" s="120"/>
      <c r="RZ39" s="120"/>
      <c r="SA39" s="120"/>
      <c r="SB39" s="120"/>
      <c r="SC39" s="120"/>
      <c r="SD39" s="120"/>
      <c r="SE39" s="120"/>
      <c r="SF39" s="120"/>
      <c r="SG39" s="120"/>
      <c r="SH39" s="120"/>
      <c r="SI39" s="120"/>
      <c r="SJ39" s="120"/>
      <c r="SK39" s="120"/>
      <c r="SL39" s="120"/>
      <c r="SM39" s="120"/>
      <c r="SN39" s="120"/>
      <c r="SO39" s="120"/>
      <c r="SP39" s="120"/>
      <c r="SQ39" s="120"/>
      <c r="SR39" s="120"/>
      <c r="SS39" s="120"/>
      <c r="ST39" s="120"/>
      <c r="SU39" s="120"/>
      <c r="SV39" s="120"/>
      <c r="SW39" s="120"/>
      <c r="SX39" s="120"/>
      <c r="SY39" s="120"/>
      <c r="SZ39" s="120"/>
      <c r="TA39" s="120"/>
      <c r="TB39" s="120"/>
      <c r="TC39" s="120"/>
      <c r="TD39" s="120"/>
      <c r="TE39" s="120"/>
      <c r="TF39" s="120"/>
      <c r="TG39" s="120"/>
      <c r="TH39" s="120"/>
      <c r="TI39" s="120"/>
      <c r="TJ39" s="120"/>
      <c r="TK39" s="120"/>
      <c r="TL39" s="120"/>
      <c r="TM39" s="120"/>
      <c r="TN39" s="120"/>
      <c r="TO39" s="120"/>
      <c r="TP39" s="120"/>
      <c r="TQ39" s="120"/>
      <c r="TR39" s="120"/>
      <c r="TS39" s="120"/>
      <c r="TT39" s="120"/>
      <c r="TU39" s="120"/>
      <c r="TV39" s="120"/>
      <c r="TW39" s="120"/>
      <c r="TX39" s="120"/>
      <c r="TY39" s="120"/>
      <c r="TZ39" s="120"/>
      <c r="UA39" s="120"/>
      <c r="UB39" s="120"/>
      <c r="UC39" s="120"/>
      <c r="UD39" s="120"/>
      <c r="UE39" s="120"/>
      <c r="UF39" s="120"/>
      <c r="UG39" s="120"/>
      <c r="UH39" s="120"/>
      <c r="UI39" s="120"/>
      <c r="UJ39" s="120"/>
      <c r="UK39" s="120"/>
      <c r="UL39" s="120"/>
      <c r="UM39" s="120"/>
      <c r="UN39" s="120"/>
      <c r="UO39" s="120"/>
      <c r="UP39" s="120"/>
      <c r="UQ39" s="120"/>
      <c r="UR39" s="120"/>
      <c r="US39" s="120"/>
      <c r="UT39" s="120"/>
      <c r="UU39" s="120"/>
      <c r="UV39" s="120"/>
      <c r="UW39" s="120"/>
      <c r="UX39" s="120"/>
      <c r="UY39" s="120"/>
      <c r="UZ39" s="120"/>
      <c r="VA39" s="120"/>
      <c r="VB39" s="120"/>
      <c r="VC39" s="120"/>
      <c r="VD39" s="120"/>
      <c r="VE39" s="120"/>
      <c r="VF39" s="120"/>
      <c r="VG39" s="120"/>
      <c r="VH39" s="120"/>
      <c r="VI39" s="120"/>
      <c r="VJ39" s="120"/>
      <c r="VK39" s="120"/>
      <c r="VL39" s="120"/>
      <c r="VM39" s="120"/>
      <c r="VN39" s="120"/>
      <c r="VO39" s="120"/>
      <c r="VP39" s="120"/>
      <c r="VQ39" s="120"/>
      <c r="VR39" s="120"/>
      <c r="VS39" s="120"/>
      <c r="VT39" s="120"/>
      <c r="VU39" s="120"/>
      <c r="VV39" s="120"/>
      <c r="VW39" s="120"/>
      <c r="VX39" s="120"/>
      <c r="VY39" s="120"/>
      <c r="VZ39" s="120"/>
      <c r="WA39" s="120"/>
      <c r="WB39" s="120"/>
      <c r="WC39" s="120"/>
      <c r="WD39" s="120"/>
      <c r="WE39" s="120"/>
      <c r="WF39" s="120"/>
      <c r="WG39" s="120"/>
      <c r="WH39" s="120"/>
      <c r="WI39" s="120"/>
      <c r="WJ39" s="120"/>
      <c r="WK39" s="120"/>
      <c r="WL39" s="120"/>
      <c r="WM39" s="120"/>
      <c r="WN39" s="120"/>
      <c r="WO39" s="120"/>
      <c r="WP39" s="120"/>
      <c r="WQ39" s="120"/>
      <c r="WR39" s="120"/>
      <c r="WS39" s="120"/>
      <c r="WT39" s="120"/>
      <c r="WU39" s="120"/>
      <c r="WV39" s="120"/>
      <c r="WW39" s="120"/>
      <c r="WX39" s="120"/>
      <c r="WY39" s="120"/>
      <c r="WZ39" s="120"/>
      <c r="XA39" s="120"/>
      <c r="XB39" s="120"/>
      <c r="XC39" s="120"/>
      <c r="XD39" s="120"/>
      <c r="XE39" s="120"/>
      <c r="XF39" s="120"/>
      <c r="XG39" s="120"/>
      <c r="XH39" s="120"/>
      <c r="XI39" s="120"/>
      <c r="XJ39" s="120"/>
      <c r="XK39" s="120"/>
      <c r="XL39" s="120"/>
      <c r="XM39" s="120"/>
      <c r="XN39" s="120"/>
      <c r="XO39" s="120"/>
      <c r="XP39" s="120"/>
      <c r="XQ39" s="120"/>
      <c r="XR39" s="120"/>
      <c r="XS39" s="120"/>
      <c r="XT39" s="120"/>
      <c r="XU39" s="120"/>
      <c r="XV39" s="120"/>
      <c r="XW39" s="120"/>
      <c r="XX39" s="120"/>
      <c r="XY39" s="120"/>
      <c r="XZ39" s="120"/>
      <c r="YA39" s="120"/>
      <c r="YB39" s="120"/>
      <c r="YC39" s="120"/>
      <c r="YD39" s="120"/>
      <c r="YE39" s="120"/>
      <c r="YF39" s="120"/>
      <c r="YG39" s="120"/>
      <c r="YH39" s="120"/>
      <c r="YI39" s="120"/>
      <c r="YJ39" s="120"/>
      <c r="YK39" s="120"/>
      <c r="YL39" s="120"/>
      <c r="YM39" s="120"/>
      <c r="YN39" s="120"/>
      <c r="YO39" s="120"/>
      <c r="YP39" s="120"/>
      <c r="YQ39" s="120"/>
      <c r="YR39" s="120"/>
      <c r="YS39" s="120"/>
      <c r="YT39" s="120"/>
      <c r="YU39" s="120"/>
      <c r="YV39" s="120"/>
      <c r="YW39" s="120"/>
      <c r="YX39" s="120"/>
      <c r="YY39" s="120"/>
      <c r="YZ39" s="120"/>
      <c r="ZA39" s="120"/>
      <c r="ZB39" s="120"/>
      <c r="ZC39" s="120"/>
      <c r="ZD39" s="120"/>
      <c r="ZE39" s="120"/>
      <c r="ZF39" s="120"/>
      <c r="ZG39" s="120"/>
      <c r="ZH39" s="120"/>
      <c r="ZI39" s="120"/>
      <c r="ZJ39" s="120"/>
      <c r="ZK39" s="120"/>
      <c r="ZL39" s="120"/>
      <c r="ZM39" s="120"/>
      <c r="ZN39" s="120"/>
      <c r="ZO39" s="120"/>
      <c r="ZP39" s="120"/>
      <c r="ZQ39" s="120"/>
      <c r="ZR39" s="120"/>
      <c r="ZS39" s="120"/>
      <c r="ZT39" s="120"/>
      <c r="ZU39" s="120"/>
      <c r="ZV39" s="120"/>
      <c r="ZW39" s="120"/>
      <c r="ZX39" s="120"/>
      <c r="ZY39" s="120"/>
      <c r="ZZ39" s="120"/>
      <c r="AAA39" s="120"/>
      <c r="AAB39" s="120"/>
      <c r="AAC39" s="120"/>
      <c r="AAD39" s="120"/>
      <c r="AAE39" s="120"/>
      <c r="AAF39" s="120"/>
      <c r="AAG39" s="120"/>
      <c r="AAH39" s="120"/>
      <c r="AAI39" s="120"/>
      <c r="AAJ39" s="120"/>
      <c r="AAK39" s="120"/>
      <c r="AAL39" s="120"/>
      <c r="AAM39" s="120"/>
      <c r="AAN39" s="120"/>
      <c r="AAO39" s="120"/>
      <c r="AAP39" s="120"/>
      <c r="AAQ39" s="120"/>
      <c r="AAR39" s="120"/>
      <c r="AAS39" s="120"/>
      <c r="AAT39" s="120"/>
      <c r="AAU39" s="120"/>
      <c r="AAV39" s="120"/>
      <c r="AAW39" s="120"/>
      <c r="AAX39" s="120"/>
      <c r="AAY39" s="120"/>
      <c r="AAZ39" s="120"/>
      <c r="ABA39" s="120"/>
      <c r="ABB39" s="120"/>
      <c r="ABC39" s="120"/>
      <c r="ABD39" s="120"/>
      <c r="ABE39" s="120"/>
      <c r="ABF39" s="120"/>
      <c r="ABG39" s="120"/>
      <c r="ABH39" s="120"/>
      <c r="ABI39" s="120"/>
      <c r="ABJ39" s="120"/>
      <c r="ABK39" s="120"/>
      <c r="ABL39" s="120"/>
      <c r="ABM39" s="120"/>
      <c r="ABN39" s="120"/>
      <c r="ABO39" s="120"/>
      <c r="ABP39" s="120"/>
      <c r="ABQ39" s="120"/>
      <c r="ABR39" s="120"/>
      <c r="ABS39" s="120"/>
      <c r="ABT39" s="120"/>
      <c r="ABU39" s="120"/>
      <c r="ABV39" s="120"/>
      <c r="ABW39" s="120"/>
      <c r="ABX39" s="120"/>
      <c r="ABY39" s="120"/>
      <c r="ABZ39" s="120"/>
      <c r="ACA39" s="120"/>
      <c r="ACB39" s="120"/>
      <c r="ACC39" s="120"/>
      <c r="ACD39" s="120"/>
      <c r="ACE39" s="120"/>
      <c r="ACF39" s="120"/>
      <c r="ACG39" s="120"/>
      <c r="ACH39" s="120"/>
      <c r="ACI39" s="120"/>
      <c r="ACJ39" s="120"/>
      <c r="ACK39" s="120"/>
      <c r="ACL39" s="120"/>
      <c r="ACM39" s="120"/>
      <c r="ACN39" s="120"/>
      <c r="ACO39" s="120"/>
      <c r="ACP39" s="120"/>
      <c r="ACQ39" s="120"/>
      <c r="ACR39" s="120"/>
      <c r="ACS39" s="120"/>
      <c r="ACT39" s="120"/>
      <c r="ACU39" s="120"/>
      <c r="ACV39" s="120"/>
      <c r="ACW39" s="120"/>
      <c r="ACX39" s="120"/>
      <c r="ACY39" s="120"/>
      <c r="ACZ39" s="120"/>
      <c r="ADA39" s="120"/>
      <c r="ADB39" s="120"/>
      <c r="ADC39" s="120"/>
      <c r="ADD39" s="120"/>
      <c r="ADE39" s="120"/>
      <c r="ADF39" s="120"/>
      <c r="ADG39" s="120"/>
      <c r="ADH39" s="120"/>
      <c r="ADI39" s="120"/>
      <c r="ADJ39" s="120"/>
      <c r="ADK39" s="120"/>
      <c r="ADL39" s="120"/>
      <c r="ADM39" s="120"/>
      <c r="ADN39" s="120"/>
      <c r="ADO39" s="120"/>
      <c r="ADP39" s="120"/>
      <c r="ADQ39" s="120"/>
      <c r="ADR39" s="120"/>
      <c r="ADS39" s="120"/>
      <c r="ADT39" s="120"/>
      <c r="ADU39" s="120"/>
      <c r="ADV39" s="120"/>
      <c r="ADW39" s="120"/>
      <c r="ADX39" s="120"/>
      <c r="ADY39" s="120"/>
      <c r="ADZ39" s="120"/>
      <c r="AEA39" s="120"/>
      <c r="AEB39" s="120"/>
      <c r="AEC39" s="120"/>
      <c r="AED39" s="120"/>
      <c r="AEE39" s="120"/>
      <c r="AEF39" s="120"/>
      <c r="AEG39" s="120"/>
      <c r="AEH39" s="120"/>
      <c r="AEI39" s="120"/>
      <c r="AEJ39" s="120"/>
      <c r="AEK39" s="120"/>
      <c r="AEL39" s="120"/>
      <c r="AEM39" s="120"/>
      <c r="AEN39" s="120"/>
      <c r="AEO39" s="120"/>
      <c r="AEP39" s="120"/>
      <c r="AEQ39" s="120"/>
      <c r="AER39" s="120"/>
      <c r="AES39" s="120"/>
      <c r="AET39" s="120"/>
      <c r="AEU39" s="120"/>
      <c r="AEV39" s="120"/>
      <c r="AEW39" s="120"/>
      <c r="AEX39" s="120"/>
      <c r="AEY39" s="120"/>
      <c r="AEZ39" s="120"/>
      <c r="AFA39" s="120"/>
      <c r="AFB39" s="120"/>
      <c r="AFC39" s="120"/>
      <c r="AFD39" s="120"/>
      <c r="AFE39" s="120"/>
      <c r="AFF39" s="120"/>
      <c r="AFG39" s="120"/>
      <c r="AFH39" s="120"/>
      <c r="AFI39" s="120"/>
      <c r="AFJ39" s="120"/>
      <c r="AFK39" s="120"/>
      <c r="AFL39" s="120"/>
      <c r="AFM39" s="120"/>
      <c r="AFN39" s="120"/>
      <c r="AFO39" s="120"/>
      <c r="AFP39" s="120"/>
      <c r="AFQ39" s="120"/>
      <c r="AFR39" s="120"/>
      <c r="AFS39" s="120"/>
      <c r="AFT39" s="120"/>
      <c r="AFU39" s="120"/>
      <c r="AFV39" s="120"/>
      <c r="AFW39" s="120"/>
      <c r="AFX39" s="120"/>
      <c r="AFY39" s="120"/>
      <c r="AFZ39" s="120"/>
      <c r="AGA39" s="120"/>
      <c r="AGB39" s="120"/>
      <c r="AGC39" s="120"/>
      <c r="AGD39" s="120"/>
      <c r="AGE39" s="120"/>
      <c r="AGF39" s="120"/>
      <c r="AGG39" s="120"/>
      <c r="AGH39" s="120"/>
      <c r="AGI39" s="120"/>
      <c r="AGJ39" s="120"/>
      <c r="AGK39" s="120"/>
      <c r="AGL39" s="120"/>
      <c r="AGM39" s="120"/>
      <c r="AGN39" s="120"/>
      <c r="AGO39" s="120"/>
      <c r="AGP39" s="120"/>
      <c r="AGQ39" s="120"/>
      <c r="AGR39" s="120"/>
      <c r="AGS39" s="120"/>
      <c r="AGT39" s="120"/>
      <c r="AGU39" s="120"/>
      <c r="AGV39" s="120"/>
      <c r="AGW39" s="120"/>
      <c r="AGX39" s="120"/>
      <c r="AGY39" s="120"/>
      <c r="AGZ39" s="120"/>
      <c r="AHA39" s="120"/>
      <c r="AHB39" s="120"/>
      <c r="AHC39" s="120"/>
      <c r="AHD39" s="120"/>
      <c r="AHE39" s="120"/>
      <c r="AHF39" s="120"/>
      <c r="AHG39" s="120"/>
      <c r="AHH39" s="120"/>
      <c r="AHI39" s="120"/>
      <c r="AHJ39" s="120"/>
      <c r="AHK39" s="120"/>
      <c r="AHL39" s="120"/>
      <c r="AHM39" s="120"/>
      <c r="AHN39" s="120"/>
      <c r="AHO39" s="120"/>
      <c r="AHP39" s="120"/>
      <c r="AHQ39" s="120"/>
      <c r="AHR39" s="120"/>
      <c r="AHS39" s="120"/>
      <c r="AHT39" s="120"/>
      <c r="AHU39" s="120"/>
      <c r="AHV39" s="120"/>
      <c r="AHW39" s="120"/>
      <c r="AHX39" s="120"/>
      <c r="AHY39" s="120"/>
      <c r="AHZ39" s="120"/>
      <c r="AIA39" s="120"/>
      <c r="AIB39" s="120"/>
      <c r="AIC39" s="120"/>
      <c r="AID39" s="120"/>
      <c r="AIE39" s="120"/>
      <c r="AIF39" s="120"/>
      <c r="AIG39" s="120"/>
      <c r="AIH39" s="120"/>
      <c r="AII39" s="120"/>
      <c r="AIJ39" s="120"/>
      <c r="AIK39" s="120"/>
      <c r="AIL39" s="120"/>
      <c r="AIM39" s="120"/>
      <c r="AIN39" s="120"/>
      <c r="AIO39" s="120"/>
      <c r="AIP39" s="120"/>
      <c r="AIQ39" s="120"/>
      <c r="AIR39" s="120"/>
      <c r="AIS39" s="120"/>
      <c r="AIT39" s="120"/>
      <c r="AIU39" s="120"/>
      <c r="AIV39" s="120"/>
      <c r="AIW39" s="120"/>
      <c r="AIX39" s="120"/>
      <c r="AIY39" s="120"/>
      <c r="AIZ39" s="120"/>
      <c r="AJA39" s="120"/>
      <c r="AJB39" s="120"/>
      <c r="AJC39" s="120"/>
      <c r="AJD39" s="120"/>
      <c r="AJE39" s="120"/>
      <c r="AJF39" s="120"/>
      <c r="AJG39" s="120"/>
      <c r="AJH39" s="120"/>
      <c r="AJI39" s="120"/>
      <c r="AJJ39" s="120"/>
      <c r="AJK39" s="120"/>
      <c r="AJL39" s="120"/>
      <c r="AJM39" s="120"/>
      <c r="AJN39" s="120"/>
      <c r="AJO39" s="120"/>
      <c r="AJP39" s="120"/>
      <c r="AJQ39" s="120"/>
      <c r="AJR39" s="120"/>
      <c r="AJS39" s="120"/>
      <c r="AJT39" s="120"/>
      <c r="AJU39" s="120"/>
      <c r="AJV39" s="120"/>
      <c r="AJW39" s="120"/>
      <c r="AJX39" s="120"/>
      <c r="AJY39" s="120"/>
      <c r="AJZ39" s="120"/>
      <c r="AKA39" s="120"/>
      <c r="AKB39" s="120"/>
      <c r="AKC39" s="120"/>
      <c r="AKD39" s="120"/>
      <c r="AKE39" s="120"/>
      <c r="AKF39" s="120"/>
      <c r="AKG39" s="120"/>
      <c r="AKH39" s="120"/>
      <c r="AKI39" s="120"/>
      <c r="AKJ39" s="120"/>
      <c r="AKK39" s="120"/>
      <c r="AKL39" s="120"/>
      <c r="AKM39" s="120"/>
      <c r="AKN39" s="120"/>
      <c r="AKO39" s="120"/>
      <c r="AKP39" s="120"/>
      <c r="AKQ39" s="120"/>
      <c r="AKR39" s="120"/>
      <c r="AKS39" s="120"/>
      <c r="AKT39" s="120"/>
      <c r="AKU39" s="120"/>
      <c r="AKV39" s="120"/>
      <c r="AKW39" s="120"/>
      <c r="AKX39" s="120"/>
      <c r="AKY39" s="120"/>
      <c r="AKZ39" s="120"/>
      <c r="ALA39" s="120"/>
      <c r="ALB39" s="120"/>
      <c r="ALC39" s="120"/>
      <c r="ALD39" s="120"/>
      <c r="ALE39" s="120"/>
      <c r="ALF39" s="120"/>
      <c r="ALG39" s="120"/>
      <c r="ALH39" s="120"/>
      <c r="ALI39" s="120"/>
      <c r="ALJ39" s="120"/>
      <c r="ALK39" s="120"/>
      <c r="ALL39" s="120"/>
      <c r="ALM39" s="120"/>
      <c r="ALN39" s="120"/>
      <c r="ALO39" s="120"/>
      <c r="ALP39" s="120"/>
      <c r="ALQ39" s="120"/>
      <c r="ALR39" s="120"/>
      <c r="ALS39" s="120"/>
      <c r="ALT39" s="120"/>
      <c r="ALU39" s="120"/>
      <c r="ALV39" s="120"/>
      <c r="ALW39" s="120"/>
      <c r="ALX39" s="120"/>
      <c r="ALY39" s="120"/>
      <c r="ALZ39" s="120"/>
      <c r="AMA39" s="120"/>
      <c r="AMB39" s="120"/>
      <c r="AMC39" s="120"/>
      <c r="AMD39" s="120"/>
      <c r="AME39" s="120"/>
      <c r="AMF39" s="120"/>
      <c r="AMG39" s="120"/>
      <c r="AMH39" s="120"/>
      <c r="AMI39" s="120"/>
      <c r="AMJ39" s="120"/>
      <c r="AMK39" s="120"/>
    </row>
    <row r="40" spans="1:1025">
      <c r="A40" s="109"/>
      <c r="B40" s="112" t="s">
        <v>62</v>
      </c>
      <c r="C40" s="113"/>
      <c r="D40" s="110" t="s">
        <v>59</v>
      </c>
      <c r="E40" s="105"/>
      <c r="F40" s="106"/>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c r="IV40" s="120"/>
      <c r="IW40" s="120"/>
      <c r="IX40" s="120"/>
      <c r="IY40" s="120"/>
      <c r="IZ40" s="120"/>
      <c r="JA40" s="120"/>
      <c r="JB40" s="120"/>
      <c r="JC40" s="120"/>
      <c r="JD40" s="120"/>
      <c r="JE40" s="120"/>
      <c r="JF40" s="120"/>
      <c r="JG40" s="120"/>
      <c r="JH40" s="120"/>
      <c r="JI40" s="120"/>
      <c r="JJ40" s="120"/>
      <c r="JK40" s="120"/>
      <c r="JL40" s="120"/>
      <c r="JM40" s="120"/>
      <c r="JN40" s="120"/>
      <c r="JO40" s="120"/>
      <c r="JP40" s="120"/>
      <c r="JQ40" s="120"/>
      <c r="JR40" s="120"/>
      <c r="JS40" s="120"/>
      <c r="JT40" s="120"/>
      <c r="JU40" s="120"/>
      <c r="JV40" s="120"/>
      <c r="JW40" s="120"/>
      <c r="JX40" s="120"/>
      <c r="JY40" s="120"/>
      <c r="JZ40" s="120"/>
      <c r="KA40" s="120"/>
      <c r="KB40" s="120"/>
      <c r="KC40" s="120"/>
      <c r="KD40" s="120"/>
      <c r="KE40" s="120"/>
      <c r="KF40" s="120"/>
      <c r="KG40" s="120"/>
      <c r="KH40" s="120"/>
      <c r="KI40" s="120"/>
      <c r="KJ40" s="120"/>
      <c r="KK40" s="120"/>
      <c r="KL40" s="120"/>
      <c r="KM40" s="120"/>
      <c r="KN40" s="120"/>
      <c r="KO40" s="120"/>
      <c r="KP40" s="120"/>
      <c r="KQ40" s="120"/>
      <c r="KR40" s="120"/>
      <c r="KS40" s="120"/>
      <c r="KT40" s="120"/>
      <c r="KU40" s="120"/>
      <c r="KV40" s="120"/>
      <c r="KW40" s="120"/>
      <c r="KX40" s="120"/>
      <c r="KY40" s="120"/>
      <c r="KZ40" s="120"/>
      <c r="LA40" s="120"/>
      <c r="LB40" s="120"/>
      <c r="LC40" s="120"/>
      <c r="LD40" s="120"/>
      <c r="LE40" s="120"/>
      <c r="LF40" s="120"/>
      <c r="LG40" s="120"/>
      <c r="LH40" s="120"/>
      <c r="LI40" s="120"/>
      <c r="LJ40" s="120"/>
      <c r="LK40" s="120"/>
      <c r="LL40" s="120"/>
      <c r="LM40" s="120"/>
      <c r="LN40" s="120"/>
      <c r="LO40" s="120"/>
      <c r="LP40" s="120"/>
      <c r="LQ40" s="120"/>
      <c r="LR40" s="120"/>
      <c r="LS40" s="120"/>
      <c r="LT40" s="120"/>
      <c r="LU40" s="120"/>
      <c r="LV40" s="120"/>
      <c r="LW40" s="120"/>
      <c r="LX40" s="120"/>
      <c r="LY40" s="120"/>
      <c r="LZ40" s="120"/>
      <c r="MA40" s="120"/>
      <c r="MB40" s="120"/>
      <c r="MC40" s="120"/>
      <c r="MD40" s="120"/>
      <c r="ME40" s="120"/>
      <c r="MF40" s="120"/>
      <c r="MG40" s="120"/>
      <c r="MH40" s="120"/>
      <c r="MI40" s="120"/>
      <c r="MJ40" s="120"/>
      <c r="MK40" s="120"/>
      <c r="ML40" s="120"/>
      <c r="MM40" s="120"/>
      <c r="MN40" s="120"/>
      <c r="MO40" s="120"/>
      <c r="MP40" s="120"/>
      <c r="MQ40" s="120"/>
      <c r="MR40" s="120"/>
      <c r="MS40" s="120"/>
      <c r="MT40" s="120"/>
      <c r="MU40" s="120"/>
      <c r="MV40" s="120"/>
      <c r="MW40" s="120"/>
      <c r="MX40" s="120"/>
      <c r="MY40" s="120"/>
      <c r="MZ40" s="120"/>
      <c r="NA40" s="120"/>
      <c r="NB40" s="120"/>
      <c r="NC40" s="120"/>
      <c r="ND40" s="120"/>
      <c r="NE40" s="120"/>
      <c r="NF40" s="120"/>
      <c r="NG40" s="120"/>
      <c r="NH40" s="120"/>
      <c r="NI40" s="120"/>
      <c r="NJ40" s="120"/>
      <c r="NK40" s="120"/>
      <c r="NL40" s="120"/>
      <c r="NM40" s="120"/>
      <c r="NN40" s="120"/>
      <c r="NO40" s="120"/>
      <c r="NP40" s="120"/>
      <c r="NQ40" s="120"/>
      <c r="NR40" s="120"/>
      <c r="NS40" s="120"/>
      <c r="NT40" s="120"/>
      <c r="NU40" s="120"/>
      <c r="NV40" s="120"/>
      <c r="NW40" s="120"/>
      <c r="NX40" s="120"/>
      <c r="NY40" s="120"/>
      <c r="NZ40" s="120"/>
      <c r="OA40" s="120"/>
      <c r="OB40" s="120"/>
      <c r="OC40" s="120"/>
      <c r="OD40" s="120"/>
      <c r="OE40" s="120"/>
      <c r="OF40" s="120"/>
      <c r="OG40" s="120"/>
      <c r="OH40" s="120"/>
      <c r="OI40" s="120"/>
      <c r="OJ40" s="120"/>
      <c r="OK40" s="120"/>
      <c r="OL40" s="120"/>
      <c r="OM40" s="120"/>
      <c r="ON40" s="120"/>
      <c r="OO40" s="120"/>
      <c r="OP40" s="120"/>
      <c r="OQ40" s="120"/>
      <c r="OR40" s="120"/>
      <c r="OS40" s="120"/>
      <c r="OT40" s="120"/>
      <c r="OU40" s="120"/>
      <c r="OV40" s="120"/>
      <c r="OW40" s="120"/>
      <c r="OX40" s="120"/>
      <c r="OY40" s="120"/>
      <c r="OZ40" s="120"/>
      <c r="PA40" s="120"/>
      <c r="PB40" s="120"/>
      <c r="PC40" s="120"/>
      <c r="PD40" s="120"/>
      <c r="PE40" s="120"/>
      <c r="PF40" s="120"/>
      <c r="PG40" s="120"/>
      <c r="PH40" s="120"/>
      <c r="PI40" s="120"/>
      <c r="PJ40" s="120"/>
      <c r="PK40" s="120"/>
      <c r="PL40" s="120"/>
      <c r="PM40" s="120"/>
      <c r="PN40" s="120"/>
      <c r="PO40" s="120"/>
      <c r="PP40" s="120"/>
      <c r="PQ40" s="120"/>
      <c r="PR40" s="120"/>
      <c r="PS40" s="120"/>
      <c r="PT40" s="120"/>
      <c r="PU40" s="120"/>
      <c r="PV40" s="120"/>
      <c r="PW40" s="120"/>
      <c r="PX40" s="120"/>
      <c r="PY40" s="120"/>
      <c r="PZ40" s="120"/>
      <c r="QA40" s="120"/>
      <c r="QB40" s="120"/>
      <c r="QC40" s="120"/>
      <c r="QD40" s="120"/>
      <c r="QE40" s="120"/>
      <c r="QF40" s="120"/>
      <c r="QG40" s="120"/>
      <c r="QH40" s="120"/>
      <c r="QI40" s="120"/>
      <c r="QJ40" s="120"/>
      <c r="QK40" s="120"/>
      <c r="QL40" s="120"/>
      <c r="QM40" s="120"/>
      <c r="QN40" s="120"/>
      <c r="QO40" s="120"/>
      <c r="QP40" s="120"/>
      <c r="QQ40" s="120"/>
      <c r="QR40" s="120"/>
      <c r="QS40" s="120"/>
      <c r="QT40" s="120"/>
      <c r="QU40" s="120"/>
      <c r="QV40" s="120"/>
      <c r="QW40" s="120"/>
      <c r="QX40" s="120"/>
      <c r="QY40" s="120"/>
      <c r="QZ40" s="120"/>
      <c r="RA40" s="120"/>
      <c r="RB40" s="120"/>
      <c r="RC40" s="120"/>
      <c r="RD40" s="120"/>
      <c r="RE40" s="120"/>
      <c r="RF40" s="120"/>
      <c r="RG40" s="120"/>
      <c r="RH40" s="120"/>
      <c r="RI40" s="120"/>
      <c r="RJ40" s="120"/>
      <c r="RK40" s="120"/>
      <c r="RL40" s="120"/>
      <c r="RM40" s="120"/>
      <c r="RN40" s="120"/>
      <c r="RO40" s="120"/>
      <c r="RP40" s="120"/>
      <c r="RQ40" s="120"/>
      <c r="RR40" s="120"/>
      <c r="RS40" s="120"/>
      <c r="RT40" s="120"/>
      <c r="RU40" s="120"/>
      <c r="RV40" s="120"/>
      <c r="RW40" s="120"/>
      <c r="RX40" s="120"/>
      <c r="RY40" s="120"/>
      <c r="RZ40" s="120"/>
      <c r="SA40" s="120"/>
      <c r="SB40" s="120"/>
      <c r="SC40" s="120"/>
      <c r="SD40" s="120"/>
      <c r="SE40" s="120"/>
      <c r="SF40" s="120"/>
      <c r="SG40" s="120"/>
      <c r="SH40" s="120"/>
      <c r="SI40" s="120"/>
      <c r="SJ40" s="120"/>
      <c r="SK40" s="120"/>
      <c r="SL40" s="120"/>
      <c r="SM40" s="120"/>
      <c r="SN40" s="120"/>
      <c r="SO40" s="120"/>
      <c r="SP40" s="120"/>
      <c r="SQ40" s="120"/>
      <c r="SR40" s="120"/>
      <c r="SS40" s="120"/>
      <c r="ST40" s="120"/>
      <c r="SU40" s="120"/>
      <c r="SV40" s="120"/>
      <c r="SW40" s="120"/>
      <c r="SX40" s="120"/>
      <c r="SY40" s="120"/>
      <c r="SZ40" s="120"/>
      <c r="TA40" s="120"/>
      <c r="TB40" s="120"/>
      <c r="TC40" s="120"/>
      <c r="TD40" s="120"/>
      <c r="TE40" s="120"/>
      <c r="TF40" s="120"/>
      <c r="TG40" s="120"/>
      <c r="TH40" s="120"/>
      <c r="TI40" s="120"/>
      <c r="TJ40" s="120"/>
      <c r="TK40" s="120"/>
      <c r="TL40" s="120"/>
      <c r="TM40" s="120"/>
      <c r="TN40" s="120"/>
      <c r="TO40" s="120"/>
      <c r="TP40" s="120"/>
      <c r="TQ40" s="120"/>
      <c r="TR40" s="120"/>
      <c r="TS40" s="120"/>
      <c r="TT40" s="120"/>
      <c r="TU40" s="120"/>
      <c r="TV40" s="120"/>
      <c r="TW40" s="120"/>
      <c r="TX40" s="120"/>
      <c r="TY40" s="120"/>
      <c r="TZ40" s="120"/>
      <c r="UA40" s="120"/>
      <c r="UB40" s="120"/>
      <c r="UC40" s="120"/>
      <c r="UD40" s="120"/>
      <c r="UE40" s="120"/>
      <c r="UF40" s="120"/>
      <c r="UG40" s="120"/>
      <c r="UH40" s="120"/>
      <c r="UI40" s="120"/>
      <c r="UJ40" s="120"/>
      <c r="UK40" s="120"/>
      <c r="UL40" s="120"/>
      <c r="UM40" s="120"/>
      <c r="UN40" s="120"/>
      <c r="UO40" s="120"/>
      <c r="UP40" s="120"/>
      <c r="UQ40" s="120"/>
      <c r="UR40" s="120"/>
      <c r="US40" s="120"/>
      <c r="UT40" s="120"/>
      <c r="UU40" s="120"/>
      <c r="UV40" s="120"/>
      <c r="UW40" s="120"/>
      <c r="UX40" s="120"/>
      <c r="UY40" s="120"/>
      <c r="UZ40" s="120"/>
      <c r="VA40" s="120"/>
      <c r="VB40" s="120"/>
      <c r="VC40" s="120"/>
      <c r="VD40" s="120"/>
      <c r="VE40" s="120"/>
      <c r="VF40" s="120"/>
      <c r="VG40" s="120"/>
      <c r="VH40" s="120"/>
      <c r="VI40" s="120"/>
      <c r="VJ40" s="120"/>
      <c r="VK40" s="120"/>
      <c r="VL40" s="120"/>
      <c r="VM40" s="120"/>
      <c r="VN40" s="120"/>
      <c r="VO40" s="120"/>
      <c r="VP40" s="120"/>
      <c r="VQ40" s="120"/>
      <c r="VR40" s="120"/>
      <c r="VS40" s="120"/>
      <c r="VT40" s="120"/>
      <c r="VU40" s="120"/>
      <c r="VV40" s="120"/>
      <c r="VW40" s="120"/>
      <c r="VX40" s="120"/>
      <c r="VY40" s="120"/>
      <c r="VZ40" s="120"/>
      <c r="WA40" s="120"/>
      <c r="WB40" s="120"/>
      <c r="WC40" s="120"/>
      <c r="WD40" s="120"/>
      <c r="WE40" s="120"/>
      <c r="WF40" s="120"/>
      <c r="WG40" s="120"/>
      <c r="WH40" s="120"/>
      <c r="WI40" s="120"/>
      <c r="WJ40" s="120"/>
      <c r="WK40" s="120"/>
      <c r="WL40" s="120"/>
      <c r="WM40" s="120"/>
      <c r="WN40" s="120"/>
      <c r="WO40" s="120"/>
      <c r="WP40" s="120"/>
      <c r="WQ40" s="120"/>
      <c r="WR40" s="120"/>
      <c r="WS40" s="120"/>
      <c r="WT40" s="120"/>
      <c r="WU40" s="120"/>
      <c r="WV40" s="120"/>
      <c r="WW40" s="120"/>
      <c r="WX40" s="120"/>
      <c r="WY40" s="120"/>
      <c r="WZ40" s="120"/>
      <c r="XA40" s="120"/>
      <c r="XB40" s="120"/>
      <c r="XC40" s="120"/>
      <c r="XD40" s="120"/>
      <c r="XE40" s="120"/>
      <c r="XF40" s="120"/>
      <c r="XG40" s="120"/>
      <c r="XH40" s="120"/>
      <c r="XI40" s="120"/>
      <c r="XJ40" s="120"/>
      <c r="XK40" s="120"/>
      <c r="XL40" s="120"/>
      <c r="XM40" s="120"/>
      <c r="XN40" s="120"/>
      <c r="XO40" s="120"/>
      <c r="XP40" s="120"/>
      <c r="XQ40" s="120"/>
      <c r="XR40" s="120"/>
      <c r="XS40" s="120"/>
      <c r="XT40" s="120"/>
      <c r="XU40" s="120"/>
      <c r="XV40" s="120"/>
      <c r="XW40" s="120"/>
      <c r="XX40" s="120"/>
      <c r="XY40" s="120"/>
      <c r="XZ40" s="120"/>
      <c r="YA40" s="120"/>
      <c r="YB40" s="120"/>
      <c r="YC40" s="120"/>
      <c r="YD40" s="120"/>
      <c r="YE40" s="120"/>
      <c r="YF40" s="120"/>
      <c r="YG40" s="120"/>
      <c r="YH40" s="120"/>
      <c r="YI40" s="120"/>
      <c r="YJ40" s="120"/>
      <c r="YK40" s="120"/>
      <c r="YL40" s="120"/>
      <c r="YM40" s="120"/>
      <c r="YN40" s="120"/>
      <c r="YO40" s="120"/>
      <c r="YP40" s="120"/>
      <c r="YQ40" s="120"/>
      <c r="YR40" s="120"/>
      <c r="YS40" s="120"/>
      <c r="YT40" s="120"/>
      <c r="YU40" s="120"/>
      <c r="YV40" s="120"/>
      <c r="YW40" s="120"/>
      <c r="YX40" s="120"/>
      <c r="YY40" s="120"/>
      <c r="YZ40" s="120"/>
      <c r="ZA40" s="120"/>
      <c r="ZB40" s="120"/>
      <c r="ZC40" s="120"/>
      <c r="ZD40" s="120"/>
      <c r="ZE40" s="120"/>
      <c r="ZF40" s="120"/>
      <c r="ZG40" s="120"/>
      <c r="ZH40" s="120"/>
      <c r="ZI40" s="120"/>
      <c r="ZJ40" s="120"/>
      <c r="ZK40" s="120"/>
      <c r="ZL40" s="120"/>
      <c r="ZM40" s="120"/>
      <c r="ZN40" s="120"/>
      <c r="ZO40" s="120"/>
      <c r="ZP40" s="120"/>
      <c r="ZQ40" s="120"/>
      <c r="ZR40" s="120"/>
      <c r="ZS40" s="120"/>
      <c r="ZT40" s="120"/>
      <c r="ZU40" s="120"/>
      <c r="ZV40" s="120"/>
      <c r="ZW40" s="120"/>
      <c r="ZX40" s="120"/>
      <c r="ZY40" s="120"/>
      <c r="ZZ40" s="120"/>
      <c r="AAA40" s="120"/>
      <c r="AAB40" s="120"/>
      <c r="AAC40" s="120"/>
      <c r="AAD40" s="120"/>
      <c r="AAE40" s="120"/>
      <c r="AAF40" s="120"/>
      <c r="AAG40" s="120"/>
      <c r="AAH40" s="120"/>
      <c r="AAI40" s="120"/>
      <c r="AAJ40" s="120"/>
      <c r="AAK40" s="120"/>
      <c r="AAL40" s="120"/>
      <c r="AAM40" s="120"/>
      <c r="AAN40" s="120"/>
      <c r="AAO40" s="120"/>
      <c r="AAP40" s="120"/>
      <c r="AAQ40" s="120"/>
      <c r="AAR40" s="120"/>
      <c r="AAS40" s="120"/>
      <c r="AAT40" s="120"/>
      <c r="AAU40" s="120"/>
      <c r="AAV40" s="120"/>
      <c r="AAW40" s="120"/>
      <c r="AAX40" s="120"/>
      <c r="AAY40" s="120"/>
      <c r="AAZ40" s="120"/>
      <c r="ABA40" s="120"/>
      <c r="ABB40" s="120"/>
      <c r="ABC40" s="120"/>
      <c r="ABD40" s="120"/>
      <c r="ABE40" s="120"/>
      <c r="ABF40" s="120"/>
      <c r="ABG40" s="120"/>
      <c r="ABH40" s="120"/>
      <c r="ABI40" s="120"/>
      <c r="ABJ40" s="120"/>
      <c r="ABK40" s="120"/>
      <c r="ABL40" s="120"/>
      <c r="ABM40" s="120"/>
      <c r="ABN40" s="120"/>
      <c r="ABO40" s="120"/>
      <c r="ABP40" s="120"/>
      <c r="ABQ40" s="120"/>
      <c r="ABR40" s="120"/>
      <c r="ABS40" s="120"/>
      <c r="ABT40" s="120"/>
      <c r="ABU40" s="120"/>
      <c r="ABV40" s="120"/>
      <c r="ABW40" s="120"/>
      <c r="ABX40" s="120"/>
      <c r="ABY40" s="120"/>
      <c r="ABZ40" s="120"/>
      <c r="ACA40" s="120"/>
      <c r="ACB40" s="120"/>
      <c r="ACC40" s="120"/>
      <c r="ACD40" s="120"/>
      <c r="ACE40" s="120"/>
      <c r="ACF40" s="120"/>
      <c r="ACG40" s="120"/>
      <c r="ACH40" s="120"/>
      <c r="ACI40" s="120"/>
      <c r="ACJ40" s="120"/>
      <c r="ACK40" s="120"/>
      <c r="ACL40" s="120"/>
      <c r="ACM40" s="120"/>
      <c r="ACN40" s="120"/>
      <c r="ACO40" s="120"/>
      <c r="ACP40" s="120"/>
      <c r="ACQ40" s="120"/>
      <c r="ACR40" s="120"/>
      <c r="ACS40" s="120"/>
      <c r="ACT40" s="120"/>
      <c r="ACU40" s="120"/>
      <c r="ACV40" s="120"/>
      <c r="ACW40" s="120"/>
      <c r="ACX40" s="120"/>
      <c r="ACY40" s="120"/>
      <c r="ACZ40" s="120"/>
      <c r="ADA40" s="120"/>
      <c r="ADB40" s="120"/>
      <c r="ADC40" s="120"/>
      <c r="ADD40" s="120"/>
      <c r="ADE40" s="120"/>
      <c r="ADF40" s="120"/>
      <c r="ADG40" s="120"/>
      <c r="ADH40" s="120"/>
      <c r="ADI40" s="120"/>
      <c r="ADJ40" s="120"/>
      <c r="ADK40" s="120"/>
      <c r="ADL40" s="120"/>
      <c r="ADM40" s="120"/>
      <c r="ADN40" s="120"/>
      <c r="ADO40" s="120"/>
      <c r="ADP40" s="120"/>
      <c r="ADQ40" s="120"/>
      <c r="ADR40" s="120"/>
      <c r="ADS40" s="120"/>
      <c r="ADT40" s="120"/>
      <c r="ADU40" s="120"/>
      <c r="ADV40" s="120"/>
      <c r="ADW40" s="120"/>
      <c r="ADX40" s="120"/>
      <c r="ADY40" s="120"/>
      <c r="ADZ40" s="120"/>
      <c r="AEA40" s="120"/>
      <c r="AEB40" s="120"/>
      <c r="AEC40" s="120"/>
      <c r="AED40" s="120"/>
      <c r="AEE40" s="120"/>
      <c r="AEF40" s="120"/>
      <c r="AEG40" s="120"/>
      <c r="AEH40" s="120"/>
      <c r="AEI40" s="120"/>
      <c r="AEJ40" s="120"/>
      <c r="AEK40" s="120"/>
      <c r="AEL40" s="120"/>
      <c r="AEM40" s="120"/>
      <c r="AEN40" s="120"/>
      <c r="AEO40" s="120"/>
      <c r="AEP40" s="120"/>
      <c r="AEQ40" s="120"/>
      <c r="AER40" s="120"/>
      <c r="AES40" s="120"/>
      <c r="AET40" s="120"/>
      <c r="AEU40" s="120"/>
      <c r="AEV40" s="120"/>
      <c r="AEW40" s="120"/>
      <c r="AEX40" s="120"/>
      <c r="AEY40" s="120"/>
      <c r="AEZ40" s="120"/>
      <c r="AFA40" s="120"/>
      <c r="AFB40" s="120"/>
      <c r="AFC40" s="120"/>
      <c r="AFD40" s="120"/>
      <c r="AFE40" s="120"/>
      <c r="AFF40" s="120"/>
      <c r="AFG40" s="120"/>
      <c r="AFH40" s="120"/>
      <c r="AFI40" s="120"/>
      <c r="AFJ40" s="120"/>
      <c r="AFK40" s="120"/>
      <c r="AFL40" s="120"/>
      <c r="AFM40" s="120"/>
      <c r="AFN40" s="120"/>
      <c r="AFO40" s="120"/>
      <c r="AFP40" s="120"/>
      <c r="AFQ40" s="120"/>
      <c r="AFR40" s="120"/>
      <c r="AFS40" s="120"/>
      <c r="AFT40" s="120"/>
      <c r="AFU40" s="120"/>
      <c r="AFV40" s="120"/>
      <c r="AFW40" s="120"/>
      <c r="AFX40" s="120"/>
      <c r="AFY40" s="120"/>
      <c r="AFZ40" s="120"/>
      <c r="AGA40" s="120"/>
      <c r="AGB40" s="120"/>
      <c r="AGC40" s="120"/>
      <c r="AGD40" s="120"/>
      <c r="AGE40" s="120"/>
      <c r="AGF40" s="120"/>
      <c r="AGG40" s="120"/>
      <c r="AGH40" s="120"/>
      <c r="AGI40" s="120"/>
      <c r="AGJ40" s="120"/>
      <c r="AGK40" s="120"/>
      <c r="AGL40" s="120"/>
      <c r="AGM40" s="120"/>
      <c r="AGN40" s="120"/>
      <c r="AGO40" s="120"/>
      <c r="AGP40" s="120"/>
      <c r="AGQ40" s="120"/>
      <c r="AGR40" s="120"/>
      <c r="AGS40" s="120"/>
      <c r="AGT40" s="120"/>
      <c r="AGU40" s="120"/>
      <c r="AGV40" s="120"/>
      <c r="AGW40" s="120"/>
      <c r="AGX40" s="120"/>
      <c r="AGY40" s="120"/>
      <c r="AGZ40" s="120"/>
      <c r="AHA40" s="120"/>
      <c r="AHB40" s="120"/>
      <c r="AHC40" s="120"/>
      <c r="AHD40" s="120"/>
      <c r="AHE40" s="120"/>
      <c r="AHF40" s="120"/>
      <c r="AHG40" s="120"/>
      <c r="AHH40" s="120"/>
      <c r="AHI40" s="120"/>
      <c r="AHJ40" s="120"/>
      <c r="AHK40" s="120"/>
      <c r="AHL40" s="120"/>
      <c r="AHM40" s="120"/>
      <c r="AHN40" s="120"/>
      <c r="AHO40" s="120"/>
      <c r="AHP40" s="120"/>
      <c r="AHQ40" s="120"/>
      <c r="AHR40" s="120"/>
      <c r="AHS40" s="120"/>
      <c r="AHT40" s="120"/>
      <c r="AHU40" s="120"/>
      <c r="AHV40" s="120"/>
      <c r="AHW40" s="120"/>
      <c r="AHX40" s="120"/>
      <c r="AHY40" s="120"/>
      <c r="AHZ40" s="120"/>
      <c r="AIA40" s="120"/>
      <c r="AIB40" s="120"/>
      <c r="AIC40" s="120"/>
      <c r="AID40" s="120"/>
      <c r="AIE40" s="120"/>
      <c r="AIF40" s="120"/>
      <c r="AIG40" s="120"/>
      <c r="AIH40" s="120"/>
      <c r="AII40" s="120"/>
      <c r="AIJ40" s="120"/>
      <c r="AIK40" s="120"/>
      <c r="AIL40" s="120"/>
      <c r="AIM40" s="120"/>
      <c r="AIN40" s="120"/>
      <c r="AIO40" s="120"/>
      <c r="AIP40" s="120"/>
      <c r="AIQ40" s="120"/>
      <c r="AIR40" s="120"/>
      <c r="AIS40" s="120"/>
      <c r="AIT40" s="120"/>
      <c r="AIU40" s="120"/>
      <c r="AIV40" s="120"/>
      <c r="AIW40" s="120"/>
      <c r="AIX40" s="120"/>
      <c r="AIY40" s="120"/>
      <c r="AIZ40" s="120"/>
      <c r="AJA40" s="120"/>
      <c r="AJB40" s="120"/>
      <c r="AJC40" s="120"/>
      <c r="AJD40" s="120"/>
      <c r="AJE40" s="120"/>
      <c r="AJF40" s="120"/>
      <c r="AJG40" s="120"/>
      <c r="AJH40" s="120"/>
      <c r="AJI40" s="120"/>
      <c r="AJJ40" s="120"/>
      <c r="AJK40" s="120"/>
      <c r="AJL40" s="120"/>
      <c r="AJM40" s="120"/>
      <c r="AJN40" s="120"/>
      <c r="AJO40" s="120"/>
      <c r="AJP40" s="120"/>
      <c r="AJQ40" s="120"/>
      <c r="AJR40" s="120"/>
      <c r="AJS40" s="120"/>
      <c r="AJT40" s="120"/>
      <c r="AJU40" s="120"/>
      <c r="AJV40" s="120"/>
      <c r="AJW40" s="120"/>
      <c r="AJX40" s="120"/>
      <c r="AJY40" s="120"/>
      <c r="AJZ40" s="120"/>
      <c r="AKA40" s="120"/>
      <c r="AKB40" s="120"/>
      <c r="AKC40" s="120"/>
      <c r="AKD40" s="120"/>
      <c r="AKE40" s="120"/>
      <c r="AKF40" s="120"/>
      <c r="AKG40" s="120"/>
      <c r="AKH40" s="120"/>
      <c r="AKI40" s="120"/>
      <c r="AKJ40" s="120"/>
      <c r="AKK40" s="120"/>
      <c r="AKL40" s="120"/>
      <c r="AKM40" s="120"/>
      <c r="AKN40" s="120"/>
      <c r="AKO40" s="120"/>
      <c r="AKP40" s="120"/>
      <c r="AKQ40" s="120"/>
      <c r="AKR40" s="120"/>
      <c r="AKS40" s="120"/>
      <c r="AKT40" s="120"/>
      <c r="AKU40" s="120"/>
      <c r="AKV40" s="120"/>
      <c r="AKW40" s="120"/>
      <c r="AKX40" s="120"/>
      <c r="AKY40" s="120"/>
      <c r="AKZ40" s="120"/>
      <c r="ALA40" s="120"/>
      <c r="ALB40" s="120"/>
      <c r="ALC40" s="120"/>
      <c r="ALD40" s="120"/>
      <c r="ALE40" s="120"/>
      <c r="ALF40" s="120"/>
      <c r="ALG40" s="120"/>
      <c r="ALH40" s="120"/>
      <c r="ALI40" s="120"/>
      <c r="ALJ40" s="120"/>
      <c r="ALK40" s="120"/>
      <c r="ALL40" s="120"/>
      <c r="ALM40" s="120"/>
      <c r="ALN40" s="120"/>
      <c r="ALO40" s="120"/>
      <c r="ALP40" s="120"/>
      <c r="ALQ40" s="120"/>
      <c r="ALR40" s="120"/>
      <c r="ALS40" s="120"/>
      <c r="ALT40" s="120"/>
      <c r="ALU40" s="120"/>
      <c r="ALV40" s="120"/>
      <c r="ALW40" s="120"/>
      <c r="ALX40" s="120"/>
      <c r="ALY40" s="120"/>
      <c r="ALZ40" s="120"/>
      <c r="AMA40" s="120"/>
      <c r="AMB40" s="120"/>
      <c r="AMC40" s="120"/>
      <c r="AMD40" s="120"/>
      <c r="AME40" s="120"/>
      <c r="AMF40" s="120"/>
      <c r="AMG40" s="120"/>
      <c r="AMH40" s="120"/>
      <c r="AMI40" s="120"/>
      <c r="AMJ40" s="120"/>
      <c r="AMK40" s="120"/>
    </row>
    <row r="41" spans="1:1025">
      <c r="A41" s="109"/>
      <c r="B41" s="112" t="s">
        <v>63</v>
      </c>
      <c r="C41" s="113"/>
      <c r="D41" s="110" t="s">
        <v>59</v>
      </c>
      <c r="E41" s="105"/>
      <c r="F41" s="106"/>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c r="IV41" s="120"/>
      <c r="IW41" s="120"/>
      <c r="IX41" s="120"/>
      <c r="IY41" s="120"/>
      <c r="IZ41" s="120"/>
      <c r="JA41" s="120"/>
      <c r="JB41" s="120"/>
      <c r="JC41" s="120"/>
      <c r="JD41" s="120"/>
      <c r="JE41" s="120"/>
      <c r="JF41" s="120"/>
      <c r="JG41" s="120"/>
      <c r="JH41" s="120"/>
      <c r="JI41" s="120"/>
      <c r="JJ41" s="120"/>
      <c r="JK41" s="120"/>
      <c r="JL41" s="120"/>
      <c r="JM41" s="120"/>
      <c r="JN41" s="120"/>
      <c r="JO41" s="120"/>
      <c r="JP41" s="120"/>
      <c r="JQ41" s="120"/>
      <c r="JR41" s="120"/>
      <c r="JS41" s="120"/>
      <c r="JT41" s="120"/>
      <c r="JU41" s="120"/>
      <c r="JV41" s="120"/>
      <c r="JW41" s="120"/>
      <c r="JX41" s="120"/>
      <c r="JY41" s="120"/>
      <c r="JZ41" s="120"/>
      <c r="KA41" s="120"/>
      <c r="KB41" s="120"/>
      <c r="KC41" s="120"/>
      <c r="KD41" s="120"/>
      <c r="KE41" s="120"/>
      <c r="KF41" s="120"/>
      <c r="KG41" s="120"/>
      <c r="KH41" s="120"/>
      <c r="KI41" s="120"/>
      <c r="KJ41" s="120"/>
      <c r="KK41" s="120"/>
      <c r="KL41" s="120"/>
      <c r="KM41" s="120"/>
      <c r="KN41" s="120"/>
      <c r="KO41" s="120"/>
      <c r="KP41" s="120"/>
      <c r="KQ41" s="120"/>
      <c r="KR41" s="120"/>
      <c r="KS41" s="120"/>
      <c r="KT41" s="120"/>
      <c r="KU41" s="120"/>
      <c r="KV41" s="120"/>
      <c r="KW41" s="120"/>
      <c r="KX41" s="120"/>
      <c r="KY41" s="120"/>
      <c r="KZ41" s="120"/>
      <c r="LA41" s="120"/>
      <c r="LB41" s="120"/>
      <c r="LC41" s="120"/>
      <c r="LD41" s="120"/>
      <c r="LE41" s="120"/>
      <c r="LF41" s="120"/>
      <c r="LG41" s="120"/>
      <c r="LH41" s="120"/>
      <c r="LI41" s="120"/>
      <c r="LJ41" s="120"/>
      <c r="LK41" s="120"/>
      <c r="LL41" s="120"/>
      <c r="LM41" s="120"/>
      <c r="LN41" s="120"/>
      <c r="LO41" s="120"/>
      <c r="LP41" s="120"/>
      <c r="LQ41" s="120"/>
      <c r="LR41" s="120"/>
      <c r="LS41" s="120"/>
      <c r="LT41" s="120"/>
      <c r="LU41" s="120"/>
      <c r="LV41" s="120"/>
      <c r="LW41" s="120"/>
      <c r="LX41" s="120"/>
      <c r="LY41" s="120"/>
      <c r="LZ41" s="120"/>
      <c r="MA41" s="120"/>
      <c r="MB41" s="120"/>
      <c r="MC41" s="120"/>
      <c r="MD41" s="120"/>
      <c r="ME41" s="120"/>
      <c r="MF41" s="120"/>
      <c r="MG41" s="120"/>
      <c r="MH41" s="120"/>
      <c r="MI41" s="120"/>
      <c r="MJ41" s="120"/>
      <c r="MK41" s="120"/>
      <c r="ML41" s="120"/>
      <c r="MM41" s="120"/>
      <c r="MN41" s="120"/>
      <c r="MO41" s="120"/>
      <c r="MP41" s="120"/>
      <c r="MQ41" s="120"/>
      <c r="MR41" s="120"/>
      <c r="MS41" s="120"/>
      <c r="MT41" s="120"/>
      <c r="MU41" s="120"/>
      <c r="MV41" s="120"/>
      <c r="MW41" s="120"/>
      <c r="MX41" s="120"/>
      <c r="MY41" s="120"/>
      <c r="MZ41" s="120"/>
      <c r="NA41" s="120"/>
      <c r="NB41" s="120"/>
      <c r="NC41" s="120"/>
      <c r="ND41" s="120"/>
      <c r="NE41" s="120"/>
      <c r="NF41" s="120"/>
      <c r="NG41" s="120"/>
      <c r="NH41" s="120"/>
      <c r="NI41" s="120"/>
      <c r="NJ41" s="120"/>
      <c r="NK41" s="120"/>
      <c r="NL41" s="120"/>
      <c r="NM41" s="120"/>
      <c r="NN41" s="120"/>
      <c r="NO41" s="120"/>
      <c r="NP41" s="120"/>
      <c r="NQ41" s="120"/>
      <c r="NR41" s="120"/>
      <c r="NS41" s="120"/>
      <c r="NT41" s="120"/>
      <c r="NU41" s="120"/>
      <c r="NV41" s="120"/>
      <c r="NW41" s="120"/>
      <c r="NX41" s="120"/>
      <c r="NY41" s="120"/>
      <c r="NZ41" s="120"/>
      <c r="OA41" s="120"/>
      <c r="OB41" s="120"/>
      <c r="OC41" s="120"/>
      <c r="OD41" s="120"/>
      <c r="OE41" s="120"/>
      <c r="OF41" s="120"/>
      <c r="OG41" s="120"/>
      <c r="OH41" s="120"/>
      <c r="OI41" s="120"/>
      <c r="OJ41" s="120"/>
      <c r="OK41" s="120"/>
      <c r="OL41" s="120"/>
      <c r="OM41" s="120"/>
      <c r="ON41" s="120"/>
      <c r="OO41" s="120"/>
      <c r="OP41" s="120"/>
      <c r="OQ41" s="120"/>
      <c r="OR41" s="120"/>
      <c r="OS41" s="120"/>
      <c r="OT41" s="120"/>
      <c r="OU41" s="120"/>
      <c r="OV41" s="120"/>
      <c r="OW41" s="120"/>
      <c r="OX41" s="120"/>
      <c r="OY41" s="120"/>
      <c r="OZ41" s="120"/>
      <c r="PA41" s="120"/>
      <c r="PB41" s="120"/>
      <c r="PC41" s="120"/>
      <c r="PD41" s="120"/>
      <c r="PE41" s="120"/>
      <c r="PF41" s="120"/>
      <c r="PG41" s="120"/>
      <c r="PH41" s="120"/>
      <c r="PI41" s="120"/>
      <c r="PJ41" s="120"/>
      <c r="PK41" s="120"/>
      <c r="PL41" s="120"/>
      <c r="PM41" s="120"/>
      <c r="PN41" s="120"/>
      <c r="PO41" s="120"/>
      <c r="PP41" s="120"/>
      <c r="PQ41" s="120"/>
      <c r="PR41" s="120"/>
      <c r="PS41" s="120"/>
      <c r="PT41" s="120"/>
      <c r="PU41" s="120"/>
      <c r="PV41" s="120"/>
      <c r="PW41" s="120"/>
      <c r="PX41" s="120"/>
      <c r="PY41" s="120"/>
      <c r="PZ41" s="120"/>
      <c r="QA41" s="120"/>
      <c r="QB41" s="120"/>
      <c r="QC41" s="120"/>
      <c r="QD41" s="120"/>
      <c r="QE41" s="120"/>
      <c r="QF41" s="120"/>
      <c r="QG41" s="120"/>
      <c r="QH41" s="120"/>
      <c r="QI41" s="120"/>
      <c r="QJ41" s="120"/>
      <c r="QK41" s="120"/>
      <c r="QL41" s="120"/>
      <c r="QM41" s="120"/>
      <c r="QN41" s="120"/>
      <c r="QO41" s="120"/>
      <c r="QP41" s="120"/>
      <c r="QQ41" s="120"/>
      <c r="QR41" s="120"/>
      <c r="QS41" s="120"/>
      <c r="QT41" s="120"/>
      <c r="QU41" s="120"/>
      <c r="QV41" s="120"/>
      <c r="QW41" s="120"/>
      <c r="QX41" s="120"/>
      <c r="QY41" s="120"/>
      <c r="QZ41" s="120"/>
      <c r="RA41" s="120"/>
      <c r="RB41" s="120"/>
      <c r="RC41" s="120"/>
      <c r="RD41" s="120"/>
      <c r="RE41" s="120"/>
      <c r="RF41" s="120"/>
      <c r="RG41" s="120"/>
      <c r="RH41" s="120"/>
      <c r="RI41" s="120"/>
      <c r="RJ41" s="120"/>
      <c r="RK41" s="120"/>
      <c r="RL41" s="120"/>
      <c r="RM41" s="120"/>
      <c r="RN41" s="120"/>
      <c r="RO41" s="120"/>
      <c r="RP41" s="120"/>
      <c r="RQ41" s="120"/>
      <c r="RR41" s="120"/>
      <c r="RS41" s="120"/>
      <c r="RT41" s="120"/>
      <c r="RU41" s="120"/>
      <c r="RV41" s="120"/>
      <c r="RW41" s="120"/>
      <c r="RX41" s="120"/>
      <c r="RY41" s="120"/>
      <c r="RZ41" s="120"/>
      <c r="SA41" s="120"/>
      <c r="SB41" s="120"/>
      <c r="SC41" s="120"/>
      <c r="SD41" s="120"/>
      <c r="SE41" s="120"/>
      <c r="SF41" s="120"/>
      <c r="SG41" s="120"/>
      <c r="SH41" s="120"/>
      <c r="SI41" s="120"/>
      <c r="SJ41" s="120"/>
      <c r="SK41" s="120"/>
      <c r="SL41" s="120"/>
      <c r="SM41" s="120"/>
      <c r="SN41" s="120"/>
      <c r="SO41" s="120"/>
      <c r="SP41" s="120"/>
      <c r="SQ41" s="120"/>
      <c r="SR41" s="120"/>
      <c r="SS41" s="120"/>
      <c r="ST41" s="120"/>
      <c r="SU41" s="120"/>
      <c r="SV41" s="120"/>
      <c r="SW41" s="120"/>
      <c r="SX41" s="120"/>
      <c r="SY41" s="120"/>
      <c r="SZ41" s="120"/>
      <c r="TA41" s="120"/>
      <c r="TB41" s="120"/>
      <c r="TC41" s="120"/>
      <c r="TD41" s="120"/>
      <c r="TE41" s="120"/>
      <c r="TF41" s="120"/>
      <c r="TG41" s="120"/>
      <c r="TH41" s="120"/>
      <c r="TI41" s="120"/>
      <c r="TJ41" s="120"/>
      <c r="TK41" s="120"/>
      <c r="TL41" s="120"/>
      <c r="TM41" s="120"/>
      <c r="TN41" s="120"/>
      <c r="TO41" s="120"/>
      <c r="TP41" s="120"/>
      <c r="TQ41" s="120"/>
      <c r="TR41" s="120"/>
      <c r="TS41" s="120"/>
      <c r="TT41" s="120"/>
      <c r="TU41" s="120"/>
      <c r="TV41" s="120"/>
      <c r="TW41" s="120"/>
      <c r="TX41" s="120"/>
      <c r="TY41" s="120"/>
      <c r="TZ41" s="120"/>
      <c r="UA41" s="120"/>
      <c r="UB41" s="120"/>
      <c r="UC41" s="120"/>
      <c r="UD41" s="120"/>
      <c r="UE41" s="120"/>
      <c r="UF41" s="120"/>
      <c r="UG41" s="120"/>
      <c r="UH41" s="120"/>
      <c r="UI41" s="120"/>
      <c r="UJ41" s="120"/>
      <c r="UK41" s="120"/>
      <c r="UL41" s="120"/>
      <c r="UM41" s="120"/>
      <c r="UN41" s="120"/>
      <c r="UO41" s="120"/>
      <c r="UP41" s="120"/>
      <c r="UQ41" s="120"/>
      <c r="UR41" s="120"/>
      <c r="US41" s="120"/>
      <c r="UT41" s="120"/>
      <c r="UU41" s="120"/>
      <c r="UV41" s="120"/>
      <c r="UW41" s="120"/>
      <c r="UX41" s="120"/>
      <c r="UY41" s="120"/>
      <c r="UZ41" s="120"/>
      <c r="VA41" s="120"/>
      <c r="VB41" s="120"/>
      <c r="VC41" s="120"/>
      <c r="VD41" s="120"/>
      <c r="VE41" s="120"/>
      <c r="VF41" s="120"/>
      <c r="VG41" s="120"/>
      <c r="VH41" s="120"/>
      <c r="VI41" s="120"/>
      <c r="VJ41" s="120"/>
      <c r="VK41" s="120"/>
      <c r="VL41" s="120"/>
      <c r="VM41" s="120"/>
      <c r="VN41" s="120"/>
      <c r="VO41" s="120"/>
      <c r="VP41" s="120"/>
      <c r="VQ41" s="120"/>
      <c r="VR41" s="120"/>
      <c r="VS41" s="120"/>
      <c r="VT41" s="120"/>
      <c r="VU41" s="120"/>
      <c r="VV41" s="120"/>
      <c r="VW41" s="120"/>
      <c r="VX41" s="120"/>
      <c r="VY41" s="120"/>
      <c r="VZ41" s="120"/>
      <c r="WA41" s="120"/>
      <c r="WB41" s="120"/>
      <c r="WC41" s="120"/>
      <c r="WD41" s="120"/>
      <c r="WE41" s="120"/>
      <c r="WF41" s="120"/>
      <c r="WG41" s="120"/>
      <c r="WH41" s="120"/>
      <c r="WI41" s="120"/>
      <c r="WJ41" s="120"/>
      <c r="WK41" s="120"/>
      <c r="WL41" s="120"/>
      <c r="WM41" s="120"/>
      <c r="WN41" s="120"/>
      <c r="WO41" s="120"/>
      <c r="WP41" s="120"/>
      <c r="WQ41" s="120"/>
      <c r="WR41" s="120"/>
      <c r="WS41" s="120"/>
      <c r="WT41" s="120"/>
      <c r="WU41" s="120"/>
      <c r="WV41" s="120"/>
      <c r="WW41" s="120"/>
      <c r="WX41" s="120"/>
      <c r="WY41" s="120"/>
      <c r="WZ41" s="120"/>
      <c r="XA41" s="120"/>
      <c r="XB41" s="120"/>
      <c r="XC41" s="120"/>
      <c r="XD41" s="120"/>
      <c r="XE41" s="120"/>
      <c r="XF41" s="120"/>
      <c r="XG41" s="120"/>
      <c r="XH41" s="120"/>
      <c r="XI41" s="120"/>
      <c r="XJ41" s="120"/>
      <c r="XK41" s="120"/>
      <c r="XL41" s="120"/>
      <c r="XM41" s="120"/>
      <c r="XN41" s="120"/>
      <c r="XO41" s="120"/>
      <c r="XP41" s="120"/>
      <c r="XQ41" s="120"/>
      <c r="XR41" s="120"/>
      <c r="XS41" s="120"/>
      <c r="XT41" s="120"/>
      <c r="XU41" s="120"/>
      <c r="XV41" s="120"/>
      <c r="XW41" s="120"/>
      <c r="XX41" s="120"/>
      <c r="XY41" s="120"/>
      <c r="XZ41" s="120"/>
      <c r="YA41" s="120"/>
      <c r="YB41" s="120"/>
      <c r="YC41" s="120"/>
      <c r="YD41" s="120"/>
      <c r="YE41" s="120"/>
      <c r="YF41" s="120"/>
      <c r="YG41" s="120"/>
      <c r="YH41" s="120"/>
      <c r="YI41" s="120"/>
      <c r="YJ41" s="120"/>
      <c r="YK41" s="120"/>
      <c r="YL41" s="120"/>
      <c r="YM41" s="120"/>
      <c r="YN41" s="120"/>
      <c r="YO41" s="120"/>
      <c r="YP41" s="120"/>
      <c r="YQ41" s="120"/>
      <c r="YR41" s="120"/>
      <c r="YS41" s="120"/>
      <c r="YT41" s="120"/>
      <c r="YU41" s="120"/>
      <c r="YV41" s="120"/>
      <c r="YW41" s="120"/>
      <c r="YX41" s="120"/>
      <c r="YY41" s="120"/>
      <c r="YZ41" s="120"/>
      <c r="ZA41" s="120"/>
      <c r="ZB41" s="120"/>
      <c r="ZC41" s="120"/>
      <c r="ZD41" s="120"/>
      <c r="ZE41" s="120"/>
      <c r="ZF41" s="120"/>
      <c r="ZG41" s="120"/>
      <c r="ZH41" s="120"/>
      <c r="ZI41" s="120"/>
      <c r="ZJ41" s="120"/>
      <c r="ZK41" s="120"/>
      <c r="ZL41" s="120"/>
      <c r="ZM41" s="120"/>
      <c r="ZN41" s="120"/>
      <c r="ZO41" s="120"/>
      <c r="ZP41" s="120"/>
      <c r="ZQ41" s="120"/>
      <c r="ZR41" s="120"/>
      <c r="ZS41" s="120"/>
      <c r="ZT41" s="120"/>
      <c r="ZU41" s="120"/>
      <c r="ZV41" s="120"/>
      <c r="ZW41" s="120"/>
      <c r="ZX41" s="120"/>
      <c r="ZY41" s="120"/>
      <c r="ZZ41" s="120"/>
      <c r="AAA41" s="120"/>
      <c r="AAB41" s="120"/>
      <c r="AAC41" s="120"/>
      <c r="AAD41" s="120"/>
      <c r="AAE41" s="120"/>
      <c r="AAF41" s="120"/>
      <c r="AAG41" s="120"/>
      <c r="AAH41" s="120"/>
      <c r="AAI41" s="120"/>
      <c r="AAJ41" s="120"/>
      <c r="AAK41" s="120"/>
      <c r="AAL41" s="120"/>
      <c r="AAM41" s="120"/>
      <c r="AAN41" s="120"/>
      <c r="AAO41" s="120"/>
      <c r="AAP41" s="120"/>
      <c r="AAQ41" s="120"/>
      <c r="AAR41" s="120"/>
      <c r="AAS41" s="120"/>
      <c r="AAT41" s="120"/>
      <c r="AAU41" s="120"/>
      <c r="AAV41" s="120"/>
      <c r="AAW41" s="120"/>
      <c r="AAX41" s="120"/>
      <c r="AAY41" s="120"/>
      <c r="AAZ41" s="120"/>
      <c r="ABA41" s="120"/>
      <c r="ABB41" s="120"/>
      <c r="ABC41" s="120"/>
      <c r="ABD41" s="120"/>
      <c r="ABE41" s="120"/>
      <c r="ABF41" s="120"/>
      <c r="ABG41" s="120"/>
      <c r="ABH41" s="120"/>
      <c r="ABI41" s="120"/>
      <c r="ABJ41" s="120"/>
      <c r="ABK41" s="120"/>
      <c r="ABL41" s="120"/>
      <c r="ABM41" s="120"/>
      <c r="ABN41" s="120"/>
      <c r="ABO41" s="120"/>
      <c r="ABP41" s="120"/>
      <c r="ABQ41" s="120"/>
      <c r="ABR41" s="120"/>
      <c r="ABS41" s="120"/>
      <c r="ABT41" s="120"/>
      <c r="ABU41" s="120"/>
      <c r="ABV41" s="120"/>
      <c r="ABW41" s="120"/>
      <c r="ABX41" s="120"/>
      <c r="ABY41" s="120"/>
      <c r="ABZ41" s="120"/>
      <c r="ACA41" s="120"/>
      <c r="ACB41" s="120"/>
      <c r="ACC41" s="120"/>
      <c r="ACD41" s="120"/>
      <c r="ACE41" s="120"/>
      <c r="ACF41" s="120"/>
      <c r="ACG41" s="120"/>
      <c r="ACH41" s="120"/>
      <c r="ACI41" s="120"/>
      <c r="ACJ41" s="120"/>
      <c r="ACK41" s="120"/>
      <c r="ACL41" s="120"/>
      <c r="ACM41" s="120"/>
      <c r="ACN41" s="120"/>
      <c r="ACO41" s="120"/>
      <c r="ACP41" s="120"/>
      <c r="ACQ41" s="120"/>
      <c r="ACR41" s="120"/>
      <c r="ACS41" s="120"/>
      <c r="ACT41" s="120"/>
      <c r="ACU41" s="120"/>
      <c r="ACV41" s="120"/>
      <c r="ACW41" s="120"/>
      <c r="ACX41" s="120"/>
      <c r="ACY41" s="120"/>
      <c r="ACZ41" s="120"/>
      <c r="ADA41" s="120"/>
      <c r="ADB41" s="120"/>
      <c r="ADC41" s="120"/>
      <c r="ADD41" s="120"/>
      <c r="ADE41" s="120"/>
      <c r="ADF41" s="120"/>
      <c r="ADG41" s="120"/>
      <c r="ADH41" s="120"/>
      <c r="ADI41" s="120"/>
      <c r="ADJ41" s="120"/>
      <c r="ADK41" s="120"/>
      <c r="ADL41" s="120"/>
      <c r="ADM41" s="120"/>
      <c r="ADN41" s="120"/>
      <c r="ADO41" s="120"/>
      <c r="ADP41" s="120"/>
      <c r="ADQ41" s="120"/>
      <c r="ADR41" s="120"/>
      <c r="ADS41" s="120"/>
      <c r="ADT41" s="120"/>
      <c r="ADU41" s="120"/>
      <c r="ADV41" s="120"/>
      <c r="ADW41" s="120"/>
      <c r="ADX41" s="120"/>
      <c r="ADY41" s="120"/>
      <c r="ADZ41" s="120"/>
      <c r="AEA41" s="120"/>
      <c r="AEB41" s="120"/>
      <c r="AEC41" s="120"/>
      <c r="AED41" s="120"/>
      <c r="AEE41" s="120"/>
      <c r="AEF41" s="120"/>
      <c r="AEG41" s="120"/>
      <c r="AEH41" s="120"/>
      <c r="AEI41" s="120"/>
      <c r="AEJ41" s="120"/>
      <c r="AEK41" s="120"/>
      <c r="AEL41" s="120"/>
      <c r="AEM41" s="120"/>
      <c r="AEN41" s="120"/>
      <c r="AEO41" s="120"/>
      <c r="AEP41" s="120"/>
      <c r="AEQ41" s="120"/>
      <c r="AER41" s="120"/>
      <c r="AES41" s="120"/>
      <c r="AET41" s="120"/>
      <c r="AEU41" s="120"/>
      <c r="AEV41" s="120"/>
      <c r="AEW41" s="120"/>
      <c r="AEX41" s="120"/>
      <c r="AEY41" s="120"/>
      <c r="AEZ41" s="120"/>
      <c r="AFA41" s="120"/>
      <c r="AFB41" s="120"/>
      <c r="AFC41" s="120"/>
      <c r="AFD41" s="120"/>
      <c r="AFE41" s="120"/>
      <c r="AFF41" s="120"/>
      <c r="AFG41" s="120"/>
      <c r="AFH41" s="120"/>
      <c r="AFI41" s="120"/>
      <c r="AFJ41" s="120"/>
      <c r="AFK41" s="120"/>
      <c r="AFL41" s="120"/>
      <c r="AFM41" s="120"/>
      <c r="AFN41" s="120"/>
      <c r="AFO41" s="120"/>
      <c r="AFP41" s="120"/>
      <c r="AFQ41" s="120"/>
      <c r="AFR41" s="120"/>
      <c r="AFS41" s="120"/>
      <c r="AFT41" s="120"/>
      <c r="AFU41" s="120"/>
      <c r="AFV41" s="120"/>
      <c r="AFW41" s="120"/>
      <c r="AFX41" s="120"/>
      <c r="AFY41" s="120"/>
      <c r="AFZ41" s="120"/>
      <c r="AGA41" s="120"/>
      <c r="AGB41" s="120"/>
      <c r="AGC41" s="120"/>
      <c r="AGD41" s="120"/>
      <c r="AGE41" s="120"/>
      <c r="AGF41" s="120"/>
      <c r="AGG41" s="120"/>
      <c r="AGH41" s="120"/>
      <c r="AGI41" s="120"/>
      <c r="AGJ41" s="120"/>
      <c r="AGK41" s="120"/>
      <c r="AGL41" s="120"/>
      <c r="AGM41" s="120"/>
      <c r="AGN41" s="120"/>
      <c r="AGO41" s="120"/>
      <c r="AGP41" s="120"/>
      <c r="AGQ41" s="120"/>
      <c r="AGR41" s="120"/>
      <c r="AGS41" s="120"/>
      <c r="AGT41" s="120"/>
      <c r="AGU41" s="120"/>
      <c r="AGV41" s="120"/>
      <c r="AGW41" s="120"/>
      <c r="AGX41" s="120"/>
      <c r="AGY41" s="120"/>
      <c r="AGZ41" s="120"/>
      <c r="AHA41" s="120"/>
      <c r="AHB41" s="120"/>
      <c r="AHC41" s="120"/>
      <c r="AHD41" s="120"/>
      <c r="AHE41" s="120"/>
      <c r="AHF41" s="120"/>
      <c r="AHG41" s="120"/>
      <c r="AHH41" s="120"/>
      <c r="AHI41" s="120"/>
      <c r="AHJ41" s="120"/>
      <c r="AHK41" s="120"/>
      <c r="AHL41" s="120"/>
      <c r="AHM41" s="120"/>
      <c r="AHN41" s="120"/>
      <c r="AHO41" s="120"/>
      <c r="AHP41" s="120"/>
      <c r="AHQ41" s="120"/>
      <c r="AHR41" s="120"/>
      <c r="AHS41" s="120"/>
      <c r="AHT41" s="120"/>
      <c r="AHU41" s="120"/>
      <c r="AHV41" s="120"/>
      <c r="AHW41" s="120"/>
      <c r="AHX41" s="120"/>
      <c r="AHY41" s="120"/>
      <c r="AHZ41" s="120"/>
      <c r="AIA41" s="120"/>
      <c r="AIB41" s="120"/>
      <c r="AIC41" s="120"/>
      <c r="AID41" s="120"/>
      <c r="AIE41" s="120"/>
      <c r="AIF41" s="120"/>
      <c r="AIG41" s="120"/>
      <c r="AIH41" s="120"/>
      <c r="AII41" s="120"/>
      <c r="AIJ41" s="120"/>
      <c r="AIK41" s="120"/>
      <c r="AIL41" s="120"/>
      <c r="AIM41" s="120"/>
      <c r="AIN41" s="120"/>
      <c r="AIO41" s="120"/>
      <c r="AIP41" s="120"/>
      <c r="AIQ41" s="120"/>
      <c r="AIR41" s="120"/>
      <c r="AIS41" s="120"/>
      <c r="AIT41" s="120"/>
      <c r="AIU41" s="120"/>
      <c r="AIV41" s="120"/>
      <c r="AIW41" s="120"/>
      <c r="AIX41" s="120"/>
      <c r="AIY41" s="120"/>
      <c r="AIZ41" s="120"/>
      <c r="AJA41" s="120"/>
      <c r="AJB41" s="120"/>
      <c r="AJC41" s="120"/>
      <c r="AJD41" s="120"/>
      <c r="AJE41" s="120"/>
      <c r="AJF41" s="120"/>
      <c r="AJG41" s="120"/>
      <c r="AJH41" s="120"/>
      <c r="AJI41" s="120"/>
      <c r="AJJ41" s="120"/>
      <c r="AJK41" s="120"/>
      <c r="AJL41" s="120"/>
      <c r="AJM41" s="120"/>
      <c r="AJN41" s="120"/>
      <c r="AJO41" s="120"/>
      <c r="AJP41" s="120"/>
      <c r="AJQ41" s="120"/>
      <c r="AJR41" s="120"/>
      <c r="AJS41" s="120"/>
      <c r="AJT41" s="120"/>
      <c r="AJU41" s="120"/>
      <c r="AJV41" s="120"/>
      <c r="AJW41" s="120"/>
      <c r="AJX41" s="120"/>
      <c r="AJY41" s="120"/>
      <c r="AJZ41" s="120"/>
      <c r="AKA41" s="120"/>
      <c r="AKB41" s="120"/>
      <c r="AKC41" s="120"/>
      <c r="AKD41" s="120"/>
      <c r="AKE41" s="120"/>
      <c r="AKF41" s="120"/>
      <c r="AKG41" s="120"/>
      <c r="AKH41" s="120"/>
      <c r="AKI41" s="120"/>
      <c r="AKJ41" s="120"/>
      <c r="AKK41" s="120"/>
      <c r="AKL41" s="120"/>
      <c r="AKM41" s="120"/>
      <c r="AKN41" s="120"/>
      <c r="AKO41" s="120"/>
      <c r="AKP41" s="120"/>
      <c r="AKQ41" s="120"/>
      <c r="AKR41" s="120"/>
      <c r="AKS41" s="120"/>
      <c r="AKT41" s="120"/>
      <c r="AKU41" s="120"/>
      <c r="AKV41" s="120"/>
      <c r="AKW41" s="120"/>
      <c r="AKX41" s="120"/>
      <c r="AKY41" s="120"/>
      <c r="AKZ41" s="120"/>
      <c r="ALA41" s="120"/>
      <c r="ALB41" s="120"/>
      <c r="ALC41" s="120"/>
      <c r="ALD41" s="120"/>
      <c r="ALE41" s="120"/>
      <c r="ALF41" s="120"/>
      <c r="ALG41" s="120"/>
      <c r="ALH41" s="120"/>
      <c r="ALI41" s="120"/>
      <c r="ALJ41" s="120"/>
      <c r="ALK41" s="120"/>
      <c r="ALL41" s="120"/>
      <c r="ALM41" s="120"/>
      <c r="ALN41" s="120"/>
      <c r="ALO41" s="120"/>
      <c r="ALP41" s="120"/>
      <c r="ALQ41" s="120"/>
      <c r="ALR41" s="120"/>
      <c r="ALS41" s="120"/>
      <c r="ALT41" s="120"/>
      <c r="ALU41" s="120"/>
      <c r="ALV41" s="120"/>
      <c r="ALW41" s="120"/>
      <c r="ALX41" s="120"/>
      <c r="ALY41" s="120"/>
      <c r="ALZ41" s="120"/>
      <c r="AMA41" s="120"/>
      <c r="AMB41" s="120"/>
      <c r="AMC41" s="120"/>
      <c r="AMD41" s="120"/>
      <c r="AME41" s="120"/>
      <c r="AMF41" s="120"/>
      <c r="AMG41" s="120"/>
      <c r="AMH41" s="120"/>
      <c r="AMI41" s="120"/>
      <c r="AMJ41" s="120"/>
      <c r="AMK41" s="120"/>
    </row>
    <row r="42" spans="1:1025">
      <c r="A42" s="109"/>
      <c r="B42" s="112" t="s">
        <v>64</v>
      </c>
      <c r="C42" s="113"/>
      <c r="D42" s="110" t="s">
        <v>59</v>
      </c>
      <c r="E42" s="105"/>
      <c r="F42" s="106"/>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c r="IV42" s="120"/>
      <c r="IW42" s="120"/>
      <c r="IX42" s="120"/>
      <c r="IY42" s="120"/>
      <c r="IZ42" s="120"/>
      <c r="JA42" s="120"/>
      <c r="JB42" s="120"/>
      <c r="JC42" s="120"/>
      <c r="JD42" s="120"/>
      <c r="JE42" s="120"/>
      <c r="JF42" s="120"/>
      <c r="JG42" s="120"/>
      <c r="JH42" s="120"/>
      <c r="JI42" s="120"/>
      <c r="JJ42" s="120"/>
      <c r="JK42" s="120"/>
      <c r="JL42" s="120"/>
      <c r="JM42" s="120"/>
      <c r="JN42" s="120"/>
      <c r="JO42" s="120"/>
      <c r="JP42" s="120"/>
      <c r="JQ42" s="120"/>
      <c r="JR42" s="120"/>
      <c r="JS42" s="120"/>
      <c r="JT42" s="120"/>
      <c r="JU42" s="120"/>
      <c r="JV42" s="120"/>
      <c r="JW42" s="120"/>
      <c r="JX42" s="120"/>
      <c r="JY42" s="120"/>
      <c r="JZ42" s="120"/>
      <c r="KA42" s="120"/>
      <c r="KB42" s="120"/>
      <c r="KC42" s="120"/>
      <c r="KD42" s="120"/>
      <c r="KE42" s="120"/>
      <c r="KF42" s="120"/>
      <c r="KG42" s="120"/>
      <c r="KH42" s="120"/>
      <c r="KI42" s="120"/>
      <c r="KJ42" s="120"/>
      <c r="KK42" s="120"/>
      <c r="KL42" s="120"/>
      <c r="KM42" s="120"/>
      <c r="KN42" s="120"/>
      <c r="KO42" s="120"/>
      <c r="KP42" s="120"/>
      <c r="KQ42" s="120"/>
      <c r="KR42" s="120"/>
      <c r="KS42" s="120"/>
      <c r="KT42" s="120"/>
      <c r="KU42" s="120"/>
      <c r="KV42" s="120"/>
      <c r="KW42" s="120"/>
      <c r="KX42" s="120"/>
      <c r="KY42" s="120"/>
      <c r="KZ42" s="120"/>
      <c r="LA42" s="120"/>
      <c r="LB42" s="120"/>
      <c r="LC42" s="120"/>
      <c r="LD42" s="120"/>
      <c r="LE42" s="120"/>
      <c r="LF42" s="120"/>
      <c r="LG42" s="120"/>
      <c r="LH42" s="120"/>
      <c r="LI42" s="120"/>
      <c r="LJ42" s="120"/>
      <c r="LK42" s="120"/>
      <c r="LL42" s="120"/>
      <c r="LM42" s="120"/>
      <c r="LN42" s="120"/>
      <c r="LO42" s="120"/>
      <c r="LP42" s="120"/>
      <c r="LQ42" s="120"/>
      <c r="LR42" s="120"/>
      <c r="LS42" s="120"/>
      <c r="LT42" s="120"/>
      <c r="LU42" s="120"/>
      <c r="LV42" s="120"/>
      <c r="LW42" s="120"/>
      <c r="LX42" s="120"/>
      <c r="LY42" s="120"/>
      <c r="LZ42" s="120"/>
      <c r="MA42" s="120"/>
      <c r="MB42" s="120"/>
      <c r="MC42" s="120"/>
      <c r="MD42" s="120"/>
      <c r="ME42" s="120"/>
      <c r="MF42" s="120"/>
      <c r="MG42" s="120"/>
      <c r="MH42" s="120"/>
      <c r="MI42" s="120"/>
      <c r="MJ42" s="120"/>
      <c r="MK42" s="120"/>
      <c r="ML42" s="120"/>
      <c r="MM42" s="120"/>
      <c r="MN42" s="120"/>
      <c r="MO42" s="120"/>
      <c r="MP42" s="120"/>
      <c r="MQ42" s="120"/>
      <c r="MR42" s="120"/>
      <c r="MS42" s="120"/>
      <c r="MT42" s="120"/>
      <c r="MU42" s="120"/>
      <c r="MV42" s="120"/>
      <c r="MW42" s="120"/>
      <c r="MX42" s="120"/>
      <c r="MY42" s="120"/>
      <c r="MZ42" s="120"/>
      <c r="NA42" s="120"/>
      <c r="NB42" s="120"/>
      <c r="NC42" s="120"/>
      <c r="ND42" s="120"/>
      <c r="NE42" s="120"/>
      <c r="NF42" s="120"/>
      <c r="NG42" s="120"/>
      <c r="NH42" s="120"/>
      <c r="NI42" s="120"/>
      <c r="NJ42" s="120"/>
      <c r="NK42" s="120"/>
      <c r="NL42" s="120"/>
      <c r="NM42" s="120"/>
      <c r="NN42" s="120"/>
      <c r="NO42" s="120"/>
      <c r="NP42" s="120"/>
      <c r="NQ42" s="120"/>
      <c r="NR42" s="120"/>
      <c r="NS42" s="120"/>
      <c r="NT42" s="120"/>
      <c r="NU42" s="120"/>
      <c r="NV42" s="120"/>
      <c r="NW42" s="120"/>
      <c r="NX42" s="120"/>
      <c r="NY42" s="120"/>
      <c r="NZ42" s="120"/>
      <c r="OA42" s="120"/>
      <c r="OB42" s="120"/>
      <c r="OC42" s="120"/>
      <c r="OD42" s="120"/>
      <c r="OE42" s="120"/>
      <c r="OF42" s="120"/>
      <c r="OG42" s="120"/>
      <c r="OH42" s="120"/>
      <c r="OI42" s="120"/>
      <c r="OJ42" s="120"/>
      <c r="OK42" s="120"/>
      <c r="OL42" s="120"/>
      <c r="OM42" s="120"/>
      <c r="ON42" s="120"/>
      <c r="OO42" s="120"/>
      <c r="OP42" s="120"/>
      <c r="OQ42" s="120"/>
      <c r="OR42" s="120"/>
      <c r="OS42" s="120"/>
      <c r="OT42" s="120"/>
      <c r="OU42" s="120"/>
      <c r="OV42" s="120"/>
      <c r="OW42" s="120"/>
      <c r="OX42" s="120"/>
      <c r="OY42" s="120"/>
      <c r="OZ42" s="120"/>
      <c r="PA42" s="120"/>
      <c r="PB42" s="120"/>
      <c r="PC42" s="120"/>
      <c r="PD42" s="120"/>
      <c r="PE42" s="120"/>
      <c r="PF42" s="120"/>
      <c r="PG42" s="120"/>
      <c r="PH42" s="120"/>
      <c r="PI42" s="120"/>
      <c r="PJ42" s="120"/>
      <c r="PK42" s="120"/>
      <c r="PL42" s="120"/>
      <c r="PM42" s="120"/>
      <c r="PN42" s="120"/>
      <c r="PO42" s="120"/>
      <c r="PP42" s="120"/>
      <c r="PQ42" s="120"/>
      <c r="PR42" s="120"/>
      <c r="PS42" s="120"/>
      <c r="PT42" s="120"/>
      <c r="PU42" s="120"/>
      <c r="PV42" s="120"/>
      <c r="PW42" s="120"/>
      <c r="PX42" s="120"/>
      <c r="PY42" s="120"/>
      <c r="PZ42" s="120"/>
      <c r="QA42" s="120"/>
      <c r="QB42" s="120"/>
      <c r="QC42" s="120"/>
      <c r="QD42" s="120"/>
      <c r="QE42" s="120"/>
      <c r="QF42" s="120"/>
      <c r="QG42" s="120"/>
      <c r="QH42" s="120"/>
      <c r="QI42" s="120"/>
      <c r="QJ42" s="120"/>
      <c r="QK42" s="120"/>
      <c r="QL42" s="120"/>
      <c r="QM42" s="120"/>
      <c r="QN42" s="120"/>
      <c r="QO42" s="120"/>
      <c r="QP42" s="120"/>
      <c r="QQ42" s="120"/>
      <c r="QR42" s="120"/>
      <c r="QS42" s="120"/>
      <c r="QT42" s="120"/>
      <c r="QU42" s="120"/>
      <c r="QV42" s="120"/>
      <c r="QW42" s="120"/>
      <c r="QX42" s="120"/>
      <c r="QY42" s="120"/>
      <c r="QZ42" s="120"/>
      <c r="RA42" s="120"/>
      <c r="RB42" s="120"/>
      <c r="RC42" s="120"/>
      <c r="RD42" s="120"/>
      <c r="RE42" s="120"/>
      <c r="RF42" s="120"/>
      <c r="RG42" s="120"/>
      <c r="RH42" s="120"/>
      <c r="RI42" s="120"/>
      <c r="RJ42" s="120"/>
      <c r="RK42" s="120"/>
      <c r="RL42" s="120"/>
      <c r="RM42" s="120"/>
      <c r="RN42" s="120"/>
      <c r="RO42" s="120"/>
      <c r="RP42" s="120"/>
      <c r="RQ42" s="120"/>
      <c r="RR42" s="120"/>
      <c r="RS42" s="120"/>
      <c r="RT42" s="120"/>
      <c r="RU42" s="120"/>
      <c r="RV42" s="120"/>
      <c r="RW42" s="120"/>
      <c r="RX42" s="120"/>
      <c r="RY42" s="120"/>
      <c r="RZ42" s="120"/>
      <c r="SA42" s="120"/>
      <c r="SB42" s="120"/>
      <c r="SC42" s="120"/>
      <c r="SD42" s="120"/>
      <c r="SE42" s="120"/>
      <c r="SF42" s="120"/>
      <c r="SG42" s="120"/>
      <c r="SH42" s="120"/>
      <c r="SI42" s="120"/>
      <c r="SJ42" s="120"/>
      <c r="SK42" s="120"/>
      <c r="SL42" s="120"/>
      <c r="SM42" s="120"/>
      <c r="SN42" s="120"/>
      <c r="SO42" s="120"/>
      <c r="SP42" s="120"/>
      <c r="SQ42" s="120"/>
      <c r="SR42" s="120"/>
      <c r="SS42" s="120"/>
      <c r="ST42" s="120"/>
      <c r="SU42" s="120"/>
      <c r="SV42" s="120"/>
      <c r="SW42" s="120"/>
      <c r="SX42" s="120"/>
      <c r="SY42" s="120"/>
      <c r="SZ42" s="120"/>
      <c r="TA42" s="120"/>
      <c r="TB42" s="120"/>
      <c r="TC42" s="120"/>
      <c r="TD42" s="120"/>
      <c r="TE42" s="120"/>
      <c r="TF42" s="120"/>
      <c r="TG42" s="120"/>
      <c r="TH42" s="120"/>
      <c r="TI42" s="120"/>
      <c r="TJ42" s="120"/>
      <c r="TK42" s="120"/>
      <c r="TL42" s="120"/>
      <c r="TM42" s="120"/>
      <c r="TN42" s="120"/>
      <c r="TO42" s="120"/>
      <c r="TP42" s="120"/>
      <c r="TQ42" s="120"/>
      <c r="TR42" s="120"/>
      <c r="TS42" s="120"/>
      <c r="TT42" s="120"/>
      <c r="TU42" s="120"/>
      <c r="TV42" s="120"/>
      <c r="TW42" s="120"/>
      <c r="TX42" s="120"/>
      <c r="TY42" s="120"/>
      <c r="TZ42" s="120"/>
      <c r="UA42" s="120"/>
      <c r="UB42" s="120"/>
      <c r="UC42" s="120"/>
      <c r="UD42" s="120"/>
      <c r="UE42" s="120"/>
      <c r="UF42" s="120"/>
      <c r="UG42" s="120"/>
      <c r="UH42" s="120"/>
      <c r="UI42" s="120"/>
      <c r="UJ42" s="120"/>
      <c r="UK42" s="120"/>
      <c r="UL42" s="120"/>
      <c r="UM42" s="120"/>
      <c r="UN42" s="120"/>
      <c r="UO42" s="120"/>
      <c r="UP42" s="120"/>
      <c r="UQ42" s="120"/>
      <c r="UR42" s="120"/>
      <c r="US42" s="120"/>
      <c r="UT42" s="120"/>
      <c r="UU42" s="120"/>
      <c r="UV42" s="120"/>
      <c r="UW42" s="120"/>
      <c r="UX42" s="120"/>
      <c r="UY42" s="120"/>
      <c r="UZ42" s="120"/>
      <c r="VA42" s="120"/>
      <c r="VB42" s="120"/>
      <c r="VC42" s="120"/>
      <c r="VD42" s="120"/>
      <c r="VE42" s="120"/>
      <c r="VF42" s="120"/>
      <c r="VG42" s="120"/>
      <c r="VH42" s="120"/>
      <c r="VI42" s="120"/>
      <c r="VJ42" s="120"/>
      <c r="VK42" s="120"/>
      <c r="VL42" s="120"/>
      <c r="VM42" s="120"/>
      <c r="VN42" s="120"/>
      <c r="VO42" s="120"/>
      <c r="VP42" s="120"/>
      <c r="VQ42" s="120"/>
      <c r="VR42" s="120"/>
      <c r="VS42" s="120"/>
      <c r="VT42" s="120"/>
      <c r="VU42" s="120"/>
      <c r="VV42" s="120"/>
      <c r="VW42" s="120"/>
      <c r="VX42" s="120"/>
      <c r="VY42" s="120"/>
      <c r="VZ42" s="120"/>
      <c r="WA42" s="120"/>
      <c r="WB42" s="120"/>
      <c r="WC42" s="120"/>
      <c r="WD42" s="120"/>
      <c r="WE42" s="120"/>
      <c r="WF42" s="120"/>
      <c r="WG42" s="120"/>
      <c r="WH42" s="120"/>
      <c r="WI42" s="120"/>
      <c r="WJ42" s="120"/>
      <c r="WK42" s="120"/>
      <c r="WL42" s="120"/>
      <c r="WM42" s="120"/>
      <c r="WN42" s="120"/>
      <c r="WO42" s="120"/>
      <c r="WP42" s="120"/>
      <c r="WQ42" s="120"/>
      <c r="WR42" s="120"/>
      <c r="WS42" s="120"/>
      <c r="WT42" s="120"/>
      <c r="WU42" s="120"/>
      <c r="WV42" s="120"/>
      <c r="WW42" s="120"/>
      <c r="WX42" s="120"/>
      <c r="WY42" s="120"/>
      <c r="WZ42" s="120"/>
      <c r="XA42" s="120"/>
      <c r="XB42" s="120"/>
      <c r="XC42" s="120"/>
      <c r="XD42" s="120"/>
      <c r="XE42" s="120"/>
      <c r="XF42" s="120"/>
      <c r="XG42" s="120"/>
      <c r="XH42" s="120"/>
      <c r="XI42" s="120"/>
      <c r="XJ42" s="120"/>
      <c r="XK42" s="120"/>
      <c r="XL42" s="120"/>
      <c r="XM42" s="120"/>
      <c r="XN42" s="120"/>
      <c r="XO42" s="120"/>
      <c r="XP42" s="120"/>
      <c r="XQ42" s="120"/>
      <c r="XR42" s="120"/>
      <c r="XS42" s="120"/>
      <c r="XT42" s="120"/>
      <c r="XU42" s="120"/>
      <c r="XV42" s="120"/>
      <c r="XW42" s="120"/>
      <c r="XX42" s="120"/>
      <c r="XY42" s="120"/>
      <c r="XZ42" s="120"/>
      <c r="YA42" s="120"/>
      <c r="YB42" s="120"/>
      <c r="YC42" s="120"/>
      <c r="YD42" s="120"/>
      <c r="YE42" s="120"/>
      <c r="YF42" s="120"/>
      <c r="YG42" s="120"/>
      <c r="YH42" s="120"/>
      <c r="YI42" s="120"/>
      <c r="YJ42" s="120"/>
      <c r="YK42" s="120"/>
      <c r="YL42" s="120"/>
      <c r="YM42" s="120"/>
      <c r="YN42" s="120"/>
      <c r="YO42" s="120"/>
      <c r="YP42" s="120"/>
      <c r="YQ42" s="120"/>
      <c r="YR42" s="120"/>
      <c r="YS42" s="120"/>
      <c r="YT42" s="120"/>
      <c r="YU42" s="120"/>
      <c r="YV42" s="120"/>
      <c r="YW42" s="120"/>
      <c r="YX42" s="120"/>
      <c r="YY42" s="120"/>
      <c r="YZ42" s="120"/>
      <c r="ZA42" s="120"/>
      <c r="ZB42" s="120"/>
      <c r="ZC42" s="120"/>
      <c r="ZD42" s="120"/>
      <c r="ZE42" s="120"/>
      <c r="ZF42" s="120"/>
      <c r="ZG42" s="120"/>
      <c r="ZH42" s="120"/>
      <c r="ZI42" s="120"/>
      <c r="ZJ42" s="120"/>
      <c r="ZK42" s="120"/>
      <c r="ZL42" s="120"/>
      <c r="ZM42" s="120"/>
      <c r="ZN42" s="120"/>
      <c r="ZO42" s="120"/>
      <c r="ZP42" s="120"/>
      <c r="ZQ42" s="120"/>
      <c r="ZR42" s="120"/>
      <c r="ZS42" s="120"/>
      <c r="ZT42" s="120"/>
      <c r="ZU42" s="120"/>
      <c r="ZV42" s="120"/>
      <c r="ZW42" s="120"/>
      <c r="ZX42" s="120"/>
      <c r="ZY42" s="120"/>
      <c r="ZZ42" s="120"/>
      <c r="AAA42" s="120"/>
      <c r="AAB42" s="120"/>
      <c r="AAC42" s="120"/>
      <c r="AAD42" s="120"/>
      <c r="AAE42" s="120"/>
      <c r="AAF42" s="120"/>
      <c r="AAG42" s="120"/>
      <c r="AAH42" s="120"/>
      <c r="AAI42" s="120"/>
      <c r="AAJ42" s="120"/>
      <c r="AAK42" s="120"/>
      <c r="AAL42" s="120"/>
      <c r="AAM42" s="120"/>
      <c r="AAN42" s="120"/>
      <c r="AAO42" s="120"/>
      <c r="AAP42" s="120"/>
      <c r="AAQ42" s="120"/>
      <c r="AAR42" s="120"/>
      <c r="AAS42" s="120"/>
      <c r="AAT42" s="120"/>
      <c r="AAU42" s="120"/>
      <c r="AAV42" s="120"/>
      <c r="AAW42" s="120"/>
      <c r="AAX42" s="120"/>
      <c r="AAY42" s="120"/>
      <c r="AAZ42" s="120"/>
      <c r="ABA42" s="120"/>
      <c r="ABB42" s="120"/>
      <c r="ABC42" s="120"/>
      <c r="ABD42" s="120"/>
      <c r="ABE42" s="120"/>
      <c r="ABF42" s="120"/>
      <c r="ABG42" s="120"/>
      <c r="ABH42" s="120"/>
      <c r="ABI42" s="120"/>
      <c r="ABJ42" s="120"/>
      <c r="ABK42" s="120"/>
      <c r="ABL42" s="120"/>
      <c r="ABM42" s="120"/>
      <c r="ABN42" s="120"/>
      <c r="ABO42" s="120"/>
      <c r="ABP42" s="120"/>
      <c r="ABQ42" s="120"/>
      <c r="ABR42" s="120"/>
      <c r="ABS42" s="120"/>
      <c r="ABT42" s="120"/>
      <c r="ABU42" s="120"/>
      <c r="ABV42" s="120"/>
      <c r="ABW42" s="120"/>
      <c r="ABX42" s="120"/>
      <c r="ABY42" s="120"/>
      <c r="ABZ42" s="120"/>
      <c r="ACA42" s="120"/>
      <c r="ACB42" s="120"/>
      <c r="ACC42" s="120"/>
      <c r="ACD42" s="120"/>
      <c r="ACE42" s="120"/>
      <c r="ACF42" s="120"/>
      <c r="ACG42" s="120"/>
      <c r="ACH42" s="120"/>
      <c r="ACI42" s="120"/>
      <c r="ACJ42" s="120"/>
      <c r="ACK42" s="120"/>
      <c r="ACL42" s="120"/>
      <c r="ACM42" s="120"/>
      <c r="ACN42" s="120"/>
      <c r="ACO42" s="120"/>
      <c r="ACP42" s="120"/>
      <c r="ACQ42" s="120"/>
      <c r="ACR42" s="120"/>
      <c r="ACS42" s="120"/>
      <c r="ACT42" s="120"/>
      <c r="ACU42" s="120"/>
      <c r="ACV42" s="120"/>
      <c r="ACW42" s="120"/>
      <c r="ACX42" s="120"/>
      <c r="ACY42" s="120"/>
      <c r="ACZ42" s="120"/>
      <c r="ADA42" s="120"/>
      <c r="ADB42" s="120"/>
      <c r="ADC42" s="120"/>
      <c r="ADD42" s="120"/>
      <c r="ADE42" s="120"/>
      <c r="ADF42" s="120"/>
      <c r="ADG42" s="120"/>
      <c r="ADH42" s="120"/>
      <c r="ADI42" s="120"/>
      <c r="ADJ42" s="120"/>
      <c r="ADK42" s="120"/>
      <c r="ADL42" s="120"/>
      <c r="ADM42" s="120"/>
      <c r="ADN42" s="120"/>
      <c r="ADO42" s="120"/>
      <c r="ADP42" s="120"/>
      <c r="ADQ42" s="120"/>
      <c r="ADR42" s="120"/>
      <c r="ADS42" s="120"/>
      <c r="ADT42" s="120"/>
      <c r="ADU42" s="120"/>
      <c r="ADV42" s="120"/>
      <c r="ADW42" s="120"/>
      <c r="ADX42" s="120"/>
      <c r="ADY42" s="120"/>
      <c r="ADZ42" s="120"/>
      <c r="AEA42" s="120"/>
      <c r="AEB42" s="120"/>
      <c r="AEC42" s="120"/>
      <c r="AED42" s="120"/>
      <c r="AEE42" s="120"/>
      <c r="AEF42" s="120"/>
      <c r="AEG42" s="120"/>
      <c r="AEH42" s="120"/>
      <c r="AEI42" s="120"/>
      <c r="AEJ42" s="120"/>
      <c r="AEK42" s="120"/>
      <c r="AEL42" s="120"/>
      <c r="AEM42" s="120"/>
      <c r="AEN42" s="120"/>
      <c r="AEO42" s="120"/>
      <c r="AEP42" s="120"/>
      <c r="AEQ42" s="120"/>
      <c r="AER42" s="120"/>
      <c r="AES42" s="120"/>
      <c r="AET42" s="120"/>
      <c r="AEU42" s="120"/>
      <c r="AEV42" s="120"/>
      <c r="AEW42" s="120"/>
      <c r="AEX42" s="120"/>
      <c r="AEY42" s="120"/>
      <c r="AEZ42" s="120"/>
      <c r="AFA42" s="120"/>
      <c r="AFB42" s="120"/>
      <c r="AFC42" s="120"/>
      <c r="AFD42" s="120"/>
      <c r="AFE42" s="120"/>
      <c r="AFF42" s="120"/>
      <c r="AFG42" s="120"/>
      <c r="AFH42" s="120"/>
      <c r="AFI42" s="120"/>
      <c r="AFJ42" s="120"/>
      <c r="AFK42" s="120"/>
      <c r="AFL42" s="120"/>
      <c r="AFM42" s="120"/>
      <c r="AFN42" s="120"/>
      <c r="AFO42" s="120"/>
      <c r="AFP42" s="120"/>
      <c r="AFQ42" s="120"/>
      <c r="AFR42" s="120"/>
      <c r="AFS42" s="120"/>
      <c r="AFT42" s="120"/>
      <c r="AFU42" s="120"/>
      <c r="AFV42" s="120"/>
      <c r="AFW42" s="120"/>
      <c r="AFX42" s="120"/>
      <c r="AFY42" s="120"/>
      <c r="AFZ42" s="120"/>
      <c r="AGA42" s="120"/>
      <c r="AGB42" s="120"/>
      <c r="AGC42" s="120"/>
      <c r="AGD42" s="120"/>
      <c r="AGE42" s="120"/>
      <c r="AGF42" s="120"/>
      <c r="AGG42" s="120"/>
      <c r="AGH42" s="120"/>
      <c r="AGI42" s="120"/>
      <c r="AGJ42" s="120"/>
      <c r="AGK42" s="120"/>
      <c r="AGL42" s="120"/>
      <c r="AGM42" s="120"/>
      <c r="AGN42" s="120"/>
      <c r="AGO42" s="120"/>
      <c r="AGP42" s="120"/>
      <c r="AGQ42" s="120"/>
      <c r="AGR42" s="120"/>
      <c r="AGS42" s="120"/>
      <c r="AGT42" s="120"/>
      <c r="AGU42" s="120"/>
      <c r="AGV42" s="120"/>
      <c r="AGW42" s="120"/>
      <c r="AGX42" s="120"/>
      <c r="AGY42" s="120"/>
      <c r="AGZ42" s="120"/>
      <c r="AHA42" s="120"/>
      <c r="AHB42" s="120"/>
      <c r="AHC42" s="120"/>
      <c r="AHD42" s="120"/>
      <c r="AHE42" s="120"/>
      <c r="AHF42" s="120"/>
      <c r="AHG42" s="120"/>
      <c r="AHH42" s="120"/>
      <c r="AHI42" s="120"/>
      <c r="AHJ42" s="120"/>
      <c r="AHK42" s="120"/>
      <c r="AHL42" s="120"/>
      <c r="AHM42" s="120"/>
      <c r="AHN42" s="120"/>
      <c r="AHO42" s="120"/>
      <c r="AHP42" s="120"/>
      <c r="AHQ42" s="120"/>
      <c r="AHR42" s="120"/>
      <c r="AHS42" s="120"/>
      <c r="AHT42" s="120"/>
      <c r="AHU42" s="120"/>
      <c r="AHV42" s="120"/>
      <c r="AHW42" s="120"/>
      <c r="AHX42" s="120"/>
      <c r="AHY42" s="120"/>
      <c r="AHZ42" s="120"/>
      <c r="AIA42" s="120"/>
      <c r="AIB42" s="120"/>
      <c r="AIC42" s="120"/>
      <c r="AID42" s="120"/>
      <c r="AIE42" s="120"/>
      <c r="AIF42" s="120"/>
      <c r="AIG42" s="120"/>
      <c r="AIH42" s="120"/>
      <c r="AII42" s="120"/>
      <c r="AIJ42" s="120"/>
      <c r="AIK42" s="120"/>
      <c r="AIL42" s="120"/>
      <c r="AIM42" s="120"/>
      <c r="AIN42" s="120"/>
      <c r="AIO42" s="120"/>
      <c r="AIP42" s="120"/>
      <c r="AIQ42" s="120"/>
      <c r="AIR42" s="120"/>
      <c r="AIS42" s="120"/>
      <c r="AIT42" s="120"/>
      <c r="AIU42" s="120"/>
      <c r="AIV42" s="120"/>
      <c r="AIW42" s="120"/>
      <c r="AIX42" s="120"/>
      <c r="AIY42" s="120"/>
      <c r="AIZ42" s="120"/>
      <c r="AJA42" s="120"/>
      <c r="AJB42" s="120"/>
      <c r="AJC42" s="120"/>
      <c r="AJD42" s="120"/>
      <c r="AJE42" s="120"/>
      <c r="AJF42" s="120"/>
      <c r="AJG42" s="120"/>
      <c r="AJH42" s="120"/>
      <c r="AJI42" s="120"/>
      <c r="AJJ42" s="120"/>
      <c r="AJK42" s="120"/>
      <c r="AJL42" s="120"/>
      <c r="AJM42" s="120"/>
      <c r="AJN42" s="120"/>
      <c r="AJO42" s="120"/>
      <c r="AJP42" s="120"/>
      <c r="AJQ42" s="120"/>
      <c r="AJR42" s="120"/>
      <c r="AJS42" s="120"/>
      <c r="AJT42" s="120"/>
      <c r="AJU42" s="120"/>
      <c r="AJV42" s="120"/>
      <c r="AJW42" s="120"/>
      <c r="AJX42" s="120"/>
      <c r="AJY42" s="120"/>
      <c r="AJZ42" s="120"/>
      <c r="AKA42" s="120"/>
      <c r="AKB42" s="120"/>
      <c r="AKC42" s="120"/>
      <c r="AKD42" s="120"/>
      <c r="AKE42" s="120"/>
      <c r="AKF42" s="120"/>
      <c r="AKG42" s="120"/>
      <c r="AKH42" s="120"/>
      <c r="AKI42" s="120"/>
      <c r="AKJ42" s="120"/>
      <c r="AKK42" s="120"/>
      <c r="AKL42" s="120"/>
      <c r="AKM42" s="120"/>
      <c r="AKN42" s="120"/>
      <c r="AKO42" s="120"/>
      <c r="AKP42" s="120"/>
      <c r="AKQ42" s="120"/>
      <c r="AKR42" s="120"/>
      <c r="AKS42" s="120"/>
      <c r="AKT42" s="120"/>
      <c r="AKU42" s="120"/>
      <c r="AKV42" s="120"/>
      <c r="AKW42" s="120"/>
      <c r="AKX42" s="120"/>
      <c r="AKY42" s="120"/>
      <c r="AKZ42" s="120"/>
      <c r="ALA42" s="120"/>
      <c r="ALB42" s="120"/>
      <c r="ALC42" s="120"/>
      <c r="ALD42" s="120"/>
      <c r="ALE42" s="120"/>
      <c r="ALF42" s="120"/>
      <c r="ALG42" s="120"/>
      <c r="ALH42" s="120"/>
      <c r="ALI42" s="120"/>
      <c r="ALJ42" s="120"/>
      <c r="ALK42" s="120"/>
      <c r="ALL42" s="120"/>
      <c r="ALM42" s="120"/>
      <c r="ALN42" s="120"/>
      <c r="ALO42" s="120"/>
      <c r="ALP42" s="120"/>
      <c r="ALQ42" s="120"/>
      <c r="ALR42" s="120"/>
      <c r="ALS42" s="120"/>
      <c r="ALT42" s="120"/>
      <c r="ALU42" s="120"/>
      <c r="ALV42" s="120"/>
      <c r="ALW42" s="120"/>
      <c r="ALX42" s="120"/>
      <c r="ALY42" s="120"/>
      <c r="ALZ42" s="120"/>
      <c r="AMA42" s="120"/>
      <c r="AMB42" s="120"/>
      <c r="AMC42" s="120"/>
      <c r="AMD42" s="120"/>
      <c r="AME42" s="120"/>
      <c r="AMF42" s="120"/>
      <c r="AMG42" s="120"/>
      <c r="AMH42" s="120"/>
      <c r="AMI42" s="120"/>
      <c r="AMJ42" s="120"/>
      <c r="AMK42" s="120"/>
    </row>
    <row r="43" spans="1:1025">
      <c r="A43" s="114"/>
      <c r="B43" s="115" t="s">
        <v>65</v>
      </c>
      <c r="C43" s="116"/>
      <c r="D43" s="122" t="s">
        <v>59</v>
      </c>
      <c r="E43" s="105"/>
      <c r="F43" s="106"/>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c r="IV43" s="120"/>
      <c r="IW43" s="120"/>
      <c r="IX43" s="120"/>
      <c r="IY43" s="120"/>
      <c r="IZ43" s="120"/>
      <c r="JA43" s="120"/>
      <c r="JB43" s="120"/>
      <c r="JC43" s="120"/>
      <c r="JD43" s="120"/>
      <c r="JE43" s="120"/>
      <c r="JF43" s="120"/>
      <c r="JG43" s="120"/>
      <c r="JH43" s="120"/>
      <c r="JI43" s="120"/>
      <c r="JJ43" s="120"/>
      <c r="JK43" s="120"/>
      <c r="JL43" s="120"/>
      <c r="JM43" s="120"/>
      <c r="JN43" s="120"/>
      <c r="JO43" s="120"/>
      <c r="JP43" s="120"/>
      <c r="JQ43" s="120"/>
      <c r="JR43" s="120"/>
      <c r="JS43" s="120"/>
      <c r="JT43" s="120"/>
      <c r="JU43" s="120"/>
      <c r="JV43" s="120"/>
      <c r="JW43" s="120"/>
      <c r="JX43" s="120"/>
      <c r="JY43" s="120"/>
      <c r="JZ43" s="120"/>
      <c r="KA43" s="120"/>
      <c r="KB43" s="120"/>
      <c r="KC43" s="120"/>
      <c r="KD43" s="120"/>
      <c r="KE43" s="120"/>
      <c r="KF43" s="120"/>
      <c r="KG43" s="120"/>
      <c r="KH43" s="120"/>
      <c r="KI43" s="120"/>
      <c r="KJ43" s="120"/>
      <c r="KK43" s="120"/>
      <c r="KL43" s="120"/>
      <c r="KM43" s="120"/>
      <c r="KN43" s="120"/>
      <c r="KO43" s="120"/>
      <c r="KP43" s="120"/>
      <c r="KQ43" s="120"/>
      <c r="KR43" s="120"/>
      <c r="KS43" s="120"/>
      <c r="KT43" s="120"/>
      <c r="KU43" s="120"/>
      <c r="KV43" s="120"/>
      <c r="KW43" s="120"/>
      <c r="KX43" s="120"/>
      <c r="KY43" s="120"/>
      <c r="KZ43" s="120"/>
      <c r="LA43" s="120"/>
      <c r="LB43" s="120"/>
      <c r="LC43" s="120"/>
      <c r="LD43" s="120"/>
      <c r="LE43" s="120"/>
      <c r="LF43" s="120"/>
      <c r="LG43" s="120"/>
      <c r="LH43" s="120"/>
      <c r="LI43" s="120"/>
      <c r="LJ43" s="120"/>
      <c r="LK43" s="120"/>
      <c r="LL43" s="120"/>
      <c r="LM43" s="120"/>
      <c r="LN43" s="120"/>
      <c r="LO43" s="120"/>
      <c r="LP43" s="120"/>
      <c r="LQ43" s="120"/>
      <c r="LR43" s="120"/>
      <c r="LS43" s="120"/>
      <c r="LT43" s="120"/>
      <c r="LU43" s="120"/>
      <c r="LV43" s="120"/>
      <c r="LW43" s="120"/>
      <c r="LX43" s="120"/>
      <c r="LY43" s="120"/>
      <c r="LZ43" s="120"/>
      <c r="MA43" s="120"/>
      <c r="MB43" s="120"/>
      <c r="MC43" s="120"/>
      <c r="MD43" s="120"/>
      <c r="ME43" s="120"/>
      <c r="MF43" s="120"/>
      <c r="MG43" s="120"/>
      <c r="MH43" s="120"/>
      <c r="MI43" s="120"/>
      <c r="MJ43" s="120"/>
      <c r="MK43" s="120"/>
      <c r="ML43" s="120"/>
      <c r="MM43" s="120"/>
      <c r="MN43" s="120"/>
      <c r="MO43" s="120"/>
      <c r="MP43" s="120"/>
      <c r="MQ43" s="120"/>
      <c r="MR43" s="120"/>
      <c r="MS43" s="120"/>
      <c r="MT43" s="120"/>
      <c r="MU43" s="120"/>
      <c r="MV43" s="120"/>
      <c r="MW43" s="120"/>
      <c r="MX43" s="120"/>
      <c r="MY43" s="120"/>
      <c r="MZ43" s="120"/>
      <c r="NA43" s="120"/>
      <c r="NB43" s="120"/>
      <c r="NC43" s="120"/>
      <c r="ND43" s="120"/>
      <c r="NE43" s="120"/>
      <c r="NF43" s="120"/>
      <c r="NG43" s="120"/>
      <c r="NH43" s="120"/>
      <c r="NI43" s="120"/>
      <c r="NJ43" s="120"/>
      <c r="NK43" s="120"/>
      <c r="NL43" s="120"/>
      <c r="NM43" s="120"/>
      <c r="NN43" s="120"/>
      <c r="NO43" s="120"/>
      <c r="NP43" s="120"/>
      <c r="NQ43" s="120"/>
      <c r="NR43" s="120"/>
      <c r="NS43" s="120"/>
      <c r="NT43" s="120"/>
      <c r="NU43" s="120"/>
      <c r="NV43" s="120"/>
      <c r="NW43" s="120"/>
      <c r="NX43" s="120"/>
      <c r="NY43" s="120"/>
      <c r="NZ43" s="120"/>
      <c r="OA43" s="120"/>
      <c r="OB43" s="120"/>
      <c r="OC43" s="120"/>
      <c r="OD43" s="120"/>
      <c r="OE43" s="120"/>
      <c r="OF43" s="120"/>
      <c r="OG43" s="120"/>
      <c r="OH43" s="120"/>
      <c r="OI43" s="120"/>
      <c r="OJ43" s="120"/>
      <c r="OK43" s="120"/>
      <c r="OL43" s="120"/>
      <c r="OM43" s="120"/>
      <c r="ON43" s="120"/>
      <c r="OO43" s="120"/>
      <c r="OP43" s="120"/>
      <c r="OQ43" s="120"/>
      <c r="OR43" s="120"/>
      <c r="OS43" s="120"/>
      <c r="OT43" s="120"/>
      <c r="OU43" s="120"/>
      <c r="OV43" s="120"/>
      <c r="OW43" s="120"/>
      <c r="OX43" s="120"/>
      <c r="OY43" s="120"/>
      <c r="OZ43" s="120"/>
      <c r="PA43" s="120"/>
      <c r="PB43" s="120"/>
      <c r="PC43" s="120"/>
      <c r="PD43" s="120"/>
      <c r="PE43" s="120"/>
      <c r="PF43" s="120"/>
      <c r="PG43" s="120"/>
      <c r="PH43" s="120"/>
      <c r="PI43" s="120"/>
      <c r="PJ43" s="120"/>
      <c r="PK43" s="120"/>
      <c r="PL43" s="120"/>
      <c r="PM43" s="120"/>
      <c r="PN43" s="120"/>
      <c r="PO43" s="120"/>
      <c r="PP43" s="120"/>
      <c r="PQ43" s="120"/>
      <c r="PR43" s="120"/>
      <c r="PS43" s="120"/>
      <c r="PT43" s="120"/>
      <c r="PU43" s="120"/>
      <c r="PV43" s="120"/>
      <c r="PW43" s="120"/>
      <c r="PX43" s="120"/>
      <c r="PY43" s="120"/>
      <c r="PZ43" s="120"/>
      <c r="QA43" s="120"/>
      <c r="QB43" s="120"/>
      <c r="QC43" s="120"/>
      <c r="QD43" s="120"/>
      <c r="QE43" s="120"/>
      <c r="QF43" s="120"/>
      <c r="QG43" s="120"/>
      <c r="QH43" s="120"/>
      <c r="QI43" s="120"/>
      <c r="QJ43" s="120"/>
      <c r="QK43" s="120"/>
      <c r="QL43" s="120"/>
      <c r="QM43" s="120"/>
      <c r="QN43" s="120"/>
      <c r="QO43" s="120"/>
      <c r="QP43" s="120"/>
      <c r="QQ43" s="120"/>
      <c r="QR43" s="120"/>
      <c r="QS43" s="120"/>
      <c r="QT43" s="120"/>
      <c r="QU43" s="120"/>
      <c r="QV43" s="120"/>
      <c r="QW43" s="120"/>
      <c r="QX43" s="120"/>
      <c r="QY43" s="120"/>
      <c r="QZ43" s="120"/>
      <c r="RA43" s="120"/>
      <c r="RB43" s="120"/>
      <c r="RC43" s="120"/>
      <c r="RD43" s="120"/>
      <c r="RE43" s="120"/>
      <c r="RF43" s="120"/>
      <c r="RG43" s="120"/>
      <c r="RH43" s="120"/>
      <c r="RI43" s="120"/>
      <c r="RJ43" s="120"/>
      <c r="RK43" s="120"/>
      <c r="RL43" s="120"/>
      <c r="RM43" s="120"/>
      <c r="RN43" s="120"/>
      <c r="RO43" s="120"/>
      <c r="RP43" s="120"/>
      <c r="RQ43" s="120"/>
      <c r="RR43" s="120"/>
      <c r="RS43" s="120"/>
      <c r="RT43" s="120"/>
      <c r="RU43" s="120"/>
      <c r="RV43" s="120"/>
      <c r="RW43" s="120"/>
      <c r="RX43" s="120"/>
      <c r="RY43" s="120"/>
      <c r="RZ43" s="120"/>
      <c r="SA43" s="120"/>
      <c r="SB43" s="120"/>
      <c r="SC43" s="120"/>
      <c r="SD43" s="120"/>
      <c r="SE43" s="120"/>
      <c r="SF43" s="120"/>
      <c r="SG43" s="120"/>
      <c r="SH43" s="120"/>
      <c r="SI43" s="120"/>
      <c r="SJ43" s="120"/>
      <c r="SK43" s="120"/>
      <c r="SL43" s="120"/>
      <c r="SM43" s="120"/>
      <c r="SN43" s="120"/>
      <c r="SO43" s="120"/>
      <c r="SP43" s="120"/>
      <c r="SQ43" s="120"/>
      <c r="SR43" s="120"/>
      <c r="SS43" s="120"/>
      <c r="ST43" s="120"/>
      <c r="SU43" s="120"/>
      <c r="SV43" s="120"/>
      <c r="SW43" s="120"/>
      <c r="SX43" s="120"/>
      <c r="SY43" s="120"/>
      <c r="SZ43" s="120"/>
      <c r="TA43" s="120"/>
      <c r="TB43" s="120"/>
      <c r="TC43" s="120"/>
      <c r="TD43" s="120"/>
      <c r="TE43" s="120"/>
      <c r="TF43" s="120"/>
      <c r="TG43" s="120"/>
      <c r="TH43" s="120"/>
      <c r="TI43" s="120"/>
      <c r="TJ43" s="120"/>
      <c r="TK43" s="120"/>
      <c r="TL43" s="120"/>
      <c r="TM43" s="120"/>
      <c r="TN43" s="120"/>
      <c r="TO43" s="120"/>
      <c r="TP43" s="120"/>
      <c r="TQ43" s="120"/>
      <c r="TR43" s="120"/>
      <c r="TS43" s="120"/>
      <c r="TT43" s="120"/>
      <c r="TU43" s="120"/>
      <c r="TV43" s="120"/>
      <c r="TW43" s="120"/>
      <c r="TX43" s="120"/>
      <c r="TY43" s="120"/>
      <c r="TZ43" s="120"/>
      <c r="UA43" s="120"/>
      <c r="UB43" s="120"/>
      <c r="UC43" s="120"/>
      <c r="UD43" s="120"/>
      <c r="UE43" s="120"/>
      <c r="UF43" s="120"/>
      <c r="UG43" s="120"/>
      <c r="UH43" s="120"/>
      <c r="UI43" s="120"/>
      <c r="UJ43" s="120"/>
      <c r="UK43" s="120"/>
      <c r="UL43" s="120"/>
      <c r="UM43" s="120"/>
      <c r="UN43" s="120"/>
      <c r="UO43" s="120"/>
      <c r="UP43" s="120"/>
      <c r="UQ43" s="120"/>
      <c r="UR43" s="120"/>
      <c r="US43" s="120"/>
      <c r="UT43" s="120"/>
      <c r="UU43" s="120"/>
      <c r="UV43" s="120"/>
      <c r="UW43" s="120"/>
      <c r="UX43" s="120"/>
      <c r="UY43" s="120"/>
      <c r="UZ43" s="120"/>
      <c r="VA43" s="120"/>
      <c r="VB43" s="120"/>
      <c r="VC43" s="120"/>
      <c r="VD43" s="120"/>
      <c r="VE43" s="120"/>
      <c r="VF43" s="120"/>
      <c r="VG43" s="120"/>
      <c r="VH43" s="120"/>
      <c r="VI43" s="120"/>
      <c r="VJ43" s="120"/>
      <c r="VK43" s="120"/>
      <c r="VL43" s="120"/>
      <c r="VM43" s="120"/>
      <c r="VN43" s="120"/>
      <c r="VO43" s="120"/>
      <c r="VP43" s="120"/>
      <c r="VQ43" s="120"/>
      <c r="VR43" s="120"/>
      <c r="VS43" s="120"/>
      <c r="VT43" s="120"/>
      <c r="VU43" s="120"/>
      <c r="VV43" s="120"/>
      <c r="VW43" s="120"/>
      <c r="VX43" s="120"/>
      <c r="VY43" s="120"/>
      <c r="VZ43" s="120"/>
      <c r="WA43" s="120"/>
      <c r="WB43" s="120"/>
      <c r="WC43" s="120"/>
      <c r="WD43" s="120"/>
      <c r="WE43" s="120"/>
      <c r="WF43" s="120"/>
      <c r="WG43" s="120"/>
      <c r="WH43" s="120"/>
      <c r="WI43" s="120"/>
      <c r="WJ43" s="120"/>
      <c r="WK43" s="120"/>
      <c r="WL43" s="120"/>
      <c r="WM43" s="120"/>
      <c r="WN43" s="120"/>
      <c r="WO43" s="120"/>
      <c r="WP43" s="120"/>
      <c r="WQ43" s="120"/>
      <c r="WR43" s="120"/>
      <c r="WS43" s="120"/>
      <c r="WT43" s="120"/>
      <c r="WU43" s="120"/>
      <c r="WV43" s="120"/>
      <c r="WW43" s="120"/>
      <c r="WX43" s="120"/>
      <c r="WY43" s="120"/>
      <c r="WZ43" s="120"/>
      <c r="XA43" s="120"/>
      <c r="XB43" s="120"/>
      <c r="XC43" s="120"/>
      <c r="XD43" s="120"/>
      <c r="XE43" s="120"/>
      <c r="XF43" s="120"/>
      <c r="XG43" s="120"/>
      <c r="XH43" s="120"/>
      <c r="XI43" s="120"/>
      <c r="XJ43" s="120"/>
      <c r="XK43" s="120"/>
      <c r="XL43" s="120"/>
      <c r="XM43" s="120"/>
      <c r="XN43" s="120"/>
      <c r="XO43" s="120"/>
      <c r="XP43" s="120"/>
      <c r="XQ43" s="120"/>
      <c r="XR43" s="120"/>
      <c r="XS43" s="120"/>
      <c r="XT43" s="120"/>
      <c r="XU43" s="120"/>
      <c r="XV43" s="120"/>
      <c r="XW43" s="120"/>
      <c r="XX43" s="120"/>
      <c r="XY43" s="120"/>
      <c r="XZ43" s="120"/>
      <c r="YA43" s="120"/>
      <c r="YB43" s="120"/>
      <c r="YC43" s="120"/>
      <c r="YD43" s="120"/>
      <c r="YE43" s="120"/>
      <c r="YF43" s="120"/>
      <c r="YG43" s="120"/>
      <c r="YH43" s="120"/>
      <c r="YI43" s="120"/>
      <c r="YJ43" s="120"/>
      <c r="YK43" s="120"/>
      <c r="YL43" s="120"/>
      <c r="YM43" s="120"/>
      <c r="YN43" s="120"/>
      <c r="YO43" s="120"/>
      <c r="YP43" s="120"/>
      <c r="YQ43" s="120"/>
      <c r="YR43" s="120"/>
      <c r="YS43" s="120"/>
      <c r="YT43" s="120"/>
      <c r="YU43" s="120"/>
      <c r="YV43" s="120"/>
      <c r="YW43" s="120"/>
      <c r="YX43" s="120"/>
      <c r="YY43" s="120"/>
      <c r="YZ43" s="120"/>
      <c r="ZA43" s="120"/>
      <c r="ZB43" s="120"/>
      <c r="ZC43" s="120"/>
      <c r="ZD43" s="120"/>
      <c r="ZE43" s="120"/>
      <c r="ZF43" s="120"/>
      <c r="ZG43" s="120"/>
      <c r="ZH43" s="120"/>
      <c r="ZI43" s="120"/>
      <c r="ZJ43" s="120"/>
      <c r="ZK43" s="120"/>
      <c r="ZL43" s="120"/>
      <c r="ZM43" s="120"/>
      <c r="ZN43" s="120"/>
      <c r="ZO43" s="120"/>
      <c r="ZP43" s="120"/>
      <c r="ZQ43" s="120"/>
      <c r="ZR43" s="120"/>
      <c r="ZS43" s="120"/>
      <c r="ZT43" s="120"/>
      <c r="ZU43" s="120"/>
      <c r="ZV43" s="120"/>
      <c r="ZW43" s="120"/>
      <c r="ZX43" s="120"/>
      <c r="ZY43" s="120"/>
      <c r="ZZ43" s="120"/>
      <c r="AAA43" s="120"/>
      <c r="AAB43" s="120"/>
      <c r="AAC43" s="120"/>
      <c r="AAD43" s="120"/>
      <c r="AAE43" s="120"/>
      <c r="AAF43" s="120"/>
      <c r="AAG43" s="120"/>
      <c r="AAH43" s="120"/>
      <c r="AAI43" s="120"/>
      <c r="AAJ43" s="120"/>
      <c r="AAK43" s="120"/>
      <c r="AAL43" s="120"/>
      <c r="AAM43" s="120"/>
      <c r="AAN43" s="120"/>
      <c r="AAO43" s="120"/>
      <c r="AAP43" s="120"/>
      <c r="AAQ43" s="120"/>
      <c r="AAR43" s="120"/>
      <c r="AAS43" s="120"/>
      <c r="AAT43" s="120"/>
      <c r="AAU43" s="120"/>
      <c r="AAV43" s="120"/>
      <c r="AAW43" s="120"/>
      <c r="AAX43" s="120"/>
      <c r="AAY43" s="120"/>
      <c r="AAZ43" s="120"/>
      <c r="ABA43" s="120"/>
      <c r="ABB43" s="120"/>
      <c r="ABC43" s="120"/>
      <c r="ABD43" s="120"/>
      <c r="ABE43" s="120"/>
      <c r="ABF43" s="120"/>
      <c r="ABG43" s="120"/>
      <c r="ABH43" s="120"/>
      <c r="ABI43" s="120"/>
      <c r="ABJ43" s="120"/>
      <c r="ABK43" s="120"/>
      <c r="ABL43" s="120"/>
      <c r="ABM43" s="120"/>
      <c r="ABN43" s="120"/>
      <c r="ABO43" s="120"/>
      <c r="ABP43" s="120"/>
      <c r="ABQ43" s="120"/>
      <c r="ABR43" s="120"/>
      <c r="ABS43" s="120"/>
      <c r="ABT43" s="120"/>
      <c r="ABU43" s="120"/>
      <c r="ABV43" s="120"/>
      <c r="ABW43" s="120"/>
      <c r="ABX43" s="120"/>
      <c r="ABY43" s="120"/>
      <c r="ABZ43" s="120"/>
      <c r="ACA43" s="120"/>
      <c r="ACB43" s="120"/>
      <c r="ACC43" s="120"/>
      <c r="ACD43" s="120"/>
      <c r="ACE43" s="120"/>
      <c r="ACF43" s="120"/>
      <c r="ACG43" s="120"/>
      <c r="ACH43" s="120"/>
      <c r="ACI43" s="120"/>
      <c r="ACJ43" s="120"/>
      <c r="ACK43" s="120"/>
      <c r="ACL43" s="120"/>
      <c r="ACM43" s="120"/>
      <c r="ACN43" s="120"/>
      <c r="ACO43" s="120"/>
      <c r="ACP43" s="120"/>
      <c r="ACQ43" s="120"/>
      <c r="ACR43" s="120"/>
      <c r="ACS43" s="120"/>
      <c r="ACT43" s="120"/>
      <c r="ACU43" s="120"/>
      <c r="ACV43" s="120"/>
      <c r="ACW43" s="120"/>
      <c r="ACX43" s="120"/>
      <c r="ACY43" s="120"/>
      <c r="ACZ43" s="120"/>
      <c r="ADA43" s="120"/>
      <c r="ADB43" s="120"/>
      <c r="ADC43" s="120"/>
      <c r="ADD43" s="120"/>
      <c r="ADE43" s="120"/>
      <c r="ADF43" s="120"/>
      <c r="ADG43" s="120"/>
      <c r="ADH43" s="120"/>
      <c r="ADI43" s="120"/>
      <c r="ADJ43" s="120"/>
      <c r="ADK43" s="120"/>
      <c r="ADL43" s="120"/>
      <c r="ADM43" s="120"/>
      <c r="ADN43" s="120"/>
      <c r="ADO43" s="120"/>
      <c r="ADP43" s="120"/>
      <c r="ADQ43" s="120"/>
      <c r="ADR43" s="120"/>
      <c r="ADS43" s="120"/>
      <c r="ADT43" s="120"/>
      <c r="ADU43" s="120"/>
      <c r="ADV43" s="120"/>
      <c r="ADW43" s="120"/>
      <c r="ADX43" s="120"/>
      <c r="ADY43" s="120"/>
      <c r="ADZ43" s="120"/>
      <c r="AEA43" s="120"/>
      <c r="AEB43" s="120"/>
      <c r="AEC43" s="120"/>
      <c r="AED43" s="120"/>
      <c r="AEE43" s="120"/>
      <c r="AEF43" s="120"/>
      <c r="AEG43" s="120"/>
      <c r="AEH43" s="120"/>
      <c r="AEI43" s="120"/>
      <c r="AEJ43" s="120"/>
      <c r="AEK43" s="120"/>
      <c r="AEL43" s="120"/>
      <c r="AEM43" s="120"/>
      <c r="AEN43" s="120"/>
      <c r="AEO43" s="120"/>
      <c r="AEP43" s="120"/>
      <c r="AEQ43" s="120"/>
      <c r="AER43" s="120"/>
      <c r="AES43" s="120"/>
      <c r="AET43" s="120"/>
      <c r="AEU43" s="120"/>
      <c r="AEV43" s="120"/>
      <c r="AEW43" s="120"/>
      <c r="AEX43" s="120"/>
      <c r="AEY43" s="120"/>
      <c r="AEZ43" s="120"/>
      <c r="AFA43" s="120"/>
      <c r="AFB43" s="120"/>
      <c r="AFC43" s="120"/>
      <c r="AFD43" s="120"/>
      <c r="AFE43" s="120"/>
      <c r="AFF43" s="120"/>
      <c r="AFG43" s="120"/>
      <c r="AFH43" s="120"/>
      <c r="AFI43" s="120"/>
      <c r="AFJ43" s="120"/>
      <c r="AFK43" s="120"/>
      <c r="AFL43" s="120"/>
      <c r="AFM43" s="120"/>
      <c r="AFN43" s="120"/>
      <c r="AFO43" s="120"/>
      <c r="AFP43" s="120"/>
      <c r="AFQ43" s="120"/>
      <c r="AFR43" s="120"/>
      <c r="AFS43" s="120"/>
      <c r="AFT43" s="120"/>
      <c r="AFU43" s="120"/>
      <c r="AFV43" s="120"/>
      <c r="AFW43" s="120"/>
      <c r="AFX43" s="120"/>
      <c r="AFY43" s="120"/>
      <c r="AFZ43" s="120"/>
      <c r="AGA43" s="120"/>
      <c r="AGB43" s="120"/>
      <c r="AGC43" s="120"/>
      <c r="AGD43" s="120"/>
      <c r="AGE43" s="120"/>
      <c r="AGF43" s="120"/>
      <c r="AGG43" s="120"/>
      <c r="AGH43" s="120"/>
      <c r="AGI43" s="120"/>
      <c r="AGJ43" s="120"/>
      <c r="AGK43" s="120"/>
      <c r="AGL43" s="120"/>
      <c r="AGM43" s="120"/>
      <c r="AGN43" s="120"/>
      <c r="AGO43" s="120"/>
      <c r="AGP43" s="120"/>
      <c r="AGQ43" s="120"/>
      <c r="AGR43" s="120"/>
      <c r="AGS43" s="120"/>
      <c r="AGT43" s="120"/>
      <c r="AGU43" s="120"/>
      <c r="AGV43" s="120"/>
      <c r="AGW43" s="120"/>
      <c r="AGX43" s="120"/>
      <c r="AGY43" s="120"/>
      <c r="AGZ43" s="120"/>
      <c r="AHA43" s="120"/>
      <c r="AHB43" s="120"/>
      <c r="AHC43" s="120"/>
      <c r="AHD43" s="120"/>
      <c r="AHE43" s="120"/>
      <c r="AHF43" s="120"/>
      <c r="AHG43" s="120"/>
      <c r="AHH43" s="120"/>
      <c r="AHI43" s="120"/>
      <c r="AHJ43" s="120"/>
      <c r="AHK43" s="120"/>
      <c r="AHL43" s="120"/>
      <c r="AHM43" s="120"/>
      <c r="AHN43" s="120"/>
      <c r="AHO43" s="120"/>
      <c r="AHP43" s="120"/>
      <c r="AHQ43" s="120"/>
      <c r="AHR43" s="120"/>
      <c r="AHS43" s="120"/>
      <c r="AHT43" s="120"/>
      <c r="AHU43" s="120"/>
      <c r="AHV43" s="120"/>
      <c r="AHW43" s="120"/>
      <c r="AHX43" s="120"/>
      <c r="AHY43" s="120"/>
      <c r="AHZ43" s="120"/>
      <c r="AIA43" s="120"/>
      <c r="AIB43" s="120"/>
      <c r="AIC43" s="120"/>
      <c r="AID43" s="120"/>
      <c r="AIE43" s="120"/>
      <c r="AIF43" s="120"/>
      <c r="AIG43" s="120"/>
      <c r="AIH43" s="120"/>
      <c r="AII43" s="120"/>
      <c r="AIJ43" s="120"/>
      <c r="AIK43" s="120"/>
      <c r="AIL43" s="120"/>
      <c r="AIM43" s="120"/>
      <c r="AIN43" s="120"/>
      <c r="AIO43" s="120"/>
      <c r="AIP43" s="120"/>
      <c r="AIQ43" s="120"/>
      <c r="AIR43" s="120"/>
      <c r="AIS43" s="120"/>
      <c r="AIT43" s="120"/>
      <c r="AIU43" s="120"/>
      <c r="AIV43" s="120"/>
      <c r="AIW43" s="120"/>
      <c r="AIX43" s="120"/>
      <c r="AIY43" s="120"/>
      <c r="AIZ43" s="120"/>
      <c r="AJA43" s="120"/>
      <c r="AJB43" s="120"/>
      <c r="AJC43" s="120"/>
      <c r="AJD43" s="120"/>
      <c r="AJE43" s="120"/>
      <c r="AJF43" s="120"/>
      <c r="AJG43" s="120"/>
      <c r="AJH43" s="120"/>
      <c r="AJI43" s="120"/>
      <c r="AJJ43" s="120"/>
      <c r="AJK43" s="120"/>
      <c r="AJL43" s="120"/>
      <c r="AJM43" s="120"/>
      <c r="AJN43" s="120"/>
      <c r="AJO43" s="120"/>
      <c r="AJP43" s="120"/>
      <c r="AJQ43" s="120"/>
      <c r="AJR43" s="120"/>
      <c r="AJS43" s="120"/>
      <c r="AJT43" s="120"/>
      <c r="AJU43" s="120"/>
      <c r="AJV43" s="120"/>
      <c r="AJW43" s="120"/>
      <c r="AJX43" s="120"/>
      <c r="AJY43" s="120"/>
      <c r="AJZ43" s="120"/>
      <c r="AKA43" s="120"/>
      <c r="AKB43" s="120"/>
      <c r="AKC43" s="120"/>
      <c r="AKD43" s="120"/>
      <c r="AKE43" s="120"/>
      <c r="AKF43" s="120"/>
      <c r="AKG43" s="120"/>
      <c r="AKH43" s="120"/>
      <c r="AKI43" s="120"/>
      <c r="AKJ43" s="120"/>
      <c r="AKK43" s="120"/>
      <c r="AKL43" s="120"/>
      <c r="AKM43" s="120"/>
      <c r="AKN43" s="120"/>
      <c r="AKO43" s="120"/>
      <c r="AKP43" s="120"/>
      <c r="AKQ43" s="120"/>
      <c r="AKR43" s="120"/>
      <c r="AKS43" s="120"/>
      <c r="AKT43" s="120"/>
      <c r="AKU43" s="120"/>
      <c r="AKV43" s="120"/>
      <c r="AKW43" s="120"/>
      <c r="AKX43" s="120"/>
      <c r="AKY43" s="120"/>
      <c r="AKZ43" s="120"/>
      <c r="ALA43" s="120"/>
      <c r="ALB43" s="120"/>
      <c r="ALC43" s="120"/>
      <c r="ALD43" s="120"/>
      <c r="ALE43" s="120"/>
      <c r="ALF43" s="120"/>
      <c r="ALG43" s="120"/>
      <c r="ALH43" s="120"/>
      <c r="ALI43" s="120"/>
      <c r="ALJ43" s="120"/>
      <c r="ALK43" s="120"/>
      <c r="ALL43" s="120"/>
      <c r="ALM43" s="120"/>
      <c r="ALN43" s="120"/>
      <c r="ALO43" s="120"/>
      <c r="ALP43" s="120"/>
      <c r="ALQ43" s="120"/>
      <c r="ALR43" s="120"/>
      <c r="ALS43" s="120"/>
      <c r="ALT43" s="120"/>
      <c r="ALU43" s="120"/>
      <c r="ALV43" s="120"/>
      <c r="ALW43" s="120"/>
      <c r="ALX43" s="120"/>
      <c r="ALY43" s="120"/>
      <c r="ALZ43" s="120"/>
      <c r="AMA43" s="120"/>
      <c r="AMB43" s="120"/>
      <c r="AMC43" s="120"/>
      <c r="AMD43" s="120"/>
      <c r="AME43" s="120"/>
      <c r="AMF43" s="120"/>
      <c r="AMG43" s="120"/>
      <c r="AMH43" s="120"/>
      <c r="AMI43" s="120"/>
      <c r="AMJ43" s="120"/>
      <c r="AMK43" s="120"/>
    </row>
    <row r="44" spans="1:1025">
      <c r="A44" s="693" t="s">
        <v>1432</v>
      </c>
      <c r="B44" s="693"/>
      <c r="C44" s="694" t="s">
        <v>1439</v>
      </c>
      <c r="D44" s="694"/>
      <c r="E44" s="694"/>
      <c r="F44" s="694"/>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c r="IV44" s="120"/>
      <c r="IW44" s="120"/>
      <c r="IX44" s="120"/>
      <c r="IY44" s="120"/>
      <c r="IZ44" s="120"/>
      <c r="JA44" s="120"/>
      <c r="JB44" s="120"/>
      <c r="JC44" s="120"/>
      <c r="JD44" s="120"/>
      <c r="JE44" s="120"/>
      <c r="JF44" s="120"/>
      <c r="JG44" s="120"/>
      <c r="JH44" s="120"/>
      <c r="JI44" s="120"/>
      <c r="JJ44" s="120"/>
      <c r="JK44" s="120"/>
      <c r="JL44" s="120"/>
      <c r="JM44" s="120"/>
      <c r="JN44" s="120"/>
      <c r="JO44" s="120"/>
      <c r="JP44" s="120"/>
      <c r="JQ44" s="120"/>
      <c r="JR44" s="120"/>
      <c r="JS44" s="120"/>
      <c r="JT44" s="120"/>
      <c r="JU44" s="120"/>
      <c r="JV44" s="120"/>
      <c r="JW44" s="120"/>
      <c r="JX44" s="120"/>
      <c r="JY44" s="120"/>
      <c r="JZ44" s="120"/>
      <c r="KA44" s="120"/>
      <c r="KB44" s="120"/>
      <c r="KC44" s="120"/>
      <c r="KD44" s="120"/>
      <c r="KE44" s="120"/>
      <c r="KF44" s="120"/>
      <c r="KG44" s="120"/>
      <c r="KH44" s="120"/>
      <c r="KI44" s="120"/>
      <c r="KJ44" s="120"/>
      <c r="KK44" s="120"/>
      <c r="KL44" s="120"/>
      <c r="KM44" s="120"/>
      <c r="KN44" s="120"/>
      <c r="KO44" s="120"/>
      <c r="KP44" s="120"/>
      <c r="KQ44" s="120"/>
      <c r="KR44" s="120"/>
      <c r="KS44" s="120"/>
      <c r="KT44" s="120"/>
      <c r="KU44" s="120"/>
      <c r="KV44" s="120"/>
      <c r="KW44" s="120"/>
      <c r="KX44" s="120"/>
      <c r="KY44" s="120"/>
      <c r="KZ44" s="120"/>
      <c r="LA44" s="120"/>
      <c r="LB44" s="120"/>
      <c r="LC44" s="120"/>
      <c r="LD44" s="120"/>
      <c r="LE44" s="120"/>
      <c r="LF44" s="120"/>
      <c r="LG44" s="120"/>
      <c r="LH44" s="120"/>
      <c r="LI44" s="120"/>
      <c r="LJ44" s="120"/>
      <c r="LK44" s="120"/>
      <c r="LL44" s="120"/>
      <c r="LM44" s="120"/>
      <c r="LN44" s="120"/>
      <c r="LO44" s="120"/>
      <c r="LP44" s="120"/>
      <c r="LQ44" s="120"/>
      <c r="LR44" s="120"/>
      <c r="LS44" s="120"/>
      <c r="LT44" s="120"/>
      <c r="LU44" s="120"/>
      <c r="LV44" s="120"/>
      <c r="LW44" s="120"/>
      <c r="LX44" s="120"/>
      <c r="LY44" s="120"/>
      <c r="LZ44" s="120"/>
      <c r="MA44" s="120"/>
      <c r="MB44" s="120"/>
      <c r="MC44" s="120"/>
      <c r="MD44" s="120"/>
      <c r="ME44" s="120"/>
      <c r="MF44" s="120"/>
      <c r="MG44" s="120"/>
      <c r="MH44" s="120"/>
      <c r="MI44" s="120"/>
      <c r="MJ44" s="120"/>
      <c r="MK44" s="120"/>
      <c r="ML44" s="120"/>
      <c r="MM44" s="120"/>
      <c r="MN44" s="120"/>
      <c r="MO44" s="120"/>
      <c r="MP44" s="120"/>
      <c r="MQ44" s="120"/>
      <c r="MR44" s="120"/>
      <c r="MS44" s="120"/>
      <c r="MT44" s="120"/>
      <c r="MU44" s="120"/>
      <c r="MV44" s="120"/>
      <c r="MW44" s="120"/>
      <c r="MX44" s="120"/>
      <c r="MY44" s="120"/>
      <c r="MZ44" s="120"/>
      <c r="NA44" s="120"/>
      <c r="NB44" s="120"/>
      <c r="NC44" s="120"/>
      <c r="ND44" s="120"/>
      <c r="NE44" s="120"/>
      <c r="NF44" s="120"/>
      <c r="NG44" s="120"/>
      <c r="NH44" s="120"/>
      <c r="NI44" s="120"/>
      <c r="NJ44" s="120"/>
      <c r="NK44" s="120"/>
      <c r="NL44" s="120"/>
      <c r="NM44" s="120"/>
      <c r="NN44" s="120"/>
      <c r="NO44" s="120"/>
      <c r="NP44" s="120"/>
      <c r="NQ44" s="120"/>
      <c r="NR44" s="120"/>
      <c r="NS44" s="120"/>
      <c r="NT44" s="120"/>
      <c r="NU44" s="120"/>
      <c r="NV44" s="120"/>
      <c r="NW44" s="120"/>
      <c r="NX44" s="120"/>
      <c r="NY44" s="120"/>
      <c r="NZ44" s="120"/>
      <c r="OA44" s="120"/>
      <c r="OB44" s="120"/>
      <c r="OC44" s="120"/>
      <c r="OD44" s="120"/>
      <c r="OE44" s="120"/>
      <c r="OF44" s="120"/>
      <c r="OG44" s="120"/>
      <c r="OH44" s="120"/>
      <c r="OI44" s="120"/>
      <c r="OJ44" s="120"/>
      <c r="OK44" s="120"/>
      <c r="OL44" s="120"/>
      <c r="OM44" s="120"/>
      <c r="ON44" s="120"/>
      <c r="OO44" s="120"/>
      <c r="OP44" s="120"/>
      <c r="OQ44" s="120"/>
      <c r="OR44" s="120"/>
      <c r="OS44" s="120"/>
      <c r="OT44" s="120"/>
      <c r="OU44" s="120"/>
      <c r="OV44" s="120"/>
      <c r="OW44" s="120"/>
      <c r="OX44" s="120"/>
      <c r="OY44" s="120"/>
      <c r="OZ44" s="120"/>
      <c r="PA44" s="120"/>
      <c r="PB44" s="120"/>
      <c r="PC44" s="120"/>
      <c r="PD44" s="120"/>
      <c r="PE44" s="120"/>
      <c r="PF44" s="120"/>
      <c r="PG44" s="120"/>
      <c r="PH44" s="120"/>
      <c r="PI44" s="120"/>
      <c r="PJ44" s="120"/>
      <c r="PK44" s="120"/>
      <c r="PL44" s="120"/>
      <c r="PM44" s="120"/>
      <c r="PN44" s="120"/>
      <c r="PO44" s="120"/>
      <c r="PP44" s="120"/>
      <c r="PQ44" s="120"/>
      <c r="PR44" s="120"/>
      <c r="PS44" s="120"/>
      <c r="PT44" s="120"/>
      <c r="PU44" s="120"/>
      <c r="PV44" s="120"/>
      <c r="PW44" s="120"/>
      <c r="PX44" s="120"/>
      <c r="PY44" s="120"/>
      <c r="PZ44" s="120"/>
      <c r="QA44" s="120"/>
      <c r="QB44" s="120"/>
      <c r="QC44" s="120"/>
      <c r="QD44" s="120"/>
      <c r="QE44" s="120"/>
      <c r="QF44" s="120"/>
      <c r="QG44" s="120"/>
      <c r="QH44" s="120"/>
      <c r="QI44" s="120"/>
      <c r="QJ44" s="120"/>
      <c r="QK44" s="120"/>
      <c r="QL44" s="120"/>
      <c r="QM44" s="120"/>
      <c r="QN44" s="120"/>
      <c r="QO44" s="120"/>
      <c r="QP44" s="120"/>
      <c r="QQ44" s="120"/>
      <c r="QR44" s="120"/>
      <c r="QS44" s="120"/>
      <c r="QT44" s="120"/>
      <c r="QU44" s="120"/>
      <c r="QV44" s="120"/>
      <c r="QW44" s="120"/>
      <c r="QX44" s="120"/>
      <c r="QY44" s="120"/>
      <c r="QZ44" s="120"/>
      <c r="RA44" s="120"/>
      <c r="RB44" s="120"/>
      <c r="RC44" s="120"/>
      <c r="RD44" s="120"/>
      <c r="RE44" s="120"/>
      <c r="RF44" s="120"/>
      <c r="RG44" s="120"/>
      <c r="RH44" s="120"/>
      <c r="RI44" s="120"/>
      <c r="RJ44" s="120"/>
      <c r="RK44" s="120"/>
      <c r="RL44" s="120"/>
      <c r="RM44" s="120"/>
      <c r="RN44" s="120"/>
      <c r="RO44" s="120"/>
      <c r="RP44" s="120"/>
      <c r="RQ44" s="120"/>
      <c r="RR44" s="120"/>
      <c r="RS44" s="120"/>
      <c r="RT44" s="120"/>
      <c r="RU44" s="120"/>
      <c r="RV44" s="120"/>
      <c r="RW44" s="120"/>
      <c r="RX44" s="120"/>
      <c r="RY44" s="120"/>
      <c r="RZ44" s="120"/>
      <c r="SA44" s="120"/>
      <c r="SB44" s="120"/>
      <c r="SC44" s="120"/>
      <c r="SD44" s="120"/>
      <c r="SE44" s="120"/>
      <c r="SF44" s="120"/>
      <c r="SG44" s="120"/>
      <c r="SH44" s="120"/>
      <c r="SI44" s="120"/>
      <c r="SJ44" s="120"/>
      <c r="SK44" s="120"/>
      <c r="SL44" s="120"/>
      <c r="SM44" s="120"/>
      <c r="SN44" s="120"/>
      <c r="SO44" s="120"/>
      <c r="SP44" s="120"/>
      <c r="SQ44" s="120"/>
      <c r="SR44" s="120"/>
      <c r="SS44" s="120"/>
      <c r="ST44" s="120"/>
      <c r="SU44" s="120"/>
      <c r="SV44" s="120"/>
      <c r="SW44" s="120"/>
      <c r="SX44" s="120"/>
      <c r="SY44" s="120"/>
      <c r="SZ44" s="120"/>
      <c r="TA44" s="120"/>
      <c r="TB44" s="120"/>
      <c r="TC44" s="120"/>
      <c r="TD44" s="120"/>
      <c r="TE44" s="120"/>
      <c r="TF44" s="120"/>
      <c r="TG44" s="120"/>
      <c r="TH44" s="120"/>
      <c r="TI44" s="120"/>
      <c r="TJ44" s="120"/>
      <c r="TK44" s="120"/>
      <c r="TL44" s="120"/>
      <c r="TM44" s="120"/>
      <c r="TN44" s="120"/>
      <c r="TO44" s="120"/>
      <c r="TP44" s="120"/>
      <c r="TQ44" s="120"/>
      <c r="TR44" s="120"/>
      <c r="TS44" s="120"/>
      <c r="TT44" s="120"/>
      <c r="TU44" s="120"/>
      <c r="TV44" s="120"/>
      <c r="TW44" s="120"/>
      <c r="TX44" s="120"/>
      <c r="TY44" s="120"/>
      <c r="TZ44" s="120"/>
      <c r="UA44" s="120"/>
      <c r="UB44" s="120"/>
      <c r="UC44" s="120"/>
      <c r="UD44" s="120"/>
      <c r="UE44" s="120"/>
      <c r="UF44" s="120"/>
      <c r="UG44" s="120"/>
      <c r="UH44" s="120"/>
      <c r="UI44" s="120"/>
      <c r="UJ44" s="120"/>
      <c r="UK44" s="120"/>
      <c r="UL44" s="120"/>
      <c r="UM44" s="120"/>
      <c r="UN44" s="120"/>
      <c r="UO44" s="120"/>
      <c r="UP44" s="120"/>
      <c r="UQ44" s="120"/>
      <c r="UR44" s="120"/>
      <c r="US44" s="120"/>
      <c r="UT44" s="120"/>
      <c r="UU44" s="120"/>
      <c r="UV44" s="120"/>
      <c r="UW44" s="120"/>
      <c r="UX44" s="120"/>
      <c r="UY44" s="120"/>
      <c r="UZ44" s="120"/>
      <c r="VA44" s="120"/>
      <c r="VB44" s="120"/>
      <c r="VC44" s="120"/>
      <c r="VD44" s="120"/>
      <c r="VE44" s="120"/>
      <c r="VF44" s="120"/>
      <c r="VG44" s="120"/>
      <c r="VH44" s="120"/>
      <c r="VI44" s="120"/>
      <c r="VJ44" s="120"/>
      <c r="VK44" s="120"/>
      <c r="VL44" s="120"/>
      <c r="VM44" s="120"/>
      <c r="VN44" s="120"/>
      <c r="VO44" s="120"/>
      <c r="VP44" s="120"/>
      <c r="VQ44" s="120"/>
      <c r="VR44" s="120"/>
      <c r="VS44" s="120"/>
      <c r="VT44" s="120"/>
      <c r="VU44" s="120"/>
      <c r="VV44" s="120"/>
      <c r="VW44" s="120"/>
      <c r="VX44" s="120"/>
      <c r="VY44" s="120"/>
      <c r="VZ44" s="120"/>
      <c r="WA44" s="120"/>
      <c r="WB44" s="120"/>
      <c r="WC44" s="120"/>
      <c r="WD44" s="120"/>
      <c r="WE44" s="120"/>
      <c r="WF44" s="120"/>
      <c r="WG44" s="120"/>
      <c r="WH44" s="120"/>
      <c r="WI44" s="120"/>
      <c r="WJ44" s="120"/>
      <c r="WK44" s="120"/>
      <c r="WL44" s="120"/>
      <c r="WM44" s="120"/>
      <c r="WN44" s="120"/>
      <c r="WO44" s="120"/>
      <c r="WP44" s="120"/>
      <c r="WQ44" s="120"/>
      <c r="WR44" s="120"/>
      <c r="WS44" s="120"/>
      <c r="WT44" s="120"/>
      <c r="WU44" s="120"/>
      <c r="WV44" s="120"/>
      <c r="WW44" s="120"/>
      <c r="WX44" s="120"/>
      <c r="WY44" s="120"/>
      <c r="WZ44" s="120"/>
      <c r="XA44" s="120"/>
      <c r="XB44" s="120"/>
      <c r="XC44" s="120"/>
      <c r="XD44" s="120"/>
      <c r="XE44" s="120"/>
      <c r="XF44" s="120"/>
      <c r="XG44" s="120"/>
      <c r="XH44" s="120"/>
      <c r="XI44" s="120"/>
      <c r="XJ44" s="120"/>
      <c r="XK44" s="120"/>
      <c r="XL44" s="120"/>
      <c r="XM44" s="120"/>
      <c r="XN44" s="120"/>
      <c r="XO44" s="120"/>
      <c r="XP44" s="120"/>
      <c r="XQ44" s="120"/>
      <c r="XR44" s="120"/>
      <c r="XS44" s="120"/>
      <c r="XT44" s="120"/>
      <c r="XU44" s="120"/>
      <c r="XV44" s="120"/>
      <c r="XW44" s="120"/>
      <c r="XX44" s="120"/>
      <c r="XY44" s="120"/>
      <c r="XZ44" s="120"/>
      <c r="YA44" s="120"/>
      <c r="YB44" s="120"/>
      <c r="YC44" s="120"/>
      <c r="YD44" s="120"/>
      <c r="YE44" s="120"/>
      <c r="YF44" s="120"/>
      <c r="YG44" s="120"/>
      <c r="YH44" s="120"/>
      <c r="YI44" s="120"/>
      <c r="YJ44" s="120"/>
      <c r="YK44" s="120"/>
      <c r="YL44" s="120"/>
      <c r="YM44" s="120"/>
      <c r="YN44" s="120"/>
      <c r="YO44" s="120"/>
      <c r="YP44" s="120"/>
      <c r="YQ44" s="120"/>
      <c r="YR44" s="120"/>
      <c r="YS44" s="120"/>
      <c r="YT44" s="120"/>
      <c r="YU44" s="120"/>
      <c r="YV44" s="120"/>
      <c r="YW44" s="120"/>
      <c r="YX44" s="120"/>
      <c r="YY44" s="120"/>
      <c r="YZ44" s="120"/>
      <c r="ZA44" s="120"/>
      <c r="ZB44" s="120"/>
      <c r="ZC44" s="120"/>
      <c r="ZD44" s="120"/>
      <c r="ZE44" s="120"/>
      <c r="ZF44" s="120"/>
      <c r="ZG44" s="120"/>
      <c r="ZH44" s="120"/>
      <c r="ZI44" s="120"/>
      <c r="ZJ44" s="120"/>
      <c r="ZK44" s="120"/>
      <c r="ZL44" s="120"/>
      <c r="ZM44" s="120"/>
      <c r="ZN44" s="120"/>
      <c r="ZO44" s="120"/>
      <c r="ZP44" s="120"/>
      <c r="ZQ44" s="120"/>
      <c r="ZR44" s="120"/>
      <c r="ZS44" s="120"/>
      <c r="ZT44" s="120"/>
      <c r="ZU44" s="120"/>
      <c r="ZV44" s="120"/>
      <c r="ZW44" s="120"/>
      <c r="ZX44" s="120"/>
      <c r="ZY44" s="120"/>
      <c r="ZZ44" s="120"/>
      <c r="AAA44" s="120"/>
      <c r="AAB44" s="120"/>
      <c r="AAC44" s="120"/>
      <c r="AAD44" s="120"/>
      <c r="AAE44" s="120"/>
      <c r="AAF44" s="120"/>
      <c r="AAG44" s="120"/>
      <c r="AAH44" s="120"/>
      <c r="AAI44" s="120"/>
      <c r="AAJ44" s="120"/>
      <c r="AAK44" s="120"/>
      <c r="AAL44" s="120"/>
      <c r="AAM44" s="120"/>
      <c r="AAN44" s="120"/>
      <c r="AAO44" s="120"/>
      <c r="AAP44" s="120"/>
      <c r="AAQ44" s="120"/>
      <c r="AAR44" s="120"/>
      <c r="AAS44" s="120"/>
      <c r="AAT44" s="120"/>
      <c r="AAU44" s="120"/>
      <c r="AAV44" s="120"/>
      <c r="AAW44" s="120"/>
      <c r="AAX44" s="120"/>
      <c r="AAY44" s="120"/>
      <c r="AAZ44" s="120"/>
      <c r="ABA44" s="120"/>
      <c r="ABB44" s="120"/>
      <c r="ABC44" s="120"/>
      <c r="ABD44" s="120"/>
      <c r="ABE44" s="120"/>
      <c r="ABF44" s="120"/>
      <c r="ABG44" s="120"/>
      <c r="ABH44" s="120"/>
      <c r="ABI44" s="120"/>
      <c r="ABJ44" s="120"/>
      <c r="ABK44" s="120"/>
      <c r="ABL44" s="120"/>
      <c r="ABM44" s="120"/>
      <c r="ABN44" s="120"/>
      <c r="ABO44" s="120"/>
      <c r="ABP44" s="120"/>
      <c r="ABQ44" s="120"/>
      <c r="ABR44" s="120"/>
      <c r="ABS44" s="120"/>
      <c r="ABT44" s="120"/>
      <c r="ABU44" s="120"/>
      <c r="ABV44" s="120"/>
      <c r="ABW44" s="120"/>
      <c r="ABX44" s="120"/>
      <c r="ABY44" s="120"/>
      <c r="ABZ44" s="120"/>
      <c r="ACA44" s="120"/>
      <c r="ACB44" s="120"/>
      <c r="ACC44" s="120"/>
      <c r="ACD44" s="120"/>
      <c r="ACE44" s="120"/>
      <c r="ACF44" s="120"/>
      <c r="ACG44" s="120"/>
      <c r="ACH44" s="120"/>
      <c r="ACI44" s="120"/>
      <c r="ACJ44" s="120"/>
      <c r="ACK44" s="120"/>
      <c r="ACL44" s="120"/>
      <c r="ACM44" s="120"/>
      <c r="ACN44" s="120"/>
      <c r="ACO44" s="120"/>
      <c r="ACP44" s="120"/>
      <c r="ACQ44" s="120"/>
      <c r="ACR44" s="120"/>
      <c r="ACS44" s="120"/>
      <c r="ACT44" s="120"/>
      <c r="ACU44" s="120"/>
      <c r="ACV44" s="120"/>
      <c r="ACW44" s="120"/>
      <c r="ACX44" s="120"/>
      <c r="ACY44" s="120"/>
      <c r="ACZ44" s="120"/>
      <c r="ADA44" s="120"/>
      <c r="ADB44" s="120"/>
      <c r="ADC44" s="120"/>
      <c r="ADD44" s="120"/>
      <c r="ADE44" s="120"/>
      <c r="ADF44" s="120"/>
      <c r="ADG44" s="120"/>
      <c r="ADH44" s="120"/>
      <c r="ADI44" s="120"/>
      <c r="ADJ44" s="120"/>
      <c r="ADK44" s="120"/>
      <c r="ADL44" s="120"/>
      <c r="ADM44" s="120"/>
      <c r="ADN44" s="120"/>
      <c r="ADO44" s="120"/>
      <c r="ADP44" s="120"/>
      <c r="ADQ44" s="120"/>
      <c r="ADR44" s="120"/>
      <c r="ADS44" s="120"/>
      <c r="ADT44" s="120"/>
      <c r="ADU44" s="120"/>
      <c r="ADV44" s="120"/>
      <c r="ADW44" s="120"/>
      <c r="ADX44" s="120"/>
      <c r="ADY44" s="120"/>
      <c r="ADZ44" s="120"/>
      <c r="AEA44" s="120"/>
      <c r="AEB44" s="120"/>
      <c r="AEC44" s="120"/>
      <c r="AED44" s="120"/>
      <c r="AEE44" s="120"/>
      <c r="AEF44" s="120"/>
      <c r="AEG44" s="120"/>
      <c r="AEH44" s="120"/>
      <c r="AEI44" s="120"/>
      <c r="AEJ44" s="120"/>
      <c r="AEK44" s="120"/>
      <c r="AEL44" s="120"/>
      <c r="AEM44" s="120"/>
      <c r="AEN44" s="120"/>
      <c r="AEO44" s="120"/>
      <c r="AEP44" s="120"/>
      <c r="AEQ44" s="120"/>
      <c r="AER44" s="120"/>
      <c r="AES44" s="120"/>
      <c r="AET44" s="120"/>
      <c r="AEU44" s="120"/>
      <c r="AEV44" s="120"/>
      <c r="AEW44" s="120"/>
      <c r="AEX44" s="120"/>
      <c r="AEY44" s="120"/>
      <c r="AEZ44" s="120"/>
      <c r="AFA44" s="120"/>
      <c r="AFB44" s="120"/>
      <c r="AFC44" s="120"/>
      <c r="AFD44" s="120"/>
      <c r="AFE44" s="120"/>
      <c r="AFF44" s="120"/>
      <c r="AFG44" s="120"/>
      <c r="AFH44" s="120"/>
      <c r="AFI44" s="120"/>
      <c r="AFJ44" s="120"/>
      <c r="AFK44" s="120"/>
      <c r="AFL44" s="120"/>
      <c r="AFM44" s="120"/>
      <c r="AFN44" s="120"/>
      <c r="AFO44" s="120"/>
      <c r="AFP44" s="120"/>
      <c r="AFQ44" s="120"/>
      <c r="AFR44" s="120"/>
      <c r="AFS44" s="120"/>
      <c r="AFT44" s="120"/>
      <c r="AFU44" s="120"/>
      <c r="AFV44" s="120"/>
      <c r="AFW44" s="120"/>
      <c r="AFX44" s="120"/>
      <c r="AFY44" s="120"/>
      <c r="AFZ44" s="120"/>
      <c r="AGA44" s="120"/>
      <c r="AGB44" s="120"/>
      <c r="AGC44" s="120"/>
      <c r="AGD44" s="120"/>
      <c r="AGE44" s="120"/>
      <c r="AGF44" s="120"/>
      <c r="AGG44" s="120"/>
      <c r="AGH44" s="120"/>
      <c r="AGI44" s="120"/>
      <c r="AGJ44" s="120"/>
      <c r="AGK44" s="120"/>
      <c r="AGL44" s="120"/>
      <c r="AGM44" s="120"/>
      <c r="AGN44" s="120"/>
      <c r="AGO44" s="120"/>
      <c r="AGP44" s="120"/>
      <c r="AGQ44" s="120"/>
      <c r="AGR44" s="120"/>
      <c r="AGS44" s="120"/>
      <c r="AGT44" s="120"/>
      <c r="AGU44" s="120"/>
      <c r="AGV44" s="120"/>
      <c r="AGW44" s="120"/>
      <c r="AGX44" s="120"/>
      <c r="AGY44" s="120"/>
      <c r="AGZ44" s="120"/>
      <c r="AHA44" s="120"/>
      <c r="AHB44" s="120"/>
      <c r="AHC44" s="120"/>
      <c r="AHD44" s="120"/>
      <c r="AHE44" s="120"/>
      <c r="AHF44" s="120"/>
      <c r="AHG44" s="120"/>
      <c r="AHH44" s="120"/>
      <c r="AHI44" s="120"/>
      <c r="AHJ44" s="120"/>
      <c r="AHK44" s="120"/>
      <c r="AHL44" s="120"/>
      <c r="AHM44" s="120"/>
      <c r="AHN44" s="120"/>
      <c r="AHO44" s="120"/>
      <c r="AHP44" s="120"/>
      <c r="AHQ44" s="120"/>
      <c r="AHR44" s="120"/>
      <c r="AHS44" s="120"/>
      <c r="AHT44" s="120"/>
      <c r="AHU44" s="120"/>
      <c r="AHV44" s="120"/>
      <c r="AHW44" s="120"/>
      <c r="AHX44" s="120"/>
      <c r="AHY44" s="120"/>
      <c r="AHZ44" s="120"/>
      <c r="AIA44" s="120"/>
      <c r="AIB44" s="120"/>
      <c r="AIC44" s="120"/>
      <c r="AID44" s="120"/>
      <c r="AIE44" s="120"/>
      <c r="AIF44" s="120"/>
      <c r="AIG44" s="120"/>
      <c r="AIH44" s="120"/>
      <c r="AII44" s="120"/>
      <c r="AIJ44" s="120"/>
      <c r="AIK44" s="120"/>
      <c r="AIL44" s="120"/>
      <c r="AIM44" s="120"/>
      <c r="AIN44" s="120"/>
      <c r="AIO44" s="120"/>
      <c r="AIP44" s="120"/>
      <c r="AIQ44" s="120"/>
      <c r="AIR44" s="120"/>
      <c r="AIS44" s="120"/>
      <c r="AIT44" s="120"/>
      <c r="AIU44" s="120"/>
      <c r="AIV44" s="120"/>
      <c r="AIW44" s="120"/>
      <c r="AIX44" s="120"/>
      <c r="AIY44" s="120"/>
      <c r="AIZ44" s="120"/>
      <c r="AJA44" s="120"/>
      <c r="AJB44" s="120"/>
      <c r="AJC44" s="120"/>
      <c r="AJD44" s="120"/>
      <c r="AJE44" s="120"/>
      <c r="AJF44" s="120"/>
      <c r="AJG44" s="120"/>
      <c r="AJH44" s="120"/>
      <c r="AJI44" s="120"/>
      <c r="AJJ44" s="120"/>
      <c r="AJK44" s="120"/>
      <c r="AJL44" s="120"/>
      <c r="AJM44" s="120"/>
      <c r="AJN44" s="120"/>
      <c r="AJO44" s="120"/>
      <c r="AJP44" s="120"/>
      <c r="AJQ44" s="120"/>
      <c r="AJR44" s="120"/>
      <c r="AJS44" s="120"/>
      <c r="AJT44" s="120"/>
      <c r="AJU44" s="120"/>
      <c r="AJV44" s="120"/>
      <c r="AJW44" s="120"/>
      <c r="AJX44" s="120"/>
      <c r="AJY44" s="120"/>
      <c r="AJZ44" s="120"/>
      <c r="AKA44" s="120"/>
      <c r="AKB44" s="120"/>
      <c r="AKC44" s="120"/>
      <c r="AKD44" s="120"/>
      <c r="AKE44" s="120"/>
      <c r="AKF44" s="120"/>
      <c r="AKG44" s="120"/>
      <c r="AKH44" s="120"/>
      <c r="AKI44" s="120"/>
      <c r="AKJ44" s="120"/>
      <c r="AKK44" s="120"/>
      <c r="AKL44" s="120"/>
      <c r="AKM44" s="120"/>
      <c r="AKN44" s="120"/>
      <c r="AKO44" s="120"/>
      <c r="AKP44" s="120"/>
      <c r="AKQ44" s="120"/>
      <c r="AKR44" s="120"/>
      <c r="AKS44" s="120"/>
      <c r="AKT44" s="120"/>
      <c r="AKU44" s="120"/>
      <c r="AKV44" s="120"/>
      <c r="AKW44" s="120"/>
      <c r="AKX44" s="120"/>
      <c r="AKY44" s="120"/>
      <c r="AKZ44" s="120"/>
      <c r="ALA44" s="120"/>
      <c r="ALB44" s="120"/>
      <c r="ALC44" s="120"/>
      <c r="ALD44" s="120"/>
      <c r="ALE44" s="120"/>
      <c r="ALF44" s="120"/>
      <c r="ALG44" s="120"/>
      <c r="ALH44" s="120"/>
      <c r="ALI44" s="120"/>
      <c r="ALJ44" s="120"/>
      <c r="ALK44" s="120"/>
      <c r="ALL44" s="120"/>
      <c r="ALM44" s="120"/>
      <c r="ALN44" s="120"/>
      <c r="ALO44" s="120"/>
      <c r="ALP44" s="120"/>
      <c r="ALQ44" s="120"/>
      <c r="ALR44" s="120"/>
      <c r="ALS44" s="120"/>
      <c r="ALT44" s="120"/>
      <c r="ALU44" s="120"/>
      <c r="ALV44" s="120"/>
      <c r="ALW44" s="120"/>
      <c r="ALX44" s="120"/>
      <c r="ALY44" s="120"/>
      <c r="ALZ44" s="120"/>
      <c r="AMA44" s="120"/>
      <c r="AMB44" s="120"/>
      <c r="AMC44" s="120"/>
      <c r="AMD44" s="120"/>
      <c r="AME44" s="120"/>
      <c r="AMF44" s="120"/>
      <c r="AMG44" s="120"/>
      <c r="AMH44" s="120"/>
      <c r="AMI44" s="120"/>
      <c r="AMJ44" s="120"/>
      <c r="AMK44" s="120"/>
    </row>
    <row r="45" spans="1:1025">
      <c r="A45" s="693" t="s">
        <v>1433</v>
      </c>
      <c r="B45" s="693"/>
      <c r="C45" s="693" t="s">
        <v>1586</v>
      </c>
      <c r="D45" s="693"/>
      <c r="E45" s="693"/>
      <c r="F45" s="693"/>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c r="IV45" s="120"/>
      <c r="IW45" s="120"/>
      <c r="IX45" s="120"/>
      <c r="IY45" s="120"/>
      <c r="IZ45" s="120"/>
      <c r="JA45" s="120"/>
      <c r="JB45" s="120"/>
      <c r="JC45" s="120"/>
      <c r="JD45" s="120"/>
      <c r="JE45" s="120"/>
      <c r="JF45" s="120"/>
      <c r="JG45" s="120"/>
      <c r="JH45" s="120"/>
      <c r="JI45" s="120"/>
      <c r="JJ45" s="120"/>
      <c r="JK45" s="120"/>
      <c r="JL45" s="120"/>
      <c r="JM45" s="120"/>
      <c r="JN45" s="120"/>
      <c r="JO45" s="120"/>
      <c r="JP45" s="120"/>
      <c r="JQ45" s="120"/>
      <c r="JR45" s="120"/>
      <c r="JS45" s="120"/>
      <c r="JT45" s="120"/>
      <c r="JU45" s="120"/>
      <c r="JV45" s="120"/>
      <c r="JW45" s="120"/>
      <c r="JX45" s="120"/>
      <c r="JY45" s="120"/>
      <c r="JZ45" s="120"/>
      <c r="KA45" s="120"/>
      <c r="KB45" s="120"/>
      <c r="KC45" s="120"/>
      <c r="KD45" s="120"/>
      <c r="KE45" s="120"/>
      <c r="KF45" s="120"/>
      <c r="KG45" s="120"/>
      <c r="KH45" s="120"/>
      <c r="KI45" s="120"/>
      <c r="KJ45" s="120"/>
      <c r="KK45" s="120"/>
      <c r="KL45" s="120"/>
      <c r="KM45" s="120"/>
      <c r="KN45" s="120"/>
      <c r="KO45" s="120"/>
      <c r="KP45" s="120"/>
      <c r="KQ45" s="120"/>
      <c r="KR45" s="120"/>
      <c r="KS45" s="120"/>
      <c r="KT45" s="120"/>
      <c r="KU45" s="120"/>
      <c r="KV45" s="120"/>
      <c r="KW45" s="120"/>
      <c r="KX45" s="120"/>
      <c r="KY45" s="120"/>
      <c r="KZ45" s="120"/>
      <c r="LA45" s="120"/>
      <c r="LB45" s="120"/>
      <c r="LC45" s="120"/>
      <c r="LD45" s="120"/>
      <c r="LE45" s="120"/>
      <c r="LF45" s="120"/>
      <c r="LG45" s="120"/>
      <c r="LH45" s="120"/>
      <c r="LI45" s="120"/>
      <c r="LJ45" s="120"/>
      <c r="LK45" s="120"/>
      <c r="LL45" s="120"/>
      <c r="LM45" s="120"/>
      <c r="LN45" s="120"/>
      <c r="LO45" s="120"/>
      <c r="LP45" s="120"/>
      <c r="LQ45" s="120"/>
      <c r="LR45" s="120"/>
      <c r="LS45" s="120"/>
      <c r="LT45" s="120"/>
      <c r="LU45" s="120"/>
      <c r="LV45" s="120"/>
      <c r="LW45" s="120"/>
      <c r="LX45" s="120"/>
      <c r="LY45" s="120"/>
      <c r="LZ45" s="120"/>
      <c r="MA45" s="120"/>
      <c r="MB45" s="120"/>
      <c r="MC45" s="120"/>
      <c r="MD45" s="120"/>
      <c r="ME45" s="120"/>
      <c r="MF45" s="120"/>
      <c r="MG45" s="120"/>
      <c r="MH45" s="120"/>
      <c r="MI45" s="120"/>
      <c r="MJ45" s="120"/>
      <c r="MK45" s="120"/>
      <c r="ML45" s="120"/>
      <c r="MM45" s="120"/>
      <c r="MN45" s="120"/>
      <c r="MO45" s="120"/>
      <c r="MP45" s="120"/>
      <c r="MQ45" s="120"/>
      <c r="MR45" s="120"/>
      <c r="MS45" s="120"/>
      <c r="MT45" s="120"/>
      <c r="MU45" s="120"/>
      <c r="MV45" s="120"/>
      <c r="MW45" s="120"/>
      <c r="MX45" s="120"/>
      <c r="MY45" s="120"/>
      <c r="MZ45" s="120"/>
      <c r="NA45" s="120"/>
      <c r="NB45" s="120"/>
      <c r="NC45" s="120"/>
      <c r="ND45" s="120"/>
      <c r="NE45" s="120"/>
      <c r="NF45" s="120"/>
      <c r="NG45" s="120"/>
      <c r="NH45" s="120"/>
      <c r="NI45" s="120"/>
      <c r="NJ45" s="120"/>
      <c r="NK45" s="120"/>
      <c r="NL45" s="120"/>
      <c r="NM45" s="120"/>
      <c r="NN45" s="120"/>
      <c r="NO45" s="120"/>
      <c r="NP45" s="120"/>
      <c r="NQ45" s="120"/>
      <c r="NR45" s="120"/>
      <c r="NS45" s="120"/>
      <c r="NT45" s="120"/>
      <c r="NU45" s="120"/>
      <c r="NV45" s="120"/>
      <c r="NW45" s="120"/>
      <c r="NX45" s="120"/>
      <c r="NY45" s="120"/>
      <c r="NZ45" s="120"/>
      <c r="OA45" s="120"/>
      <c r="OB45" s="120"/>
      <c r="OC45" s="120"/>
      <c r="OD45" s="120"/>
      <c r="OE45" s="120"/>
      <c r="OF45" s="120"/>
      <c r="OG45" s="120"/>
      <c r="OH45" s="120"/>
      <c r="OI45" s="120"/>
      <c r="OJ45" s="120"/>
      <c r="OK45" s="120"/>
      <c r="OL45" s="120"/>
      <c r="OM45" s="120"/>
      <c r="ON45" s="120"/>
      <c r="OO45" s="120"/>
      <c r="OP45" s="120"/>
      <c r="OQ45" s="120"/>
      <c r="OR45" s="120"/>
      <c r="OS45" s="120"/>
      <c r="OT45" s="120"/>
      <c r="OU45" s="120"/>
      <c r="OV45" s="120"/>
      <c r="OW45" s="120"/>
      <c r="OX45" s="120"/>
      <c r="OY45" s="120"/>
      <c r="OZ45" s="120"/>
      <c r="PA45" s="120"/>
      <c r="PB45" s="120"/>
      <c r="PC45" s="120"/>
      <c r="PD45" s="120"/>
      <c r="PE45" s="120"/>
      <c r="PF45" s="120"/>
      <c r="PG45" s="120"/>
      <c r="PH45" s="120"/>
      <c r="PI45" s="120"/>
      <c r="PJ45" s="120"/>
      <c r="PK45" s="120"/>
      <c r="PL45" s="120"/>
      <c r="PM45" s="120"/>
      <c r="PN45" s="120"/>
      <c r="PO45" s="120"/>
      <c r="PP45" s="120"/>
      <c r="PQ45" s="120"/>
      <c r="PR45" s="120"/>
      <c r="PS45" s="120"/>
      <c r="PT45" s="120"/>
      <c r="PU45" s="120"/>
      <c r="PV45" s="120"/>
      <c r="PW45" s="120"/>
      <c r="PX45" s="120"/>
      <c r="PY45" s="120"/>
      <c r="PZ45" s="120"/>
      <c r="QA45" s="120"/>
      <c r="QB45" s="120"/>
      <c r="QC45" s="120"/>
      <c r="QD45" s="120"/>
      <c r="QE45" s="120"/>
      <c r="QF45" s="120"/>
      <c r="QG45" s="120"/>
      <c r="QH45" s="120"/>
      <c r="QI45" s="120"/>
      <c r="QJ45" s="120"/>
      <c r="QK45" s="120"/>
      <c r="QL45" s="120"/>
      <c r="QM45" s="120"/>
      <c r="QN45" s="120"/>
      <c r="QO45" s="120"/>
      <c r="QP45" s="120"/>
      <c r="QQ45" s="120"/>
      <c r="QR45" s="120"/>
      <c r="QS45" s="120"/>
      <c r="QT45" s="120"/>
      <c r="QU45" s="120"/>
      <c r="QV45" s="120"/>
      <c r="QW45" s="120"/>
      <c r="QX45" s="120"/>
      <c r="QY45" s="120"/>
      <c r="QZ45" s="120"/>
      <c r="RA45" s="120"/>
      <c r="RB45" s="120"/>
      <c r="RC45" s="120"/>
      <c r="RD45" s="120"/>
      <c r="RE45" s="120"/>
      <c r="RF45" s="120"/>
      <c r="RG45" s="120"/>
      <c r="RH45" s="120"/>
      <c r="RI45" s="120"/>
      <c r="RJ45" s="120"/>
      <c r="RK45" s="120"/>
      <c r="RL45" s="120"/>
      <c r="RM45" s="120"/>
      <c r="RN45" s="120"/>
      <c r="RO45" s="120"/>
      <c r="RP45" s="120"/>
      <c r="RQ45" s="120"/>
      <c r="RR45" s="120"/>
      <c r="RS45" s="120"/>
      <c r="RT45" s="120"/>
      <c r="RU45" s="120"/>
      <c r="RV45" s="120"/>
      <c r="RW45" s="120"/>
      <c r="RX45" s="120"/>
      <c r="RY45" s="120"/>
      <c r="RZ45" s="120"/>
      <c r="SA45" s="120"/>
      <c r="SB45" s="120"/>
      <c r="SC45" s="120"/>
      <c r="SD45" s="120"/>
      <c r="SE45" s="120"/>
      <c r="SF45" s="120"/>
      <c r="SG45" s="120"/>
      <c r="SH45" s="120"/>
      <c r="SI45" s="120"/>
      <c r="SJ45" s="120"/>
      <c r="SK45" s="120"/>
      <c r="SL45" s="120"/>
      <c r="SM45" s="120"/>
      <c r="SN45" s="120"/>
      <c r="SO45" s="120"/>
      <c r="SP45" s="120"/>
      <c r="SQ45" s="120"/>
      <c r="SR45" s="120"/>
      <c r="SS45" s="120"/>
      <c r="ST45" s="120"/>
      <c r="SU45" s="120"/>
      <c r="SV45" s="120"/>
      <c r="SW45" s="120"/>
      <c r="SX45" s="120"/>
      <c r="SY45" s="120"/>
      <c r="SZ45" s="120"/>
      <c r="TA45" s="120"/>
      <c r="TB45" s="120"/>
      <c r="TC45" s="120"/>
      <c r="TD45" s="120"/>
      <c r="TE45" s="120"/>
      <c r="TF45" s="120"/>
      <c r="TG45" s="120"/>
      <c r="TH45" s="120"/>
      <c r="TI45" s="120"/>
      <c r="TJ45" s="120"/>
      <c r="TK45" s="120"/>
      <c r="TL45" s="120"/>
      <c r="TM45" s="120"/>
      <c r="TN45" s="120"/>
      <c r="TO45" s="120"/>
      <c r="TP45" s="120"/>
      <c r="TQ45" s="120"/>
      <c r="TR45" s="120"/>
      <c r="TS45" s="120"/>
      <c r="TT45" s="120"/>
      <c r="TU45" s="120"/>
      <c r="TV45" s="120"/>
      <c r="TW45" s="120"/>
      <c r="TX45" s="120"/>
      <c r="TY45" s="120"/>
      <c r="TZ45" s="120"/>
      <c r="UA45" s="120"/>
      <c r="UB45" s="120"/>
      <c r="UC45" s="120"/>
      <c r="UD45" s="120"/>
      <c r="UE45" s="120"/>
      <c r="UF45" s="120"/>
      <c r="UG45" s="120"/>
      <c r="UH45" s="120"/>
      <c r="UI45" s="120"/>
      <c r="UJ45" s="120"/>
      <c r="UK45" s="120"/>
      <c r="UL45" s="120"/>
      <c r="UM45" s="120"/>
      <c r="UN45" s="120"/>
      <c r="UO45" s="120"/>
      <c r="UP45" s="120"/>
      <c r="UQ45" s="120"/>
      <c r="UR45" s="120"/>
      <c r="US45" s="120"/>
      <c r="UT45" s="120"/>
      <c r="UU45" s="120"/>
      <c r="UV45" s="120"/>
      <c r="UW45" s="120"/>
      <c r="UX45" s="120"/>
      <c r="UY45" s="120"/>
      <c r="UZ45" s="120"/>
      <c r="VA45" s="120"/>
      <c r="VB45" s="120"/>
      <c r="VC45" s="120"/>
      <c r="VD45" s="120"/>
      <c r="VE45" s="120"/>
      <c r="VF45" s="120"/>
      <c r="VG45" s="120"/>
      <c r="VH45" s="120"/>
      <c r="VI45" s="120"/>
      <c r="VJ45" s="120"/>
      <c r="VK45" s="120"/>
      <c r="VL45" s="120"/>
      <c r="VM45" s="120"/>
      <c r="VN45" s="120"/>
      <c r="VO45" s="120"/>
      <c r="VP45" s="120"/>
      <c r="VQ45" s="120"/>
      <c r="VR45" s="120"/>
      <c r="VS45" s="120"/>
      <c r="VT45" s="120"/>
      <c r="VU45" s="120"/>
      <c r="VV45" s="120"/>
      <c r="VW45" s="120"/>
      <c r="VX45" s="120"/>
      <c r="VY45" s="120"/>
      <c r="VZ45" s="120"/>
      <c r="WA45" s="120"/>
      <c r="WB45" s="120"/>
      <c r="WC45" s="120"/>
      <c r="WD45" s="120"/>
      <c r="WE45" s="120"/>
      <c r="WF45" s="120"/>
      <c r="WG45" s="120"/>
      <c r="WH45" s="120"/>
      <c r="WI45" s="120"/>
      <c r="WJ45" s="120"/>
      <c r="WK45" s="120"/>
      <c r="WL45" s="120"/>
      <c r="WM45" s="120"/>
      <c r="WN45" s="120"/>
      <c r="WO45" s="120"/>
      <c r="WP45" s="120"/>
      <c r="WQ45" s="120"/>
      <c r="WR45" s="120"/>
      <c r="WS45" s="120"/>
      <c r="WT45" s="120"/>
      <c r="WU45" s="120"/>
      <c r="WV45" s="120"/>
      <c r="WW45" s="120"/>
      <c r="WX45" s="120"/>
      <c r="WY45" s="120"/>
      <c r="WZ45" s="120"/>
      <c r="XA45" s="120"/>
      <c r="XB45" s="120"/>
      <c r="XC45" s="120"/>
      <c r="XD45" s="120"/>
      <c r="XE45" s="120"/>
      <c r="XF45" s="120"/>
      <c r="XG45" s="120"/>
      <c r="XH45" s="120"/>
      <c r="XI45" s="120"/>
      <c r="XJ45" s="120"/>
      <c r="XK45" s="120"/>
      <c r="XL45" s="120"/>
      <c r="XM45" s="120"/>
      <c r="XN45" s="120"/>
      <c r="XO45" s="120"/>
      <c r="XP45" s="120"/>
      <c r="XQ45" s="120"/>
      <c r="XR45" s="120"/>
      <c r="XS45" s="120"/>
      <c r="XT45" s="120"/>
      <c r="XU45" s="120"/>
      <c r="XV45" s="120"/>
      <c r="XW45" s="120"/>
      <c r="XX45" s="120"/>
      <c r="XY45" s="120"/>
      <c r="XZ45" s="120"/>
      <c r="YA45" s="120"/>
      <c r="YB45" s="120"/>
      <c r="YC45" s="120"/>
      <c r="YD45" s="120"/>
      <c r="YE45" s="120"/>
      <c r="YF45" s="120"/>
      <c r="YG45" s="120"/>
      <c r="YH45" s="120"/>
      <c r="YI45" s="120"/>
      <c r="YJ45" s="120"/>
      <c r="YK45" s="120"/>
      <c r="YL45" s="120"/>
      <c r="YM45" s="120"/>
      <c r="YN45" s="120"/>
      <c r="YO45" s="120"/>
      <c r="YP45" s="120"/>
      <c r="YQ45" s="120"/>
      <c r="YR45" s="120"/>
      <c r="YS45" s="120"/>
      <c r="YT45" s="120"/>
      <c r="YU45" s="120"/>
      <c r="YV45" s="120"/>
      <c r="YW45" s="120"/>
      <c r="YX45" s="120"/>
      <c r="YY45" s="120"/>
      <c r="YZ45" s="120"/>
      <c r="ZA45" s="120"/>
      <c r="ZB45" s="120"/>
      <c r="ZC45" s="120"/>
      <c r="ZD45" s="120"/>
      <c r="ZE45" s="120"/>
      <c r="ZF45" s="120"/>
      <c r="ZG45" s="120"/>
      <c r="ZH45" s="120"/>
      <c r="ZI45" s="120"/>
      <c r="ZJ45" s="120"/>
      <c r="ZK45" s="120"/>
      <c r="ZL45" s="120"/>
      <c r="ZM45" s="120"/>
      <c r="ZN45" s="120"/>
      <c r="ZO45" s="120"/>
      <c r="ZP45" s="120"/>
      <c r="ZQ45" s="120"/>
      <c r="ZR45" s="120"/>
      <c r="ZS45" s="120"/>
      <c r="ZT45" s="120"/>
      <c r="ZU45" s="120"/>
      <c r="ZV45" s="120"/>
      <c r="ZW45" s="120"/>
      <c r="ZX45" s="120"/>
      <c r="ZY45" s="120"/>
      <c r="ZZ45" s="120"/>
      <c r="AAA45" s="120"/>
      <c r="AAB45" s="120"/>
      <c r="AAC45" s="120"/>
      <c r="AAD45" s="120"/>
      <c r="AAE45" s="120"/>
      <c r="AAF45" s="120"/>
      <c r="AAG45" s="120"/>
      <c r="AAH45" s="120"/>
      <c r="AAI45" s="120"/>
      <c r="AAJ45" s="120"/>
      <c r="AAK45" s="120"/>
      <c r="AAL45" s="120"/>
      <c r="AAM45" s="120"/>
      <c r="AAN45" s="120"/>
      <c r="AAO45" s="120"/>
      <c r="AAP45" s="120"/>
      <c r="AAQ45" s="120"/>
      <c r="AAR45" s="120"/>
      <c r="AAS45" s="120"/>
      <c r="AAT45" s="120"/>
      <c r="AAU45" s="120"/>
      <c r="AAV45" s="120"/>
      <c r="AAW45" s="120"/>
      <c r="AAX45" s="120"/>
      <c r="AAY45" s="120"/>
      <c r="AAZ45" s="120"/>
      <c r="ABA45" s="120"/>
      <c r="ABB45" s="120"/>
      <c r="ABC45" s="120"/>
      <c r="ABD45" s="120"/>
      <c r="ABE45" s="120"/>
      <c r="ABF45" s="120"/>
      <c r="ABG45" s="120"/>
      <c r="ABH45" s="120"/>
      <c r="ABI45" s="120"/>
      <c r="ABJ45" s="120"/>
      <c r="ABK45" s="120"/>
      <c r="ABL45" s="120"/>
      <c r="ABM45" s="120"/>
      <c r="ABN45" s="120"/>
      <c r="ABO45" s="120"/>
      <c r="ABP45" s="120"/>
      <c r="ABQ45" s="120"/>
      <c r="ABR45" s="120"/>
      <c r="ABS45" s="120"/>
      <c r="ABT45" s="120"/>
      <c r="ABU45" s="120"/>
      <c r="ABV45" s="120"/>
      <c r="ABW45" s="120"/>
      <c r="ABX45" s="120"/>
      <c r="ABY45" s="120"/>
      <c r="ABZ45" s="120"/>
      <c r="ACA45" s="120"/>
      <c r="ACB45" s="120"/>
      <c r="ACC45" s="120"/>
      <c r="ACD45" s="120"/>
      <c r="ACE45" s="120"/>
      <c r="ACF45" s="120"/>
      <c r="ACG45" s="120"/>
      <c r="ACH45" s="120"/>
      <c r="ACI45" s="120"/>
      <c r="ACJ45" s="120"/>
      <c r="ACK45" s="120"/>
      <c r="ACL45" s="120"/>
      <c r="ACM45" s="120"/>
      <c r="ACN45" s="120"/>
      <c r="ACO45" s="120"/>
      <c r="ACP45" s="120"/>
      <c r="ACQ45" s="120"/>
      <c r="ACR45" s="120"/>
      <c r="ACS45" s="120"/>
      <c r="ACT45" s="120"/>
      <c r="ACU45" s="120"/>
      <c r="ACV45" s="120"/>
      <c r="ACW45" s="120"/>
      <c r="ACX45" s="120"/>
      <c r="ACY45" s="120"/>
      <c r="ACZ45" s="120"/>
      <c r="ADA45" s="120"/>
      <c r="ADB45" s="120"/>
      <c r="ADC45" s="120"/>
      <c r="ADD45" s="120"/>
      <c r="ADE45" s="120"/>
      <c r="ADF45" s="120"/>
      <c r="ADG45" s="120"/>
      <c r="ADH45" s="120"/>
      <c r="ADI45" s="120"/>
      <c r="ADJ45" s="120"/>
      <c r="ADK45" s="120"/>
      <c r="ADL45" s="120"/>
      <c r="ADM45" s="120"/>
      <c r="ADN45" s="120"/>
      <c r="ADO45" s="120"/>
      <c r="ADP45" s="120"/>
      <c r="ADQ45" s="120"/>
      <c r="ADR45" s="120"/>
      <c r="ADS45" s="120"/>
      <c r="ADT45" s="120"/>
      <c r="ADU45" s="120"/>
      <c r="ADV45" s="120"/>
      <c r="ADW45" s="120"/>
      <c r="ADX45" s="120"/>
      <c r="ADY45" s="120"/>
      <c r="ADZ45" s="120"/>
      <c r="AEA45" s="120"/>
      <c r="AEB45" s="120"/>
      <c r="AEC45" s="120"/>
      <c r="AED45" s="120"/>
      <c r="AEE45" s="120"/>
      <c r="AEF45" s="120"/>
      <c r="AEG45" s="120"/>
      <c r="AEH45" s="120"/>
      <c r="AEI45" s="120"/>
      <c r="AEJ45" s="120"/>
      <c r="AEK45" s="120"/>
      <c r="AEL45" s="120"/>
      <c r="AEM45" s="120"/>
      <c r="AEN45" s="120"/>
      <c r="AEO45" s="120"/>
      <c r="AEP45" s="120"/>
      <c r="AEQ45" s="120"/>
      <c r="AER45" s="120"/>
      <c r="AES45" s="120"/>
      <c r="AET45" s="120"/>
      <c r="AEU45" s="120"/>
      <c r="AEV45" s="120"/>
      <c r="AEW45" s="120"/>
      <c r="AEX45" s="120"/>
      <c r="AEY45" s="120"/>
      <c r="AEZ45" s="120"/>
      <c r="AFA45" s="120"/>
      <c r="AFB45" s="120"/>
      <c r="AFC45" s="120"/>
      <c r="AFD45" s="120"/>
      <c r="AFE45" s="120"/>
      <c r="AFF45" s="120"/>
      <c r="AFG45" s="120"/>
      <c r="AFH45" s="120"/>
      <c r="AFI45" s="120"/>
      <c r="AFJ45" s="120"/>
      <c r="AFK45" s="120"/>
      <c r="AFL45" s="120"/>
      <c r="AFM45" s="120"/>
      <c r="AFN45" s="120"/>
      <c r="AFO45" s="120"/>
      <c r="AFP45" s="120"/>
      <c r="AFQ45" s="120"/>
      <c r="AFR45" s="120"/>
      <c r="AFS45" s="120"/>
      <c r="AFT45" s="120"/>
      <c r="AFU45" s="120"/>
      <c r="AFV45" s="120"/>
      <c r="AFW45" s="120"/>
      <c r="AFX45" s="120"/>
      <c r="AFY45" s="120"/>
      <c r="AFZ45" s="120"/>
      <c r="AGA45" s="120"/>
      <c r="AGB45" s="120"/>
      <c r="AGC45" s="120"/>
      <c r="AGD45" s="120"/>
      <c r="AGE45" s="120"/>
      <c r="AGF45" s="120"/>
      <c r="AGG45" s="120"/>
      <c r="AGH45" s="120"/>
      <c r="AGI45" s="120"/>
      <c r="AGJ45" s="120"/>
      <c r="AGK45" s="120"/>
      <c r="AGL45" s="120"/>
      <c r="AGM45" s="120"/>
      <c r="AGN45" s="120"/>
      <c r="AGO45" s="120"/>
      <c r="AGP45" s="120"/>
      <c r="AGQ45" s="120"/>
      <c r="AGR45" s="120"/>
      <c r="AGS45" s="120"/>
      <c r="AGT45" s="120"/>
      <c r="AGU45" s="120"/>
      <c r="AGV45" s="120"/>
      <c r="AGW45" s="120"/>
      <c r="AGX45" s="120"/>
      <c r="AGY45" s="120"/>
      <c r="AGZ45" s="120"/>
      <c r="AHA45" s="120"/>
      <c r="AHB45" s="120"/>
      <c r="AHC45" s="120"/>
      <c r="AHD45" s="120"/>
      <c r="AHE45" s="120"/>
      <c r="AHF45" s="120"/>
      <c r="AHG45" s="120"/>
      <c r="AHH45" s="120"/>
      <c r="AHI45" s="120"/>
      <c r="AHJ45" s="120"/>
      <c r="AHK45" s="120"/>
      <c r="AHL45" s="120"/>
      <c r="AHM45" s="120"/>
      <c r="AHN45" s="120"/>
      <c r="AHO45" s="120"/>
      <c r="AHP45" s="120"/>
      <c r="AHQ45" s="120"/>
      <c r="AHR45" s="120"/>
      <c r="AHS45" s="120"/>
      <c r="AHT45" s="120"/>
      <c r="AHU45" s="120"/>
      <c r="AHV45" s="120"/>
      <c r="AHW45" s="120"/>
      <c r="AHX45" s="120"/>
      <c r="AHY45" s="120"/>
      <c r="AHZ45" s="120"/>
      <c r="AIA45" s="120"/>
      <c r="AIB45" s="120"/>
      <c r="AIC45" s="120"/>
      <c r="AID45" s="120"/>
      <c r="AIE45" s="120"/>
      <c r="AIF45" s="120"/>
      <c r="AIG45" s="120"/>
      <c r="AIH45" s="120"/>
      <c r="AII45" s="120"/>
      <c r="AIJ45" s="120"/>
      <c r="AIK45" s="120"/>
      <c r="AIL45" s="120"/>
      <c r="AIM45" s="120"/>
      <c r="AIN45" s="120"/>
      <c r="AIO45" s="120"/>
      <c r="AIP45" s="120"/>
      <c r="AIQ45" s="120"/>
      <c r="AIR45" s="120"/>
      <c r="AIS45" s="120"/>
      <c r="AIT45" s="120"/>
      <c r="AIU45" s="120"/>
      <c r="AIV45" s="120"/>
      <c r="AIW45" s="120"/>
      <c r="AIX45" s="120"/>
      <c r="AIY45" s="120"/>
      <c r="AIZ45" s="120"/>
      <c r="AJA45" s="120"/>
      <c r="AJB45" s="120"/>
      <c r="AJC45" s="120"/>
      <c r="AJD45" s="120"/>
      <c r="AJE45" s="120"/>
      <c r="AJF45" s="120"/>
      <c r="AJG45" s="120"/>
      <c r="AJH45" s="120"/>
      <c r="AJI45" s="120"/>
      <c r="AJJ45" s="120"/>
      <c r="AJK45" s="120"/>
      <c r="AJL45" s="120"/>
      <c r="AJM45" s="120"/>
      <c r="AJN45" s="120"/>
      <c r="AJO45" s="120"/>
      <c r="AJP45" s="120"/>
      <c r="AJQ45" s="120"/>
      <c r="AJR45" s="120"/>
      <c r="AJS45" s="120"/>
      <c r="AJT45" s="120"/>
      <c r="AJU45" s="120"/>
      <c r="AJV45" s="120"/>
      <c r="AJW45" s="120"/>
      <c r="AJX45" s="120"/>
      <c r="AJY45" s="120"/>
      <c r="AJZ45" s="120"/>
      <c r="AKA45" s="120"/>
      <c r="AKB45" s="120"/>
      <c r="AKC45" s="120"/>
      <c r="AKD45" s="120"/>
      <c r="AKE45" s="120"/>
      <c r="AKF45" s="120"/>
      <c r="AKG45" s="120"/>
      <c r="AKH45" s="120"/>
      <c r="AKI45" s="120"/>
      <c r="AKJ45" s="120"/>
      <c r="AKK45" s="120"/>
      <c r="AKL45" s="120"/>
      <c r="AKM45" s="120"/>
      <c r="AKN45" s="120"/>
      <c r="AKO45" s="120"/>
      <c r="AKP45" s="120"/>
      <c r="AKQ45" s="120"/>
      <c r="AKR45" s="120"/>
      <c r="AKS45" s="120"/>
      <c r="AKT45" s="120"/>
      <c r="AKU45" s="120"/>
      <c r="AKV45" s="120"/>
      <c r="AKW45" s="120"/>
      <c r="AKX45" s="120"/>
      <c r="AKY45" s="120"/>
      <c r="AKZ45" s="120"/>
      <c r="ALA45" s="120"/>
      <c r="ALB45" s="120"/>
      <c r="ALC45" s="120"/>
      <c r="ALD45" s="120"/>
      <c r="ALE45" s="120"/>
      <c r="ALF45" s="120"/>
      <c r="ALG45" s="120"/>
      <c r="ALH45" s="120"/>
      <c r="ALI45" s="120"/>
      <c r="ALJ45" s="120"/>
      <c r="ALK45" s="120"/>
      <c r="ALL45" s="120"/>
      <c r="ALM45" s="120"/>
      <c r="ALN45" s="120"/>
      <c r="ALO45" s="120"/>
      <c r="ALP45" s="120"/>
      <c r="ALQ45" s="120"/>
      <c r="ALR45" s="120"/>
      <c r="ALS45" s="120"/>
      <c r="ALT45" s="120"/>
      <c r="ALU45" s="120"/>
      <c r="ALV45" s="120"/>
      <c r="ALW45" s="120"/>
      <c r="ALX45" s="120"/>
      <c r="ALY45" s="120"/>
      <c r="ALZ45" s="120"/>
      <c r="AMA45" s="120"/>
      <c r="AMB45" s="120"/>
      <c r="AMC45" s="120"/>
      <c r="AMD45" s="120"/>
      <c r="AME45" s="120"/>
      <c r="AMF45" s="120"/>
      <c r="AMG45" s="120"/>
      <c r="AMH45" s="120"/>
      <c r="AMI45" s="120"/>
      <c r="AMJ45" s="120"/>
      <c r="AMK45" s="120"/>
    </row>
    <row r="46" spans="1:1025">
      <c r="A46" s="693" t="s">
        <v>1394</v>
      </c>
      <c r="B46" s="693"/>
      <c r="C46" s="693" t="s">
        <v>1434</v>
      </c>
      <c r="D46" s="693"/>
      <c r="E46" s="693"/>
      <c r="F46" s="693"/>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c r="IV46" s="120"/>
      <c r="IW46" s="120"/>
      <c r="IX46" s="120"/>
      <c r="IY46" s="120"/>
      <c r="IZ46" s="120"/>
      <c r="JA46" s="120"/>
      <c r="JB46" s="120"/>
      <c r="JC46" s="120"/>
      <c r="JD46" s="120"/>
      <c r="JE46" s="120"/>
      <c r="JF46" s="120"/>
      <c r="JG46" s="120"/>
      <c r="JH46" s="120"/>
      <c r="JI46" s="120"/>
      <c r="JJ46" s="120"/>
      <c r="JK46" s="120"/>
      <c r="JL46" s="120"/>
      <c r="JM46" s="120"/>
      <c r="JN46" s="120"/>
      <c r="JO46" s="120"/>
      <c r="JP46" s="120"/>
      <c r="JQ46" s="120"/>
      <c r="JR46" s="120"/>
      <c r="JS46" s="120"/>
      <c r="JT46" s="120"/>
      <c r="JU46" s="120"/>
      <c r="JV46" s="120"/>
      <c r="JW46" s="120"/>
      <c r="JX46" s="120"/>
      <c r="JY46" s="120"/>
      <c r="JZ46" s="120"/>
      <c r="KA46" s="120"/>
      <c r="KB46" s="120"/>
      <c r="KC46" s="120"/>
      <c r="KD46" s="120"/>
      <c r="KE46" s="120"/>
      <c r="KF46" s="120"/>
      <c r="KG46" s="120"/>
      <c r="KH46" s="120"/>
      <c r="KI46" s="120"/>
      <c r="KJ46" s="120"/>
      <c r="KK46" s="120"/>
      <c r="KL46" s="120"/>
      <c r="KM46" s="120"/>
      <c r="KN46" s="120"/>
      <c r="KO46" s="120"/>
      <c r="KP46" s="120"/>
      <c r="KQ46" s="120"/>
      <c r="KR46" s="120"/>
      <c r="KS46" s="120"/>
      <c r="KT46" s="120"/>
      <c r="KU46" s="120"/>
      <c r="KV46" s="120"/>
      <c r="KW46" s="120"/>
      <c r="KX46" s="120"/>
      <c r="KY46" s="120"/>
      <c r="KZ46" s="120"/>
      <c r="LA46" s="120"/>
      <c r="LB46" s="120"/>
      <c r="LC46" s="120"/>
      <c r="LD46" s="120"/>
      <c r="LE46" s="120"/>
      <c r="LF46" s="120"/>
      <c r="LG46" s="120"/>
      <c r="LH46" s="120"/>
      <c r="LI46" s="120"/>
      <c r="LJ46" s="120"/>
      <c r="LK46" s="120"/>
      <c r="LL46" s="120"/>
      <c r="LM46" s="120"/>
      <c r="LN46" s="120"/>
      <c r="LO46" s="120"/>
      <c r="LP46" s="120"/>
      <c r="LQ46" s="120"/>
      <c r="LR46" s="120"/>
      <c r="LS46" s="120"/>
      <c r="LT46" s="120"/>
      <c r="LU46" s="120"/>
      <c r="LV46" s="120"/>
      <c r="LW46" s="120"/>
      <c r="LX46" s="120"/>
      <c r="LY46" s="120"/>
      <c r="LZ46" s="120"/>
      <c r="MA46" s="120"/>
      <c r="MB46" s="120"/>
      <c r="MC46" s="120"/>
      <c r="MD46" s="120"/>
      <c r="ME46" s="120"/>
      <c r="MF46" s="120"/>
      <c r="MG46" s="120"/>
      <c r="MH46" s="120"/>
      <c r="MI46" s="120"/>
      <c r="MJ46" s="120"/>
      <c r="MK46" s="120"/>
      <c r="ML46" s="120"/>
      <c r="MM46" s="120"/>
      <c r="MN46" s="120"/>
      <c r="MO46" s="120"/>
      <c r="MP46" s="120"/>
      <c r="MQ46" s="120"/>
      <c r="MR46" s="120"/>
      <c r="MS46" s="120"/>
      <c r="MT46" s="120"/>
      <c r="MU46" s="120"/>
      <c r="MV46" s="120"/>
      <c r="MW46" s="120"/>
      <c r="MX46" s="120"/>
      <c r="MY46" s="120"/>
      <c r="MZ46" s="120"/>
      <c r="NA46" s="120"/>
      <c r="NB46" s="120"/>
      <c r="NC46" s="120"/>
      <c r="ND46" s="120"/>
      <c r="NE46" s="120"/>
      <c r="NF46" s="120"/>
      <c r="NG46" s="120"/>
      <c r="NH46" s="120"/>
      <c r="NI46" s="120"/>
      <c r="NJ46" s="120"/>
      <c r="NK46" s="120"/>
      <c r="NL46" s="120"/>
      <c r="NM46" s="120"/>
      <c r="NN46" s="120"/>
      <c r="NO46" s="120"/>
      <c r="NP46" s="120"/>
      <c r="NQ46" s="120"/>
      <c r="NR46" s="120"/>
      <c r="NS46" s="120"/>
      <c r="NT46" s="120"/>
      <c r="NU46" s="120"/>
      <c r="NV46" s="120"/>
      <c r="NW46" s="120"/>
      <c r="NX46" s="120"/>
      <c r="NY46" s="120"/>
      <c r="NZ46" s="120"/>
      <c r="OA46" s="120"/>
      <c r="OB46" s="120"/>
      <c r="OC46" s="120"/>
      <c r="OD46" s="120"/>
      <c r="OE46" s="120"/>
      <c r="OF46" s="120"/>
      <c r="OG46" s="120"/>
      <c r="OH46" s="120"/>
      <c r="OI46" s="120"/>
      <c r="OJ46" s="120"/>
      <c r="OK46" s="120"/>
      <c r="OL46" s="120"/>
      <c r="OM46" s="120"/>
      <c r="ON46" s="120"/>
      <c r="OO46" s="120"/>
      <c r="OP46" s="120"/>
      <c r="OQ46" s="120"/>
      <c r="OR46" s="120"/>
      <c r="OS46" s="120"/>
      <c r="OT46" s="120"/>
      <c r="OU46" s="120"/>
      <c r="OV46" s="120"/>
      <c r="OW46" s="120"/>
      <c r="OX46" s="120"/>
      <c r="OY46" s="120"/>
      <c r="OZ46" s="120"/>
      <c r="PA46" s="120"/>
      <c r="PB46" s="120"/>
      <c r="PC46" s="120"/>
      <c r="PD46" s="120"/>
      <c r="PE46" s="120"/>
      <c r="PF46" s="120"/>
      <c r="PG46" s="120"/>
      <c r="PH46" s="120"/>
      <c r="PI46" s="120"/>
      <c r="PJ46" s="120"/>
      <c r="PK46" s="120"/>
      <c r="PL46" s="120"/>
      <c r="PM46" s="120"/>
      <c r="PN46" s="120"/>
      <c r="PO46" s="120"/>
      <c r="PP46" s="120"/>
      <c r="PQ46" s="120"/>
      <c r="PR46" s="120"/>
      <c r="PS46" s="120"/>
      <c r="PT46" s="120"/>
      <c r="PU46" s="120"/>
      <c r="PV46" s="120"/>
      <c r="PW46" s="120"/>
      <c r="PX46" s="120"/>
      <c r="PY46" s="120"/>
      <c r="PZ46" s="120"/>
      <c r="QA46" s="120"/>
      <c r="QB46" s="120"/>
      <c r="QC46" s="120"/>
      <c r="QD46" s="120"/>
      <c r="QE46" s="120"/>
      <c r="QF46" s="120"/>
      <c r="QG46" s="120"/>
      <c r="QH46" s="120"/>
      <c r="QI46" s="120"/>
      <c r="QJ46" s="120"/>
      <c r="QK46" s="120"/>
      <c r="QL46" s="120"/>
      <c r="QM46" s="120"/>
      <c r="QN46" s="120"/>
      <c r="QO46" s="120"/>
      <c r="QP46" s="120"/>
      <c r="QQ46" s="120"/>
      <c r="QR46" s="120"/>
      <c r="QS46" s="120"/>
      <c r="QT46" s="120"/>
      <c r="QU46" s="120"/>
      <c r="QV46" s="120"/>
      <c r="QW46" s="120"/>
      <c r="QX46" s="120"/>
      <c r="QY46" s="120"/>
      <c r="QZ46" s="120"/>
      <c r="RA46" s="120"/>
      <c r="RB46" s="120"/>
      <c r="RC46" s="120"/>
      <c r="RD46" s="120"/>
      <c r="RE46" s="120"/>
      <c r="RF46" s="120"/>
      <c r="RG46" s="120"/>
      <c r="RH46" s="120"/>
      <c r="RI46" s="120"/>
      <c r="RJ46" s="120"/>
      <c r="RK46" s="120"/>
      <c r="RL46" s="120"/>
      <c r="RM46" s="120"/>
      <c r="RN46" s="120"/>
      <c r="RO46" s="120"/>
      <c r="RP46" s="120"/>
      <c r="RQ46" s="120"/>
      <c r="RR46" s="120"/>
      <c r="RS46" s="120"/>
      <c r="RT46" s="120"/>
      <c r="RU46" s="120"/>
      <c r="RV46" s="120"/>
      <c r="RW46" s="120"/>
      <c r="RX46" s="120"/>
      <c r="RY46" s="120"/>
      <c r="RZ46" s="120"/>
      <c r="SA46" s="120"/>
      <c r="SB46" s="120"/>
      <c r="SC46" s="120"/>
      <c r="SD46" s="120"/>
      <c r="SE46" s="120"/>
      <c r="SF46" s="120"/>
      <c r="SG46" s="120"/>
      <c r="SH46" s="120"/>
      <c r="SI46" s="120"/>
      <c r="SJ46" s="120"/>
      <c r="SK46" s="120"/>
      <c r="SL46" s="120"/>
      <c r="SM46" s="120"/>
      <c r="SN46" s="120"/>
      <c r="SO46" s="120"/>
      <c r="SP46" s="120"/>
      <c r="SQ46" s="120"/>
      <c r="SR46" s="120"/>
      <c r="SS46" s="120"/>
      <c r="ST46" s="120"/>
      <c r="SU46" s="120"/>
      <c r="SV46" s="120"/>
      <c r="SW46" s="120"/>
      <c r="SX46" s="120"/>
      <c r="SY46" s="120"/>
      <c r="SZ46" s="120"/>
      <c r="TA46" s="120"/>
      <c r="TB46" s="120"/>
      <c r="TC46" s="120"/>
      <c r="TD46" s="120"/>
      <c r="TE46" s="120"/>
      <c r="TF46" s="120"/>
      <c r="TG46" s="120"/>
      <c r="TH46" s="120"/>
      <c r="TI46" s="120"/>
      <c r="TJ46" s="120"/>
      <c r="TK46" s="120"/>
      <c r="TL46" s="120"/>
      <c r="TM46" s="120"/>
      <c r="TN46" s="120"/>
      <c r="TO46" s="120"/>
      <c r="TP46" s="120"/>
      <c r="TQ46" s="120"/>
      <c r="TR46" s="120"/>
      <c r="TS46" s="120"/>
      <c r="TT46" s="120"/>
      <c r="TU46" s="120"/>
      <c r="TV46" s="120"/>
      <c r="TW46" s="120"/>
      <c r="TX46" s="120"/>
      <c r="TY46" s="120"/>
      <c r="TZ46" s="120"/>
      <c r="UA46" s="120"/>
      <c r="UB46" s="120"/>
      <c r="UC46" s="120"/>
      <c r="UD46" s="120"/>
      <c r="UE46" s="120"/>
      <c r="UF46" s="120"/>
      <c r="UG46" s="120"/>
      <c r="UH46" s="120"/>
      <c r="UI46" s="120"/>
      <c r="UJ46" s="120"/>
      <c r="UK46" s="120"/>
      <c r="UL46" s="120"/>
      <c r="UM46" s="120"/>
      <c r="UN46" s="120"/>
      <c r="UO46" s="120"/>
      <c r="UP46" s="120"/>
      <c r="UQ46" s="120"/>
      <c r="UR46" s="120"/>
      <c r="US46" s="120"/>
      <c r="UT46" s="120"/>
      <c r="UU46" s="120"/>
      <c r="UV46" s="120"/>
      <c r="UW46" s="120"/>
      <c r="UX46" s="120"/>
      <c r="UY46" s="120"/>
      <c r="UZ46" s="120"/>
      <c r="VA46" s="120"/>
      <c r="VB46" s="120"/>
      <c r="VC46" s="120"/>
      <c r="VD46" s="120"/>
      <c r="VE46" s="120"/>
      <c r="VF46" s="120"/>
      <c r="VG46" s="120"/>
      <c r="VH46" s="120"/>
      <c r="VI46" s="120"/>
      <c r="VJ46" s="120"/>
      <c r="VK46" s="120"/>
      <c r="VL46" s="120"/>
      <c r="VM46" s="120"/>
      <c r="VN46" s="120"/>
      <c r="VO46" s="120"/>
      <c r="VP46" s="120"/>
      <c r="VQ46" s="120"/>
      <c r="VR46" s="120"/>
      <c r="VS46" s="120"/>
      <c r="VT46" s="120"/>
      <c r="VU46" s="120"/>
      <c r="VV46" s="120"/>
      <c r="VW46" s="120"/>
      <c r="VX46" s="120"/>
      <c r="VY46" s="120"/>
      <c r="VZ46" s="120"/>
      <c r="WA46" s="120"/>
      <c r="WB46" s="120"/>
      <c r="WC46" s="120"/>
      <c r="WD46" s="120"/>
      <c r="WE46" s="120"/>
      <c r="WF46" s="120"/>
      <c r="WG46" s="120"/>
      <c r="WH46" s="120"/>
      <c r="WI46" s="120"/>
      <c r="WJ46" s="120"/>
      <c r="WK46" s="120"/>
      <c r="WL46" s="120"/>
      <c r="WM46" s="120"/>
      <c r="WN46" s="120"/>
      <c r="WO46" s="120"/>
      <c r="WP46" s="120"/>
      <c r="WQ46" s="120"/>
      <c r="WR46" s="120"/>
      <c r="WS46" s="120"/>
      <c r="WT46" s="120"/>
      <c r="WU46" s="120"/>
      <c r="WV46" s="120"/>
      <c r="WW46" s="120"/>
      <c r="WX46" s="120"/>
      <c r="WY46" s="120"/>
      <c r="WZ46" s="120"/>
      <c r="XA46" s="120"/>
      <c r="XB46" s="120"/>
      <c r="XC46" s="120"/>
      <c r="XD46" s="120"/>
      <c r="XE46" s="120"/>
      <c r="XF46" s="120"/>
      <c r="XG46" s="120"/>
      <c r="XH46" s="120"/>
      <c r="XI46" s="120"/>
      <c r="XJ46" s="120"/>
      <c r="XK46" s="120"/>
      <c r="XL46" s="120"/>
      <c r="XM46" s="120"/>
      <c r="XN46" s="120"/>
      <c r="XO46" s="120"/>
      <c r="XP46" s="120"/>
      <c r="XQ46" s="120"/>
      <c r="XR46" s="120"/>
      <c r="XS46" s="120"/>
      <c r="XT46" s="120"/>
      <c r="XU46" s="120"/>
      <c r="XV46" s="120"/>
      <c r="XW46" s="120"/>
      <c r="XX46" s="120"/>
      <c r="XY46" s="120"/>
      <c r="XZ46" s="120"/>
      <c r="YA46" s="120"/>
      <c r="YB46" s="120"/>
      <c r="YC46" s="120"/>
      <c r="YD46" s="120"/>
      <c r="YE46" s="120"/>
      <c r="YF46" s="120"/>
      <c r="YG46" s="120"/>
      <c r="YH46" s="120"/>
      <c r="YI46" s="120"/>
      <c r="YJ46" s="120"/>
      <c r="YK46" s="120"/>
      <c r="YL46" s="120"/>
      <c r="YM46" s="120"/>
      <c r="YN46" s="120"/>
      <c r="YO46" s="120"/>
      <c r="YP46" s="120"/>
      <c r="YQ46" s="120"/>
      <c r="YR46" s="120"/>
      <c r="YS46" s="120"/>
      <c r="YT46" s="120"/>
      <c r="YU46" s="120"/>
      <c r="YV46" s="120"/>
      <c r="YW46" s="120"/>
      <c r="YX46" s="120"/>
      <c r="YY46" s="120"/>
      <c r="YZ46" s="120"/>
      <c r="ZA46" s="120"/>
      <c r="ZB46" s="120"/>
      <c r="ZC46" s="120"/>
      <c r="ZD46" s="120"/>
      <c r="ZE46" s="120"/>
      <c r="ZF46" s="120"/>
      <c r="ZG46" s="120"/>
      <c r="ZH46" s="120"/>
      <c r="ZI46" s="120"/>
      <c r="ZJ46" s="120"/>
      <c r="ZK46" s="120"/>
      <c r="ZL46" s="120"/>
      <c r="ZM46" s="120"/>
      <c r="ZN46" s="120"/>
      <c r="ZO46" s="120"/>
      <c r="ZP46" s="120"/>
      <c r="ZQ46" s="120"/>
      <c r="ZR46" s="120"/>
      <c r="ZS46" s="120"/>
      <c r="ZT46" s="120"/>
      <c r="ZU46" s="120"/>
      <c r="ZV46" s="120"/>
      <c r="ZW46" s="120"/>
      <c r="ZX46" s="120"/>
      <c r="ZY46" s="120"/>
      <c r="ZZ46" s="120"/>
      <c r="AAA46" s="120"/>
      <c r="AAB46" s="120"/>
      <c r="AAC46" s="120"/>
      <c r="AAD46" s="120"/>
      <c r="AAE46" s="120"/>
      <c r="AAF46" s="120"/>
      <c r="AAG46" s="120"/>
      <c r="AAH46" s="120"/>
      <c r="AAI46" s="120"/>
      <c r="AAJ46" s="120"/>
      <c r="AAK46" s="120"/>
      <c r="AAL46" s="120"/>
      <c r="AAM46" s="120"/>
      <c r="AAN46" s="120"/>
      <c r="AAO46" s="120"/>
      <c r="AAP46" s="120"/>
      <c r="AAQ46" s="120"/>
      <c r="AAR46" s="120"/>
      <c r="AAS46" s="120"/>
      <c r="AAT46" s="120"/>
      <c r="AAU46" s="120"/>
      <c r="AAV46" s="120"/>
      <c r="AAW46" s="120"/>
      <c r="AAX46" s="120"/>
      <c r="AAY46" s="120"/>
      <c r="AAZ46" s="120"/>
      <c r="ABA46" s="120"/>
      <c r="ABB46" s="120"/>
      <c r="ABC46" s="120"/>
      <c r="ABD46" s="120"/>
      <c r="ABE46" s="120"/>
      <c r="ABF46" s="120"/>
      <c r="ABG46" s="120"/>
      <c r="ABH46" s="120"/>
      <c r="ABI46" s="120"/>
      <c r="ABJ46" s="120"/>
      <c r="ABK46" s="120"/>
      <c r="ABL46" s="120"/>
      <c r="ABM46" s="120"/>
      <c r="ABN46" s="120"/>
      <c r="ABO46" s="120"/>
      <c r="ABP46" s="120"/>
      <c r="ABQ46" s="120"/>
      <c r="ABR46" s="120"/>
      <c r="ABS46" s="120"/>
      <c r="ABT46" s="120"/>
      <c r="ABU46" s="120"/>
      <c r="ABV46" s="120"/>
      <c r="ABW46" s="120"/>
      <c r="ABX46" s="120"/>
      <c r="ABY46" s="120"/>
      <c r="ABZ46" s="120"/>
      <c r="ACA46" s="120"/>
      <c r="ACB46" s="120"/>
      <c r="ACC46" s="120"/>
      <c r="ACD46" s="120"/>
      <c r="ACE46" s="120"/>
      <c r="ACF46" s="120"/>
      <c r="ACG46" s="120"/>
      <c r="ACH46" s="120"/>
      <c r="ACI46" s="120"/>
      <c r="ACJ46" s="120"/>
      <c r="ACK46" s="120"/>
      <c r="ACL46" s="120"/>
      <c r="ACM46" s="120"/>
      <c r="ACN46" s="120"/>
      <c r="ACO46" s="120"/>
      <c r="ACP46" s="120"/>
      <c r="ACQ46" s="120"/>
      <c r="ACR46" s="120"/>
      <c r="ACS46" s="120"/>
      <c r="ACT46" s="120"/>
      <c r="ACU46" s="120"/>
      <c r="ACV46" s="120"/>
      <c r="ACW46" s="120"/>
      <c r="ACX46" s="120"/>
      <c r="ACY46" s="120"/>
      <c r="ACZ46" s="120"/>
      <c r="ADA46" s="120"/>
      <c r="ADB46" s="120"/>
      <c r="ADC46" s="120"/>
      <c r="ADD46" s="120"/>
      <c r="ADE46" s="120"/>
      <c r="ADF46" s="120"/>
      <c r="ADG46" s="120"/>
      <c r="ADH46" s="120"/>
      <c r="ADI46" s="120"/>
      <c r="ADJ46" s="120"/>
      <c r="ADK46" s="120"/>
      <c r="ADL46" s="120"/>
      <c r="ADM46" s="120"/>
      <c r="ADN46" s="120"/>
      <c r="ADO46" s="120"/>
      <c r="ADP46" s="120"/>
      <c r="ADQ46" s="120"/>
      <c r="ADR46" s="120"/>
      <c r="ADS46" s="120"/>
      <c r="ADT46" s="120"/>
      <c r="ADU46" s="120"/>
      <c r="ADV46" s="120"/>
      <c r="ADW46" s="120"/>
      <c r="ADX46" s="120"/>
      <c r="ADY46" s="120"/>
      <c r="ADZ46" s="120"/>
      <c r="AEA46" s="120"/>
      <c r="AEB46" s="120"/>
      <c r="AEC46" s="120"/>
      <c r="AED46" s="120"/>
      <c r="AEE46" s="120"/>
      <c r="AEF46" s="120"/>
      <c r="AEG46" s="120"/>
      <c r="AEH46" s="120"/>
      <c r="AEI46" s="120"/>
      <c r="AEJ46" s="120"/>
      <c r="AEK46" s="120"/>
      <c r="AEL46" s="120"/>
      <c r="AEM46" s="120"/>
      <c r="AEN46" s="120"/>
      <c r="AEO46" s="120"/>
      <c r="AEP46" s="120"/>
      <c r="AEQ46" s="120"/>
      <c r="AER46" s="120"/>
      <c r="AES46" s="120"/>
      <c r="AET46" s="120"/>
      <c r="AEU46" s="120"/>
      <c r="AEV46" s="120"/>
      <c r="AEW46" s="120"/>
      <c r="AEX46" s="120"/>
      <c r="AEY46" s="120"/>
      <c r="AEZ46" s="120"/>
      <c r="AFA46" s="120"/>
      <c r="AFB46" s="120"/>
      <c r="AFC46" s="120"/>
      <c r="AFD46" s="120"/>
      <c r="AFE46" s="120"/>
      <c r="AFF46" s="120"/>
      <c r="AFG46" s="120"/>
      <c r="AFH46" s="120"/>
      <c r="AFI46" s="120"/>
      <c r="AFJ46" s="120"/>
      <c r="AFK46" s="120"/>
      <c r="AFL46" s="120"/>
      <c r="AFM46" s="120"/>
      <c r="AFN46" s="120"/>
      <c r="AFO46" s="120"/>
      <c r="AFP46" s="120"/>
      <c r="AFQ46" s="120"/>
      <c r="AFR46" s="120"/>
      <c r="AFS46" s="120"/>
      <c r="AFT46" s="120"/>
      <c r="AFU46" s="120"/>
      <c r="AFV46" s="120"/>
      <c r="AFW46" s="120"/>
      <c r="AFX46" s="120"/>
      <c r="AFY46" s="120"/>
      <c r="AFZ46" s="120"/>
      <c r="AGA46" s="120"/>
      <c r="AGB46" s="120"/>
      <c r="AGC46" s="120"/>
      <c r="AGD46" s="120"/>
      <c r="AGE46" s="120"/>
      <c r="AGF46" s="120"/>
      <c r="AGG46" s="120"/>
      <c r="AGH46" s="120"/>
      <c r="AGI46" s="120"/>
      <c r="AGJ46" s="120"/>
      <c r="AGK46" s="120"/>
      <c r="AGL46" s="120"/>
      <c r="AGM46" s="120"/>
      <c r="AGN46" s="120"/>
      <c r="AGO46" s="120"/>
      <c r="AGP46" s="120"/>
      <c r="AGQ46" s="120"/>
      <c r="AGR46" s="120"/>
      <c r="AGS46" s="120"/>
      <c r="AGT46" s="120"/>
      <c r="AGU46" s="120"/>
      <c r="AGV46" s="120"/>
      <c r="AGW46" s="120"/>
      <c r="AGX46" s="120"/>
      <c r="AGY46" s="120"/>
      <c r="AGZ46" s="120"/>
      <c r="AHA46" s="120"/>
      <c r="AHB46" s="120"/>
      <c r="AHC46" s="120"/>
      <c r="AHD46" s="120"/>
      <c r="AHE46" s="120"/>
      <c r="AHF46" s="120"/>
      <c r="AHG46" s="120"/>
      <c r="AHH46" s="120"/>
      <c r="AHI46" s="120"/>
      <c r="AHJ46" s="120"/>
      <c r="AHK46" s="120"/>
      <c r="AHL46" s="120"/>
      <c r="AHM46" s="120"/>
      <c r="AHN46" s="120"/>
      <c r="AHO46" s="120"/>
      <c r="AHP46" s="120"/>
      <c r="AHQ46" s="120"/>
      <c r="AHR46" s="120"/>
      <c r="AHS46" s="120"/>
      <c r="AHT46" s="120"/>
      <c r="AHU46" s="120"/>
      <c r="AHV46" s="120"/>
      <c r="AHW46" s="120"/>
      <c r="AHX46" s="120"/>
      <c r="AHY46" s="120"/>
      <c r="AHZ46" s="120"/>
      <c r="AIA46" s="120"/>
      <c r="AIB46" s="120"/>
      <c r="AIC46" s="120"/>
      <c r="AID46" s="120"/>
      <c r="AIE46" s="120"/>
      <c r="AIF46" s="120"/>
      <c r="AIG46" s="120"/>
      <c r="AIH46" s="120"/>
      <c r="AII46" s="120"/>
      <c r="AIJ46" s="120"/>
      <c r="AIK46" s="120"/>
      <c r="AIL46" s="120"/>
      <c r="AIM46" s="120"/>
      <c r="AIN46" s="120"/>
      <c r="AIO46" s="120"/>
      <c r="AIP46" s="120"/>
      <c r="AIQ46" s="120"/>
      <c r="AIR46" s="120"/>
      <c r="AIS46" s="120"/>
      <c r="AIT46" s="120"/>
      <c r="AIU46" s="120"/>
      <c r="AIV46" s="120"/>
      <c r="AIW46" s="120"/>
      <c r="AIX46" s="120"/>
      <c r="AIY46" s="120"/>
      <c r="AIZ46" s="120"/>
      <c r="AJA46" s="120"/>
      <c r="AJB46" s="120"/>
      <c r="AJC46" s="120"/>
      <c r="AJD46" s="120"/>
      <c r="AJE46" s="120"/>
      <c r="AJF46" s="120"/>
      <c r="AJG46" s="120"/>
      <c r="AJH46" s="120"/>
      <c r="AJI46" s="120"/>
      <c r="AJJ46" s="120"/>
      <c r="AJK46" s="120"/>
      <c r="AJL46" s="120"/>
      <c r="AJM46" s="120"/>
      <c r="AJN46" s="120"/>
      <c r="AJO46" s="120"/>
      <c r="AJP46" s="120"/>
      <c r="AJQ46" s="120"/>
      <c r="AJR46" s="120"/>
      <c r="AJS46" s="120"/>
      <c r="AJT46" s="120"/>
      <c r="AJU46" s="120"/>
      <c r="AJV46" s="120"/>
      <c r="AJW46" s="120"/>
      <c r="AJX46" s="120"/>
      <c r="AJY46" s="120"/>
      <c r="AJZ46" s="120"/>
      <c r="AKA46" s="120"/>
      <c r="AKB46" s="120"/>
      <c r="AKC46" s="120"/>
      <c r="AKD46" s="120"/>
      <c r="AKE46" s="120"/>
      <c r="AKF46" s="120"/>
      <c r="AKG46" s="120"/>
      <c r="AKH46" s="120"/>
      <c r="AKI46" s="120"/>
      <c r="AKJ46" s="120"/>
      <c r="AKK46" s="120"/>
      <c r="AKL46" s="120"/>
      <c r="AKM46" s="120"/>
      <c r="AKN46" s="120"/>
      <c r="AKO46" s="120"/>
      <c r="AKP46" s="120"/>
      <c r="AKQ46" s="120"/>
      <c r="AKR46" s="120"/>
      <c r="AKS46" s="120"/>
      <c r="AKT46" s="120"/>
      <c r="AKU46" s="120"/>
      <c r="AKV46" s="120"/>
      <c r="AKW46" s="120"/>
      <c r="AKX46" s="120"/>
      <c r="AKY46" s="120"/>
      <c r="AKZ46" s="120"/>
      <c r="ALA46" s="120"/>
      <c r="ALB46" s="120"/>
      <c r="ALC46" s="120"/>
      <c r="ALD46" s="120"/>
      <c r="ALE46" s="120"/>
      <c r="ALF46" s="120"/>
      <c r="ALG46" s="120"/>
      <c r="ALH46" s="120"/>
      <c r="ALI46" s="120"/>
      <c r="ALJ46" s="120"/>
      <c r="ALK46" s="120"/>
      <c r="ALL46" s="120"/>
      <c r="ALM46" s="120"/>
      <c r="ALN46" s="120"/>
      <c r="ALO46" s="120"/>
      <c r="ALP46" s="120"/>
      <c r="ALQ46" s="120"/>
      <c r="ALR46" s="120"/>
      <c r="ALS46" s="120"/>
      <c r="ALT46" s="120"/>
      <c r="ALU46" s="120"/>
      <c r="ALV46" s="120"/>
      <c r="ALW46" s="120"/>
      <c r="ALX46" s="120"/>
      <c r="ALY46" s="120"/>
      <c r="ALZ46" s="120"/>
      <c r="AMA46" s="120"/>
      <c r="AMB46" s="120"/>
      <c r="AMC46" s="120"/>
      <c r="AMD46" s="120"/>
      <c r="AME46" s="120"/>
      <c r="AMF46" s="120"/>
      <c r="AMG46" s="120"/>
      <c r="AMH46" s="120"/>
      <c r="AMI46" s="120"/>
      <c r="AMJ46" s="120"/>
      <c r="AMK46" s="120"/>
    </row>
    <row r="47" spans="1:1025">
      <c r="A47" s="117" t="s">
        <v>1435</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c r="IV47" s="120"/>
      <c r="IW47" s="120"/>
      <c r="IX47" s="120"/>
      <c r="IY47" s="120"/>
      <c r="IZ47" s="120"/>
      <c r="JA47" s="120"/>
      <c r="JB47" s="120"/>
      <c r="JC47" s="120"/>
      <c r="JD47" s="120"/>
      <c r="JE47" s="120"/>
      <c r="JF47" s="120"/>
      <c r="JG47" s="120"/>
      <c r="JH47" s="120"/>
      <c r="JI47" s="120"/>
      <c r="JJ47" s="120"/>
      <c r="JK47" s="120"/>
      <c r="JL47" s="120"/>
      <c r="JM47" s="120"/>
      <c r="JN47" s="120"/>
      <c r="JO47" s="120"/>
      <c r="JP47" s="120"/>
      <c r="JQ47" s="120"/>
      <c r="JR47" s="120"/>
      <c r="JS47" s="120"/>
      <c r="JT47" s="120"/>
      <c r="JU47" s="120"/>
      <c r="JV47" s="120"/>
      <c r="JW47" s="120"/>
      <c r="JX47" s="120"/>
      <c r="JY47" s="120"/>
      <c r="JZ47" s="120"/>
      <c r="KA47" s="120"/>
      <c r="KB47" s="120"/>
      <c r="KC47" s="120"/>
      <c r="KD47" s="120"/>
      <c r="KE47" s="120"/>
      <c r="KF47" s="120"/>
      <c r="KG47" s="120"/>
      <c r="KH47" s="120"/>
      <c r="KI47" s="120"/>
      <c r="KJ47" s="120"/>
      <c r="KK47" s="120"/>
      <c r="KL47" s="120"/>
      <c r="KM47" s="120"/>
      <c r="KN47" s="120"/>
      <c r="KO47" s="120"/>
      <c r="KP47" s="120"/>
      <c r="KQ47" s="120"/>
      <c r="KR47" s="120"/>
      <c r="KS47" s="120"/>
      <c r="KT47" s="120"/>
      <c r="KU47" s="120"/>
      <c r="KV47" s="120"/>
      <c r="KW47" s="120"/>
      <c r="KX47" s="120"/>
      <c r="KY47" s="120"/>
      <c r="KZ47" s="120"/>
      <c r="LA47" s="120"/>
      <c r="LB47" s="120"/>
      <c r="LC47" s="120"/>
      <c r="LD47" s="120"/>
      <c r="LE47" s="120"/>
      <c r="LF47" s="120"/>
      <c r="LG47" s="120"/>
      <c r="LH47" s="120"/>
      <c r="LI47" s="120"/>
      <c r="LJ47" s="120"/>
      <c r="LK47" s="120"/>
      <c r="LL47" s="120"/>
      <c r="LM47" s="120"/>
      <c r="LN47" s="120"/>
      <c r="LO47" s="120"/>
      <c r="LP47" s="120"/>
      <c r="LQ47" s="120"/>
      <c r="LR47" s="120"/>
      <c r="LS47" s="120"/>
      <c r="LT47" s="120"/>
      <c r="LU47" s="120"/>
      <c r="LV47" s="120"/>
      <c r="LW47" s="120"/>
      <c r="LX47" s="120"/>
      <c r="LY47" s="120"/>
      <c r="LZ47" s="120"/>
      <c r="MA47" s="120"/>
      <c r="MB47" s="120"/>
      <c r="MC47" s="120"/>
      <c r="MD47" s="120"/>
      <c r="ME47" s="120"/>
      <c r="MF47" s="120"/>
      <c r="MG47" s="120"/>
      <c r="MH47" s="120"/>
      <c r="MI47" s="120"/>
      <c r="MJ47" s="120"/>
      <c r="MK47" s="120"/>
      <c r="ML47" s="120"/>
      <c r="MM47" s="120"/>
      <c r="MN47" s="120"/>
      <c r="MO47" s="120"/>
      <c r="MP47" s="120"/>
      <c r="MQ47" s="120"/>
      <c r="MR47" s="120"/>
      <c r="MS47" s="120"/>
      <c r="MT47" s="120"/>
      <c r="MU47" s="120"/>
      <c r="MV47" s="120"/>
      <c r="MW47" s="120"/>
      <c r="MX47" s="120"/>
      <c r="MY47" s="120"/>
      <c r="MZ47" s="120"/>
      <c r="NA47" s="120"/>
      <c r="NB47" s="120"/>
      <c r="NC47" s="120"/>
      <c r="ND47" s="120"/>
      <c r="NE47" s="120"/>
      <c r="NF47" s="120"/>
      <c r="NG47" s="120"/>
      <c r="NH47" s="120"/>
      <c r="NI47" s="120"/>
      <c r="NJ47" s="120"/>
      <c r="NK47" s="120"/>
      <c r="NL47" s="120"/>
      <c r="NM47" s="120"/>
      <c r="NN47" s="120"/>
      <c r="NO47" s="120"/>
      <c r="NP47" s="120"/>
      <c r="NQ47" s="120"/>
      <c r="NR47" s="120"/>
      <c r="NS47" s="120"/>
      <c r="NT47" s="120"/>
      <c r="NU47" s="120"/>
      <c r="NV47" s="120"/>
      <c r="NW47" s="120"/>
      <c r="NX47" s="120"/>
      <c r="NY47" s="120"/>
      <c r="NZ47" s="120"/>
      <c r="OA47" s="120"/>
      <c r="OB47" s="120"/>
      <c r="OC47" s="120"/>
      <c r="OD47" s="120"/>
      <c r="OE47" s="120"/>
      <c r="OF47" s="120"/>
      <c r="OG47" s="120"/>
      <c r="OH47" s="120"/>
      <c r="OI47" s="120"/>
      <c r="OJ47" s="120"/>
      <c r="OK47" s="120"/>
      <c r="OL47" s="120"/>
      <c r="OM47" s="120"/>
      <c r="ON47" s="120"/>
      <c r="OO47" s="120"/>
      <c r="OP47" s="120"/>
      <c r="OQ47" s="120"/>
      <c r="OR47" s="120"/>
      <c r="OS47" s="120"/>
      <c r="OT47" s="120"/>
      <c r="OU47" s="120"/>
      <c r="OV47" s="120"/>
      <c r="OW47" s="120"/>
      <c r="OX47" s="120"/>
      <c r="OY47" s="120"/>
      <c r="OZ47" s="120"/>
      <c r="PA47" s="120"/>
      <c r="PB47" s="120"/>
      <c r="PC47" s="120"/>
      <c r="PD47" s="120"/>
      <c r="PE47" s="120"/>
      <c r="PF47" s="120"/>
      <c r="PG47" s="120"/>
      <c r="PH47" s="120"/>
      <c r="PI47" s="120"/>
      <c r="PJ47" s="120"/>
      <c r="PK47" s="120"/>
      <c r="PL47" s="120"/>
      <c r="PM47" s="120"/>
      <c r="PN47" s="120"/>
      <c r="PO47" s="120"/>
      <c r="PP47" s="120"/>
      <c r="PQ47" s="120"/>
      <c r="PR47" s="120"/>
      <c r="PS47" s="120"/>
      <c r="PT47" s="120"/>
      <c r="PU47" s="120"/>
      <c r="PV47" s="120"/>
      <c r="PW47" s="120"/>
      <c r="PX47" s="120"/>
      <c r="PY47" s="120"/>
      <c r="PZ47" s="120"/>
      <c r="QA47" s="120"/>
      <c r="QB47" s="120"/>
      <c r="QC47" s="120"/>
      <c r="QD47" s="120"/>
      <c r="QE47" s="120"/>
      <c r="QF47" s="120"/>
      <c r="QG47" s="120"/>
      <c r="QH47" s="120"/>
      <c r="QI47" s="120"/>
      <c r="QJ47" s="120"/>
      <c r="QK47" s="120"/>
      <c r="QL47" s="120"/>
      <c r="QM47" s="120"/>
      <c r="QN47" s="120"/>
      <c r="QO47" s="120"/>
      <c r="QP47" s="120"/>
      <c r="QQ47" s="120"/>
      <c r="QR47" s="120"/>
      <c r="QS47" s="120"/>
      <c r="QT47" s="120"/>
      <c r="QU47" s="120"/>
      <c r="QV47" s="120"/>
      <c r="QW47" s="120"/>
      <c r="QX47" s="120"/>
      <c r="QY47" s="120"/>
      <c r="QZ47" s="120"/>
      <c r="RA47" s="120"/>
      <c r="RB47" s="120"/>
      <c r="RC47" s="120"/>
      <c r="RD47" s="120"/>
      <c r="RE47" s="120"/>
      <c r="RF47" s="120"/>
      <c r="RG47" s="120"/>
      <c r="RH47" s="120"/>
      <c r="RI47" s="120"/>
      <c r="RJ47" s="120"/>
      <c r="RK47" s="120"/>
      <c r="RL47" s="120"/>
      <c r="RM47" s="120"/>
      <c r="RN47" s="120"/>
      <c r="RO47" s="120"/>
      <c r="RP47" s="120"/>
      <c r="RQ47" s="120"/>
      <c r="RR47" s="120"/>
      <c r="RS47" s="120"/>
      <c r="RT47" s="120"/>
      <c r="RU47" s="120"/>
      <c r="RV47" s="120"/>
      <c r="RW47" s="120"/>
      <c r="RX47" s="120"/>
      <c r="RY47" s="120"/>
      <c r="RZ47" s="120"/>
      <c r="SA47" s="120"/>
      <c r="SB47" s="120"/>
      <c r="SC47" s="120"/>
      <c r="SD47" s="120"/>
      <c r="SE47" s="120"/>
      <c r="SF47" s="120"/>
      <c r="SG47" s="120"/>
      <c r="SH47" s="120"/>
      <c r="SI47" s="120"/>
      <c r="SJ47" s="120"/>
      <c r="SK47" s="120"/>
      <c r="SL47" s="120"/>
      <c r="SM47" s="120"/>
      <c r="SN47" s="120"/>
      <c r="SO47" s="120"/>
      <c r="SP47" s="120"/>
      <c r="SQ47" s="120"/>
      <c r="SR47" s="120"/>
      <c r="SS47" s="120"/>
      <c r="ST47" s="120"/>
      <c r="SU47" s="120"/>
      <c r="SV47" s="120"/>
      <c r="SW47" s="120"/>
      <c r="SX47" s="120"/>
      <c r="SY47" s="120"/>
      <c r="SZ47" s="120"/>
      <c r="TA47" s="120"/>
      <c r="TB47" s="120"/>
      <c r="TC47" s="120"/>
      <c r="TD47" s="120"/>
      <c r="TE47" s="120"/>
      <c r="TF47" s="120"/>
      <c r="TG47" s="120"/>
      <c r="TH47" s="120"/>
      <c r="TI47" s="120"/>
      <c r="TJ47" s="120"/>
      <c r="TK47" s="120"/>
      <c r="TL47" s="120"/>
      <c r="TM47" s="120"/>
      <c r="TN47" s="120"/>
      <c r="TO47" s="120"/>
      <c r="TP47" s="120"/>
      <c r="TQ47" s="120"/>
      <c r="TR47" s="120"/>
      <c r="TS47" s="120"/>
      <c r="TT47" s="120"/>
      <c r="TU47" s="120"/>
      <c r="TV47" s="120"/>
      <c r="TW47" s="120"/>
      <c r="TX47" s="120"/>
      <c r="TY47" s="120"/>
      <c r="TZ47" s="120"/>
      <c r="UA47" s="120"/>
      <c r="UB47" s="120"/>
      <c r="UC47" s="120"/>
      <c r="UD47" s="120"/>
      <c r="UE47" s="120"/>
      <c r="UF47" s="120"/>
      <c r="UG47" s="120"/>
      <c r="UH47" s="120"/>
      <c r="UI47" s="120"/>
      <c r="UJ47" s="120"/>
      <c r="UK47" s="120"/>
      <c r="UL47" s="120"/>
      <c r="UM47" s="120"/>
      <c r="UN47" s="120"/>
      <c r="UO47" s="120"/>
      <c r="UP47" s="120"/>
      <c r="UQ47" s="120"/>
      <c r="UR47" s="120"/>
      <c r="US47" s="120"/>
      <c r="UT47" s="120"/>
      <c r="UU47" s="120"/>
      <c r="UV47" s="120"/>
      <c r="UW47" s="120"/>
      <c r="UX47" s="120"/>
      <c r="UY47" s="120"/>
      <c r="UZ47" s="120"/>
      <c r="VA47" s="120"/>
      <c r="VB47" s="120"/>
      <c r="VC47" s="120"/>
      <c r="VD47" s="120"/>
      <c r="VE47" s="120"/>
      <c r="VF47" s="120"/>
      <c r="VG47" s="120"/>
      <c r="VH47" s="120"/>
      <c r="VI47" s="120"/>
      <c r="VJ47" s="120"/>
      <c r="VK47" s="120"/>
      <c r="VL47" s="120"/>
      <c r="VM47" s="120"/>
      <c r="VN47" s="120"/>
      <c r="VO47" s="120"/>
      <c r="VP47" s="120"/>
      <c r="VQ47" s="120"/>
      <c r="VR47" s="120"/>
      <c r="VS47" s="120"/>
      <c r="VT47" s="120"/>
      <c r="VU47" s="120"/>
      <c r="VV47" s="120"/>
      <c r="VW47" s="120"/>
      <c r="VX47" s="120"/>
      <c r="VY47" s="120"/>
      <c r="VZ47" s="120"/>
      <c r="WA47" s="120"/>
      <c r="WB47" s="120"/>
      <c r="WC47" s="120"/>
      <c r="WD47" s="120"/>
      <c r="WE47" s="120"/>
      <c r="WF47" s="120"/>
      <c r="WG47" s="120"/>
      <c r="WH47" s="120"/>
      <c r="WI47" s="120"/>
      <c r="WJ47" s="120"/>
      <c r="WK47" s="120"/>
      <c r="WL47" s="120"/>
      <c r="WM47" s="120"/>
      <c r="WN47" s="120"/>
      <c r="WO47" s="120"/>
      <c r="WP47" s="120"/>
      <c r="WQ47" s="120"/>
      <c r="WR47" s="120"/>
      <c r="WS47" s="120"/>
      <c r="WT47" s="120"/>
      <c r="WU47" s="120"/>
      <c r="WV47" s="120"/>
      <c r="WW47" s="120"/>
      <c r="WX47" s="120"/>
      <c r="WY47" s="120"/>
      <c r="WZ47" s="120"/>
      <c r="XA47" s="120"/>
      <c r="XB47" s="120"/>
      <c r="XC47" s="120"/>
      <c r="XD47" s="120"/>
      <c r="XE47" s="120"/>
      <c r="XF47" s="120"/>
      <c r="XG47" s="120"/>
      <c r="XH47" s="120"/>
      <c r="XI47" s="120"/>
      <c r="XJ47" s="120"/>
      <c r="XK47" s="120"/>
      <c r="XL47" s="120"/>
      <c r="XM47" s="120"/>
      <c r="XN47" s="120"/>
      <c r="XO47" s="120"/>
      <c r="XP47" s="120"/>
      <c r="XQ47" s="120"/>
      <c r="XR47" s="120"/>
      <c r="XS47" s="120"/>
      <c r="XT47" s="120"/>
      <c r="XU47" s="120"/>
      <c r="XV47" s="120"/>
      <c r="XW47" s="120"/>
      <c r="XX47" s="120"/>
      <c r="XY47" s="120"/>
      <c r="XZ47" s="120"/>
      <c r="YA47" s="120"/>
      <c r="YB47" s="120"/>
      <c r="YC47" s="120"/>
      <c r="YD47" s="120"/>
      <c r="YE47" s="120"/>
      <c r="YF47" s="120"/>
      <c r="YG47" s="120"/>
      <c r="YH47" s="120"/>
      <c r="YI47" s="120"/>
      <c r="YJ47" s="120"/>
      <c r="YK47" s="120"/>
      <c r="YL47" s="120"/>
      <c r="YM47" s="120"/>
      <c r="YN47" s="120"/>
      <c r="YO47" s="120"/>
      <c r="YP47" s="120"/>
      <c r="YQ47" s="120"/>
      <c r="YR47" s="120"/>
      <c r="YS47" s="120"/>
      <c r="YT47" s="120"/>
      <c r="YU47" s="120"/>
      <c r="YV47" s="120"/>
      <c r="YW47" s="120"/>
      <c r="YX47" s="120"/>
      <c r="YY47" s="120"/>
      <c r="YZ47" s="120"/>
      <c r="ZA47" s="120"/>
      <c r="ZB47" s="120"/>
      <c r="ZC47" s="120"/>
      <c r="ZD47" s="120"/>
      <c r="ZE47" s="120"/>
      <c r="ZF47" s="120"/>
      <c r="ZG47" s="120"/>
      <c r="ZH47" s="120"/>
      <c r="ZI47" s="120"/>
      <c r="ZJ47" s="120"/>
      <c r="ZK47" s="120"/>
      <c r="ZL47" s="120"/>
      <c r="ZM47" s="120"/>
      <c r="ZN47" s="120"/>
      <c r="ZO47" s="120"/>
      <c r="ZP47" s="120"/>
      <c r="ZQ47" s="120"/>
      <c r="ZR47" s="120"/>
      <c r="ZS47" s="120"/>
      <c r="ZT47" s="120"/>
      <c r="ZU47" s="120"/>
      <c r="ZV47" s="120"/>
      <c r="ZW47" s="120"/>
      <c r="ZX47" s="120"/>
      <c r="ZY47" s="120"/>
      <c r="ZZ47" s="120"/>
      <c r="AAA47" s="120"/>
      <c r="AAB47" s="120"/>
      <c r="AAC47" s="120"/>
      <c r="AAD47" s="120"/>
      <c r="AAE47" s="120"/>
      <c r="AAF47" s="120"/>
      <c r="AAG47" s="120"/>
      <c r="AAH47" s="120"/>
      <c r="AAI47" s="120"/>
      <c r="AAJ47" s="120"/>
      <c r="AAK47" s="120"/>
      <c r="AAL47" s="120"/>
      <c r="AAM47" s="120"/>
      <c r="AAN47" s="120"/>
      <c r="AAO47" s="120"/>
      <c r="AAP47" s="120"/>
      <c r="AAQ47" s="120"/>
      <c r="AAR47" s="120"/>
      <c r="AAS47" s="120"/>
      <c r="AAT47" s="120"/>
      <c r="AAU47" s="120"/>
      <c r="AAV47" s="120"/>
      <c r="AAW47" s="120"/>
      <c r="AAX47" s="120"/>
      <c r="AAY47" s="120"/>
      <c r="AAZ47" s="120"/>
      <c r="ABA47" s="120"/>
      <c r="ABB47" s="120"/>
      <c r="ABC47" s="120"/>
      <c r="ABD47" s="120"/>
      <c r="ABE47" s="120"/>
      <c r="ABF47" s="120"/>
      <c r="ABG47" s="120"/>
      <c r="ABH47" s="120"/>
      <c r="ABI47" s="120"/>
      <c r="ABJ47" s="120"/>
      <c r="ABK47" s="120"/>
      <c r="ABL47" s="120"/>
      <c r="ABM47" s="120"/>
      <c r="ABN47" s="120"/>
      <c r="ABO47" s="120"/>
      <c r="ABP47" s="120"/>
      <c r="ABQ47" s="120"/>
      <c r="ABR47" s="120"/>
      <c r="ABS47" s="120"/>
      <c r="ABT47" s="120"/>
      <c r="ABU47" s="120"/>
      <c r="ABV47" s="120"/>
      <c r="ABW47" s="120"/>
      <c r="ABX47" s="120"/>
      <c r="ABY47" s="120"/>
      <c r="ABZ47" s="120"/>
      <c r="ACA47" s="120"/>
      <c r="ACB47" s="120"/>
      <c r="ACC47" s="120"/>
      <c r="ACD47" s="120"/>
      <c r="ACE47" s="120"/>
      <c r="ACF47" s="120"/>
      <c r="ACG47" s="120"/>
      <c r="ACH47" s="120"/>
      <c r="ACI47" s="120"/>
      <c r="ACJ47" s="120"/>
      <c r="ACK47" s="120"/>
      <c r="ACL47" s="120"/>
      <c r="ACM47" s="120"/>
      <c r="ACN47" s="120"/>
      <c r="ACO47" s="120"/>
      <c r="ACP47" s="120"/>
      <c r="ACQ47" s="120"/>
      <c r="ACR47" s="120"/>
      <c r="ACS47" s="120"/>
      <c r="ACT47" s="120"/>
      <c r="ACU47" s="120"/>
      <c r="ACV47" s="120"/>
      <c r="ACW47" s="120"/>
      <c r="ACX47" s="120"/>
      <c r="ACY47" s="120"/>
      <c r="ACZ47" s="120"/>
      <c r="ADA47" s="120"/>
      <c r="ADB47" s="120"/>
      <c r="ADC47" s="120"/>
      <c r="ADD47" s="120"/>
      <c r="ADE47" s="120"/>
      <c r="ADF47" s="120"/>
      <c r="ADG47" s="120"/>
      <c r="ADH47" s="120"/>
      <c r="ADI47" s="120"/>
      <c r="ADJ47" s="120"/>
      <c r="ADK47" s="120"/>
      <c r="ADL47" s="120"/>
      <c r="ADM47" s="120"/>
      <c r="ADN47" s="120"/>
      <c r="ADO47" s="120"/>
      <c r="ADP47" s="120"/>
      <c r="ADQ47" s="120"/>
      <c r="ADR47" s="120"/>
      <c r="ADS47" s="120"/>
      <c r="ADT47" s="120"/>
      <c r="ADU47" s="120"/>
      <c r="ADV47" s="120"/>
      <c r="ADW47" s="120"/>
      <c r="ADX47" s="120"/>
      <c r="ADY47" s="120"/>
      <c r="ADZ47" s="120"/>
      <c r="AEA47" s="120"/>
      <c r="AEB47" s="120"/>
      <c r="AEC47" s="120"/>
      <c r="AED47" s="120"/>
      <c r="AEE47" s="120"/>
      <c r="AEF47" s="120"/>
      <c r="AEG47" s="120"/>
      <c r="AEH47" s="120"/>
      <c r="AEI47" s="120"/>
      <c r="AEJ47" s="120"/>
      <c r="AEK47" s="120"/>
      <c r="AEL47" s="120"/>
      <c r="AEM47" s="120"/>
      <c r="AEN47" s="120"/>
      <c r="AEO47" s="120"/>
      <c r="AEP47" s="120"/>
      <c r="AEQ47" s="120"/>
      <c r="AER47" s="120"/>
      <c r="AES47" s="120"/>
      <c r="AET47" s="120"/>
      <c r="AEU47" s="120"/>
      <c r="AEV47" s="120"/>
      <c r="AEW47" s="120"/>
      <c r="AEX47" s="120"/>
      <c r="AEY47" s="120"/>
      <c r="AEZ47" s="120"/>
      <c r="AFA47" s="120"/>
      <c r="AFB47" s="120"/>
      <c r="AFC47" s="120"/>
      <c r="AFD47" s="120"/>
      <c r="AFE47" s="120"/>
      <c r="AFF47" s="120"/>
      <c r="AFG47" s="120"/>
      <c r="AFH47" s="120"/>
      <c r="AFI47" s="120"/>
      <c r="AFJ47" s="120"/>
      <c r="AFK47" s="120"/>
      <c r="AFL47" s="120"/>
      <c r="AFM47" s="120"/>
      <c r="AFN47" s="120"/>
      <c r="AFO47" s="120"/>
      <c r="AFP47" s="120"/>
      <c r="AFQ47" s="120"/>
      <c r="AFR47" s="120"/>
      <c r="AFS47" s="120"/>
      <c r="AFT47" s="120"/>
      <c r="AFU47" s="120"/>
      <c r="AFV47" s="120"/>
      <c r="AFW47" s="120"/>
      <c r="AFX47" s="120"/>
      <c r="AFY47" s="120"/>
      <c r="AFZ47" s="120"/>
      <c r="AGA47" s="120"/>
      <c r="AGB47" s="120"/>
      <c r="AGC47" s="120"/>
      <c r="AGD47" s="120"/>
      <c r="AGE47" s="120"/>
      <c r="AGF47" s="120"/>
      <c r="AGG47" s="120"/>
      <c r="AGH47" s="120"/>
      <c r="AGI47" s="120"/>
      <c r="AGJ47" s="120"/>
      <c r="AGK47" s="120"/>
      <c r="AGL47" s="120"/>
      <c r="AGM47" s="120"/>
      <c r="AGN47" s="120"/>
      <c r="AGO47" s="120"/>
      <c r="AGP47" s="120"/>
      <c r="AGQ47" s="120"/>
      <c r="AGR47" s="120"/>
      <c r="AGS47" s="120"/>
      <c r="AGT47" s="120"/>
      <c r="AGU47" s="120"/>
      <c r="AGV47" s="120"/>
      <c r="AGW47" s="120"/>
      <c r="AGX47" s="120"/>
      <c r="AGY47" s="120"/>
      <c r="AGZ47" s="120"/>
      <c r="AHA47" s="120"/>
      <c r="AHB47" s="120"/>
      <c r="AHC47" s="120"/>
      <c r="AHD47" s="120"/>
      <c r="AHE47" s="120"/>
      <c r="AHF47" s="120"/>
      <c r="AHG47" s="120"/>
      <c r="AHH47" s="120"/>
      <c r="AHI47" s="120"/>
      <c r="AHJ47" s="120"/>
      <c r="AHK47" s="120"/>
      <c r="AHL47" s="120"/>
      <c r="AHM47" s="120"/>
      <c r="AHN47" s="120"/>
      <c r="AHO47" s="120"/>
      <c r="AHP47" s="120"/>
      <c r="AHQ47" s="120"/>
      <c r="AHR47" s="120"/>
      <c r="AHS47" s="120"/>
      <c r="AHT47" s="120"/>
      <c r="AHU47" s="120"/>
      <c r="AHV47" s="120"/>
      <c r="AHW47" s="120"/>
      <c r="AHX47" s="120"/>
      <c r="AHY47" s="120"/>
      <c r="AHZ47" s="120"/>
      <c r="AIA47" s="120"/>
      <c r="AIB47" s="120"/>
      <c r="AIC47" s="120"/>
      <c r="AID47" s="120"/>
      <c r="AIE47" s="120"/>
      <c r="AIF47" s="120"/>
      <c r="AIG47" s="120"/>
      <c r="AIH47" s="120"/>
      <c r="AII47" s="120"/>
      <c r="AIJ47" s="120"/>
      <c r="AIK47" s="120"/>
      <c r="AIL47" s="120"/>
      <c r="AIM47" s="120"/>
      <c r="AIN47" s="120"/>
      <c r="AIO47" s="120"/>
      <c r="AIP47" s="120"/>
      <c r="AIQ47" s="120"/>
      <c r="AIR47" s="120"/>
      <c r="AIS47" s="120"/>
      <c r="AIT47" s="120"/>
      <c r="AIU47" s="120"/>
      <c r="AIV47" s="120"/>
      <c r="AIW47" s="120"/>
      <c r="AIX47" s="120"/>
      <c r="AIY47" s="120"/>
      <c r="AIZ47" s="120"/>
      <c r="AJA47" s="120"/>
      <c r="AJB47" s="120"/>
      <c r="AJC47" s="120"/>
      <c r="AJD47" s="120"/>
      <c r="AJE47" s="120"/>
      <c r="AJF47" s="120"/>
      <c r="AJG47" s="120"/>
      <c r="AJH47" s="120"/>
      <c r="AJI47" s="120"/>
      <c r="AJJ47" s="120"/>
      <c r="AJK47" s="120"/>
      <c r="AJL47" s="120"/>
      <c r="AJM47" s="120"/>
      <c r="AJN47" s="120"/>
      <c r="AJO47" s="120"/>
      <c r="AJP47" s="120"/>
      <c r="AJQ47" s="120"/>
      <c r="AJR47" s="120"/>
      <c r="AJS47" s="120"/>
      <c r="AJT47" s="120"/>
      <c r="AJU47" s="120"/>
      <c r="AJV47" s="120"/>
      <c r="AJW47" s="120"/>
      <c r="AJX47" s="120"/>
      <c r="AJY47" s="120"/>
      <c r="AJZ47" s="120"/>
      <c r="AKA47" s="120"/>
      <c r="AKB47" s="120"/>
      <c r="AKC47" s="120"/>
      <c r="AKD47" s="120"/>
      <c r="AKE47" s="120"/>
      <c r="AKF47" s="120"/>
      <c r="AKG47" s="120"/>
      <c r="AKH47" s="120"/>
      <c r="AKI47" s="120"/>
      <c r="AKJ47" s="120"/>
      <c r="AKK47" s="120"/>
      <c r="AKL47" s="120"/>
      <c r="AKM47" s="120"/>
      <c r="AKN47" s="120"/>
      <c r="AKO47" s="120"/>
      <c r="AKP47" s="120"/>
      <c r="AKQ47" s="120"/>
      <c r="AKR47" s="120"/>
      <c r="AKS47" s="120"/>
      <c r="AKT47" s="120"/>
      <c r="AKU47" s="120"/>
      <c r="AKV47" s="120"/>
      <c r="AKW47" s="120"/>
      <c r="AKX47" s="120"/>
      <c r="AKY47" s="120"/>
      <c r="AKZ47" s="120"/>
      <c r="ALA47" s="120"/>
      <c r="ALB47" s="120"/>
      <c r="ALC47" s="120"/>
      <c r="ALD47" s="120"/>
      <c r="ALE47" s="120"/>
      <c r="ALF47" s="120"/>
      <c r="ALG47" s="120"/>
      <c r="ALH47" s="120"/>
      <c r="ALI47" s="120"/>
      <c r="ALJ47" s="120"/>
      <c r="ALK47" s="120"/>
      <c r="ALL47" s="120"/>
      <c r="ALM47" s="120"/>
      <c r="ALN47" s="120"/>
      <c r="ALO47" s="120"/>
      <c r="ALP47" s="120"/>
      <c r="ALQ47" s="120"/>
      <c r="ALR47" s="120"/>
      <c r="ALS47" s="120"/>
      <c r="ALT47" s="120"/>
      <c r="ALU47" s="120"/>
      <c r="ALV47" s="120"/>
      <c r="ALW47" s="120"/>
      <c r="ALX47" s="120"/>
      <c r="ALY47" s="120"/>
      <c r="ALZ47" s="120"/>
      <c r="AMA47" s="120"/>
      <c r="AMB47" s="120"/>
      <c r="AMC47" s="120"/>
      <c r="AMD47" s="120"/>
      <c r="AME47" s="120"/>
      <c r="AMF47" s="120"/>
      <c r="AMG47" s="120"/>
      <c r="AMH47" s="120"/>
      <c r="AMI47" s="120"/>
      <c r="AMJ47" s="120"/>
      <c r="AMK47" s="120"/>
    </row>
    <row r="48" spans="1:1025">
      <c r="A48" s="689" t="s">
        <v>1436</v>
      </c>
      <c r="B48" s="689"/>
      <c r="C48" s="689"/>
      <c r="D48" s="689"/>
      <c r="E48" s="689"/>
      <c r="F48" s="689"/>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c r="BL48" s="120"/>
      <c r="BM48" s="120"/>
      <c r="BN48" s="120"/>
      <c r="BO48" s="120"/>
      <c r="BP48" s="120"/>
      <c r="BQ48" s="120"/>
      <c r="BR48" s="120"/>
      <c r="BS48" s="120"/>
      <c r="BT48" s="120"/>
      <c r="BU48" s="120"/>
      <c r="BV48" s="120"/>
      <c r="BW48" s="120"/>
      <c r="BX48" s="120"/>
      <c r="BY48" s="120"/>
      <c r="BZ48" s="120"/>
      <c r="CA48" s="120"/>
      <c r="CB48" s="120"/>
      <c r="CC48" s="120"/>
      <c r="CD48" s="120"/>
      <c r="CE48" s="120"/>
      <c r="CF48" s="120"/>
      <c r="CG48" s="120"/>
      <c r="CH48" s="120"/>
      <c r="CI48" s="120"/>
      <c r="CJ48" s="120"/>
      <c r="CK48" s="120"/>
      <c r="CL48" s="120"/>
      <c r="CM48" s="120"/>
      <c r="CN48" s="120"/>
      <c r="CO48" s="120"/>
      <c r="CP48" s="120"/>
      <c r="CQ48" s="120"/>
      <c r="CR48" s="120"/>
      <c r="CS48" s="120"/>
      <c r="CT48" s="120"/>
      <c r="CU48" s="120"/>
      <c r="CV48" s="120"/>
      <c r="CW48" s="120"/>
      <c r="CX48" s="120"/>
      <c r="CY48" s="120"/>
      <c r="CZ48" s="120"/>
      <c r="DA48" s="120"/>
      <c r="DB48" s="120"/>
      <c r="DC48" s="120"/>
      <c r="DD48" s="120"/>
      <c r="DE48" s="120"/>
      <c r="DF48" s="120"/>
      <c r="DG48" s="120"/>
      <c r="DH48" s="120"/>
      <c r="DI48" s="120"/>
      <c r="DJ48" s="120"/>
      <c r="DK48" s="120"/>
      <c r="DL48" s="120"/>
      <c r="DM48" s="120"/>
      <c r="DN48" s="120"/>
      <c r="DO48" s="120"/>
      <c r="DP48" s="120"/>
      <c r="DQ48" s="120"/>
      <c r="DR48" s="120"/>
      <c r="DS48" s="120"/>
      <c r="DT48" s="120"/>
      <c r="DU48" s="120"/>
      <c r="DV48" s="120"/>
      <c r="DW48" s="120"/>
      <c r="DX48" s="120"/>
      <c r="DY48" s="120"/>
      <c r="DZ48" s="120"/>
      <c r="EA48" s="120"/>
      <c r="EB48" s="120"/>
      <c r="EC48" s="120"/>
      <c r="ED48" s="120"/>
      <c r="EE48" s="120"/>
      <c r="EF48" s="120"/>
      <c r="EG48" s="120"/>
      <c r="EH48" s="120"/>
      <c r="EI48" s="120"/>
      <c r="EJ48" s="120"/>
      <c r="EK48" s="120"/>
      <c r="EL48" s="120"/>
      <c r="EM48" s="120"/>
      <c r="EN48" s="120"/>
      <c r="EO48" s="120"/>
      <c r="EP48" s="120"/>
      <c r="EQ48" s="120"/>
      <c r="ER48" s="120"/>
      <c r="ES48" s="120"/>
      <c r="ET48" s="120"/>
      <c r="EU48" s="120"/>
      <c r="EV48" s="120"/>
      <c r="EW48" s="120"/>
      <c r="EX48" s="120"/>
      <c r="EY48" s="120"/>
      <c r="EZ48" s="120"/>
      <c r="FA48" s="120"/>
      <c r="FB48" s="120"/>
      <c r="FC48" s="120"/>
      <c r="FD48" s="120"/>
      <c r="FE48" s="120"/>
      <c r="FF48" s="120"/>
      <c r="FG48" s="120"/>
      <c r="FH48" s="120"/>
      <c r="FI48" s="120"/>
      <c r="FJ48" s="120"/>
      <c r="FK48" s="120"/>
      <c r="FL48" s="120"/>
      <c r="FM48" s="120"/>
      <c r="FN48" s="120"/>
      <c r="FO48" s="120"/>
      <c r="FP48" s="120"/>
      <c r="FQ48" s="120"/>
      <c r="FR48" s="120"/>
      <c r="FS48" s="120"/>
      <c r="FT48" s="120"/>
      <c r="FU48" s="120"/>
      <c r="FV48" s="120"/>
      <c r="FW48" s="120"/>
      <c r="FX48" s="120"/>
      <c r="FY48" s="120"/>
      <c r="FZ48" s="120"/>
      <c r="GA48" s="120"/>
      <c r="GB48" s="120"/>
      <c r="GC48" s="120"/>
      <c r="GD48" s="120"/>
      <c r="GE48" s="120"/>
      <c r="GF48" s="120"/>
      <c r="GG48" s="120"/>
      <c r="GH48" s="120"/>
      <c r="GI48" s="120"/>
      <c r="GJ48" s="120"/>
      <c r="GK48" s="120"/>
      <c r="GL48" s="120"/>
      <c r="GM48" s="120"/>
      <c r="GN48" s="120"/>
      <c r="GO48" s="120"/>
      <c r="GP48" s="120"/>
      <c r="GQ48" s="120"/>
      <c r="GR48" s="120"/>
      <c r="GS48" s="120"/>
      <c r="GT48" s="120"/>
      <c r="GU48" s="120"/>
      <c r="GV48" s="120"/>
      <c r="GW48" s="120"/>
      <c r="GX48" s="120"/>
      <c r="GY48" s="120"/>
      <c r="GZ48" s="120"/>
      <c r="HA48" s="120"/>
      <c r="HB48" s="120"/>
      <c r="HC48" s="120"/>
      <c r="HD48" s="120"/>
      <c r="HE48" s="120"/>
      <c r="HF48" s="120"/>
      <c r="HG48" s="120"/>
      <c r="HH48" s="120"/>
      <c r="HI48" s="120"/>
      <c r="HJ48" s="120"/>
      <c r="HK48" s="120"/>
      <c r="HL48" s="120"/>
      <c r="HM48" s="120"/>
      <c r="HN48" s="120"/>
      <c r="HO48" s="120"/>
      <c r="HP48" s="120"/>
      <c r="HQ48" s="120"/>
      <c r="HR48" s="120"/>
      <c r="HS48" s="120"/>
      <c r="HT48" s="120"/>
      <c r="HU48" s="120"/>
      <c r="HV48" s="120"/>
      <c r="HW48" s="120"/>
      <c r="HX48" s="120"/>
      <c r="HY48" s="120"/>
      <c r="HZ48" s="120"/>
      <c r="IA48" s="120"/>
      <c r="IB48" s="120"/>
      <c r="IC48" s="120"/>
      <c r="ID48" s="120"/>
      <c r="IE48" s="120"/>
      <c r="IF48" s="120"/>
      <c r="IG48" s="120"/>
      <c r="IH48" s="120"/>
      <c r="II48" s="120"/>
      <c r="IJ48" s="120"/>
      <c r="IK48" s="120"/>
      <c r="IL48" s="120"/>
      <c r="IM48" s="120"/>
      <c r="IN48" s="120"/>
      <c r="IO48" s="120"/>
      <c r="IP48" s="120"/>
      <c r="IQ48" s="120"/>
      <c r="IR48" s="120"/>
      <c r="IS48" s="120"/>
      <c r="IT48" s="120"/>
      <c r="IU48" s="120"/>
      <c r="IV48" s="120"/>
      <c r="IW48" s="120"/>
      <c r="IX48" s="120"/>
      <c r="IY48" s="120"/>
      <c r="IZ48" s="120"/>
      <c r="JA48" s="120"/>
      <c r="JB48" s="120"/>
      <c r="JC48" s="120"/>
      <c r="JD48" s="120"/>
      <c r="JE48" s="120"/>
      <c r="JF48" s="120"/>
      <c r="JG48" s="120"/>
      <c r="JH48" s="120"/>
      <c r="JI48" s="120"/>
      <c r="JJ48" s="120"/>
      <c r="JK48" s="120"/>
      <c r="JL48" s="120"/>
      <c r="JM48" s="120"/>
      <c r="JN48" s="120"/>
      <c r="JO48" s="120"/>
      <c r="JP48" s="120"/>
      <c r="JQ48" s="120"/>
      <c r="JR48" s="120"/>
      <c r="JS48" s="120"/>
      <c r="JT48" s="120"/>
      <c r="JU48" s="120"/>
      <c r="JV48" s="120"/>
      <c r="JW48" s="120"/>
      <c r="JX48" s="120"/>
      <c r="JY48" s="120"/>
      <c r="JZ48" s="120"/>
      <c r="KA48" s="120"/>
      <c r="KB48" s="120"/>
      <c r="KC48" s="120"/>
      <c r="KD48" s="120"/>
      <c r="KE48" s="120"/>
      <c r="KF48" s="120"/>
      <c r="KG48" s="120"/>
      <c r="KH48" s="120"/>
      <c r="KI48" s="120"/>
      <c r="KJ48" s="120"/>
      <c r="KK48" s="120"/>
      <c r="KL48" s="120"/>
      <c r="KM48" s="120"/>
      <c r="KN48" s="120"/>
      <c r="KO48" s="120"/>
      <c r="KP48" s="120"/>
      <c r="KQ48" s="120"/>
      <c r="KR48" s="120"/>
      <c r="KS48" s="120"/>
      <c r="KT48" s="120"/>
      <c r="KU48" s="120"/>
      <c r="KV48" s="120"/>
      <c r="KW48" s="120"/>
      <c r="KX48" s="120"/>
      <c r="KY48" s="120"/>
      <c r="KZ48" s="120"/>
      <c r="LA48" s="120"/>
      <c r="LB48" s="120"/>
      <c r="LC48" s="120"/>
      <c r="LD48" s="120"/>
      <c r="LE48" s="120"/>
      <c r="LF48" s="120"/>
      <c r="LG48" s="120"/>
      <c r="LH48" s="120"/>
      <c r="LI48" s="120"/>
      <c r="LJ48" s="120"/>
      <c r="LK48" s="120"/>
      <c r="LL48" s="120"/>
      <c r="LM48" s="120"/>
      <c r="LN48" s="120"/>
      <c r="LO48" s="120"/>
      <c r="LP48" s="120"/>
      <c r="LQ48" s="120"/>
      <c r="LR48" s="120"/>
      <c r="LS48" s="120"/>
      <c r="LT48" s="120"/>
      <c r="LU48" s="120"/>
      <c r="LV48" s="120"/>
      <c r="LW48" s="120"/>
      <c r="LX48" s="120"/>
      <c r="LY48" s="120"/>
      <c r="LZ48" s="120"/>
      <c r="MA48" s="120"/>
      <c r="MB48" s="120"/>
      <c r="MC48" s="120"/>
      <c r="MD48" s="120"/>
      <c r="ME48" s="120"/>
      <c r="MF48" s="120"/>
      <c r="MG48" s="120"/>
      <c r="MH48" s="120"/>
      <c r="MI48" s="120"/>
      <c r="MJ48" s="120"/>
      <c r="MK48" s="120"/>
      <c r="ML48" s="120"/>
      <c r="MM48" s="120"/>
      <c r="MN48" s="120"/>
      <c r="MO48" s="120"/>
      <c r="MP48" s="120"/>
      <c r="MQ48" s="120"/>
      <c r="MR48" s="120"/>
      <c r="MS48" s="120"/>
      <c r="MT48" s="120"/>
      <c r="MU48" s="120"/>
      <c r="MV48" s="120"/>
      <c r="MW48" s="120"/>
      <c r="MX48" s="120"/>
      <c r="MY48" s="120"/>
      <c r="MZ48" s="120"/>
      <c r="NA48" s="120"/>
      <c r="NB48" s="120"/>
      <c r="NC48" s="120"/>
      <c r="ND48" s="120"/>
      <c r="NE48" s="120"/>
      <c r="NF48" s="120"/>
      <c r="NG48" s="120"/>
      <c r="NH48" s="120"/>
      <c r="NI48" s="120"/>
      <c r="NJ48" s="120"/>
      <c r="NK48" s="120"/>
      <c r="NL48" s="120"/>
      <c r="NM48" s="120"/>
      <c r="NN48" s="120"/>
      <c r="NO48" s="120"/>
      <c r="NP48" s="120"/>
      <c r="NQ48" s="120"/>
      <c r="NR48" s="120"/>
      <c r="NS48" s="120"/>
      <c r="NT48" s="120"/>
      <c r="NU48" s="120"/>
      <c r="NV48" s="120"/>
      <c r="NW48" s="120"/>
      <c r="NX48" s="120"/>
      <c r="NY48" s="120"/>
      <c r="NZ48" s="120"/>
      <c r="OA48" s="120"/>
      <c r="OB48" s="120"/>
      <c r="OC48" s="120"/>
      <c r="OD48" s="120"/>
      <c r="OE48" s="120"/>
      <c r="OF48" s="120"/>
      <c r="OG48" s="120"/>
      <c r="OH48" s="120"/>
      <c r="OI48" s="120"/>
      <c r="OJ48" s="120"/>
      <c r="OK48" s="120"/>
      <c r="OL48" s="120"/>
      <c r="OM48" s="120"/>
      <c r="ON48" s="120"/>
      <c r="OO48" s="120"/>
      <c r="OP48" s="120"/>
      <c r="OQ48" s="120"/>
      <c r="OR48" s="120"/>
      <c r="OS48" s="120"/>
      <c r="OT48" s="120"/>
      <c r="OU48" s="120"/>
      <c r="OV48" s="120"/>
      <c r="OW48" s="120"/>
      <c r="OX48" s="120"/>
      <c r="OY48" s="120"/>
      <c r="OZ48" s="120"/>
      <c r="PA48" s="120"/>
      <c r="PB48" s="120"/>
      <c r="PC48" s="120"/>
      <c r="PD48" s="120"/>
      <c r="PE48" s="120"/>
      <c r="PF48" s="120"/>
      <c r="PG48" s="120"/>
      <c r="PH48" s="120"/>
      <c r="PI48" s="120"/>
      <c r="PJ48" s="120"/>
      <c r="PK48" s="120"/>
      <c r="PL48" s="120"/>
      <c r="PM48" s="120"/>
      <c r="PN48" s="120"/>
      <c r="PO48" s="120"/>
      <c r="PP48" s="120"/>
      <c r="PQ48" s="120"/>
      <c r="PR48" s="120"/>
      <c r="PS48" s="120"/>
      <c r="PT48" s="120"/>
      <c r="PU48" s="120"/>
      <c r="PV48" s="120"/>
      <c r="PW48" s="120"/>
      <c r="PX48" s="120"/>
      <c r="PY48" s="120"/>
      <c r="PZ48" s="120"/>
      <c r="QA48" s="120"/>
      <c r="QB48" s="120"/>
      <c r="QC48" s="120"/>
      <c r="QD48" s="120"/>
      <c r="QE48" s="120"/>
      <c r="QF48" s="120"/>
      <c r="QG48" s="120"/>
      <c r="QH48" s="120"/>
      <c r="QI48" s="120"/>
      <c r="QJ48" s="120"/>
      <c r="QK48" s="120"/>
      <c r="QL48" s="120"/>
      <c r="QM48" s="120"/>
      <c r="QN48" s="120"/>
      <c r="QO48" s="120"/>
      <c r="QP48" s="120"/>
      <c r="QQ48" s="120"/>
      <c r="QR48" s="120"/>
      <c r="QS48" s="120"/>
      <c r="QT48" s="120"/>
      <c r="QU48" s="120"/>
      <c r="QV48" s="120"/>
      <c r="QW48" s="120"/>
      <c r="QX48" s="120"/>
      <c r="QY48" s="120"/>
      <c r="QZ48" s="120"/>
      <c r="RA48" s="120"/>
      <c r="RB48" s="120"/>
      <c r="RC48" s="120"/>
      <c r="RD48" s="120"/>
      <c r="RE48" s="120"/>
      <c r="RF48" s="120"/>
      <c r="RG48" s="120"/>
      <c r="RH48" s="120"/>
      <c r="RI48" s="120"/>
      <c r="RJ48" s="120"/>
      <c r="RK48" s="120"/>
      <c r="RL48" s="120"/>
      <c r="RM48" s="120"/>
      <c r="RN48" s="120"/>
      <c r="RO48" s="120"/>
      <c r="RP48" s="120"/>
      <c r="RQ48" s="120"/>
      <c r="RR48" s="120"/>
      <c r="RS48" s="120"/>
      <c r="RT48" s="120"/>
      <c r="RU48" s="120"/>
      <c r="RV48" s="120"/>
      <c r="RW48" s="120"/>
      <c r="RX48" s="120"/>
      <c r="RY48" s="120"/>
      <c r="RZ48" s="120"/>
      <c r="SA48" s="120"/>
      <c r="SB48" s="120"/>
      <c r="SC48" s="120"/>
      <c r="SD48" s="120"/>
      <c r="SE48" s="120"/>
      <c r="SF48" s="120"/>
      <c r="SG48" s="120"/>
      <c r="SH48" s="120"/>
      <c r="SI48" s="120"/>
      <c r="SJ48" s="120"/>
      <c r="SK48" s="120"/>
      <c r="SL48" s="120"/>
      <c r="SM48" s="120"/>
      <c r="SN48" s="120"/>
      <c r="SO48" s="120"/>
      <c r="SP48" s="120"/>
      <c r="SQ48" s="120"/>
      <c r="SR48" s="120"/>
      <c r="SS48" s="120"/>
      <c r="ST48" s="120"/>
      <c r="SU48" s="120"/>
      <c r="SV48" s="120"/>
      <c r="SW48" s="120"/>
      <c r="SX48" s="120"/>
      <c r="SY48" s="120"/>
      <c r="SZ48" s="120"/>
      <c r="TA48" s="120"/>
      <c r="TB48" s="120"/>
      <c r="TC48" s="120"/>
      <c r="TD48" s="120"/>
      <c r="TE48" s="120"/>
      <c r="TF48" s="120"/>
      <c r="TG48" s="120"/>
      <c r="TH48" s="120"/>
      <c r="TI48" s="120"/>
      <c r="TJ48" s="120"/>
      <c r="TK48" s="120"/>
      <c r="TL48" s="120"/>
      <c r="TM48" s="120"/>
      <c r="TN48" s="120"/>
      <c r="TO48" s="120"/>
      <c r="TP48" s="120"/>
      <c r="TQ48" s="120"/>
      <c r="TR48" s="120"/>
      <c r="TS48" s="120"/>
      <c r="TT48" s="120"/>
      <c r="TU48" s="120"/>
      <c r="TV48" s="120"/>
      <c r="TW48" s="120"/>
      <c r="TX48" s="120"/>
      <c r="TY48" s="120"/>
      <c r="TZ48" s="120"/>
      <c r="UA48" s="120"/>
      <c r="UB48" s="120"/>
      <c r="UC48" s="120"/>
      <c r="UD48" s="120"/>
      <c r="UE48" s="120"/>
      <c r="UF48" s="120"/>
      <c r="UG48" s="120"/>
      <c r="UH48" s="120"/>
      <c r="UI48" s="120"/>
      <c r="UJ48" s="120"/>
      <c r="UK48" s="120"/>
      <c r="UL48" s="120"/>
      <c r="UM48" s="120"/>
      <c r="UN48" s="120"/>
      <c r="UO48" s="120"/>
      <c r="UP48" s="120"/>
      <c r="UQ48" s="120"/>
      <c r="UR48" s="120"/>
      <c r="US48" s="120"/>
      <c r="UT48" s="120"/>
      <c r="UU48" s="120"/>
      <c r="UV48" s="120"/>
      <c r="UW48" s="120"/>
      <c r="UX48" s="120"/>
      <c r="UY48" s="120"/>
      <c r="UZ48" s="120"/>
      <c r="VA48" s="120"/>
      <c r="VB48" s="120"/>
      <c r="VC48" s="120"/>
      <c r="VD48" s="120"/>
      <c r="VE48" s="120"/>
      <c r="VF48" s="120"/>
      <c r="VG48" s="120"/>
      <c r="VH48" s="120"/>
      <c r="VI48" s="120"/>
      <c r="VJ48" s="120"/>
      <c r="VK48" s="120"/>
      <c r="VL48" s="120"/>
      <c r="VM48" s="120"/>
      <c r="VN48" s="120"/>
      <c r="VO48" s="120"/>
      <c r="VP48" s="120"/>
      <c r="VQ48" s="120"/>
      <c r="VR48" s="120"/>
      <c r="VS48" s="120"/>
      <c r="VT48" s="120"/>
      <c r="VU48" s="120"/>
      <c r="VV48" s="120"/>
      <c r="VW48" s="120"/>
      <c r="VX48" s="120"/>
      <c r="VY48" s="120"/>
      <c r="VZ48" s="120"/>
      <c r="WA48" s="120"/>
      <c r="WB48" s="120"/>
      <c r="WC48" s="120"/>
      <c r="WD48" s="120"/>
      <c r="WE48" s="120"/>
      <c r="WF48" s="120"/>
      <c r="WG48" s="120"/>
      <c r="WH48" s="120"/>
      <c r="WI48" s="120"/>
      <c r="WJ48" s="120"/>
      <c r="WK48" s="120"/>
      <c r="WL48" s="120"/>
      <c r="WM48" s="120"/>
      <c r="WN48" s="120"/>
      <c r="WO48" s="120"/>
      <c r="WP48" s="120"/>
      <c r="WQ48" s="120"/>
      <c r="WR48" s="120"/>
      <c r="WS48" s="120"/>
      <c r="WT48" s="120"/>
      <c r="WU48" s="120"/>
      <c r="WV48" s="120"/>
      <c r="WW48" s="120"/>
      <c r="WX48" s="120"/>
      <c r="WY48" s="120"/>
      <c r="WZ48" s="120"/>
      <c r="XA48" s="120"/>
      <c r="XB48" s="120"/>
      <c r="XC48" s="120"/>
      <c r="XD48" s="120"/>
      <c r="XE48" s="120"/>
      <c r="XF48" s="120"/>
      <c r="XG48" s="120"/>
      <c r="XH48" s="120"/>
      <c r="XI48" s="120"/>
      <c r="XJ48" s="120"/>
      <c r="XK48" s="120"/>
      <c r="XL48" s="120"/>
      <c r="XM48" s="120"/>
      <c r="XN48" s="120"/>
      <c r="XO48" s="120"/>
      <c r="XP48" s="120"/>
      <c r="XQ48" s="120"/>
      <c r="XR48" s="120"/>
      <c r="XS48" s="120"/>
      <c r="XT48" s="120"/>
      <c r="XU48" s="120"/>
      <c r="XV48" s="120"/>
      <c r="XW48" s="120"/>
      <c r="XX48" s="120"/>
      <c r="XY48" s="120"/>
      <c r="XZ48" s="120"/>
      <c r="YA48" s="120"/>
      <c r="YB48" s="120"/>
      <c r="YC48" s="120"/>
      <c r="YD48" s="120"/>
      <c r="YE48" s="120"/>
      <c r="YF48" s="120"/>
      <c r="YG48" s="120"/>
      <c r="YH48" s="120"/>
      <c r="YI48" s="120"/>
      <c r="YJ48" s="120"/>
      <c r="YK48" s="120"/>
      <c r="YL48" s="120"/>
      <c r="YM48" s="120"/>
      <c r="YN48" s="120"/>
      <c r="YO48" s="120"/>
      <c r="YP48" s="120"/>
      <c r="YQ48" s="120"/>
      <c r="YR48" s="120"/>
      <c r="YS48" s="120"/>
      <c r="YT48" s="120"/>
      <c r="YU48" s="120"/>
      <c r="YV48" s="120"/>
      <c r="YW48" s="120"/>
      <c r="YX48" s="120"/>
      <c r="YY48" s="120"/>
      <c r="YZ48" s="120"/>
      <c r="ZA48" s="120"/>
      <c r="ZB48" s="120"/>
      <c r="ZC48" s="120"/>
      <c r="ZD48" s="120"/>
      <c r="ZE48" s="120"/>
      <c r="ZF48" s="120"/>
      <c r="ZG48" s="120"/>
      <c r="ZH48" s="120"/>
      <c r="ZI48" s="120"/>
      <c r="ZJ48" s="120"/>
      <c r="ZK48" s="120"/>
      <c r="ZL48" s="120"/>
      <c r="ZM48" s="120"/>
      <c r="ZN48" s="120"/>
      <c r="ZO48" s="120"/>
      <c r="ZP48" s="120"/>
      <c r="ZQ48" s="120"/>
      <c r="ZR48" s="120"/>
      <c r="ZS48" s="120"/>
      <c r="ZT48" s="120"/>
      <c r="ZU48" s="120"/>
      <c r="ZV48" s="120"/>
      <c r="ZW48" s="120"/>
      <c r="ZX48" s="120"/>
      <c r="ZY48" s="120"/>
      <c r="ZZ48" s="120"/>
      <c r="AAA48" s="120"/>
      <c r="AAB48" s="120"/>
      <c r="AAC48" s="120"/>
      <c r="AAD48" s="120"/>
      <c r="AAE48" s="120"/>
      <c r="AAF48" s="120"/>
      <c r="AAG48" s="120"/>
      <c r="AAH48" s="120"/>
      <c r="AAI48" s="120"/>
      <c r="AAJ48" s="120"/>
      <c r="AAK48" s="120"/>
      <c r="AAL48" s="120"/>
      <c r="AAM48" s="120"/>
      <c r="AAN48" s="120"/>
      <c r="AAO48" s="120"/>
      <c r="AAP48" s="120"/>
      <c r="AAQ48" s="120"/>
      <c r="AAR48" s="120"/>
      <c r="AAS48" s="120"/>
      <c r="AAT48" s="120"/>
      <c r="AAU48" s="120"/>
      <c r="AAV48" s="120"/>
      <c r="AAW48" s="120"/>
      <c r="AAX48" s="120"/>
      <c r="AAY48" s="120"/>
      <c r="AAZ48" s="120"/>
      <c r="ABA48" s="120"/>
      <c r="ABB48" s="120"/>
      <c r="ABC48" s="120"/>
      <c r="ABD48" s="120"/>
      <c r="ABE48" s="120"/>
      <c r="ABF48" s="120"/>
      <c r="ABG48" s="120"/>
      <c r="ABH48" s="120"/>
      <c r="ABI48" s="120"/>
      <c r="ABJ48" s="120"/>
      <c r="ABK48" s="120"/>
      <c r="ABL48" s="120"/>
      <c r="ABM48" s="120"/>
      <c r="ABN48" s="120"/>
      <c r="ABO48" s="120"/>
      <c r="ABP48" s="120"/>
      <c r="ABQ48" s="120"/>
      <c r="ABR48" s="120"/>
      <c r="ABS48" s="120"/>
      <c r="ABT48" s="120"/>
      <c r="ABU48" s="120"/>
      <c r="ABV48" s="120"/>
      <c r="ABW48" s="120"/>
      <c r="ABX48" s="120"/>
      <c r="ABY48" s="120"/>
      <c r="ABZ48" s="120"/>
      <c r="ACA48" s="120"/>
      <c r="ACB48" s="120"/>
      <c r="ACC48" s="120"/>
      <c r="ACD48" s="120"/>
      <c r="ACE48" s="120"/>
      <c r="ACF48" s="120"/>
      <c r="ACG48" s="120"/>
      <c r="ACH48" s="120"/>
      <c r="ACI48" s="120"/>
      <c r="ACJ48" s="120"/>
      <c r="ACK48" s="120"/>
      <c r="ACL48" s="120"/>
      <c r="ACM48" s="120"/>
      <c r="ACN48" s="120"/>
      <c r="ACO48" s="120"/>
      <c r="ACP48" s="120"/>
      <c r="ACQ48" s="120"/>
      <c r="ACR48" s="120"/>
      <c r="ACS48" s="120"/>
      <c r="ACT48" s="120"/>
      <c r="ACU48" s="120"/>
      <c r="ACV48" s="120"/>
      <c r="ACW48" s="120"/>
      <c r="ACX48" s="120"/>
      <c r="ACY48" s="120"/>
      <c r="ACZ48" s="120"/>
      <c r="ADA48" s="120"/>
      <c r="ADB48" s="120"/>
      <c r="ADC48" s="120"/>
      <c r="ADD48" s="120"/>
      <c r="ADE48" s="120"/>
      <c r="ADF48" s="120"/>
      <c r="ADG48" s="120"/>
      <c r="ADH48" s="120"/>
      <c r="ADI48" s="120"/>
      <c r="ADJ48" s="120"/>
      <c r="ADK48" s="120"/>
      <c r="ADL48" s="120"/>
      <c r="ADM48" s="120"/>
      <c r="ADN48" s="120"/>
      <c r="ADO48" s="120"/>
      <c r="ADP48" s="120"/>
      <c r="ADQ48" s="120"/>
      <c r="ADR48" s="120"/>
      <c r="ADS48" s="120"/>
      <c r="ADT48" s="120"/>
      <c r="ADU48" s="120"/>
      <c r="ADV48" s="120"/>
      <c r="ADW48" s="120"/>
      <c r="ADX48" s="120"/>
      <c r="ADY48" s="120"/>
      <c r="ADZ48" s="120"/>
      <c r="AEA48" s="120"/>
      <c r="AEB48" s="120"/>
      <c r="AEC48" s="120"/>
      <c r="AED48" s="120"/>
      <c r="AEE48" s="120"/>
      <c r="AEF48" s="120"/>
      <c r="AEG48" s="120"/>
      <c r="AEH48" s="120"/>
      <c r="AEI48" s="120"/>
      <c r="AEJ48" s="120"/>
      <c r="AEK48" s="120"/>
      <c r="AEL48" s="120"/>
      <c r="AEM48" s="120"/>
      <c r="AEN48" s="120"/>
      <c r="AEO48" s="120"/>
      <c r="AEP48" s="120"/>
      <c r="AEQ48" s="120"/>
      <c r="AER48" s="120"/>
      <c r="AES48" s="120"/>
      <c r="AET48" s="120"/>
      <c r="AEU48" s="120"/>
      <c r="AEV48" s="120"/>
      <c r="AEW48" s="120"/>
      <c r="AEX48" s="120"/>
      <c r="AEY48" s="120"/>
      <c r="AEZ48" s="120"/>
      <c r="AFA48" s="120"/>
      <c r="AFB48" s="120"/>
      <c r="AFC48" s="120"/>
      <c r="AFD48" s="120"/>
      <c r="AFE48" s="120"/>
      <c r="AFF48" s="120"/>
      <c r="AFG48" s="120"/>
      <c r="AFH48" s="120"/>
      <c r="AFI48" s="120"/>
      <c r="AFJ48" s="120"/>
      <c r="AFK48" s="120"/>
      <c r="AFL48" s="120"/>
      <c r="AFM48" s="120"/>
      <c r="AFN48" s="120"/>
      <c r="AFO48" s="120"/>
      <c r="AFP48" s="120"/>
      <c r="AFQ48" s="120"/>
      <c r="AFR48" s="120"/>
      <c r="AFS48" s="120"/>
      <c r="AFT48" s="120"/>
      <c r="AFU48" s="120"/>
      <c r="AFV48" s="120"/>
      <c r="AFW48" s="120"/>
      <c r="AFX48" s="120"/>
      <c r="AFY48" s="120"/>
      <c r="AFZ48" s="120"/>
      <c r="AGA48" s="120"/>
      <c r="AGB48" s="120"/>
      <c r="AGC48" s="120"/>
      <c r="AGD48" s="120"/>
      <c r="AGE48" s="120"/>
      <c r="AGF48" s="120"/>
      <c r="AGG48" s="120"/>
      <c r="AGH48" s="120"/>
      <c r="AGI48" s="120"/>
      <c r="AGJ48" s="120"/>
      <c r="AGK48" s="120"/>
      <c r="AGL48" s="120"/>
      <c r="AGM48" s="120"/>
      <c r="AGN48" s="120"/>
      <c r="AGO48" s="120"/>
      <c r="AGP48" s="120"/>
      <c r="AGQ48" s="120"/>
      <c r="AGR48" s="120"/>
      <c r="AGS48" s="120"/>
      <c r="AGT48" s="120"/>
      <c r="AGU48" s="120"/>
      <c r="AGV48" s="120"/>
      <c r="AGW48" s="120"/>
      <c r="AGX48" s="120"/>
      <c r="AGY48" s="120"/>
      <c r="AGZ48" s="120"/>
      <c r="AHA48" s="120"/>
      <c r="AHB48" s="120"/>
      <c r="AHC48" s="120"/>
      <c r="AHD48" s="120"/>
      <c r="AHE48" s="120"/>
      <c r="AHF48" s="120"/>
      <c r="AHG48" s="120"/>
      <c r="AHH48" s="120"/>
      <c r="AHI48" s="120"/>
      <c r="AHJ48" s="120"/>
      <c r="AHK48" s="120"/>
      <c r="AHL48" s="120"/>
      <c r="AHM48" s="120"/>
      <c r="AHN48" s="120"/>
      <c r="AHO48" s="120"/>
      <c r="AHP48" s="120"/>
      <c r="AHQ48" s="120"/>
      <c r="AHR48" s="120"/>
      <c r="AHS48" s="120"/>
      <c r="AHT48" s="120"/>
      <c r="AHU48" s="120"/>
      <c r="AHV48" s="120"/>
      <c r="AHW48" s="120"/>
      <c r="AHX48" s="120"/>
      <c r="AHY48" s="120"/>
      <c r="AHZ48" s="120"/>
      <c r="AIA48" s="120"/>
      <c r="AIB48" s="120"/>
      <c r="AIC48" s="120"/>
      <c r="AID48" s="120"/>
      <c r="AIE48" s="120"/>
      <c r="AIF48" s="120"/>
      <c r="AIG48" s="120"/>
      <c r="AIH48" s="120"/>
      <c r="AII48" s="120"/>
      <c r="AIJ48" s="120"/>
      <c r="AIK48" s="120"/>
      <c r="AIL48" s="120"/>
      <c r="AIM48" s="120"/>
      <c r="AIN48" s="120"/>
      <c r="AIO48" s="120"/>
      <c r="AIP48" s="120"/>
      <c r="AIQ48" s="120"/>
      <c r="AIR48" s="120"/>
      <c r="AIS48" s="120"/>
      <c r="AIT48" s="120"/>
      <c r="AIU48" s="120"/>
      <c r="AIV48" s="120"/>
      <c r="AIW48" s="120"/>
      <c r="AIX48" s="120"/>
      <c r="AIY48" s="120"/>
      <c r="AIZ48" s="120"/>
      <c r="AJA48" s="120"/>
      <c r="AJB48" s="120"/>
      <c r="AJC48" s="120"/>
      <c r="AJD48" s="120"/>
      <c r="AJE48" s="120"/>
      <c r="AJF48" s="120"/>
      <c r="AJG48" s="120"/>
      <c r="AJH48" s="120"/>
      <c r="AJI48" s="120"/>
      <c r="AJJ48" s="120"/>
      <c r="AJK48" s="120"/>
      <c r="AJL48" s="120"/>
      <c r="AJM48" s="120"/>
      <c r="AJN48" s="120"/>
      <c r="AJO48" s="120"/>
      <c r="AJP48" s="120"/>
      <c r="AJQ48" s="120"/>
      <c r="AJR48" s="120"/>
      <c r="AJS48" s="120"/>
      <c r="AJT48" s="120"/>
      <c r="AJU48" s="120"/>
      <c r="AJV48" s="120"/>
      <c r="AJW48" s="120"/>
      <c r="AJX48" s="120"/>
      <c r="AJY48" s="120"/>
      <c r="AJZ48" s="120"/>
      <c r="AKA48" s="120"/>
      <c r="AKB48" s="120"/>
      <c r="AKC48" s="120"/>
      <c r="AKD48" s="120"/>
      <c r="AKE48" s="120"/>
      <c r="AKF48" s="120"/>
      <c r="AKG48" s="120"/>
      <c r="AKH48" s="120"/>
      <c r="AKI48" s="120"/>
      <c r="AKJ48" s="120"/>
      <c r="AKK48" s="120"/>
      <c r="AKL48" s="120"/>
      <c r="AKM48" s="120"/>
      <c r="AKN48" s="120"/>
      <c r="AKO48" s="120"/>
      <c r="AKP48" s="120"/>
      <c r="AKQ48" s="120"/>
      <c r="AKR48" s="120"/>
      <c r="AKS48" s="120"/>
      <c r="AKT48" s="120"/>
      <c r="AKU48" s="120"/>
      <c r="AKV48" s="120"/>
      <c r="AKW48" s="120"/>
      <c r="AKX48" s="120"/>
      <c r="AKY48" s="120"/>
      <c r="AKZ48" s="120"/>
      <c r="ALA48" s="120"/>
      <c r="ALB48" s="120"/>
      <c r="ALC48" s="120"/>
      <c r="ALD48" s="120"/>
      <c r="ALE48" s="120"/>
      <c r="ALF48" s="120"/>
      <c r="ALG48" s="120"/>
      <c r="ALH48" s="120"/>
      <c r="ALI48" s="120"/>
      <c r="ALJ48" s="120"/>
      <c r="ALK48" s="120"/>
      <c r="ALL48" s="120"/>
      <c r="ALM48" s="120"/>
      <c r="ALN48" s="120"/>
      <c r="ALO48" s="120"/>
      <c r="ALP48" s="120"/>
      <c r="ALQ48" s="120"/>
      <c r="ALR48" s="120"/>
      <c r="ALS48" s="120"/>
      <c r="ALT48" s="120"/>
      <c r="ALU48" s="120"/>
      <c r="ALV48" s="120"/>
      <c r="ALW48" s="120"/>
      <c r="ALX48" s="120"/>
      <c r="ALY48" s="120"/>
      <c r="ALZ48" s="120"/>
      <c r="AMA48" s="120"/>
      <c r="AMB48" s="120"/>
      <c r="AMC48" s="120"/>
      <c r="AMD48" s="120"/>
      <c r="AME48" s="120"/>
      <c r="AMF48" s="120"/>
      <c r="AMG48" s="120"/>
      <c r="AMH48" s="120"/>
      <c r="AMI48" s="120"/>
      <c r="AMJ48" s="120"/>
      <c r="AMK48" s="120"/>
    </row>
    <row r="49" spans="1:1025">
      <c r="A49" s="689" t="s">
        <v>1437</v>
      </c>
      <c r="B49" s="689"/>
      <c r="C49" s="689"/>
      <c r="D49" s="689"/>
      <c r="E49" s="689"/>
      <c r="F49" s="689"/>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c r="BL49" s="120"/>
      <c r="BM49" s="120"/>
      <c r="BN49" s="120"/>
      <c r="BO49" s="120"/>
      <c r="BP49" s="120"/>
      <c r="BQ49" s="120"/>
      <c r="BR49" s="120"/>
      <c r="BS49" s="120"/>
      <c r="BT49" s="120"/>
      <c r="BU49" s="120"/>
      <c r="BV49" s="120"/>
      <c r="BW49" s="120"/>
      <c r="BX49" s="120"/>
      <c r="BY49" s="120"/>
      <c r="BZ49" s="120"/>
      <c r="CA49" s="120"/>
      <c r="CB49" s="120"/>
      <c r="CC49" s="120"/>
      <c r="CD49" s="120"/>
      <c r="CE49" s="120"/>
      <c r="CF49" s="120"/>
      <c r="CG49" s="120"/>
      <c r="CH49" s="120"/>
      <c r="CI49" s="120"/>
      <c r="CJ49" s="120"/>
      <c r="CK49" s="120"/>
      <c r="CL49" s="120"/>
      <c r="CM49" s="120"/>
      <c r="CN49" s="120"/>
      <c r="CO49" s="120"/>
      <c r="CP49" s="120"/>
      <c r="CQ49" s="120"/>
      <c r="CR49" s="120"/>
      <c r="CS49" s="120"/>
      <c r="CT49" s="120"/>
      <c r="CU49" s="120"/>
      <c r="CV49" s="120"/>
      <c r="CW49" s="120"/>
      <c r="CX49" s="120"/>
      <c r="CY49" s="120"/>
      <c r="CZ49" s="120"/>
      <c r="DA49" s="120"/>
      <c r="DB49" s="120"/>
      <c r="DC49" s="120"/>
      <c r="DD49" s="120"/>
      <c r="DE49" s="120"/>
      <c r="DF49" s="120"/>
      <c r="DG49" s="120"/>
      <c r="DH49" s="120"/>
      <c r="DI49" s="120"/>
      <c r="DJ49" s="120"/>
      <c r="DK49" s="120"/>
      <c r="DL49" s="120"/>
      <c r="DM49" s="120"/>
      <c r="DN49" s="120"/>
      <c r="DO49" s="120"/>
      <c r="DP49" s="120"/>
      <c r="DQ49" s="120"/>
      <c r="DR49" s="120"/>
      <c r="DS49" s="120"/>
      <c r="DT49" s="120"/>
      <c r="DU49" s="120"/>
      <c r="DV49" s="120"/>
      <c r="DW49" s="120"/>
      <c r="DX49" s="120"/>
      <c r="DY49" s="120"/>
      <c r="DZ49" s="120"/>
      <c r="EA49" s="120"/>
      <c r="EB49" s="120"/>
      <c r="EC49" s="120"/>
      <c r="ED49" s="120"/>
      <c r="EE49" s="120"/>
      <c r="EF49" s="120"/>
      <c r="EG49" s="120"/>
      <c r="EH49" s="120"/>
      <c r="EI49" s="120"/>
      <c r="EJ49" s="120"/>
      <c r="EK49" s="120"/>
      <c r="EL49" s="120"/>
      <c r="EM49" s="120"/>
      <c r="EN49" s="120"/>
      <c r="EO49" s="120"/>
      <c r="EP49" s="120"/>
      <c r="EQ49" s="120"/>
      <c r="ER49" s="120"/>
      <c r="ES49" s="120"/>
      <c r="ET49" s="120"/>
      <c r="EU49" s="120"/>
      <c r="EV49" s="120"/>
      <c r="EW49" s="120"/>
      <c r="EX49" s="120"/>
      <c r="EY49" s="120"/>
      <c r="EZ49" s="120"/>
      <c r="FA49" s="120"/>
      <c r="FB49" s="120"/>
      <c r="FC49" s="120"/>
      <c r="FD49" s="120"/>
      <c r="FE49" s="120"/>
      <c r="FF49" s="120"/>
      <c r="FG49" s="120"/>
      <c r="FH49" s="120"/>
      <c r="FI49" s="120"/>
      <c r="FJ49" s="120"/>
      <c r="FK49" s="120"/>
      <c r="FL49" s="120"/>
      <c r="FM49" s="120"/>
      <c r="FN49" s="120"/>
      <c r="FO49" s="120"/>
      <c r="FP49" s="120"/>
      <c r="FQ49" s="120"/>
      <c r="FR49" s="120"/>
      <c r="FS49" s="120"/>
      <c r="FT49" s="120"/>
      <c r="FU49" s="120"/>
      <c r="FV49" s="120"/>
      <c r="FW49" s="120"/>
      <c r="FX49" s="120"/>
      <c r="FY49" s="120"/>
      <c r="FZ49" s="120"/>
      <c r="GA49" s="120"/>
      <c r="GB49" s="120"/>
      <c r="GC49" s="120"/>
      <c r="GD49" s="120"/>
      <c r="GE49" s="120"/>
      <c r="GF49" s="120"/>
      <c r="GG49" s="120"/>
      <c r="GH49" s="120"/>
      <c r="GI49" s="120"/>
      <c r="GJ49" s="120"/>
      <c r="GK49" s="120"/>
      <c r="GL49" s="120"/>
      <c r="GM49" s="120"/>
      <c r="GN49" s="120"/>
      <c r="GO49" s="120"/>
      <c r="GP49" s="120"/>
      <c r="GQ49" s="120"/>
      <c r="GR49" s="120"/>
      <c r="GS49" s="120"/>
      <c r="GT49" s="120"/>
      <c r="GU49" s="120"/>
      <c r="GV49" s="120"/>
      <c r="GW49" s="120"/>
      <c r="GX49" s="120"/>
      <c r="GY49" s="120"/>
      <c r="GZ49" s="120"/>
      <c r="HA49" s="120"/>
      <c r="HB49" s="120"/>
      <c r="HC49" s="120"/>
      <c r="HD49" s="120"/>
      <c r="HE49" s="120"/>
      <c r="HF49" s="120"/>
      <c r="HG49" s="120"/>
      <c r="HH49" s="120"/>
      <c r="HI49" s="120"/>
      <c r="HJ49" s="120"/>
      <c r="HK49" s="120"/>
      <c r="HL49" s="120"/>
      <c r="HM49" s="120"/>
      <c r="HN49" s="120"/>
      <c r="HO49" s="120"/>
      <c r="HP49" s="120"/>
      <c r="HQ49" s="120"/>
      <c r="HR49" s="120"/>
      <c r="HS49" s="120"/>
      <c r="HT49" s="120"/>
      <c r="HU49" s="120"/>
      <c r="HV49" s="120"/>
      <c r="HW49" s="120"/>
      <c r="HX49" s="120"/>
      <c r="HY49" s="120"/>
      <c r="HZ49" s="120"/>
      <c r="IA49" s="120"/>
      <c r="IB49" s="120"/>
      <c r="IC49" s="120"/>
      <c r="ID49" s="120"/>
      <c r="IE49" s="120"/>
      <c r="IF49" s="120"/>
      <c r="IG49" s="120"/>
      <c r="IH49" s="120"/>
      <c r="II49" s="120"/>
      <c r="IJ49" s="120"/>
      <c r="IK49" s="120"/>
      <c r="IL49" s="120"/>
      <c r="IM49" s="120"/>
      <c r="IN49" s="120"/>
      <c r="IO49" s="120"/>
      <c r="IP49" s="120"/>
      <c r="IQ49" s="120"/>
      <c r="IR49" s="120"/>
      <c r="IS49" s="120"/>
      <c r="IT49" s="120"/>
      <c r="IU49" s="120"/>
      <c r="IV49" s="120"/>
      <c r="IW49" s="120"/>
      <c r="IX49" s="120"/>
      <c r="IY49" s="120"/>
      <c r="IZ49" s="120"/>
      <c r="JA49" s="120"/>
      <c r="JB49" s="120"/>
      <c r="JC49" s="120"/>
      <c r="JD49" s="120"/>
      <c r="JE49" s="120"/>
      <c r="JF49" s="120"/>
      <c r="JG49" s="120"/>
      <c r="JH49" s="120"/>
      <c r="JI49" s="120"/>
      <c r="JJ49" s="120"/>
      <c r="JK49" s="120"/>
      <c r="JL49" s="120"/>
      <c r="JM49" s="120"/>
      <c r="JN49" s="120"/>
      <c r="JO49" s="120"/>
      <c r="JP49" s="120"/>
      <c r="JQ49" s="120"/>
      <c r="JR49" s="120"/>
      <c r="JS49" s="120"/>
      <c r="JT49" s="120"/>
      <c r="JU49" s="120"/>
      <c r="JV49" s="120"/>
      <c r="JW49" s="120"/>
      <c r="JX49" s="120"/>
      <c r="JY49" s="120"/>
      <c r="JZ49" s="120"/>
      <c r="KA49" s="120"/>
      <c r="KB49" s="120"/>
      <c r="KC49" s="120"/>
      <c r="KD49" s="120"/>
      <c r="KE49" s="120"/>
      <c r="KF49" s="120"/>
      <c r="KG49" s="120"/>
      <c r="KH49" s="120"/>
      <c r="KI49" s="120"/>
      <c r="KJ49" s="120"/>
      <c r="KK49" s="120"/>
      <c r="KL49" s="120"/>
      <c r="KM49" s="120"/>
      <c r="KN49" s="120"/>
      <c r="KO49" s="120"/>
      <c r="KP49" s="120"/>
      <c r="KQ49" s="120"/>
      <c r="KR49" s="120"/>
      <c r="KS49" s="120"/>
      <c r="KT49" s="120"/>
      <c r="KU49" s="120"/>
      <c r="KV49" s="120"/>
      <c r="KW49" s="120"/>
      <c r="KX49" s="120"/>
      <c r="KY49" s="120"/>
      <c r="KZ49" s="120"/>
      <c r="LA49" s="120"/>
      <c r="LB49" s="120"/>
      <c r="LC49" s="120"/>
      <c r="LD49" s="120"/>
      <c r="LE49" s="120"/>
      <c r="LF49" s="120"/>
      <c r="LG49" s="120"/>
      <c r="LH49" s="120"/>
      <c r="LI49" s="120"/>
      <c r="LJ49" s="120"/>
      <c r="LK49" s="120"/>
      <c r="LL49" s="120"/>
      <c r="LM49" s="120"/>
      <c r="LN49" s="120"/>
      <c r="LO49" s="120"/>
      <c r="LP49" s="120"/>
      <c r="LQ49" s="120"/>
      <c r="LR49" s="120"/>
      <c r="LS49" s="120"/>
      <c r="LT49" s="120"/>
      <c r="LU49" s="120"/>
      <c r="LV49" s="120"/>
      <c r="LW49" s="120"/>
      <c r="LX49" s="120"/>
      <c r="LY49" s="120"/>
      <c r="LZ49" s="120"/>
      <c r="MA49" s="120"/>
      <c r="MB49" s="120"/>
      <c r="MC49" s="120"/>
      <c r="MD49" s="120"/>
      <c r="ME49" s="120"/>
      <c r="MF49" s="120"/>
      <c r="MG49" s="120"/>
      <c r="MH49" s="120"/>
      <c r="MI49" s="120"/>
      <c r="MJ49" s="120"/>
      <c r="MK49" s="120"/>
      <c r="ML49" s="120"/>
      <c r="MM49" s="120"/>
      <c r="MN49" s="120"/>
      <c r="MO49" s="120"/>
      <c r="MP49" s="120"/>
      <c r="MQ49" s="120"/>
      <c r="MR49" s="120"/>
      <c r="MS49" s="120"/>
      <c r="MT49" s="120"/>
      <c r="MU49" s="120"/>
      <c r="MV49" s="120"/>
      <c r="MW49" s="120"/>
      <c r="MX49" s="120"/>
      <c r="MY49" s="120"/>
      <c r="MZ49" s="120"/>
      <c r="NA49" s="120"/>
      <c r="NB49" s="120"/>
      <c r="NC49" s="120"/>
      <c r="ND49" s="120"/>
      <c r="NE49" s="120"/>
      <c r="NF49" s="120"/>
      <c r="NG49" s="120"/>
      <c r="NH49" s="120"/>
      <c r="NI49" s="120"/>
      <c r="NJ49" s="120"/>
      <c r="NK49" s="120"/>
      <c r="NL49" s="120"/>
      <c r="NM49" s="120"/>
      <c r="NN49" s="120"/>
      <c r="NO49" s="120"/>
      <c r="NP49" s="120"/>
      <c r="NQ49" s="120"/>
      <c r="NR49" s="120"/>
      <c r="NS49" s="120"/>
      <c r="NT49" s="120"/>
      <c r="NU49" s="120"/>
      <c r="NV49" s="120"/>
      <c r="NW49" s="120"/>
      <c r="NX49" s="120"/>
      <c r="NY49" s="120"/>
      <c r="NZ49" s="120"/>
      <c r="OA49" s="120"/>
      <c r="OB49" s="120"/>
      <c r="OC49" s="120"/>
      <c r="OD49" s="120"/>
      <c r="OE49" s="120"/>
      <c r="OF49" s="120"/>
      <c r="OG49" s="120"/>
      <c r="OH49" s="120"/>
      <c r="OI49" s="120"/>
      <c r="OJ49" s="120"/>
      <c r="OK49" s="120"/>
      <c r="OL49" s="120"/>
      <c r="OM49" s="120"/>
      <c r="ON49" s="120"/>
      <c r="OO49" s="120"/>
      <c r="OP49" s="120"/>
      <c r="OQ49" s="120"/>
      <c r="OR49" s="120"/>
      <c r="OS49" s="120"/>
      <c r="OT49" s="120"/>
      <c r="OU49" s="120"/>
      <c r="OV49" s="120"/>
      <c r="OW49" s="120"/>
      <c r="OX49" s="120"/>
      <c r="OY49" s="120"/>
      <c r="OZ49" s="120"/>
      <c r="PA49" s="120"/>
      <c r="PB49" s="120"/>
      <c r="PC49" s="120"/>
      <c r="PD49" s="120"/>
      <c r="PE49" s="120"/>
      <c r="PF49" s="120"/>
      <c r="PG49" s="120"/>
      <c r="PH49" s="120"/>
      <c r="PI49" s="120"/>
      <c r="PJ49" s="120"/>
      <c r="PK49" s="120"/>
      <c r="PL49" s="120"/>
      <c r="PM49" s="120"/>
      <c r="PN49" s="120"/>
      <c r="PO49" s="120"/>
      <c r="PP49" s="120"/>
      <c r="PQ49" s="120"/>
      <c r="PR49" s="120"/>
      <c r="PS49" s="120"/>
      <c r="PT49" s="120"/>
      <c r="PU49" s="120"/>
      <c r="PV49" s="120"/>
      <c r="PW49" s="120"/>
      <c r="PX49" s="120"/>
      <c r="PY49" s="120"/>
      <c r="PZ49" s="120"/>
      <c r="QA49" s="120"/>
      <c r="QB49" s="120"/>
      <c r="QC49" s="120"/>
      <c r="QD49" s="120"/>
      <c r="QE49" s="120"/>
      <c r="QF49" s="120"/>
      <c r="QG49" s="120"/>
      <c r="QH49" s="120"/>
      <c r="QI49" s="120"/>
      <c r="QJ49" s="120"/>
      <c r="QK49" s="120"/>
      <c r="QL49" s="120"/>
      <c r="QM49" s="120"/>
      <c r="QN49" s="120"/>
      <c r="QO49" s="120"/>
      <c r="QP49" s="120"/>
      <c r="QQ49" s="120"/>
      <c r="QR49" s="120"/>
      <c r="QS49" s="120"/>
      <c r="QT49" s="120"/>
      <c r="QU49" s="120"/>
      <c r="QV49" s="120"/>
      <c r="QW49" s="120"/>
      <c r="QX49" s="120"/>
      <c r="QY49" s="120"/>
      <c r="QZ49" s="120"/>
      <c r="RA49" s="120"/>
      <c r="RB49" s="120"/>
      <c r="RC49" s="120"/>
      <c r="RD49" s="120"/>
      <c r="RE49" s="120"/>
      <c r="RF49" s="120"/>
      <c r="RG49" s="120"/>
      <c r="RH49" s="120"/>
      <c r="RI49" s="120"/>
      <c r="RJ49" s="120"/>
      <c r="RK49" s="120"/>
      <c r="RL49" s="120"/>
      <c r="RM49" s="120"/>
      <c r="RN49" s="120"/>
      <c r="RO49" s="120"/>
      <c r="RP49" s="120"/>
      <c r="RQ49" s="120"/>
      <c r="RR49" s="120"/>
      <c r="RS49" s="120"/>
      <c r="RT49" s="120"/>
      <c r="RU49" s="120"/>
      <c r="RV49" s="120"/>
      <c r="RW49" s="120"/>
      <c r="RX49" s="120"/>
      <c r="RY49" s="120"/>
      <c r="RZ49" s="120"/>
      <c r="SA49" s="120"/>
      <c r="SB49" s="120"/>
      <c r="SC49" s="120"/>
      <c r="SD49" s="120"/>
      <c r="SE49" s="120"/>
      <c r="SF49" s="120"/>
      <c r="SG49" s="120"/>
      <c r="SH49" s="120"/>
      <c r="SI49" s="120"/>
      <c r="SJ49" s="120"/>
      <c r="SK49" s="120"/>
      <c r="SL49" s="120"/>
      <c r="SM49" s="120"/>
      <c r="SN49" s="120"/>
      <c r="SO49" s="120"/>
      <c r="SP49" s="120"/>
      <c r="SQ49" s="120"/>
      <c r="SR49" s="120"/>
      <c r="SS49" s="120"/>
      <c r="ST49" s="120"/>
      <c r="SU49" s="120"/>
      <c r="SV49" s="120"/>
      <c r="SW49" s="120"/>
      <c r="SX49" s="120"/>
      <c r="SY49" s="120"/>
      <c r="SZ49" s="120"/>
      <c r="TA49" s="120"/>
      <c r="TB49" s="120"/>
      <c r="TC49" s="120"/>
      <c r="TD49" s="120"/>
      <c r="TE49" s="120"/>
      <c r="TF49" s="120"/>
      <c r="TG49" s="120"/>
      <c r="TH49" s="120"/>
      <c r="TI49" s="120"/>
      <c r="TJ49" s="120"/>
      <c r="TK49" s="120"/>
      <c r="TL49" s="120"/>
      <c r="TM49" s="120"/>
      <c r="TN49" s="120"/>
      <c r="TO49" s="120"/>
      <c r="TP49" s="120"/>
      <c r="TQ49" s="120"/>
      <c r="TR49" s="120"/>
      <c r="TS49" s="120"/>
      <c r="TT49" s="120"/>
      <c r="TU49" s="120"/>
      <c r="TV49" s="120"/>
      <c r="TW49" s="120"/>
      <c r="TX49" s="120"/>
      <c r="TY49" s="120"/>
      <c r="TZ49" s="120"/>
      <c r="UA49" s="120"/>
      <c r="UB49" s="120"/>
      <c r="UC49" s="120"/>
      <c r="UD49" s="120"/>
      <c r="UE49" s="120"/>
      <c r="UF49" s="120"/>
      <c r="UG49" s="120"/>
      <c r="UH49" s="120"/>
      <c r="UI49" s="120"/>
      <c r="UJ49" s="120"/>
      <c r="UK49" s="120"/>
      <c r="UL49" s="120"/>
      <c r="UM49" s="120"/>
      <c r="UN49" s="120"/>
      <c r="UO49" s="120"/>
      <c r="UP49" s="120"/>
      <c r="UQ49" s="120"/>
      <c r="UR49" s="120"/>
      <c r="US49" s="120"/>
      <c r="UT49" s="120"/>
      <c r="UU49" s="120"/>
      <c r="UV49" s="120"/>
      <c r="UW49" s="120"/>
      <c r="UX49" s="120"/>
      <c r="UY49" s="120"/>
      <c r="UZ49" s="120"/>
      <c r="VA49" s="120"/>
      <c r="VB49" s="120"/>
      <c r="VC49" s="120"/>
      <c r="VD49" s="120"/>
      <c r="VE49" s="120"/>
      <c r="VF49" s="120"/>
      <c r="VG49" s="120"/>
      <c r="VH49" s="120"/>
      <c r="VI49" s="120"/>
      <c r="VJ49" s="120"/>
      <c r="VK49" s="120"/>
      <c r="VL49" s="120"/>
      <c r="VM49" s="120"/>
      <c r="VN49" s="120"/>
      <c r="VO49" s="120"/>
      <c r="VP49" s="120"/>
      <c r="VQ49" s="120"/>
      <c r="VR49" s="120"/>
      <c r="VS49" s="120"/>
      <c r="VT49" s="120"/>
      <c r="VU49" s="120"/>
      <c r="VV49" s="120"/>
      <c r="VW49" s="120"/>
      <c r="VX49" s="120"/>
      <c r="VY49" s="120"/>
      <c r="VZ49" s="120"/>
      <c r="WA49" s="120"/>
      <c r="WB49" s="120"/>
      <c r="WC49" s="120"/>
      <c r="WD49" s="120"/>
      <c r="WE49" s="120"/>
      <c r="WF49" s="120"/>
      <c r="WG49" s="120"/>
      <c r="WH49" s="120"/>
      <c r="WI49" s="120"/>
      <c r="WJ49" s="120"/>
      <c r="WK49" s="120"/>
      <c r="WL49" s="120"/>
      <c r="WM49" s="120"/>
      <c r="WN49" s="120"/>
      <c r="WO49" s="120"/>
      <c r="WP49" s="120"/>
      <c r="WQ49" s="120"/>
      <c r="WR49" s="120"/>
      <c r="WS49" s="120"/>
      <c r="WT49" s="120"/>
      <c r="WU49" s="120"/>
      <c r="WV49" s="120"/>
      <c r="WW49" s="120"/>
      <c r="WX49" s="120"/>
      <c r="WY49" s="120"/>
      <c r="WZ49" s="120"/>
      <c r="XA49" s="120"/>
      <c r="XB49" s="120"/>
      <c r="XC49" s="120"/>
      <c r="XD49" s="120"/>
      <c r="XE49" s="120"/>
      <c r="XF49" s="120"/>
      <c r="XG49" s="120"/>
      <c r="XH49" s="120"/>
      <c r="XI49" s="120"/>
      <c r="XJ49" s="120"/>
      <c r="XK49" s="120"/>
      <c r="XL49" s="120"/>
      <c r="XM49" s="120"/>
      <c r="XN49" s="120"/>
      <c r="XO49" s="120"/>
      <c r="XP49" s="120"/>
      <c r="XQ49" s="120"/>
      <c r="XR49" s="120"/>
      <c r="XS49" s="120"/>
      <c r="XT49" s="120"/>
      <c r="XU49" s="120"/>
      <c r="XV49" s="120"/>
      <c r="XW49" s="120"/>
      <c r="XX49" s="120"/>
      <c r="XY49" s="120"/>
      <c r="XZ49" s="120"/>
      <c r="YA49" s="120"/>
      <c r="YB49" s="120"/>
      <c r="YC49" s="120"/>
      <c r="YD49" s="120"/>
      <c r="YE49" s="120"/>
      <c r="YF49" s="120"/>
      <c r="YG49" s="120"/>
      <c r="YH49" s="120"/>
      <c r="YI49" s="120"/>
      <c r="YJ49" s="120"/>
      <c r="YK49" s="120"/>
      <c r="YL49" s="120"/>
      <c r="YM49" s="120"/>
      <c r="YN49" s="120"/>
      <c r="YO49" s="120"/>
      <c r="YP49" s="120"/>
      <c r="YQ49" s="120"/>
      <c r="YR49" s="120"/>
      <c r="YS49" s="120"/>
      <c r="YT49" s="120"/>
      <c r="YU49" s="120"/>
      <c r="YV49" s="120"/>
      <c r="YW49" s="120"/>
      <c r="YX49" s="120"/>
      <c r="YY49" s="120"/>
      <c r="YZ49" s="120"/>
      <c r="ZA49" s="120"/>
      <c r="ZB49" s="120"/>
      <c r="ZC49" s="120"/>
      <c r="ZD49" s="120"/>
      <c r="ZE49" s="120"/>
      <c r="ZF49" s="120"/>
      <c r="ZG49" s="120"/>
      <c r="ZH49" s="120"/>
      <c r="ZI49" s="120"/>
      <c r="ZJ49" s="120"/>
      <c r="ZK49" s="120"/>
      <c r="ZL49" s="120"/>
      <c r="ZM49" s="120"/>
      <c r="ZN49" s="120"/>
      <c r="ZO49" s="120"/>
      <c r="ZP49" s="120"/>
      <c r="ZQ49" s="120"/>
      <c r="ZR49" s="120"/>
      <c r="ZS49" s="120"/>
      <c r="ZT49" s="120"/>
      <c r="ZU49" s="120"/>
      <c r="ZV49" s="120"/>
      <c r="ZW49" s="120"/>
      <c r="ZX49" s="120"/>
      <c r="ZY49" s="120"/>
      <c r="ZZ49" s="120"/>
      <c r="AAA49" s="120"/>
      <c r="AAB49" s="120"/>
      <c r="AAC49" s="120"/>
      <c r="AAD49" s="120"/>
      <c r="AAE49" s="120"/>
      <c r="AAF49" s="120"/>
      <c r="AAG49" s="120"/>
      <c r="AAH49" s="120"/>
      <c r="AAI49" s="120"/>
      <c r="AAJ49" s="120"/>
      <c r="AAK49" s="120"/>
      <c r="AAL49" s="120"/>
      <c r="AAM49" s="120"/>
      <c r="AAN49" s="120"/>
      <c r="AAO49" s="120"/>
      <c r="AAP49" s="120"/>
      <c r="AAQ49" s="120"/>
      <c r="AAR49" s="120"/>
      <c r="AAS49" s="120"/>
      <c r="AAT49" s="120"/>
      <c r="AAU49" s="120"/>
      <c r="AAV49" s="120"/>
      <c r="AAW49" s="120"/>
      <c r="AAX49" s="120"/>
      <c r="AAY49" s="120"/>
      <c r="AAZ49" s="120"/>
      <c r="ABA49" s="120"/>
      <c r="ABB49" s="120"/>
      <c r="ABC49" s="120"/>
      <c r="ABD49" s="120"/>
      <c r="ABE49" s="120"/>
      <c r="ABF49" s="120"/>
      <c r="ABG49" s="120"/>
      <c r="ABH49" s="120"/>
      <c r="ABI49" s="120"/>
      <c r="ABJ49" s="120"/>
      <c r="ABK49" s="120"/>
      <c r="ABL49" s="120"/>
      <c r="ABM49" s="120"/>
      <c r="ABN49" s="120"/>
      <c r="ABO49" s="120"/>
      <c r="ABP49" s="120"/>
      <c r="ABQ49" s="120"/>
      <c r="ABR49" s="120"/>
      <c r="ABS49" s="120"/>
      <c r="ABT49" s="120"/>
      <c r="ABU49" s="120"/>
      <c r="ABV49" s="120"/>
      <c r="ABW49" s="120"/>
      <c r="ABX49" s="120"/>
      <c r="ABY49" s="120"/>
      <c r="ABZ49" s="120"/>
      <c r="ACA49" s="120"/>
      <c r="ACB49" s="120"/>
      <c r="ACC49" s="120"/>
      <c r="ACD49" s="120"/>
      <c r="ACE49" s="120"/>
      <c r="ACF49" s="120"/>
      <c r="ACG49" s="120"/>
      <c r="ACH49" s="120"/>
      <c r="ACI49" s="120"/>
      <c r="ACJ49" s="120"/>
      <c r="ACK49" s="120"/>
      <c r="ACL49" s="120"/>
      <c r="ACM49" s="120"/>
      <c r="ACN49" s="120"/>
      <c r="ACO49" s="120"/>
      <c r="ACP49" s="120"/>
      <c r="ACQ49" s="120"/>
      <c r="ACR49" s="120"/>
      <c r="ACS49" s="120"/>
      <c r="ACT49" s="120"/>
      <c r="ACU49" s="120"/>
      <c r="ACV49" s="120"/>
      <c r="ACW49" s="120"/>
      <c r="ACX49" s="120"/>
      <c r="ACY49" s="120"/>
      <c r="ACZ49" s="120"/>
      <c r="ADA49" s="120"/>
      <c r="ADB49" s="120"/>
      <c r="ADC49" s="120"/>
      <c r="ADD49" s="120"/>
      <c r="ADE49" s="120"/>
      <c r="ADF49" s="120"/>
      <c r="ADG49" s="120"/>
      <c r="ADH49" s="120"/>
      <c r="ADI49" s="120"/>
      <c r="ADJ49" s="120"/>
      <c r="ADK49" s="120"/>
      <c r="ADL49" s="120"/>
      <c r="ADM49" s="120"/>
      <c r="ADN49" s="120"/>
      <c r="ADO49" s="120"/>
      <c r="ADP49" s="120"/>
      <c r="ADQ49" s="120"/>
      <c r="ADR49" s="120"/>
      <c r="ADS49" s="120"/>
      <c r="ADT49" s="120"/>
      <c r="ADU49" s="120"/>
      <c r="ADV49" s="120"/>
      <c r="ADW49" s="120"/>
      <c r="ADX49" s="120"/>
      <c r="ADY49" s="120"/>
      <c r="ADZ49" s="120"/>
      <c r="AEA49" s="120"/>
      <c r="AEB49" s="120"/>
      <c r="AEC49" s="120"/>
      <c r="AED49" s="120"/>
      <c r="AEE49" s="120"/>
      <c r="AEF49" s="120"/>
      <c r="AEG49" s="120"/>
      <c r="AEH49" s="120"/>
      <c r="AEI49" s="120"/>
      <c r="AEJ49" s="120"/>
      <c r="AEK49" s="120"/>
      <c r="AEL49" s="120"/>
      <c r="AEM49" s="120"/>
      <c r="AEN49" s="120"/>
      <c r="AEO49" s="120"/>
      <c r="AEP49" s="120"/>
      <c r="AEQ49" s="120"/>
      <c r="AER49" s="120"/>
      <c r="AES49" s="120"/>
      <c r="AET49" s="120"/>
      <c r="AEU49" s="120"/>
      <c r="AEV49" s="120"/>
      <c r="AEW49" s="120"/>
      <c r="AEX49" s="120"/>
      <c r="AEY49" s="120"/>
      <c r="AEZ49" s="120"/>
      <c r="AFA49" s="120"/>
      <c r="AFB49" s="120"/>
      <c r="AFC49" s="120"/>
      <c r="AFD49" s="120"/>
      <c r="AFE49" s="120"/>
      <c r="AFF49" s="120"/>
      <c r="AFG49" s="120"/>
      <c r="AFH49" s="120"/>
      <c r="AFI49" s="120"/>
      <c r="AFJ49" s="120"/>
      <c r="AFK49" s="120"/>
      <c r="AFL49" s="120"/>
      <c r="AFM49" s="120"/>
      <c r="AFN49" s="120"/>
      <c r="AFO49" s="120"/>
      <c r="AFP49" s="120"/>
      <c r="AFQ49" s="120"/>
      <c r="AFR49" s="120"/>
      <c r="AFS49" s="120"/>
      <c r="AFT49" s="120"/>
      <c r="AFU49" s="120"/>
      <c r="AFV49" s="120"/>
      <c r="AFW49" s="120"/>
      <c r="AFX49" s="120"/>
      <c r="AFY49" s="120"/>
      <c r="AFZ49" s="120"/>
      <c r="AGA49" s="120"/>
      <c r="AGB49" s="120"/>
      <c r="AGC49" s="120"/>
      <c r="AGD49" s="120"/>
      <c r="AGE49" s="120"/>
      <c r="AGF49" s="120"/>
      <c r="AGG49" s="120"/>
      <c r="AGH49" s="120"/>
      <c r="AGI49" s="120"/>
      <c r="AGJ49" s="120"/>
      <c r="AGK49" s="120"/>
      <c r="AGL49" s="120"/>
      <c r="AGM49" s="120"/>
      <c r="AGN49" s="120"/>
      <c r="AGO49" s="120"/>
      <c r="AGP49" s="120"/>
      <c r="AGQ49" s="120"/>
      <c r="AGR49" s="120"/>
      <c r="AGS49" s="120"/>
      <c r="AGT49" s="120"/>
      <c r="AGU49" s="120"/>
      <c r="AGV49" s="120"/>
      <c r="AGW49" s="120"/>
      <c r="AGX49" s="120"/>
      <c r="AGY49" s="120"/>
      <c r="AGZ49" s="120"/>
      <c r="AHA49" s="120"/>
      <c r="AHB49" s="120"/>
      <c r="AHC49" s="120"/>
      <c r="AHD49" s="120"/>
      <c r="AHE49" s="120"/>
      <c r="AHF49" s="120"/>
      <c r="AHG49" s="120"/>
      <c r="AHH49" s="120"/>
      <c r="AHI49" s="120"/>
      <c r="AHJ49" s="120"/>
      <c r="AHK49" s="120"/>
      <c r="AHL49" s="120"/>
      <c r="AHM49" s="120"/>
      <c r="AHN49" s="120"/>
      <c r="AHO49" s="120"/>
      <c r="AHP49" s="120"/>
      <c r="AHQ49" s="120"/>
      <c r="AHR49" s="120"/>
      <c r="AHS49" s="120"/>
      <c r="AHT49" s="120"/>
      <c r="AHU49" s="120"/>
      <c r="AHV49" s="120"/>
      <c r="AHW49" s="120"/>
      <c r="AHX49" s="120"/>
      <c r="AHY49" s="120"/>
      <c r="AHZ49" s="120"/>
      <c r="AIA49" s="120"/>
      <c r="AIB49" s="120"/>
      <c r="AIC49" s="120"/>
      <c r="AID49" s="120"/>
      <c r="AIE49" s="120"/>
      <c r="AIF49" s="120"/>
      <c r="AIG49" s="120"/>
      <c r="AIH49" s="120"/>
      <c r="AII49" s="120"/>
      <c r="AIJ49" s="120"/>
      <c r="AIK49" s="120"/>
      <c r="AIL49" s="120"/>
      <c r="AIM49" s="120"/>
      <c r="AIN49" s="120"/>
      <c r="AIO49" s="120"/>
      <c r="AIP49" s="120"/>
      <c r="AIQ49" s="120"/>
      <c r="AIR49" s="120"/>
      <c r="AIS49" s="120"/>
      <c r="AIT49" s="120"/>
      <c r="AIU49" s="120"/>
      <c r="AIV49" s="120"/>
      <c r="AIW49" s="120"/>
      <c r="AIX49" s="120"/>
      <c r="AIY49" s="120"/>
      <c r="AIZ49" s="120"/>
      <c r="AJA49" s="120"/>
      <c r="AJB49" s="120"/>
      <c r="AJC49" s="120"/>
      <c r="AJD49" s="120"/>
      <c r="AJE49" s="120"/>
      <c r="AJF49" s="120"/>
      <c r="AJG49" s="120"/>
      <c r="AJH49" s="120"/>
      <c r="AJI49" s="120"/>
      <c r="AJJ49" s="120"/>
      <c r="AJK49" s="120"/>
      <c r="AJL49" s="120"/>
      <c r="AJM49" s="120"/>
      <c r="AJN49" s="120"/>
      <c r="AJO49" s="120"/>
      <c r="AJP49" s="120"/>
      <c r="AJQ49" s="120"/>
      <c r="AJR49" s="120"/>
      <c r="AJS49" s="120"/>
      <c r="AJT49" s="120"/>
      <c r="AJU49" s="120"/>
      <c r="AJV49" s="120"/>
      <c r="AJW49" s="120"/>
      <c r="AJX49" s="120"/>
      <c r="AJY49" s="120"/>
      <c r="AJZ49" s="120"/>
      <c r="AKA49" s="120"/>
      <c r="AKB49" s="120"/>
      <c r="AKC49" s="120"/>
      <c r="AKD49" s="120"/>
      <c r="AKE49" s="120"/>
      <c r="AKF49" s="120"/>
      <c r="AKG49" s="120"/>
      <c r="AKH49" s="120"/>
      <c r="AKI49" s="120"/>
      <c r="AKJ49" s="120"/>
      <c r="AKK49" s="120"/>
      <c r="AKL49" s="120"/>
      <c r="AKM49" s="120"/>
      <c r="AKN49" s="120"/>
      <c r="AKO49" s="120"/>
      <c r="AKP49" s="120"/>
      <c r="AKQ49" s="120"/>
      <c r="AKR49" s="120"/>
      <c r="AKS49" s="120"/>
      <c r="AKT49" s="120"/>
      <c r="AKU49" s="120"/>
      <c r="AKV49" s="120"/>
      <c r="AKW49" s="120"/>
      <c r="AKX49" s="120"/>
      <c r="AKY49" s="120"/>
      <c r="AKZ49" s="120"/>
      <c r="ALA49" s="120"/>
      <c r="ALB49" s="120"/>
      <c r="ALC49" s="120"/>
      <c r="ALD49" s="120"/>
      <c r="ALE49" s="120"/>
      <c r="ALF49" s="120"/>
      <c r="ALG49" s="120"/>
      <c r="ALH49" s="120"/>
      <c r="ALI49" s="120"/>
      <c r="ALJ49" s="120"/>
      <c r="ALK49" s="120"/>
      <c r="ALL49" s="120"/>
      <c r="ALM49" s="120"/>
      <c r="ALN49" s="120"/>
      <c r="ALO49" s="120"/>
      <c r="ALP49" s="120"/>
      <c r="ALQ49" s="120"/>
      <c r="ALR49" s="120"/>
      <c r="ALS49" s="120"/>
      <c r="ALT49" s="120"/>
      <c r="ALU49" s="120"/>
      <c r="ALV49" s="120"/>
      <c r="ALW49" s="120"/>
      <c r="ALX49" s="120"/>
      <c r="ALY49" s="120"/>
      <c r="ALZ49" s="120"/>
      <c r="AMA49" s="120"/>
      <c r="AMB49" s="120"/>
      <c r="AMC49" s="120"/>
      <c r="AMD49" s="120"/>
      <c r="AME49" s="120"/>
      <c r="AMF49" s="120"/>
      <c r="AMG49" s="120"/>
      <c r="AMH49" s="120"/>
      <c r="AMI49" s="120"/>
      <c r="AMJ49" s="120"/>
      <c r="AMK49" s="120"/>
    </row>
    <row r="50" spans="1:1025">
      <c r="A50" s="117" t="s">
        <v>1438</v>
      </c>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c r="AE50" s="120"/>
      <c r="AF50" s="120"/>
      <c r="AG50" s="120"/>
      <c r="AH50" s="120"/>
      <c r="AI50" s="120"/>
      <c r="AJ50" s="120"/>
      <c r="AK50" s="120"/>
      <c r="AL50" s="120"/>
      <c r="AM50" s="120"/>
      <c r="AN50" s="120"/>
      <c r="AO50" s="120"/>
      <c r="AP50" s="120"/>
      <c r="AQ50" s="120"/>
      <c r="AR50" s="120"/>
      <c r="AS50" s="120"/>
      <c r="AT50" s="120"/>
      <c r="AU50" s="120"/>
      <c r="AV50" s="120"/>
      <c r="AW50" s="120"/>
      <c r="AX50" s="120"/>
      <c r="AY50" s="120"/>
      <c r="AZ50" s="120"/>
      <c r="BA50" s="120"/>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c r="CK50" s="120"/>
      <c r="CL50" s="120"/>
      <c r="CM50" s="120"/>
      <c r="CN50" s="120"/>
      <c r="CO50" s="120"/>
      <c r="CP50" s="120"/>
      <c r="CQ50" s="120"/>
      <c r="CR50" s="120"/>
      <c r="CS50" s="120"/>
      <c r="CT50" s="120"/>
      <c r="CU50" s="120"/>
      <c r="CV50" s="120"/>
      <c r="CW50" s="120"/>
      <c r="CX50" s="120"/>
      <c r="CY50" s="120"/>
      <c r="CZ50" s="120"/>
      <c r="DA50" s="120"/>
      <c r="DB50" s="120"/>
      <c r="DC50" s="120"/>
      <c r="DD50" s="120"/>
      <c r="DE50" s="120"/>
      <c r="DF50" s="120"/>
      <c r="DG50" s="120"/>
      <c r="DH50" s="120"/>
      <c r="DI50" s="120"/>
      <c r="DJ50" s="120"/>
      <c r="DK50" s="120"/>
      <c r="DL50" s="120"/>
      <c r="DM50" s="120"/>
      <c r="DN50" s="120"/>
      <c r="DO50" s="120"/>
      <c r="DP50" s="120"/>
      <c r="DQ50" s="120"/>
      <c r="DR50" s="120"/>
      <c r="DS50" s="120"/>
      <c r="DT50" s="120"/>
      <c r="DU50" s="120"/>
      <c r="DV50" s="120"/>
      <c r="DW50" s="120"/>
      <c r="DX50" s="120"/>
      <c r="DY50" s="120"/>
      <c r="DZ50" s="120"/>
      <c r="EA50" s="120"/>
      <c r="EB50" s="120"/>
      <c r="EC50" s="120"/>
      <c r="ED50" s="120"/>
      <c r="EE50" s="120"/>
      <c r="EF50" s="120"/>
      <c r="EG50" s="120"/>
      <c r="EH50" s="120"/>
      <c r="EI50" s="120"/>
      <c r="EJ50" s="120"/>
      <c r="EK50" s="120"/>
      <c r="EL50" s="120"/>
      <c r="EM50" s="120"/>
      <c r="EN50" s="120"/>
      <c r="EO50" s="120"/>
      <c r="EP50" s="120"/>
      <c r="EQ50" s="120"/>
      <c r="ER50" s="120"/>
      <c r="ES50" s="120"/>
      <c r="ET50" s="120"/>
      <c r="EU50" s="120"/>
      <c r="EV50" s="120"/>
      <c r="EW50" s="120"/>
      <c r="EX50" s="120"/>
      <c r="EY50" s="120"/>
      <c r="EZ50" s="120"/>
      <c r="FA50" s="120"/>
      <c r="FB50" s="120"/>
      <c r="FC50" s="120"/>
      <c r="FD50" s="120"/>
      <c r="FE50" s="120"/>
      <c r="FF50" s="120"/>
      <c r="FG50" s="120"/>
      <c r="FH50" s="120"/>
      <c r="FI50" s="120"/>
      <c r="FJ50" s="120"/>
      <c r="FK50" s="120"/>
      <c r="FL50" s="120"/>
      <c r="FM50" s="120"/>
      <c r="FN50" s="120"/>
      <c r="FO50" s="120"/>
      <c r="FP50" s="120"/>
      <c r="FQ50" s="120"/>
      <c r="FR50" s="120"/>
      <c r="FS50" s="120"/>
      <c r="FT50" s="120"/>
      <c r="FU50" s="120"/>
      <c r="FV50" s="120"/>
      <c r="FW50" s="120"/>
      <c r="FX50" s="120"/>
      <c r="FY50" s="120"/>
      <c r="FZ50" s="120"/>
      <c r="GA50" s="120"/>
      <c r="GB50" s="120"/>
      <c r="GC50" s="120"/>
      <c r="GD50" s="120"/>
      <c r="GE50" s="120"/>
      <c r="GF50" s="120"/>
      <c r="GG50" s="120"/>
      <c r="GH50" s="120"/>
      <c r="GI50" s="120"/>
      <c r="GJ50" s="120"/>
      <c r="GK50" s="120"/>
      <c r="GL50" s="120"/>
      <c r="GM50" s="120"/>
      <c r="GN50" s="120"/>
      <c r="GO50" s="120"/>
      <c r="GP50" s="120"/>
      <c r="GQ50" s="120"/>
      <c r="GR50" s="120"/>
      <c r="GS50" s="120"/>
      <c r="GT50" s="120"/>
      <c r="GU50" s="120"/>
      <c r="GV50" s="120"/>
      <c r="GW50" s="120"/>
      <c r="GX50" s="120"/>
      <c r="GY50" s="120"/>
      <c r="GZ50" s="120"/>
      <c r="HA50" s="120"/>
      <c r="HB50" s="120"/>
      <c r="HC50" s="120"/>
      <c r="HD50" s="120"/>
      <c r="HE50" s="120"/>
      <c r="HF50" s="120"/>
      <c r="HG50" s="120"/>
      <c r="HH50" s="120"/>
      <c r="HI50" s="120"/>
      <c r="HJ50" s="120"/>
      <c r="HK50" s="120"/>
      <c r="HL50" s="120"/>
      <c r="HM50" s="120"/>
      <c r="HN50" s="120"/>
      <c r="HO50" s="120"/>
      <c r="HP50" s="120"/>
      <c r="HQ50" s="120"/>
      <c r="HR50" s="120"/>
      <c r="HS50" s="120"/>
      <c r="HT50" s="120"/>
      <c r="HU50" s="120"/>
      <c r="HV50" s="120"/>
      <c r="HW50" s="120"/>
      <c r="HX50" s="120"/>
      <c r="HY50" s="120"/>
      <c r="HZ50" s="120"/>
      <c r="IA50" s="120"/>
      <c r="IB50" s="120"/>
      <c r="IC50" s="120"/>
      <c r="ID50" s="120"/>
      <c r="IE50" s="120"/>
      <c r="IF50" s="120"/>
      <c r="IG50" s="120"/>
      <c r="IH50" s="120"/>
      <c r="II50" s="120"/>
      <c r="IJ50" s="120"/>
      <c r="IK50" s="120"/>
      <c r="IL50" s="120"/>
      <c r="IM50" s="120"/>
      <c r="IN50" s="120"/>
      <c r="IO50" s="120"/>
      <c r="IP50" s="120"/>
      <c r="IQ50" s="120"/>
      <c r="IR50" s="120"/>
      <c r="IS50" s="120"/>
      <c r="IT50" s="120"/>
      <c r="IU50" s="120"/>
      <c r="IV50" s="120"/>
      <c r="IW50" s="120"/>
      <c r="IX50" s="120"/>
      <c r="IY50" s="120"/>
      <c r="IZ50" s="120"/>
      <c r="JA50" s="120"/>
      <c r="JB50" s="120"/>
      <c r="JC50" s="120"/>
      <c r="JD50" s="120"/>
      <c r="JE50" s="120"/>
      <c r="JF50" s="120"/>
      <c r="JG50" s="120"/>
      <c r="JH50" s="120"/>
      <c r="JI50" s="120"/>
      <c r="JJ50" s="120"/>
      <c r="JK50" s="120"/>
      <c r="JL50" s="120"/>
      <c r="JM50" s="120"/>
      <c r="JN50" s="120"/>
      <c r="JO50" s="120"/>
      <c r="JP50" s="120"/>
      <c r="JQ50" s="120"/>
      <c r="JR50" s="120"/>
      <c r="JS50" s="120"/>
      <c r="JT50" s="120"/>
      <c r="JU50" s="120"/>
      <c r="JV50" s="120"/>
      <c r="JW50" s="120"/>
      <c r="JX50" s="120"/>
      <c r="JY50" s="120"/>
      <c r="JZ50" s="120"/>
      <c r="KA50" s="120"/>
      <c r="KB50" s="120"/>
      <c r="KC50" s="120"/>
      <c r="KD50" s="120"/>
      <c r="KE50" s="120"/>
      <c r="KF50" s="120"/>
      <c r="KG50" s="120"/>
      <c r="KH50" s="120"/>
      <c r="KI50" s="120"/>
      <c r="KJ50" s="120"/>
      <c r="KK50" s="120"/>
      <c r="KL50" s="120"/>
      <c r="KM50" s="120"/>
      <c r="KN50" s="120"/>
      <c r="KO50" s="120"/>
      <c r="KP50" s="120"/>
      <c r="KQ50" s="120"/>
      <c r="KR50" s="120"/>
      <c r="KS50" s="120"/>
      <c r="KT50" s="120"/>
      <c r="KU50" s="120"/>
      <c r="KV50" s="120"/>
      <c r="KW50" s="120"/>
      <c r="KX50" s="120"/>
      <c r="KY50" s="120"/>
      <c r="KZ50" s="120"/>
      <c r="LA50" s="120"/>
      <c r="LB50" s="120"/>
      <c r="LC50" s="120"/>
      <c r="LD50" s="120"/>
      <c r="LE50" s="120"/>
      <c r="LF50" s="120"/>
      <c r="LG50" s="120"/>
      <c r="LH50" s="120"/>
      <c r="LI50" s="120"/>
      <c r="LJ50" s="120"/>
      <c r="LK50" s="120"/>
      <c r="LL50" s="120"/>
      <c r="LM50" s="120"/>
      <c r="LN50" s="120"/>
      <c r="LO50" s="120"/>
      <c r="LP50" s="120"/>
      <c r="LQ50" s="120"/>
      <c r="LR50" s="120"/>
      <c r="LS50" s="120"/>
      <c r="LT50" s="120"/>
      <c r="LU50" s="120"/>
      <c r="LV50" s="120"/>
      <c r="LW50" s="120"/>
      <c r="LX50" s="120"/>
      <c r="LY50" s="120"/>
      <c r="LZ50" s="120"/>
      <c r="MA50" s="120"/>
      <c r="MB50" s="120"/>
      <c r="MC50" s="120"/>
      <c r="MD50" s="120"/>
      <c r="ME50" s="120"/>
      <c r="MF50" s="120"/>
      <c r="MG50" s="120"/>
      <c r="MH50" s="120"/>
      <c r="MI50" s="120"/>
      <c r="MJ50" s="120"/>
      <c r="MK50" s="120"/>
      <c r="ML50" s="120"/>
      <c r="MM50" s="120"/>
      <c r="MN50" s="120"/>
      <c r="MO50" s="120"/>
      <c r="MP50" s="120"/>
      <c r="MQ50" s="120"/>
      <c r="MR50" s="120"/>
      <c r="MS50" s="120"/>
      <c r="MT50" s="120"/>
      <c r="MU50" s="120"/>
      <c r="MV50" s="120"/>
      <c r="MW50" s="120"/>
      <c r="MX50" s="120"/>
      <c r="MY50" s="120"/>
      <c r="MZ50" s="120"/>
      <c r="NA50" s="120"/>
      <c r="NB50" s="120"/>
      <c r="NC50" s="120"/>
      <c r="ND50" s="120"/>
      <c r="NE50" s="120"/>
      <c r="NF50" s="120"/>
      <c r="NG50" s="120"/>
      <c r="NH50" s="120"/>
      <c r="NI50" s="120"/>
      <c r="NJ50" s="120"/>
      <c r="NK50" s="120"/>
      <c r="NL50" s="120"/>
      <c r="NM50" s="120"/>
      <c r="NN50" s="120"/>
      <c r="NO50" s="120"/>
      <c r="NP50" s="120"/>
      <c r="NQ50" s="120"/>
      <c r="NR50" s="120"/>
      <c r="NS50" s="120"/>
      <c r="NT50" s="120"/>
      <c r="NU50" s="120"/>
      <c r="NV50" s="120"/>
      <c r="NW50" s="120"/>
      <c r="NX50" s="120"/>
      <c r="NY50" s="120"/>
      <c r="NZ50" s="120"/>
      <c r="OA50" s="120"/>
      <c r="OB50" s="120"/>
      <c r="OC50" s="120"/>
      <c r="OD50" s="120"/>
      <c r="OE50" s="120"/>
      <c r="OF50" s="120"/>
      <c r="OG50" s="120"/>
      <c r="OH50" s="120"/>
      <c r="OI50" s="120"/>
      <c r="OJ50" s="120"/>
      <c r="OK50" s="120"/>
      <c r="OL50" s="120"/>
      <c r="OM50" s="120"/>
      <c r="ON50" s="120"/>
      <c r="OO50" s="120"/>
      <c r="OP50" s="120"/>
      <c r="OQ50" s="120"/>
      <c r="OR50" s="120"/>
      <c r="OS50" s="120"/>
      <c r="OT50" s="120"/>
      <c r="OU50" s="120"/>
      <c r="OV50" s="120"/>
      <c r="OW50" s="120"/>
      <c r="OX50" s="120"/>
      <c r="OY50" s="120"/>
      <c r="OZ50" s="120"/>
      <c r="PA50" s="120"/>
      <c r="PB50" s="120"/>
      <c r="PC50" s="120"/>
      <c r="PD50" s="120"/>
      <c r="PE50" s="120"/>
      <c r="PF50" s="120"/>
      <c r="PG50" s="120"/>
      <c r="PH50" s="120"/>
      <c r="PI50" s="120"/>
      <c r="PJ50" s="120"/>
      <c r="PK50" s="120"/>
      <c r="PL50" s="120"/>
      <c r="PM50" s="120"/>
      <c r="PN50" s="120"/>
      <c r="PO50" s="120"/>
      <c r="PP50" s="120"/>
      <c r="PQ50" s="120"/>
      <c r="PR50" s="120"/>
      <c r="PS50" s="120"/>
      <c r="PT50" s="120"/>
      <c r="PU50" s="120"/>
      <c r="PV50" s="120"/>
      <c r="PW50" s="120"/>
      <c r="PX50" s="120"/>
      <c r="PY50" s="120"/>
      <c r="PZ50" s="120"/>
      <c r="QA50" s="120"/>
      <c r="QB50" s="120"/>
      <c r="QC50" s="120"/>
      <c r="QD50" s="120"/>
      <c r="QE50" s="120"/>
      <c r="QF50" s="120"/>
      <c r="QG50" s="120"/>
      <c r="QH50" s="120"/>
      <c r="QI50" s="120"/>
      <c r="QJ50" s="120"/>
      <c r="QK50" s="120"/>
      <c r="QL50" s="120"/>
      <c r="QM50" s="120"/>
      <c r="QN50" s="120"/>
      <c r="QO50" s="120"/>
      <c r="QP50" s="120"/>
      <c r="QQ50" s="120"/>
      <c r="QR50" s="120"/>
      <c r="QS50" s="120"/>
      <c r="QT50" s="120"/>
      <c r="QU50" s="120"/>
      <c r="QV50" s="120"/>
      <c r="QW50" s="120"/>
      <c r="QX50" s="120"/>
      <c r="QY50" s="120"/>
      <c r="QZ50" s="120"/>
      <c r="RA50" s="120"/>
      <c r="RB50" s="120"/>
      <c r="RC50" s="120"/>
      <c r="RD50" s="120"/>
      <c r="RE50" s="120"/>
      <c r="RF50" s="120"/>
      <c r="RG50" s="120"/>
      <c r="RH50" s="120"/>
      <c r="RI50" s="120"/>
      <c r="RJ50" s="120"/>
      <c r="RK50" s="120"/>
      <c r="RL50" s="120"/>
      <c r="RM50" s="120"/>
      <c r="RN50" s="120"/>
      <c r="RO50" s="120"/>
      <c r="RP50" s="120"/>
      <c r="RQ50" s="120"/>
      <c r="RR50" s="120"/>
      <c r="RS50" s="120"/>
      <c r="RT50" s="120"/>
      <c r="RU50" s="120"/>
      <c r="RV50" s="120"/>
      <c r="RW50" s="120"/>
      <c r="RX50" s="120"/>
      <c r="RY50" s="120"/>
      <c r="RZ50" s="120"/>
      <c r="SA50" s="120"/>
      <c r="SB50" s="120"/>
      <c r="SC50" s="120"/>
      <c r="SD50" s="120"/>
      <c r="SE50" s="120"/>
      <c r="SF50" s="120"/>
      <c r="SG50" s="120"/>
      <c r="SH50" s="120"/>
      <c r="SI50" s="120"/>
      <c r="SJ50" s="120"/>
      <c r="SK50" s="120"/>
      <c r="SL50" s="120"/>
      <c r="SM50" s="120"/>
      <c r="SN50" s="120"/>
      <c r="SO50" s="120"/>
      <c r="SP50" s="120"/>
      <c r="SQ50" s="120"/>
      <c r="SR50" s="120"/>
      <c r="SS50" s="120"/>
      <c r="ST50" s="120"/>
      <c r="SU50" s="120"/>
      <c r="SV50" s="120"/>
      <c r="SW50" s="120"/>
      <c r="SX50" s="120"/>
      <c r="SY50" s="120"/>
      <c r="SZ50" s="120"/>
      <c r="TA50" s="120"/>
      <c r="TB50" s="120"/>
      <c r="TC50" s="120"/>
      <c r="TD50" s="120"/>
      <c r="TE50" s="120"/>
      <c r="TF50" s="120"/>
      <c r="TG50" s="120"/>
      <c r="TH50" s="120"/>
      <c r="TI50" s="120"/>
      <c r="TJ50" s="120"/>
      <c r="TK50" s="120"/>
      <c r="TL50" s="120"/>
      <c r="TM50" s="120"/>
      <c r="TN50" s="120"/>
      <c r="TO50" s="120"/>
      <c r="TP50" s="120"/>
      <c r="TQ50" s="120"/>
      <c r="TR50" s="120"/>
      <c r="TS50" s="120"/>
      <c r="TT50" s="120"/>
      <c r="TU50" s="120"/>
      <c r="TV50" s="120"/>
      <c r="TW50" s="120"/>
      <c r="TX50" s="120"/>
      <c r="TY50" s="120"/>
      <c r="TZ50" s="120"/>
      <c r="UA50" s="120"/>
      <c r="UB50" s="120"/>
      <c r="UC50" s="120"/>
      <c r="UD50" s="120"/>
      <c r="UE50" s="120"/>
      <c r="UF50" s="120"/>
      <c r="UG50" s="120"/>
      <c r="UH50" s="120"/>
      <c r="UI50" s="120"/>
      <c r="UJ50" s="120"/>
      <c r="UK50" s="120"/>
      <c r="UL50" s="120"/>
      <c r="UM50" s="120"/>
      <c r="UN50" s="120"/>
      <c r="UO50" s="120"/>
      <c r="UP50" s="120"/>
      <c r="UQ50" s="120"/>
      <c r="UR50" s="120"/>
      <c r="US50" s="120"/>
      <c r="UT50" s="120"/>
      <c r="UU50" s="120"/>
      <c r="UV50" s="120"/>
      <c r="UW50" s="120"/>
      <c r="UX50" s="120"/>
      <c r="UY50" s="120"/>
      <c r="UZ50" s="120"/>
      <c r="VA50" s="120"/>
      <c r="VB50" s="120"/>
      <c r="VC50" s="120"/>
      <c r="VD50" s="120"/>
      <c r="VE50" s="120"/>
      <c r="VF50" s="120"/>
      <c r="VG50" s="120"/>
      <c r="VH50" s="120"/>
      <c r="VI50" s="120"/>
      <c r="VJ50" s="120"/>
      <c r="VK50" s="120"/>
      <c r="VL50" s="120"/>
      <c r="VM50" s="120"/>
      <c r="VN50" s="120"/>
      <c r="VO50" s="120"/>
      <c r="VP50" s="120"/>
      <c r="VQ50" s="120"/>
      <c r="VR50" s="120"/>
      <c r="VS50" s="120"/>
      <c r="VT50" s="120"/>
      <c r="VU50" s="120"/>
      <c r="VV50" s="120"/>
      <c r="VW50" s="120"/>
      <c r="VX50" s="120"/>
      <c r="VY50" s="120"/>
      <c r="VZ50" s="120"/>
      <c r="WA50" s="120"/>
      <c r="WB50" s="120"/>
      <c r="WC50" s="120"/>
      <c r="WD50" s="120"/>
      <c r="WE50" s="120"/>
      <c r="WF50" s="120"/>
      <c r="WG50" s="120"/>
      <c r="WH50" s="120"/>
      <c r="WI50" s="120"/>
      <c r="WJ50" s="120"/>
      <c r="WK50" s="120"/>
      <c r="WL50" s="120"/>
      <c r="WM50" s="120"/>
      <c r="WN50" s="120"/>
      <c r="WO50" s="120"/>
      <c r="WP50" s="120"/>
      <c r="WQ50" s="120"/>
      <c r="WR50" s="120"/>
      <c r="WS50" s="120"/>
      <c r="WT50" s="120"/>
      <c r="WU50" s="120"/>
      <c r="WV50" s="120"/>
      <c r="WW50" s="120"/>
      <c r="WX50" s="120"/>
      <c r="WY50" s="120"/>
      <c r="WZ50" s="120"/>
      <c r="XA50" s="120"/>
      <c r="XB50" s="120"/>
      <c r="XC50" s="120"/>
      <c r="XD50" s="120"/>
      <c r="XE50" s="120"/>
      <c r="XF50" s="120"/>
      <c r="XG50" s="120"/>
      <c r="XH50" s="120"/>
      <c r="XI50" s="120"/>
      <c r="XJ50" s="120"/>
      <c r="XK50" s="120"/>
      <c r="XL50" s="120"/>
      <c r="XM50" s="120"/>
      <c r="XN50" s="120"/>
      <c r="XO50" s="120"/>
      <c r="XP50" s="120"/>
      <c r="XQ50" s="120"/>
      <c r="XR50" s="120"/>
      <c r="XS50" s="120"/>
      <c r="XT50" s="120"/>
      <c r="XU50" s="120"/>
      <c r="XV50" s="120"/>
      <c r="XW50" s="120"/>
      <c r="XX50" s="120"/>
      <c r="XY50" s="120"/>
      <c r="XZ50" s="120"/>
      <c r="YA50" s="120"/>
      <c r="YB50" s="120"/>
      <c r="YC50" s="120"/>
      <c r="YD50" s="120"/>
      <c r="YE50" s="120"/>
      <c r="YF50" s="120"/>
      <c r="YG50" s="120"/>
      <c r="YH50" s="120"/>
      <c r="YI50" s="120"/>
      <c r="YJ50" s="120"/>
      <c r="YK50" s="120"/>
      <c r="YL50" s="120"/>
      <c r="YM50" s="120"/>
      <c r="YN50" s="120"/>
      <c r="YO50" s="120"/>
      <c r="YP50" s="120"/>
      <c r="YQ50" s="120"/>
      <c r="YR50" s="120"/>
      <c r="YS50" s="120"/>
      <c r="YT50" s="120"/>
      <c r="YU50" s="120"/>
      <c r="YV50" s="120"/>
      <c r="YW50" s="120"/>
      <c r="YX50" s="120"/>
      <c r="YY50" s="120"/>
      <c r="YZ50" s="120"/>
      <c r="ZA50" s="120"/>
      <c r="ZB50" s="120"/>
      <c r="ZC50" s="120"/>
      <c r="ZD50" s="120"/>
      <c r="ZE50" s="120"/>
      <c r="ZF50" s="120"/>
      <c r="ZG50" s="120"/>
      <c r="ZH50" s="120"/>
      <c r="ZI50" s="120"/>
      <c r="ZJ50" s="120"/>
      <c r="ZK50" s="120"/>
      <c r="ZL50" s="120"/>
      <c r="ZM50" s="120"/>
      <c r="ZN50" s="120"/>
      <c r="ZO50" s="120"/>
      <c r="ZP50" s="120"/>
      <c r="ZQ50" s="120"/>
      <c r="ZR50" s="120"/>
      <c r="ZS50" s="120"/>
      <c r="ZT50" s="120"/>
      <c r="ZU50" s="120"/>
      <c r="ZV50" s="120"/>
      <c r="ZW50" s="120"/>
      <c r="ZX50" s="120"/>
      <c r="ZY50" s="120"/>
      <c r="ZZ50" s="120"/>
      <c r="AAA50" s="120"/>
      <c r="AAB50" s="120"/>
      <c r="AAC50" s="120"/>
      <c r="AAD50" s="120"/>
      <c r="AAE50" s="120"/>
      <c r="AAF50" s="120"/>
      <c r="AAG50" s="120"/>
      <c r="AAH50" s="120"/>
      <c r="AAI50" s="120"/>
      <c r="AAJ50" s="120"/>
      <c r="AAK50" s="120"/>
      <c r="AAL50" s="120"/>
      <c r="AAM50" s="120"/>
      <c r="AAN50" s="120"/>
      <c r="AAO50" s="120"/>
      <c r="AAP50" s="120"/>
      <c r="AAQ50" s="120"/>
      <c r="AAR50" s="120"/>
      <c r="AAS50" s="120"/>
      <c r="AAT50" s="120"/>
      <c r="AAU50" s="120"/>
      <c r="AAV50" s="120"/>
      <c r="AAW50" s="120"/>
      <c r="AAX50" s="120"/>
      <c r="AAY50" s="120"/>
      <c r="AAZ50" s="120"/>
      <c r="ABA50" s="120"/>
      <c r="ABB50" s="120"/>
      <c r="ABC50" s="120"/>
      <c r="ABD50" s="120"/>
      <c r="ABE50" s="120"/>
      <c r="ABF50" s="120"/>
      <c r="ABG50" s="120"/>
      <c r="ABH50" s="120"/>
      <c r="ABI50" s="120"/>
      <c r="ABJ50" s="120"/>
      <c r="ABK50" s="120"/>
      <c r="ABL50" s="120"/>
      <c r="ABM50" s="120"/>
      <c r="ABN50" s="120"/>
      <c r="ABO50" s="120"/>
      <c r="ABP50" s="120"/>
      <c r="ABQ50" s="120"/>
      <c r="ABR50" s="120"/>
      <c r="ABS50" s="120"/>
      <c r="ABT50" s="120"/>
      <c r="ABU50" s="120"/>
      <c r="ABV50" s="120"/>
      <c r="ABW50" s="120"/>
      <c r="ABX50" s="120"/>
      <c r="ABY50" s="120"/>
      <c r="ABZ50" s="120"/>
      <c r="ACA50" s="120"/>
      <c r="ACB50" s="120"/>
      <c r="ACC50" s="120"/>
      <c r="ACD50" s="120"/>
      <c r="ACE50" s="120"/>
      <c r="ACF50" s="120"/>
      <c r="ACG50" s="120"/>
      <c r="ACH50" s="120"/>
      <c r="ACI50" s="120"/>
      <c r="ACJ50" s="120"/>
      <c r="ACK50" s="120"/>
      <c r="ACL50" s="120"/>
      <c r="ACM50" s="120"/>
      <c r="ACN50" s="120"/>
      <c r="ACO50" s="120"/>
      <c r="ACP50" s="120"/>
      <c r="ACQ50" s="120"/>
      <c r="ACR50" s="120"/>
      <c r="ACS50" s="120"/>
      <c r="ACT50" s="120"/>
      <c r="ACU50" s="120"/>
      <c r="ACV50" s="120"/>
      <c r="ACW50" s="120"/>
      <c r="ACX50" s="120"/>
      <c r="ACY50" s="120"/>
      <c r="ACZ50" s="120"/>
      <c r="ADA50" s="120"/>
      <c r="ADB50" s="120"/>
      <c r="ADC50" s="120"/>
      <c r="ADD50" s="120"/>
      <c r="ADE50" s="120"/>
      <c r="ADF50" s="120"/>
      <c r="ADG50" s="120"/>
      <c r="ADH50" s="120"/>
      <c r="ADI50" s="120"/>
      <c r="ADJ50" s="120"/>
      <c r="ADK50" s="120"/>
      <c r="ADL50" s="120"/>
      <c r="ADM50" s="120"/>
      <c r="ADN50" s="120"/>
      <c r="ADO50" s="120"/>
      <c r="ADP50" s="120"/>
      <c r="ADQ50" s="120"/>
      <c r="ADR50" s="120"/>
      <c r="ADS50" s="120"/>
      <c r="ADT50" s="120"/>
      <c r="ADU50" s="120"/>
      <c r="ADV50" s="120"/>
      <c r="ADW50" s="120"/>
      <c r="ADX50" s="120"/>
      <c r="ADY50" s="120"/>
      <c r="ADZ50" s="120"/>
      <c r="AEA50" s="120"/>
      <c r="AEB50" s="120"/>
      <c r="AEC50" s="120"/>
      <c r="AED50" s="120"/>
      <c r="AEE50" s="120"/>
      <c r="AEF50" s="120"/>
      <c r="AEG50" s="120"/>
      <c r="AEH50" s="120"/>
      <c r="AEI50" s="120"/>
      <c r="AEJ50" s="120"/>
      <c r="AEK50" s="120"/>
      <c r="AEL50" s="120"/>
      <c r="AEM50" s="120"/>
      <c r="AEN50" s="120"/>
      <c r="AEO50" s="120"/>
      <c r="AEP50" s="120"/>
      <c r="AEQ50" s="120"/>
      <c r="AER50" s="120"/>
      <c r="AES50" s="120"/>
      <c r="AET50" s="120"/>
      <c r="AEU50" s="120"/>
      <c r="AEV50" s="120"/>
      <c r="AEW50" s="120"/>
      <c r="AEX50" s="120"/>
      <c r="AEY50" s="120"/>
      <c r="AEZ50" s="120"/>
      <c r="AFA50" s="120"/>
      <c r="AFB50" s="120"/>
      <c r="AFC50" s="120"/>
      <c r="AFD50" s="120"/>
      <c r="AFE50" s="120"/>
      <c r="AFF50" s="120"/>
      <c r="AFG50" s="120"/>
      <c r="AFH50" s="120"/>
      <c r="AFI50" s="120"/>
      <c r="AFJ50" s="120"/>
      <c r="AFK50" s="120"/>
      <c r="AFL50" s="120"/>
      <c r="AFM50" s="120"/>
      <c r="AFN50" s="120"/>
      <c r="AFO50" s="120"/>
      <c r="AFP50" s="120"/>
      <c r="AFQ50" s="120"/>
      <c r="AFR50" s="120"/>
      <c r="AFS50" s="120"/>
      <c r="AFT50" s="120"/>
      <c r="AFU50" s="120"/>
      <c r="AFV50" s="120"/>
      <c r="AFW50" s="120"/>
      <c r="AFX50" s="120"/>
      <c r="AFY50" s="120"/>
      <c r="AFZ50" s="120"/>
      <c r="AGA50" s="120"/>
      <c r="AGB50" s="120"/>
      <c r="AGC50" s="120"/>
      <c r="AGD50" s="120"/>
      <c r="AGE50" s="120"/>
      <c r="AGF50" s="120"/>
      <c r="AGG50" s="120"/>
      <c r="AGH50" s="120"/>
      <c r="AGI50" s="120"/>
      <c r="AGJ50" s="120"/>
      <c r="AGK50" s="120"/>
      <c r="AGL50" s="120"/>
      <c r="AGM50" s="120"/>
      <c r="AGN50" s="120"/>
      <c r="AGO50" s="120"/>
      <c r="AGP50" s="120"/>
      <c r="AGQ50" s="120"/>
      <c r="AGR50" s="120"/>
      <c r="AGS50" s="120"/>
      <c r="AGT50" s="120"/>
      <c r="AGU50" s="120"/>
      <c r="AGV50" s="120"/>
      <c r="AGW50" s="120"/>
      <c r="AGX50" s="120"/>
      <c r="AGY50" s="120"/>
      <c r="AGZ50" s="120"/>
      <c r="AHA50" s="120"/>
      <c r="AHB50" s="120"/>
      <c r="AHC50" s="120"/>
      <c r="AHD50" s="120"/>
      <c r="AHE50" s="120"/>
      <c r="AHF50" s="120"/>
      <c r="AHG50" s="120"/>
      <c r="AHH50" s="120"/>
      <c r="AHI50" s="120"/>
      <c r="AHJ50" s="120"/>
      <c r="AHK50" s="120"/>
      <c r="AHL50" s="120"/>
      <c r="AHM50" s="120"/>
      <c r="AHN50" s="120"/>
      <c r="AHO50" s="120"/>
      <c r="AHP50" s="120"/>
      <c r="AHQ50" s="120"/>
      <c r="AHR50" s="120"/>
      <c r="AHS50" s="120"/>
      <c r="AHT50" s="120"/>
      <c r="AHU50" s="120"/>
      <c r="AHV50" s="120"/>
      <c r="AHW50" s="120"/>
      <c r="AHX50" s="120"/>
      <c r="AHY50" s="120"/>
      <c r="AHZ50" s="120"/>
      <c r="AIA50" s="120"/>
      <c r="AIB50" s="120"/>
      <c r="AIC50" s="120"/>
      <c r="AID50" s="120"/>
      <c r="AIE50" s="120"/>
      <c r="AIF50" s="120"/>
      <c r="AIG50" s="120"/>
      <c r="AIH50" s="120"/>
      <c r="AII50" s="120"/>
      <c r="AIJ50" s="120"/>
      <c r="AIK50" s="120"/>
      <c r="AIL50" s="120"/>
      <c r="AIM50" s="120"/>
      <c r="AIN50" s="120"/>
      <c r="AIO50" s="120"/>
      <c r="AIP50" s="120"/>
      <c r="AIQ50" s="120"/>
      <c r="AIR50" s="120"/>
      <c r="AIS50" s="120"/>
      <c r="AIT50" s="120"/>
      <c r="AIU50" s="120"/>
      <c r="AIV50" s="120"/>
      <c r="AIW50" s="120"/>
      <c r="AIX50" s="120"/>
      <c r="AIY50" s="120"/>
      <c r="AIZ50" s="120"/>
      <c r="AJA50" s="120"/>
      <c r="AJB50" s="120"/>
      <c r="AJC50" s="120"/>
      <c r="AJD50" s="120"/>
      <c r="AJE50" s="120"/>
      <c r="AJF50" s="120"/>
      <c r="AJG50" s="120"/>
      <c r="AJH50" s="120"/>
      <c r="AJI50" s="120"/>
      <c r="AJJ50" s="120"/>
      <c r="AJK50" s="120"/>
      <c r="AJL50" s="120"/>
      <c r="AJM50" s="120"/>
      <c r="AJN50" s="120"/>
      <c r="AJO50" s="120"/>
      <c r="AJP50" s="120"/>
      <c r="AJQ50" s="120"/>
      <c r="AJR50" s="120"/>
      <c r="AJS50" s="120"/>
      <c r="AJT50" s="120"/>
      <c r="AJU50" s="120"/>
      <c r="AJV50" s="120"/>
      <c r="AJW50" s="120"/>
      <c r="AJX50" s="120"/>
      <c r="AJY50" s="120"/>
      <c r="AJZ50" s="120"/>
      <c r="AKA50" s="120"/>
      <c r="AKB50" s="120"/>
      <c r="AKC50" s="120"/>
      <c r="AKD50" s="120"/>
      <c r="AKE50" s="120"/>
      <c r="AKF50" s="120"/>
      <c r="AKG50" s="120"/>
      <c r="AKH50" s="120"/>
      <c r="AKI50" s="120"/>
      <c r="AKJ50" s="120"/>
      <c r="AKK50" s="120"/>
      <c r="AKL50" s="120"/>
      <c r="AKM50" s="120"/>
      <c r="AKN50" s="120"/>
      <c r="AKO50" s="120"/>
      <c r="AKP50" s="120"/>
      <c r="AKQ50" s="120"/>
      <c r="AKR50" s="120"/>
      <c r="AKS50" s="120"/>
      <c r="AKT50" s="120"/>
      <c r="AKU50" s="120"/>
      <c r="AKV50" s="120"/>
      <c r="AKW50" s="120"/>
      <c r="AKX50" s="120"/>
      <c r="AKY50" s="120"/>
      <c r="AKZ50" s="120"/>
      <c r="ALA50" s="120"/>
      <c r="ALB50" s="120"/>
      <c r="ALC50" s="120"/>
      <c r="ALD50" s="120"/>
      <c r="ALE50" s="120"/>
      <c r="ALF50" s="120"/>
      <c r="ALG50" s="120"/>
      <c r="ALH50" s="120"/>
      <c r="ALI50" s="120"/>
      <c r="ALJ50" s="120"/>
      <c r="ALK50" s="120"/>
      <c r="ALL50" s="120"/>
      <c r="ALM50" s="120"/>
      <c r="ALN50" s="120"/>
      <c r="ALO50" s="120"/>
      <c r="ALP50" s="120"/>
      <c r="ALQ50" s="120"/>
      <c r="ALR50" s="120"/>
      <c r="ALS50" s="120"/>
      <c r="ALT50" s="120"/>
      <c r="ALU50" s="120"/>
      <c r="ALV50" s="120"/>
      <c r="ALW50" s="120"/>
      <c r="ALX50" s="120"/>
      <c r="ALY50" s="120"/>
      <c r="ALZ50" s="120"/>
      <c r="AMA50" s="120"/>
      <c r="AMB50" s="120"/>
      <c r="AMC50" s="120"/>
      <c r="AMD50" s="120"/>
      <c r="AME50" s="120"/>
      <c r="AMF50" s="120"/>
      <c r="AMG50" s="120"/>
      <c r="AMH50" s="120"/>
      <c r="AMI50" s="120"/>
      <c r="AMJ50" s="120"/>
      <c r="AMK50" s="120"/>
    </row>
  </sheetData>
  <mergeCells count="12">
    <mergeCell ref="A49:F49"/>
    <mergeCell ref="A1:B1"/>
    <mergeCell ref="C1:D1"/>
    <mergeCell ref="C2:D2"/>
    <mergeCell ref="C3:D3"/>
    <mergeCell ref="A44:B44"/>
    <mergeCell ref="C44:F44"/>
    <mergeCell ref="A45:B45"/>
    <mergeCell ref="C45:F45"/>
    <mergeCell ref="A46:B46"/>
    <mergeCell ref="C46:F46"/>
    <mergeCell ref="A48:F48"/>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84"/>
  <sheetViews>
    <sheetView workbookViewId="0">
      <selection sqref="A1:XFD1048576"/>
    </sheetView>
  </sheetViews>
  <sheetFormatPr defaultColWidth="8.85546875" defaultRowHeight="15.75"/>
  <cols>
    <col min="1" max="1" width="5.42578125" style="69" customWidth="1"/>
    <col min="2" max="2" width="31.7109375" style="79" customWidth="1"/>
    <col min="3" max="3" width="11.140625" style="79" customWidth="1"/>
    <col min="4" max="4" width="21.85546875" style="79" customWidth="1"/>
    <col min="5" max="5" width="8.85546875" style="80"/>
    <col min="6" max="6" width="60.85546875" style="79" customWidth="1"/>
    <col min="7" max="16384" width="8.85546875" style="69"/>
  </cols>
  <sheetData>
    <row r="1" spans="1:6">
      <c r="A1" s="659" t="s">
        <v>74</v>
      </c>
      <c r="B1" s="659"/>
      <c r="C1" s="659" t="s">
        <v>75</v>
      </c>
      <c r="D1" s="659"/>
      <c r="E1" s="98" t="s">
        <v>76</v>
      </c>
      <c r="F1" s="98" t="s">
        <v>255</v>
      </c>
    </row>
    <row r="2" spans="1:6" ht="31.5">
      <c r="A2" s="70" t="s">
        <v>256</v>
      </c>
      <c r="B2" s="71"/>
      <c r="C2" s="660" t="s">
        <v>1264</v>
      </c>
      <c r="D2" s="661"/>
      <c r="E2" s="72"/>
      <c r="F2" s="73" t="s">
        <v>1265</v>
      </c>
    </row>
    <row r="3" spans="1:6" ht="31.5">
      <c r="A3" s="74" t="s">
        <v>258</v>
      </c>
      <c r="B3" s="75"/>
      <c r="C3" s="662" t="s">
        <v>866</v>
      </c>
      <c r="D3" s="663"/>
      <c r="E3" s="72" t="s">
        <v>1266</v>
      </c>
      <c r="F3" s="73" t="s">
        <v>1267</v>
      </c>
    </row>
    <row r="4" spans="1:6">
      <c r="A4" s="31" t="s">
        <v>259</v>
      </c>
      <c r="B4" s="32"/>
      <c r="C4" s="31"/>
      <c r="D4" s="75"/>
      <c r="E4" s="72"/>
      <c r="F4" s="73"/>
    </row>
    <row r="5" spans="1:6">
      <c r="A5" s="31"/>
      <c r="B5" s="32" t="s">
        <v>1182</v>
      </c>
      <c r="C5" s="76" t="s">
        <v>1268</v>
      </c>
      <c r="D5" s="33"/>
      <c r="E5" s="72"/>
      <c r="F5" s="73"/>
    </row>
    <row r="6" spans="1:6">
      <c r="A6" s="31"/>
      <c r="B6" s="32" t="s">
        <v>1183</v>
      </c>
      <c r="C6" s="76" t="s">
        <v>1269</v>
      </c>
      <c r="D6" s="33"/>
      <c r="E6" s="72"/>
      <c r="F6" s="73"/>
    </row>
    <row r="7" spans="1:6">
      <c r="A7" s="31"/>
      <c r="B7" s="32" t="s">
        <v>873</v>
      </c>
      <c r="C7" s="74">
        <v>39</v>
      </c>
      <c r="D7" s="33" t="s">
        <v>10</v>
      </c>
      <c r="E7" s="72">
        <v>1</v>
      </c>
      <c r="F7" s="73" t="s">
        <v>1270</v>
      </c>
    </row>
    <row r="8" spans="1:6">
      <c r="A8" s="31"/>
      <c r="B8" s="32" t="s">
        <v>1143</v>
      </c>
      <c r="C8" s="76">
        <v>120</v>
      </c>
      <c r="D8" s="33" t="s">
        <v>12</v>
      </c>
      <c r="E8" s="72">
        <v>1</v>
      </c>
      <c r="F8" s="73" t="s">
        <v>1271</v>
      </c>
    </row>
    <row r="9" spans="1:6">
      <c r="A9" s="31"/>
      <c r="B9" s="32" t="s">
        <v>152</v>
      </c>
      <c r="C9" s="76">
        <v>154100</v>
      </c>
      <c r="D9" s="33" t="s">
        <v>15</v>
      </c>
      <c r="E9" s="72"/>
      <c r="F9" s="73" t="s">
        <v>1272</v>
      </c>
    </row>
    <row r="10" spans="1:6" ht="31.5">
      <c r="A10" s="31"/>
      <c r="B10" s="32" t="s">
        <v>154</v>
      </c>
      <c r="C10" s="74">
        <v>71</v>
      </c>
      <c r="D10" s="33"/>
      <c r="E10" s="72">
        <v>1</v>
      </c>
      <c r="F10" s="73" t="s">
        <v>1273</v>
      </c>
    </row>
    <row r="11" spans="1:6">
      <c r="A11" s="31"/>
      <c r="B11" s="32" t="s">
        <v>1149</v>
      </c>
      <c r="C11" s="74">
        <v>71</v>
      </c>
      <c r="D11" s="33"/>
      <c r="E11" s="72">
        <v>1</v>
      </c>
      <c r="F11" s="73" t="s">
        <v>1274</v>
      </c>
    </row>
    <row r="12" spans="1:6">
      <c r="A12" s="31"/>
      <c r="B12" s="32" t="s">
        <v>1150</v>
      </c>
      <c r="C12" s="74">
        <v>4.5</v>
      </c>
      <c r="D12" s="33" t="s">
        <v>19</v>
      </c>
      <c r="E12" s="72">
        <v>1</v>
      </c>
      <c r="F12" s="73" t="s">
        <v>1275</v>
      </c>
    </row>
    <row r="13" spans="1:6">
      <c r="A13" s="31"/>
      <c r="B13" s="32" t="s">
        <v>1189</v>
      </c>
      <c r="C13" s="76" t="s">
        <v>1276</v>
      </c>
      <c r="D13" s="33" t="s">
        <v>21</v>
      </c>
      <c r="E13" s="72"/>
      <c r="F13" s="73" t="s">
        <v>1275</v>
      </c>
    </row>
    <row r="14" spans="1:6">
      <c r="A14" s="31"/>
      <c r="B14" s="32" t="s">
        <v>1154</v>
      </c>
      <c r="C14" s="76" t="s">
        <v>1276</v>
      </c>
      <c r="D14" s="33" t="s">
        <v>24</v>
      </c>
      <c r="E14" s="72"/>
      <c r="F14" s="73" t="s">
        <v>1275</v>
      </c>
    </row>
    <row r="15" spans="1:6">
      <c r="A15" s="31"/>
      <c r="B15" s="32"/>
      <c r="C15" s="76"/>
      <c r="D15" s="33"/>
      <c r="E15" s="72"/>
      <c r="F15" s="73"/>
    </row>
    <row r="16" spans="1:6">
      <c r="A16" s="31" t="s">
        <v>158</v>
      </c>
      <c r="B16" s="32"/>
      <c r="C16" s="76"/>
      <c r="D16" s="33"/>
      <c r="E16" s="72"/>
      <c r="F16" s="73"/>
    </row>
    <row r="17" spans="1:6">
      <c r="A17" s="31"/>
      <c r="B17" s="32" t="s">
        <v>1191</v>
      </c>
      <c r="C17" s="76" t="s">
        <v>1277</v>
      </c>
      <c r="D17" s="33" t="s">
        <v>28</v>
      </c>
      <c r="E17" s="72"/>
      <c r="F17" s="73" t="s">
        <v>1275</v>
      </c>
    </row>
    <row r="18" spans="1:6">
      <c r="A18" s="31"/>
      <c r="B18" s="32" t="s">
        <v>104</v>
      </c>
      <c r="C18" s="76" t="s">
        <v>1277</v>
      </c>
      <c r="D18" s="33" t="s">
        <v>31</v>
      </c>
      <c r="E18" s="72"/>
      <c r="F18" s="73" t="s">
        <v>1275</v>
      </c>
    </row>
    <row r="19" spans="1:6">
      <c r="A19" s="31"/>
      <c r="B19" s="35" t="s">
        <v>106</v>
      </c>
      <c r="C19" s="76" t="s">
        <v>1277</v>
      </c>
      <c r="D19" s="33" t="s">
        <v>31</v>
      </c>
      <c r="E19" s="72"/>
      <c r="F19" s="73" t="s">
        <v>1275</v>
      </c>
    </row>
    <row r="20" spans="1:6">
      <c r="A20" s="31"/>
      <c r="B20" s="35" t="s">
        <v>108</v>
      </c>
      <c r="C20" s="76" t="s">
        <v>1277</v>
      </c>
      <c r="D20" s="33" t="s">
        <v>35</v>
      </c>
      <c r="E20" s="72"/>
      <c r="F20" s="73" t="s">
        <v>1275</v>
      </c>
    </row>
    <row r="21" spans="1:6">
      <c r="A21" s="31"/>
      <c r="B21" s="35" t="s">
        <v>109</v>
      </c>
      <c r="C21" s="76" t="s">
        <v>1277</v>
      </c>
      <c r="D21" s="33" t="s">
        <v>28</v>
      </c>
      <c r="E21" s="72"/>
      <c r="F21" s="73" t="s">
        <v>1275</v>
      </c>
    </row>
    <row r="22" spans="1:6">
      <c r="A22" s="31"/>
      <c r="B22" s="35" t="s">
        <v>110</v>
      </c>
      <c r="C22" s="76">
        <v>3.4</v>
      </c>
      <c r="D22" s="33" t="s">
        <v>39</v>
      </c>
      <c r="E22" s="72">
        <v>1</v>
      </c>
      <c r="F22" s="73"/>
    </row>
    <row r="23" spans="1:6">
      <c r="A23" s="31"/>
      <c r="B23" s="35" t="s">
        <v>111</v>
      </c>
      <c r="C23" s="76" t="s">
        <v>1277</v>
      </c>
      <c r="D23" s="33" t="s">
        <v>41</v>
      </c>
      <c r="E23" s="72"/>
      <c r="F23" s="73" t="s">
        <v>1275</v>
      </c>
    </row>
    <row r="24" spans="1:6">
      <c r="A24" s="31"/>
      <c r="B24" s="35" t="s">
        <v>112</v>
      </c>
      <c r="C24" s="76" t="s">
        <v>1277</v>
      </c>
      <c r="D24" s="33" t="s">
        <v>41</v>
      </c>
      <c r="E24" s="72"/>
      <c r="F24" s="73" t="s">
        <v>1275</v>
      </c>
    </row>
    <row r="25" spans="1:6">
      <c r="A25" s="31"/>
      <c r="B25" s="32" t="s">
        <v>114</v>
      </c>
      <c r="C25" s="76" t="s">
        <v>1277</v>
      </c>
      <c r="D25" s="33" t="s">
        <v>41</v>
      </c>
      <c r="E25" s="72"/>
      <c r="F25" s="73" t="s">
        <v>1275</v>
      </c>
    </row>
    <row r="26" spans="1:6">
      <c r="A26" s="31"/>
      <c r="B26" s="32" t="s">
        <v>115</v>
      </c>
      <c r="C26" s="76" t="s">
        <v>1277</v>
      </c>
      <c r="D26" s="33" t="s">
        <v>41</v>
      </c>
      <c r="E26" s="72"/>
      <c r="F26" s="73" t="s">
        <v>1275</v>
      </c>
    </row>
    <row r="27" spans="1:6">
      <c r="A27" s="31"/>
      <c r="B27" s="32"/>
      <c r="C27" s="74"/>
      <c r="D27" s="33"/>
      <c r="E27" s="72"/>
      <c r="F27" s="73"/>
    </row>
    <row r="28" spans="1:6">
      <c r="A28" s="31" t="s">
        <v>116</v>
      </c>
      <c r="B28" s="32"/>
      <c r="C28" s="74"/>
      <c r="D28" s="33"/>
      <c r="E28" s="72"/>
      <c r="F28" s="73"/>
    </row>
    <row r="29" spans="1:6">
      <c r="A29" s="31"/>
      <c r="B29" s="32" t="s">
        <v>117</v>
      </c>
      <c r="C29" s="74" t="s">
        <v>1278</v>
      </c>
      <c r="D29" s="33" t="s">
        <v>48</v>
      </c>
      <c r="E29" s="72"/>
      <c r="F29" s="73" t="s">
        <v>1279</v>
      </c>
    </row>
    <row r="30" spans="1:6">
      <c r="A30" s="31"/>
      <c r="B30" s="35" t="s">
        <v>118</v>
      </c>
      <c r="C30" s="74">
        <v>1</v>
      </c>
      <c r="D30" s="33" t="s">
        <v>50</v>
      </c>
      <c r="E30" s="72">
        <v>1</v>
      </c>
      <c r="F30" s="73" t="s">
        <v>1280</v>
      </c>
    </row>
    <row r="31" spans="1:6">
      <c r="A31" s="31"/>
      <c r="B31" s="35" t="s">
        <v>119</v>
      </c>
      <c r="C31" s="74">
        <v>0</v>
      </c>
      <c r="D31" s="33" t="s">
        <v>50</v>
      </c>
      <c r="E31" s="72">
        <v>1</v>
      </c>
      <c r="F31" s="73" t="s">
        <v>1281</v>
      </c>
    </row>
    <row r="32" spans="1:6">
      <c r="A32" s="31"/>
      <c r="B32" s="35" t="s">
        <v>120</v>
      </c>
      <c r="C32" s="74"/>
      <c r="D32" s="33" t="s">
        <v>41</v>
      </c>
      <c r="E32" s="72"/>
      <c r="F32" s="73"/>
    </row>
    <row r="33" spans="1:6">
      <c r="A33" s="74"/>
      <c r="B33" s="75"/>
      <c r="C33" s="74"/>
      <c r="D33" s="75"/>
      <c r="E33" s="72"/>
      <c r="F33" s="73"/>
    </row>
    <row r="34" spans="1:6">
      <c r="A34" s="31" t="s">
        <v>121</v>
      </c>
      <c r="B34" s="32"/>
      <c r="C34" s="74"/>
      <c r="D34" s="33"/>
      <c r="E34" s="72"/>
      <c r="F34" s="73"/>
    </row>
    <row r="35" spans="1:6">
      <c r="A35" s="31"/>
      <c r="B35" s="32" t="s">
        <v>1282</v>
      </c>
      <c r="C35" s="74">
        <v>10.199999999999999</v>
      </c>
      <c r="D35" s="33" t="s">
        <v>56</v>
      </c>
      <c r="E35" s="72"/>
      <c r="F35" s="73"/>
    </row>
    <row r="36" spans="1:6">
      <c r="A36" s="31"/>
      <c r="B36" s="35" t="s">
        <v>123</v>
      </c>
      <c r="C36" s="74"/>
      <c r="D36" s="33"/>
      <c r="E36" s="72"/>
      <c r="F36" s="73"/>
    </row>
    <row r="37" spans="1:6">
      <c r="A37" s="31"/>
      <c r="B37" s="32"/>
      <c r="C37" s="76" t="s">
        <v>1283</v>
      </c>
      <c r="D37" s="33" t="s">
        <v>59</v>
      </c>
      <c r="E37" s="72"/>
      <c r="F37" s="73"/>
    </row>
    <row r="38" spans="1:6">
      <c r="A38" s="31"/>
      <c r="B38" s="47"/>
      <c r="C38" s="76" t="s">
        <v>1283</v>
      </c>
      <c r="D38" s="33" t="s">
        <v>59</v>
      </c>
      <c r="E38" s="72"/>
      <c r="F38" s="73"/>
    </row>
    <row r="39" spans="1:6">
      <c r="A39" s="31"/>
      <c r="B39" s="48"/>
      <c r="C39" s="76" t="s">
        <v>1283</v>
      </c>
      <c r="D39" s="33" t="s">
        <v>59</v>
      </c>
      <c r="E39" s="72"/>
      <c r="F39" s="73"/>
    </row>
    <row r="40" spans="1:6">
      <c r="A40" s="31"/>
      <c r="B40" s="48"/>
      <c r="C40" s="76" t="s">
        <v>1283</v>
      </c>
      <c r="D40" s="33" t="s">
        <v>59</v>
      </c>
      <c r="E40" s="72"/>
      <c r="F40" s="73"/>
    </row>
    <row r="41" spans="1:6">
      <c r="A41" s="31"/>
      <c r="B41" s="48"/>
      <c r="C41" s="76" t="s">
        <v>1283</v>
      </c>
      <c r="D41" s="33" t="s">
        <v>59</v>
      </c>
      <c r="E41" s="72"/>
      <c r="F41" s="73"/>
    </row>
    <row r="42" spans="1:6">
      <c r="A42" s="31"/>
      <c r="B42" s="32"/>
      <c r="C42" s="76" t="s">
        <v>1283</v>
      </c>
      <c r="D42" s="33" t="s">
        <v>59</v>
      </c>
      <c r="E42" s="72"/>
      <c r="F42" s="73"/>
    </row>
    <row r="43" spans="1:6">
      <c r="A43" s="31"/>
      <c r="B43" s="32"/>
      <c r="C43" s="76" t="s">
        <v>1283</v>
      </c>
      <c r="D43" s="33" t="s">
        <v>59</v>
      </c>
      <c r="E43" s="72"/>
      <c r="F43" s="73"/>
    </row>
    <row r="44" spans="1:6">
      <c r="A44" s="664" t="s">
        <v>125</v>
      </c>
      <c r="B44" s="664"/>
      <c r="C44" s="662" t="s">
        <v>1334</v>
      </c>
      <c r="D44" s="695"/>
      <c r="E44" s="695"/>
      <c r="F44" s="695"/>
    </row>
    <row r="45" spans="1:6">
      <c r="A45" s="664" t="s">
        <v>127</v>
      </c>
      <c r="B45" s="664"/>
      <c r="C45" s="662" t="s">
        <v>1284</v>
      </c>
      <c r="D45" s="695"/>
      <c r="E45" s="695"/>
      <c r="F45" s="695"/>
    </row>
    <row r="46" spans="1:6">
      <c r="A46" s="77"/>
      <c r="B46" s="77"/>
      <c r="C46" s="77"/>
      <c r="D46" s="77"/>
      <c r="E46" s="78"/>
      <c r="F46" s="77"/>
    </row>
    <row r="48" spans="1:6">
      <c r="A48" s="69" t="s">
        <v>1326</v>
      </c>
    </row>
    <row r="49" spans="1:6">
      <c r="A49" s="659" t="s">
        <v>74</v>
      </c>
      <c r="B49" s="659"/>
      <c r="C49" s="659" t="s">
        <v>75</v>
      </c>
      <c r="D49" s="659"/>
      <c r="E49" s="98" t="s">
        <v>76</v>
      </c>
      <c r="F49" s="98" t="s">
        <v>255</v>
      </c>
    </row>
    <row r="50" spans="1:6">
      <c r="A50" s="70"/>
      <c r="B50" s="71"/>
      <c r="C50" s="70"/>
      <c r="D50" s="71"/>
      <c r="E50" s="81"/>
      <c r="F50" s="82"/>
    </row>
    <row r="51" spans="1:6">
      <c r="A51" s="83" t="s">
        <v>1288</v>
      </c>
      <c r="B51" s="84"/>
      <c r="C51" s="74"/>
      <c r="D51" s="75" t="s">
        <v>56</v>
      </c>
      <c r="E51" s="72"/>
      <c r="F51" s="85"/>
    </row>
    <row r="52" spans="1:6">
      <c r="A52" s="83" t="s">
        <v>1289</v>
      </c>
      <c r="B52" s="84"/>
      <c r="C52" s="74">
        <v>59.7</v>
      </c>
      <c r="D52" s="75" t="s">
        <v>56</v>
      </c>
      <c r="E52" s="72"/>
      <c r="F52" s="85"/>
    </row>
    <row r="53" spans="1:6">
      <c r="A53" s="83"/>
      <c r="B53" s="84"/>
      <c r="C53" s="74"/>
      <c r="D53" s="75"/>
      <c r="E53" s="72"/>
      <c r="F53" s="85"/>
    </row>
    <row r="54" spans="1:6">
      <c r="A54" s="83" t="s">
        <v>1291</v>
      </c>
      <c r="B54" s="84"/>
      <c r="C54" s="74">
        <v>0</v>
      </c>
      <c r="D54" s="75" t="s">
        <v>1328</v>
      </c>
      <c r="E54" s="72">
        <v>1</v>
      </c>
      <c r="F54" s="85"/>
    </row>
    <row r="55" spans="1:6">
      <c r="A55" s="83" t="s">
        <v>1292</v>
      </c>
      <c r="B55" s="84"/>
      <c r="C55" s="74">
        <v>1</v>
      </c>
      <c r="D55" s="75" t="s">
        <v>1328</v>
      </c>
      <c r="E55" s="72">
        <v>1</v>
      </c>
      <c r="F55" s="85"/>
    </row>
    <row r="56" spans="1:6">
      <c r="A56" s="83"/>
      <c r="B56" s="84"/>
      <c r="C56" s="74"/>
      <c r="D56" s="75"/>
      <c r="E56" s="72"/>
      <c r="F56" s="85"/>
    </row>
    <row r="57" spans="1:6">
      <c r="A57" s="83" t="s">
        <v>1293</v>
      </c>
      <c r="B57" s="84"/>
      <c r="C57" s="74">
        <v>0</v>
      </c>
      <c r="D57" s="75" t="s">
        <v>1328</v>
      </c>
      <c r="E57" s="72">
        <v>1</v>
      </c>
      <c r="F57" s="85"/>
    </row>
    <row r="58" spans="1:6">
      <c r="A58" s="83" t="s">
        <v>1294</v>
      </c>
      <c r="B58" s="84"/>
      <c r="C58" s="74">
        <v>0</v>
      </c>
      <c r="D58" s="75" t="s">
        <v>1328</v>
      </c>
      <c r="E58" s="72">
        <v>1</v>
      </c>
      <c r="F58" s="85"/>
    </row>
    <row r="59" spans="1:6">
      <c r="A59" s="83" t="s">
        <v>1295</v>
      </c>
      <c r="B59" s="84"/>
      <c r="C59" s="74">
        <v>0</v>
      </c>
      <c r="D59" s="75" t="s">
        <v>1328</v>
      </c>
      <c r="E59" s="72">
        <v>1</v>
      </c>
      <c r="F59" s="85"/>
    </row>
    <row r="60" spans="1:6">
      <c r="A60" s="83" t="s">
        <v>1296</v>
      </c>
      <c r="B60" s="84"/>
      <c r="C60" s="74">
        <v>0</v>
      </c>
      <c r="D60" s="75" t="s">
        <v>1328</v>
      </c>
      <c r="E60" s="72">
        <v>1</v>
      </c>
      <c r="F60" s="85"/>
    </row>
    <row r="61" spans="1:6">
      <c r="A61" s="83" t="s">
        <v>1297</v>
      </c>
      <c r="B61" s="84"/>
      <c r="C61" s="74">
        <v>1</v>
      </c>
      <c r="D61" s="75" t="s">
        <v>1328</v>
      </c>
      <c r="E61" s="72">
        <v>1</v>
      </c>
      <c r="F61" s="85"/>
    </row>
    <row r="62" spans="1:6">
      <c r="A62" s="83"/>
      <c r="B62" s="84"/>
      <c r="C62" s="74"/>
      <c r="D62" s="75"/>
      <c r="E62" s="72"/>
      <c r="F62" s="85"/>
    </row>
    <row r="63" spans="1:6">
      <c r="A63" s="83" t="s">
        <v>1298</v>
      </c>
      <c r="B63" s="84"/>
      <c r="C63" s="74"/>
      <c r="D63" s="75" t="s">
        <v>1329</v>
      </c>
      <c r="E63" s="72"/>
      <c r="F63" s="85"/>
    </row>
    <row r="64" spans="1:6">
      <c r="A64" s="83" t="s">
        <v>1299</v>
      </c>
      <c r="B64" s="84"/>
      <c r="C64" s="74">
        <v>3.4209999999999998</v>
      </c>
      <c r="D64" s="75" t="s">
        <v>1329</v>
      </c>
      <c r="E64" s="72">
        <v>3</v>
      </c>
      <c r="F64" s="85"/>
    </row>
    <row r="65" spans="1:6">
      <c r="A65" s="83" t="s">
        <v>1300</v>
      </c>
      <c r="B65" s="84"/>
      <c r="C65" s="74"/>
      <c r="D65" s="75" t="s">
        <v>1330</v>
      </c>
      <c r="E65" s="72"/>
      <c r="F65" s="85"/>
    </row>
    <row r="66" spans="1:6">
      <c r="A66" s="83"/>
      <c r="B66" s="84"/>
      <c r="C66" s="74"/>
      <c r="D66" s="75"/>
      <c r="E66" s="72"/>
      <c r="F66" s="85"/>
    </row>
    <row r="67" spans="1:6">
      <c r="A67" s="86" t="s">
        <v>1301</v>
      </c>
      <c r="B67" s="87"/>
      <c r="C67" s="74"/>
      <c r="D67" s="75"/>
      <c r="E67" s="72"/>
      <c r="F67" s="85"/>
    </row>
    <row r="68" spans="1:6">
      <c r="A68" s="88"/>
      <c r="B68" s="89" t="s">
        <v>1302</v>
      </c>
      <c r="C68" s="74">
        <v>0</v>
      </c>
      <c r="D68" s="75" t="s">
        <v>1331</v>
      </c>
      <c r="E68" s="72">
        <v>3</v>
      </c>
      <c r="F68" s="85"/>
    </row>
    <row r="69" spans="1:6">
      <c r="A69" s="88"/>
      <c r="B69" s="89" t="s">
        <v>1303</v>
      </c>
      <c r="C69" s="74">
        <v>1.355</v>
      </c>
      <c r="D69" s="75" t="s">
        <v>1331</v>
      </c>
      <c r="E69" s="72">
        <v>3</v>
      </c>
      <c r="F69" s="85"/>
    </row>
    <row r="70" spans="1:6">
      <c r="A70" s="88"/>
      <c r="B70" s="89" t="s">
        <v>1304</v>
      </c>
      <c r="C70" s="74">
        <v>-0.02</v>
      </c>
      <c r="D70" s="75" t="s">
        <v>1331</v>
      </c>
      <c r="E70" s="72">
        <v>3</v>
      </c>
      <c r="F70" s="85"/>
    </row>
    <row r="71" spans="1:6">
      <c r="A71" s="88"/>
      <c r="B71" s="89" t="s">
        <v>1305</v>
      </c>
      <c r="C71" s="74">
        <v>0</v>
      </c>
      <c r="D71" s="75" t="s">
        <v>1331</v>
      </c>
      <c r="E71" s="72">
        <v>3</v>
      </c>
      <c r="F71" s="85"/>
    </row>
    <row r="72" spans="1:6">
      <c r="A72" s="88"/>
      <c r="B72" s="89" t="s">
        <v>1306</v>
      </c>
      <c r="C72" s="74">
        <v>0</v>
      </c>
      <c r="D72" s="75" t="s">
        <v>1331</v>
      </c>
      <c r="E72" s="72">
        <v>3</v>
      </c>
      <c r="F72" s="85"/>
    </row>
    <row r="73" spans="1:6">
      <c r="A73" s="88"/>
      <c r="B73" s="89"/>
      <c r="C73" s="74"/>
      <c r="D73" s="75"/>
      <c r="E73" s="72"/>
      <c r="F73" s="85"/>
    </row>
    <row r="74" spans="1:6">
      <c r="A74" s="88" t="s">
        <v>1307</v>
      </c>
      <c r="B74" s="89"/>
      <c r="C74" s="74"/>
      <c r="D74" s="75"/>
      <c r="E74" s="72"/>
      <c r="F74" s="85"/>
    </row>
    <row r="75" spans="1:6">
      <c r="A75" s="88"/>
      <c r="B75" s="89" t="s">
        <v>1302</v>
      </c>
      <c r="C75" s="74"/>
      <c r="D75" s="75" t="s">
        <v>1332</v>
      </c>
      <c r="E75" s="72"/>
      <c r="F75" s="85"/>
    </row>
    <row r="76" spans="1:6">
      <c r="A76" s="88"/>
      <c r="B76" s="89" t="s">
        <v>1303</v>
      </c>
      <c r="C76" s="74"/>
      <c r="D76" s="75" t="s">
        <v>1332</v>
      </c>
      <c r="E76" s="72"/>
      <c r="F76" s="85"/>
    </row>
    <row r="77" spans="1:6">
      <c r="A77" s="83"/>
      <c r="B77" s="84" t="s">
        <v>1304</v>
      </c>
      <c r="C77" s="74"/>
      <c r="D77" s="75" t="s">
        <v>1332</v>
      </c>
      <c r="E77" s="72"/>
      <c r="F77" s="85"/>
    </row>
    <row r="78" spans="1:6">
      <c r="A78" s="83"/>
      <c r="B78" s="84" t="s">
        <v>1305</v>
      </c>
      <c r="C78" s="74"/>
      <c r="D78" s="75" t="s">
        <v>1332</v>
      </c>
      <c r="E78" s="72"/>
      <c r="F78" s="85"/>
    </row>
    <row r="79" spans="1:6">
      <c r="A79" s="90"/>
      <c r="B79" s="91" t="s">
        <v>1306</v>
      </c>
      <c r="C79" s="123"/>
      <c r="D79" s="92" t="s">
        <v>1332</v>
      </c>
      <c r="E79" s="93"/>
      <c r="F79" s="94"/>
    </row>
    <row r="80" spans="1:6">
      <c r="A80" s="95"/>
      <c r="B80" s="95"/>
    </row>
    <row r="81" spans="1:6">
      <c r="A81" s="69" t="s">
        <v>129</v>
      </c>
    </row>
    <row r="82" spans="1:6">
      <c r="A82" s="696" t="s">
        <v>1285</v>
      </c>
      <c r="B82" s="696"/>
      <c r="C82" s="696"/>
      <c r="D82" s="696"/>
      <c r="E82" s="696"/>
      <c r="F82" s="696"/>
    </row>
    <row r="83" spans="1:6">
      <c r="A83" s="696" t="s">
        <v>1286</v>
      </c>
      <c r="B83" s="696"/>
      <c r="C83" s="696"/>
      <c r="D83" s="696"/>
      <c r="E83" s="696"/>
      <c r="F83" s="696"/>
    </row>
    <row r="84" spans="1:6">
      <c r="A84" s="69" t="s">
        <v>1327</v>
      </c>
    </row>
  </sheetData>
  <mergeCells count="12">
    <mergeCell ref="A45:B45"/>
    <mergeCell ref="C45:F45"/>
    <mergeCell ref="A82:F82"/>
    <mergeCell ref="A83:F83"/>
    <mergeCell ref="A49:B49"/>
    <mergeCell ref="C49:D49"/>
    <mergeCell ref="A1:B1"/>
    <mergeCell ref="C1:D1"/>
    <mergeCell ref="C2:D2"/>
    <mergeCell ref="C3:D3"/>
    <mergeCell ref="A44:B44"/>
    <mergeCell ref="C44:F44"/>
  </mergeCells>
  <phoneticPr fontId="2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57"/>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20" style="99" bestFit="1" customWidth="1"/>
    <col min="7" max="7" width="60.85546875" style="79" customWidth="1"/>
    <col min="8" max="16384" width="9" style="69"/>
  </cols>
  <sheetData>
    <row r="1" spans="1:7">
      <c r="A1" s="659" t="s">
        <v>74</v>
      </c>
      <c r="B1" s="659"/>
      <c r="C1" s="659" t="s">
        <v>1135</v>
      </c>
      <c r="D1" s="659"/>
      <c r="E1" s="98" t="s">
        <v>1136</v>
      </c>
      <c r="F1" s="98" t="s">
        <v>1208</v>
      </c>
      <c r="G1" s="98" t="s">
        <v>255</v>
      </c>
    </row>
    <row r="2" spans="1:7">
      <c r="A2" s="70" t="s">
        <v>256</v>
      </c>
      <c r="B2" s="71"/>
      <c r="C2" s="660"/>
      <c r="D2" s="661"/>
      <c r="E2" s="72"/>
      <c r="F2" s="72"/>
      <c r="G2" s="73"/>
    </row>
    <row r="3" spans="1:7">
      <c r="A3" s="74" t="s">
        <v>258</v>
      </c>
      <c r="B3" s="75"/>
      <c r="C3" s="662" t="s">
        <v>866</v>
      </c>
      <c r="D3" s="663"/>
      <c r="E3" s="72"/>
      <c r="F3" s="72"/>
      <c r="G3" s="73"/>
    </row>
    <row r="4" spans="1:7">
      <c r="A4" s="31" t="s">
        <v>1139</v>
      </c>
      <c r="B4" s="32"/>
      <c r="C4" s="31"/>
      <c r="D4" s="75"/>
      <c r="E4" s="72"/>
      <c r="F4" s="72"/>
      <c r="G4" s="73"/>
    </row>
    <row r="5" spans="1:7">
      <c r="A5" s="31"/>
      <c r="B5" s="32" t="s">
        <v>1140</v>
      </c>
      <c r="C5" s="74" t="s">
        <v>148</v>
      </c>
      <c r="D5" s="32"/>
      <c r="E5" s="72"/>
      <c r="F5" s="72"/>
      <c r="G5" s="73"/>
    </row>
    <row r="6" spans="1:7">
      <c r="A6" s="31"/>
      <c r="B6" s="32" t="s">
        <v>1141</v>
      </c>
      <c r="C6" s="74" t="s">
        <v>1121</v>
      </c>
      <c r="D6" s="32"/>
      <c r="E6" s="72"/>
      <c r="F6" s="72"/>
      <c r="G6" s="73"/>
    </row>
    <row r="7" spans="1:7">
      <c r="A7" s="31"/>
      <c r="B7" s="32" t="s">
        <v>873</v>
      </c>
      <c r="C7" s="74">
        <f>2014-1999</f>
        <v>15</v>
      </c>
      <c r="D7" s="32" t="s">
        <v>10</v>
      </c>
      <c r="E7" s="72">
        <v>1</v>
      </c>
      <c r="F7" s="72" t="s">
        <v>1210</v>
      </c>
      <c r="G7" s="124"/>
    </row>
    <row r="8" spans="1:7" ht="47.25">
      <c r="A8" s="31"/>
      <c r="B8" s="32" t="s">
        <v>1143</v>
      </c>
      <c r="C8" s="74">
        <f>3.3*AVERAGE(3700,2400)</f>
        <v>10065</v>
      </c>
      <c r="D8" s="32" t="s">
        <v>12</v>
      </c>
      <c r="E8" s="72">
        <v>1</v>
      </c>
      <c r="F8" s="72" t="s">
        <v>1210</v>
      </c>
      <c r="G8" s="73" t="s">
        <v>1253</v>
      </c>
    </row>
    <row r="9" spans="1:7" ht="31.5">
      <c r="A9" s="31"/>
      <c r="B9" s="32" t="s">
        <v>1145</v>
      </c>
      <c r="C9" s="74">
        <f>(4.2*10^6)/31</f>
        <v>135483.87096774194</v>
      </c>
      <c r="D9" s="32" t="s">
        <v>15</v>
      </c>
      <c r="E9" s="72">
        <v>2</v>
      </c>
      <c r="F9" s="72" t="s">
        <v>1254</v>
      </c>
      <c r="G9" s="73" t="s">
        <v>1255</v>
      </c>
    </row>
    <row r="10" spans="1:7">
      <c r="A10" s="31"/>
      <c r="B10" s="32" t="s">
        <v>154</v>
      </c>
      <c r="C10" s="74"/>
      <c r="D10" s="32"/>
      <c r="E10" s="72"/>
      <c r="F10" s="72"/>
      <c r="G10" s="73"/>
    </row>
    <row r="11" spans="1:7">
      <c r="A11" s="31"/>
      <c r="B11" s="32" t="s">
        <v>1234</v>
      </c>
      <c r="C11" s="74"/>
      <c r="D11" s="32"/>
      <c r="E11" s="72"/>
      <c r="F11" s="72"/>
      <c r="G11" s="73"/>
    </row>
    <row r="12" spans="1:7">
      <c r="A12" s="31"/>
      <c r="B12" s="32" t="s">
        <v>1150</v>
      </c>
      <c r="C12" s="74"/>
      <c r="D12" s="32" t="s">
        <v>19</v>
      </c>
      <c r="E12" s="72"/>
      <c r="F12" s="72"/>
      <c r="G12" s="73"/>
    </row>
    <row r="13" spans="1:7">
      <c r="A13" s="31"/>
      <c r="B13" s="32" t="s">
        <v>1189</v>
      </c>
      <c r="C13" s="74"/>
      <c r="D13" s="32" t="s">
        <v>21</v>
      </c>
      <c r="E13" s="72"/>
      <c r="F13" s="72"/>
      <c r="G13" s="73"/>
    </row>
    <row r="14" spans="1:7">
      <c r="A14" s="31"/>
      <c r="B14" s="32" t="s">
        <v>1154</v>
      </c>
      <c r="C14" s="74"/>
      <c r="D14" s="32" t="s">
        <v>24</v>
      </c>
      <c r="E14" s="72"/>
      <c r="F14" s="72"/>
      <c r="G14" s="73"/>
    </row>
    <row r="15" spans="1:7">
      <c r="A15" s="31"/>
      <c r="B15" s="32"/>
      <c r="C15" s="74"/>
      <c r="D15" s="32"/>
      <c r="E15" s="72"/>
      <c r="F15" s="72"/>
      <c r="G15" s="73"/>
    </row>
    <row r="16" spans="1:7">
      <c r="A16" s="31" t="s">
        <v>158</v>
      </c>
      <c r="B16" s="32"/>
      <c r="C16" s="74"/>
      <c r="D16" s="32"/>
      <c r="E16" s="72"/>
      <c r="F16" s="72"/>
      <c r="G16" s="73"/>
    </row>
    <row r="17" spans="1:7" ht="63">
      <c r="A17" s="31"/>
      <c r="B17" s="32" t="s">
        <v>1191</v>
      </c>
      <c r="C17" s="127">
        <f>(9*10^6)/(27*10^3)</f>
        <v>333.33333333333331</v>
      </c>
      <c r="D17" s="32" t="s">
        <v>28</v>
      </c>
      <c r="E17" s="72">
        <v>5</v>
      </c>
      <c r="F17" s="72" t="s">
        <v>1236</v>
      </c>
      <c r="G17" s="73" t="s">
        <v>1256</v>
      </c>
    </row>
    <row r="18" spans="1:7">
      <c r="A18" s="31"/>
      <c r="B18" s="32" t="s">
        <v>104</v>
      </c>
      <c r="C18" s="74"/>
      <c r="D18" s="32" t="s">
        <v>31</v>
      </c>
      <c r="E18" s="72"/>
      <c r="F18" s="72"/>
      <c r="G18" s="73"/>
    </row>
    <row r="19" spans="1:7">
      <c r="A19" s="31"/>
      <c r="B19" s="35" t="s">
        <v>1238</v>
      </c>
      <c r="C19" s="74"/>
      <c r="D19" s="32" t="s">
        <v>31</v>
      </c>
      <c r="E19" s="72"/>
      <c r="F19" s="72"/>
      <c r="G19" s="73"/>
    </row>
    <row r="20" spans="1:7">
      <c r="A20" s="31"/>
      <c r="B20" s="35" t="s">
        <v>108</v>
      </c>
      <c r="C20" s="74"/>
      <c r="D20" s="32" t="s">
        <v>35</v>
      </c>
      <c r="E20" s="72"/>
      <c r="F20" s="72"/>
      <c r="G20" s="73"/>
    </row>
    <row r="21" spans="1:7">
      <c r="A21" s="31"/>
      <c r="B21" s="35" t="s">
        <v>109</v>
      </c>
      <c r="C21" s="74"/>
      <c r="D21" s="32" t="s">
        <v>28</v>
      </c>
      <c r="E21" s="72"/>
      <c r="F21" s="72"/>
      <c r="G21" s="73"/>
    </row>
    <row r="22" spans="1:7">
      <c r="A22" s="31"/>
      <c r="B22" s="35" t="s">
        <v>110</v>
      </c>
      <c r="C22" s="74"/>
      <c r="D22" s="32" t="s">
        <v>39</v>
      </c>
      <c r="E22" s="72"/>
      <c r="F22" s="72"/>
      <c r="G22" s="73"/>
    </row>
    <row r="23" spans="1:7">
      <c r="A23" s="31"/>
      <c r="B23" s="35" t="s">
        <v>1239</v>
      </c>
      <c r="C23" s="74">
        <v>1</v>
      </c>
      <c r="D23" s="32" t="s">
        <v>41</v>
      </c>
      <c r="E23" s="72">
        <v>3</v>
      </c>
      <c r="F23" s="72" t="s">
        <v>1236</v>
      </c>
      <c r="G23" s="73" t="s">
        <v>1257</v>
      </c>
    </row>
    <row r="24" spans="1:7">
      <c r="A24" s="31"/>
      <c r="B24" s="35" t="s">
        <v>112</v>
      </c>
      <c r="C24" s="74">
        <v>1</v>
      </c>
      <c r="D24" s="32" t="s">
        <v>41</v>
      </c>
      <c r="E24" s="72">
        <v>3</v>
      </c>
      <c r="F24" s="72" t="s">
        <v>1236</v>
      </c>
      <c r="G24" s="73" t="s">
        <v>1258</v>
      </c>
    </row>
    <row r="25" spans="1:7">
      <c r="A25" s="31"/>
      <c r="B25" s="32" t="s">
        <v>1242</v>
      </c>
      <c r="C25" s="74"/>
      <c r="D25" s="32" t="s">
        <v>41</v>
      </c>
      <c r="E25" s="72"/>
      <c r="F25" s="72"/>
      <c r="G25" s="73"/>
    </row>
    <row r="26" spans="1:7">
      <c r="A26" s="31"/>
      <c r="B26" s="32" t="s">
        <v>115</v>
      </c>
      <c r="C26" s="74"/>
      <c r="D26" s="32" t="s">
        <v>41</v>
      </c>
      <c r="E26" s="72"/>
      <c r="F26" s="72"/>
      <c r="G26" s="73"/>
    </row>
    <row r="27" spans="1:7">
      <c r="A27" s="31"/>
      <c r="B27" s="32"/>
      <c r="C27" s="74"/>
      <c r="D27" s="32"/>
      <c r="E27" s="72"/>
      <c r="F27" s="72"/>
      <c r="G27" s="73"/>
    </row>
    <row r="28" spans="1:7">
      <c r="A28" s="31" t="s">
        <v>116</v>
      </c>
      <c r="B28" s="32"/>
      <c r="C28" s="74"/>
      <c r="D28" s="32"/>
      <c r="E28" s="72"/>
      <c r="F28" s="72"/>
      <c r="G28" s="73"/>
    </row>
    <row r="29" spans="1:7">
      <c r="A29" s="31"/>
      <c r="B29" s="32" t="s">
        <v>117</v>
      </c>
      <c r="C29" s="74"/>
      <c r="D29" s="32" t="s">
        <v>48</v>
      </c>
      <c r="E29" s="72"/>
      <c r="F29" s="72"/>
      <c r="G29" s="73"/>
    </row>
    <row r="30" spans="1:7">
      <c r="A30" s="31"/>
      <c r="B30" s="35" t="s">
        <v>1243</v>
      </c>
      <c r="C30" s="74"/>
      <c r="D30" s="32" t="s">
        <v>50</v>
      </c>
      <c r="E30" s="72"/>
      <c r="F30" s="72"/>
      <c r="G30" s="73"/>
    </row>
    <row r="31" spans="1:7">
      <c r="A31" s="31"/>
      <c r="B31" s="35" t="s">
        <v>119</v>
      </c>
      <c r="C31" s="74"/>
      <c r="D31" s="32" t="s">
        <v>50</v>
      </c>
      <c r="E31" s="72"/>
      <c r="F31" s="72"/>
      <c r="G31" s="73"/>
    </row>
    <row r="32" spans="1:7">
      <c r="A32" s="31"/>
      <c r="B32" s="35" t="s">
        <v>1244</v>
      </c>
      <c r="C32" s="74"/>
      <c r="D32" s="32" t="s">
        <v>41</v>
      </c>
      <c r="E32" s="72"/>
      <c r="F32" s="72"/>
      <c r="G32" s="73"/>
    </row>
    <row r="33" spans="1:7">
      <c r="A33" s="74"/>
      <c r="B33" s="75"/>
      <c r="C33" s="74"/>
      <c r="D33" s="75"/>
      <c r="E33" s="72"/>
      <c r="F33" s="72"/>
      <c r="G33" s="73"/>
    </row>
    <row r="34" spans="1:7">
      <c r="A34" s="31" t="s">
        <v>121</v>
      </c>
      <c r="B34" s="32"/>
      <c r="C34" s="74"/>
      <c r="D34" s="32"/>
      <c r="E34" s="72"/>
      <c r="F34" s="72"/>
      <c r="G34" s="73"/>
    </row>
    <row r="35" spans="1:7">
      <c r="A35" s="31"/>
      <c r="B35" s="32" t="s">
        <v>1245</v>
      </c>
      <c r="C35" s="74">
        <v>34.6</v>
      </c>
      <c r="D35" s="32" t="s">
        <v>56</v>
      </c>
      <c r="E35" s="72">
        <v>4</v>
      </c>
      <c r="F35" s="72" t="s">
        <v>1210</v>
      </c>
      <c r="G35" s="73"/>
    </row>
    <row r="36" spans="1:7">
      <c r="A36" s="31"/>
      <c r="B36" s="35" t="s">
        <v>123</v>
      </c>
      <c r="C36" s="74"/>
      <c r="D36" s="32"/>
      <c r="E36" s="72"/>
      <c r="F36" s="72"/>
      <c r="G36" s="73"/>
    </row>
    <row r="37" spans="1:7">
      <c r="A37" s="31"/>
      <c r="B37" s="36" t="s">
        <v>58</v>
      </c>
      <c r="C37" s="37"/>
      <c r="D37" s="32" t="s">
        <v>59</v>
      </c>
      <c r="E37" s="72"/>
      <c r="F37" s="72"/>
      <c r="G37" s="73"/>
    </row>
    <row r="38" spans="1:7">
      <c r="A38" s="31"/>
      <c r="B38" s="36" t="s">
        <v>60</v>
      </c>
      <c r="C38" s="37"/>
      <c r="D38" s="32" t="s">
        <v>59</v>
      </c>
      <c r="E38" s="72"/>
      <c r="F38" s="72"/>
      <c r="G38" s="73"/>
    </row>
    <row r="39" spans="1:7">
      <c r="A39" s="31"/>
      <c r="B39" s="36" t="s">
        <v>61</v>
      </c>
      <c r="C39" s="37"/>
      <c r="D39" s="32" t="s">
        <v>59</v>
      </c>
      <c r="E39" s="72"/>
      <c r="F39" s="72"/>
      <c r="G39" s="73"/>
    </row>
    <row r="40" spans="1:7">
      <c r="A40" s="31"/>
      <c r="B40" s="36" t="s">
        <v>62</v>
      </c>
      <c r="C40" s="37"/>
      <c r="D40" s="32" t="s">
        <v>59</v>
      </c>
      <c r="E40" s="72"/>
      <c r="F40" s="72"/>
      <c r="G40" s="73"/>
    </row>
    <row r="41" spans="1:7">
      <c r="A41" s="31"/>
      <c r="B41" s="36" t="s">
        <v>63</v>
      </c>
      <c r="C41" s="37"/>
      <c r="D41" s="32" t="s">
        <v>59</v>
      </c>
      <c r="E41" s="72"/>
      <c r="F41" s="72"/>
      <c r="G41" s="73"/>
    </row>
    <row r="42" spans="1:7">
      <c r="A42" s="31"/>
      <c r="B42" s="36" t="s">
        <v>64</v>
      </c>
      <c r="C42" s="37"/>
      <c r="D42" s="32" t="s">
        <v>59</v>
      </c>
      <c r="E42" s="72"/>
      <c r="F42" s="72"/>
      <c r="G42" s="73"/>
    </row>
    <row r="43" spans="1:7">
      <c r="A43" s="38"/>
      <c r="B43" s="39" t="s">
        <v>65</v>
      </c>
      <c r="C43" s="40"/>
      <c r="D43" s="125" t="s">
        <v>59</v>
      </c>
      <c r="E43" s="72"/>
      <c r="F43" s="72"/>
      <c r="G43" s="73"/>
    </row>
    <row r="44" spans="1:7">
      <c r="A44" s="664" t="s">
        <v>1246</v>
      </c>
      <c r="B44" s="664"/>
      <c r="C44" s="665"/>
      <c r="D44" s="666"/>
      <c r="E44" s="666"/>
      <c r="F44" s="666"/>
      <c r="G44" s="667"/>
    </row>
    <row r="45" spans="1:7">
      <c r="A45" s="664" t="s">
        <v>1174</v>
      </c>
      <c r="B45" s="664"/>
      <c r="C45" s="685" t="s">
        <v>1587</v>
      </c>
      <c r="D45" s="666"/>
      <c r="E45" s="666"/>
      <c r="F45" s="666"/>
      <c r="G45" s="666"/>
    </row>
    <row r="46" spans="1:7">
      <c r="A46" s="77"/>
      <c r="B46" s="77"/>
      <c r="C46" s="77"/>
      <c r="D46" s="77"/>
      <c r="E46" s="101"/>
      <c r="F46" s="101"/>
      <c r="G46" s="77"/>
    </row>
    <row r="47" spans="1:7">
      <c r="A47" s="69" t="s">
        <v>1248</v>
      </c>
    </row>
    <row r="48" spans="1:7">
      <c r="A48" s="668" t="s">
        <v>1259</v>
      </c>
      <c r="B48" s="668"/>
      <c r="C48" s="668"/>
      <c r="D48" s="668"/>
      <c r="E48" s="668"/>
      <c r="F48" s="668"/>
      <c r="G48" s="668"/>
    </row>
    <row r="49" spans="1:7">
      <c r="A49" s="668" t="s">
        <v>1260</v>
      </c>
      <c r="B49" s="668"/>
      <c r="C49" s="668"/>
      <c r="D49" s="668"/>
      <c r="E49" s="668"/>
      <c r="F49" s="668"/>
      <c r="G49" s="668"/>
    </row>
    <row r="50" spans="1:7">
      <c r="A50" s="668" t="s">
        <v>1261</v>
      </c>
      <c r="B50" s="668"/>
      <c r="C50" s="668"/>
      <c r="D50" s="668"/>
      <c r="E50" s="668"/>
      <c r="F50" s="668"/>
      <c r="G50" s="668"/>
    </row>
    <row r="51" spans="1:7">
      <c r="A51" s="668" t="s">
        <v>1262</v>
      </c>
      <c r="B51" s="668"/>
      <c r="C51" s="668"/>
      <c r="D51" s="668"/>
      <c r="E51" s="668"/>
      <c r="F51" s="668"/>
      <c r="G51" s="668"/>
    </row>
    <row r="52" spans="1:7">
      <c r="A52" s="668" t="s">
        <v>1263</v>
      </c>
      <c r="B52" s="668"/>
      <c r="C52" s="668"/>
      <c r="D52" s="668"/>
      <c r="E52" s="668"/>
      <c r="F52" s="668"/>
      <c r="G52" s="668"/>
    </row>
    <row r="53" spans="1:7">
      <c r="A53" s="668"/>
      <c r="B53" s="668"/>
      <c r="C53" s="668"/>
      <c r="D53" s="668"/>
      <c r="E53" s="668"/>
      <c r="F53" s="668"/>
      <c r="G53" s="668"/>
    </row>
    <row r="54" spans="1:7">
      <c r="A54" s="668"/>
      <c r="B54" s="668"/>
      <c r="C54" s="668"/>
      <c r="D54" s="668"/>
      <c r="E54" s="668"/>
      <c r="F54" s="668"/>
      <c r="G54" s="668"/>
    </row>
    <row r="55" spans="1:7">
      <c r="A55" s="668"/>
      <c r="B55" s="668"/>
      <c r="C55" s="668"/>
      <c r="D55" s="668"/>
      <c r="E55" s="668"/>
      <c r="F55" s="668"/>
      <c r="G55" s="668"/>
    </row>
    <row r="56" spans="1:7">
      <c r="A56" s="668"/>
      <c r="B56" s="668"/>
      <c r="C56" s="668"/>
      <c r="D56" s="668"/>
      <c r="E56" s="668"/>
      <c r="F56" s="668"/>
      <c r="G56" s="668"/>
    </row>
    <row r="57" spans="1:7">
      <c r="A57" s="668"/>
      <c r="B57" s="668"/>
      <c r="C57" s="668"/>
      <c r="D57" s="668"/>
      <c r="E57" s="668"/>
      <c r="F57" s="668"/>
      <c r="G57" s="668"/>
    </row>
  </sheetData>
  <mergeCells count="18">
    <mergeCell ref="A57:G57"/>
    <mergeCell ref="A45:B45"/>
    <mergeCell ref="C45:G45"/>
    <mergeCell ref="A48:G48"/>
    <mergeCell ref="A49:G49"/>
    <mergeCell ref="A50:G50"/>
    <mergeCell ref="A51:G51"/>
    <mergeCell ref="A52:G52"/>
    <mergeCell ref="A53:G53"/>
    <mergeCell ref="A54:G54"/>
    <mergeCell ref="A55:G55"/>
    <mergeCell ref="A56:G56"/>
    <mergeCell ref="A1:B1"/>
    <mergeCell ref="C1:D1"/>
    <mergeCell ref="C2:D2"/>
    <mergeCell ref="C3:D3"/>
    <mergeCell ref="A44:B44"/>
    <mergeCell ref="C44:G44"/>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F57"/>
  <sheetViews>
    <sheetView workbookViewId="0">
      <selection activeCell="F14" sqref="F14"/>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74</v>
      </c>
      <c r="B1" s="659"/>
      <c r="C1" s="659" t="s">
        <v>75</v>
      </c>
      <c r="D1" s="659"/>
      <c r="E1" s="98" t="s">
        <v>76</v>
      </c>
      <c r="F1" s="98" t="s">
        <v>77</v>
      </c>
    </row>
    <row r="2" spans="1:6">
      <c r="A2" s="70" t="s">
        <v>78</v>
      </c>
      <c r="B2" s="71"/>
      <c r="C2" s="660"/>
      <c r="D2" s="661"/>
      <c r="E2" s="72"/>
      <c r="F2" s="73"/>
    </row>
    <row r="3" spans="1:6" ht="126">
      <c r="A3" s="74" t="s">
        <v>80</v>
      </c>
      <c r="B3" s="75"/>
      <c r="C3" s="662" t="s">
        <v>81</v>
      </c>
      <c r="D3" s="663"/>
      <c r="E3" s="72">
        <v>1</v>
      </c>
      <c r="F3" s="73" t="s">
        <v>1134</v>
      </c>
    </row>
    <row r="4" spans="1:6">
      <c r="A4" s="31" t="s">
        <v>83</v>
      </c>
      <c r="B4" s="32"/>
      <c r="C4" s="31"/>
      <c r="D4" s="75"/>
      <c r="E4" s="72"/>
      <c r="F4" s="73"/>
    </row>
    <row r="5" spans="1:6">
      <c r="A5" s="31"/>
      <c r="B5" s="32" t="s">
        <v>84</v>
      </c>
      <c r="C5" s="74" t="s">
        <v>148</v>
      </c>
      <c r="D5" s="32"/>
      <c r="E5" s="72"/>
      <c r="F5" s="73"/>
    </row>
    <row r="6" spans="1:6">
      <c r="A6" s="31"/>
      <c r="B6" s="32" t="s">
        <v>86</v>
      </c>
      <c r="C6" s="74" t="s">
        <v>149</v>
      </c>
      <c r="D6" s="32"/>
      <c r="E6" s="72"/>
      <c r="F6" s="73"/>
    </row>
    <row r="7" spans="1:6">
      <c r="A7" s="31"/>
      <c r="B7" s="32" t="s">
        <v>88</v>
      </c>
      <c r="C7" s="74">
        <v>60</v>
      </c>
      <c r="D7" s="32" t="s">
        <v>10</v>
      </c>
      <c r="E7" s="72">
        <v>1</v>
      </c>
      <c r="F7" s="73" t="s">
        <v>150</v>
      </c>
    </row>
    <row r="8" spans="1:6">
      <c r="A8" s="31"/>
      <c r="B8" s="32" t="s">
        <v>90</v>
      </c>
      <c r="C8" s="74">
        <v>4600</v>
      </c>
      <c r="D8" s="32" t="s">
        <v>12</v>
      </c>
      <c r="E8" s="72">
        <v>1</v>
      </c>
      <c r="F8" s="73" t="s">
        <v>151</v>
      </c>
    </row>
    <row r="9" spans="1:6" ht="31.5">
      <c r="A9" s="31"/>
      <c r="B9" s="32" t="s">
        <v>152</v>
      </c>
      <c r="C9" s="74">
        <v>5000</v>
      </c>
      <c r="D9" s="32" t="s">
        <v>15</v>
      </c>
      <c r="E9" s="72">
        <v>2</v>
      </c>
      <c r="F9" s="73" t="s">
        <v>153</v>
      </c>
    </row>
    <row r="10" spans="1:6" ht="47.25">
      <c r="A10" s="31"/>
      <c r="B10" s="32" t="s">
        <v>154</v>
      </c>
      <c r="C10" s="74">
        <v>953</v>
      </c>
      <c r="D10" s="32"/>
      <c r="E10" s="72" t="s">
        <v>155</v>
      </c>
      <c r="F10" s="73" t="s">
        <v>156</v>
      </c>
    </row>
    <row r="11" spans="1:6">
      <c r="A11" s="31"/>
      <c r="B11" s="32" t="s">
        <v>94</v>
      </c>
      <c r="C11" s="74">
        <v>83</v>
      </c>
      <c r="D11" s="32"/>
      <c r="E11" s="72">
        <v>1</v>
      </c>
      <c r="F11" s="73"/>
    </row>
    <row r="12" spans="1:6">
      <c r="A12" s="31"/>
      <c r="B12" s="32" t="s">
        <v>96</v>
      </c>
      <c r="C12" s="74"/>
      <c r="D12" s="32" t="s">
        <v>19</v>
      </c>
      <c r="E12" s="72"/>
      <c r="F12" s="73"/>
    </row>
    <row r="13" spans="1:6">
      <c r="A13" s="31"/>
      <c r="B13" s="32" t="s">
        <v>97</v>
      </c>
      <c r="C13" s="74"/>
      <c r="D13" s="32" t="s">
        <v>21</v>
      </c>
      <c r="E13" s="72"/>
      <c r="F13" s="73"/>
    </row>
    <row r="14" spans="1:6" ht="47.25">
      <c r="A14" s="31"/>
      <c r="B14" s="32" t="s">
        <v>98</v>
      </c>
      <c r="C14" s="74">
        <v>2600</v>
      </c>
      <c r="D14" s="32" t="s">
        <v>24</v>
      </c>
      <c r="E14" s="72">
        <v>2</v>
      </c>
      <c r="F14" s="73" t="s">
        <v>157</v>
      </c>
    </row>
    <row r="15" spans="1:6">
      <c r="A15" s="31"/>
      <c r="B15" s="32"/>
      <c r="C15" s="74"/>
      <c r="D15" s="32"/>
      <c r="E15" s="72"/>
      <c r="F15" s="73"/>
    </row>
    <row r="16" spans="1:6">
      <c r="A16" s="31" t="s">
        <v>158</v>
      </c>
      <c r="B16" s="32"/>
      <c r="C16" s="74"/>
      <c r="D16" s="32"/>
      <c r="E16" s="72"/>
      <c r="F16" s="73"/>
    </row>
    <row r="17" spans="1:6" ht="47.25">
      <c r="A17" s="31"/>
      <c r="B17" s="32" t="s">
        <v>102</v>
      </c>
      <c r="C17" s="74">
        <v>2000</v>
      </c>
      <c r="D17" s="32" t="s">
        <v>28</v>
      </c>
      <c r="E17" s="72">
        <v>3</v>
      </c>
      <c r="F17" s="73" t="s">
        <v>159</v>
      </c>
    </row>
    <row r="18" spans="1:6">
      <c r="A18" s="31"/>
      <c r="B18" s="32" t="s">
        <v>104</v>
      </c>
      <c r="C18" s="74">
        <v>11.5</v>
      </c>
      <c r="D18" s="32" t="s">
        <v>31</v>
      </c>
      <c r="E18" s="72">
        <v>1</v>
      </c>
      <c r="F18" s="73" t="s">
        <v>160</v>
      </c>
    </row>
    <row r="19" spans="1:6">
      <c r="A19" s="31"/>
      <c r="B19" s="35" t="s">
        <v>161</v>
      </c>
      <c r="C19" s="74">
        <v>12.5</v>
      </c>
      <c r="D19" s="32" t="s">
        <v>31</v>
      </c>
      <c r="E19" s="72">
        <v>1</v>
      </c>
      <c r="F19" s="73" t="s">
        <v>1007</v>
      </c>
    </row>
    <row r="20" spans="1:6">
      <c r="A20" s="31"/>
      <c r="B20" s="35" t="s">
        <v>108</v>
      </c>
      <c r="C20" s="74"/>
      <c r="D20" s="32" t="s">
        <v>35</v>
      </c>
      <c r="E20" s="72"/>
      <c r="F20" s="73"/>
    </row>
    <row r="21" spans="1:6">
      <c r="A21" s="31"/>
      <c r="B21" s="35" t="s">
        <v>109</v>
      </c>
      <c r="C21" s="74"/>
      <c r="D21" s="32" t="s">
        <v>28</v>
      </c>
      <c r="E21" s="72"/>
    </row>
    <row r="22" spans="1:6">
      <c r="A22" s="31"/>
      <c r="B22" s="35" t="s">
        <v>110</v>
      </c>
      <c r="C22" s="74"/>
      <c r="D22" s="32" t="s">
        <v>39</v>
      </c>
      <c r="E22" s="72"/>
      <c r="F22" s="73"/>
    </row>
    <row r="23" spans="1:6">
      <c r="A23" s="31"/>
      <c r="B23" s="35" t="s">
        <v>111</v>
      </c>
      <c r="C23" s="74"/>
      <c r="D23" s="32" t="s">
        <v>41</v>
      </c>
      <c r="E23" s="72"/>
      <c r="F23" s="73"/>
    </row>
    <row r="24" spans="1:6" ht="78.75">
      <c r="A24" s="31"/>
      <c r="B24" s="35" t="s">
        <v>112</v>
      </c>
      <c r="C24" s="74">
        <v>0.15</v>
      </c>
      <c r="D24" s="32" t="s">
        <v>41</v>
      </c>
      <c r="E24" s="72"/>
      <c r="F24" s="73" t="s">
        <v>162</v>
      </c>
    </row>
    <row r="25" spans="1:6">
      <c r="A25" s="31"/>
      <c r="B25" s="32" t="s">
        <v>114</v>
      </c>
      <c r="C25" s="74"/>
      <c r="D25" s="32" t="s">
        <v>41</v>
      </c>
      <c r="E25" s="72"/>
      <c r="F25" s="73"/>
    </row>
    <row r="26" spans="1:6">
      <c r="A26" s="31"/>
      <c r="B26" s="32" t="s">
        <v>115</v>
      </c>
      <c r="C26" s="74"/>
      <c r="D26" s="32" t="s">
        <v>41</v>
      </c>
      <c r="E26" s="72"/>
      <c r="F26" s="73"/>
    </row>
    <row r="27" spans="1:6">
      <c r="A27" s="31"/>
      <c r="B27" s="32"/>
      <c r="C27" s="74"/>
      <c r="D27" s="32"/>
      <c r="E27" s="72"/>
      <c r="F27" s="73"/>
    </row>
    <row r="28" spans="1:6">
      <c r="A28" s="31" t="s">
        <v>116</v>
      </c>
      <c r="B28" s="32"/>
      <c r="C28" s="74"/>
      <c r="D28" s="32"/>
      <c r="E28" s="72"/>
      <c r="F28" s="73"/>
    </row>
    <row r="29" spans="1:6">
      <c r="A29" s="31"/>
      <c r="B29" s="32" t="s">
        <v>117</v>
      </c>
      <c r="C29" s="74"/>
      <c r="D29" s="32" t="s">
        <v>48</v>
      </c>
      <c r="E29" s="72"/>
      <c r="F29" s="73"/>
    </row>
    <row r="30" spans="1:6" ht="31.5">
      <c r="A30" s="31"/>
      <c r="B30" s="35" t="s">
        <v>118</v>
      </c>
      <c r="C30" s="74"/>
      <c r="D30" s="32" t="s">
        <v>50</v>
      </c>
      <c r="E30" s="72"/>
      <c r="F30" s="73" t="s">
        <v>163</v>
      </c>
    </row>
    <row r="31" spans="1:6">
      <c r="A31" s="31"/>
      <c r="B31" s="35" t="s">
        <v>119</v>
      </c>
      <c r="C31" s="74"/>
      <c r="D31" s="32" t="s">
        <v>50</v>
      </c>
      <c r="E31" s="72"/>
      <c r="F31" s="73"/>
    </row>
    <row r="32" spans="1:6">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122</v>
      </c>
      <c r="C35" s="74">
        <v>28.7</v>
      </c>
      <c r="D35" s="32" t="s">
        <v>56</v>
      </c>
      <c r="E35" s="72">
        <v>2</v>
      </c>
      <c r="F35" s="73"/>
    </row>
    <row r="36" spans="1:6">
      <c r="A36" s="31"/>
      <c r="B36" s="35" t="s">
        <v>123</v>
      </c>
      <c r="C36" s="74"/>
      <c r="D36" s="32"/>
      <c r="E36" s="72"/>
      <c r="F36" s="73"/>
    </row>
    <row r="37" spans="1:6">
      <c r="A37" s="31"/>
      <c r="B37" s="36" t="s">
        <v>58</v>
      </c>
      <c r="C37" s="37"/>
      <c r="D37" s="32" t="s">
        <v>59</v>
      </c>
      <c r="E37" s="72"/>
      <c r="F37" s="73"/>
    </row>
    <row r="38" spans="1:6">
      <c r="A38" s="31"/>
      <c r="B38" s="36" t="s">
        <v>60</v>
      </c>
      <c r="C38" s="37"/>
      <c r="D38" s="32" t="s">
        <v>59</v>
      </c>
      <c r="E38" s="72"/>
      <c r="F38" s="73"/>
    </row>
    <row r="39" spans="1:6">
      <c r="A39" s="31"/>
      <c r="B39" s="36" t="s">
        <v>61</v>
      </c>
      <c r="C39" s="37"/>
      <c r="D39" s="32" t="s">
        <v>59</v>
      </c>
      <c r="E39" s="72"/>
      <c r="F39" s="73"/>
    </row>
    <row r="40" spans="1:6">
      <c r="A40" s="31"/>
      <c r="B40" s="36" t="s">
        <v>62</v>
      </c>
      <c r="C40" s="37"/>
      <c r="D40" s="32" t="s">
        <v>59</v>
      </c>
      <c r="E40" s="72"/>
      <c r="F40" s="73"/>
    </row>
    <row r="41" spans="1:6">
      <c r="A41" s="31"/>
      <c r="B41" s="36" t="s">
        <v>63</v>
      </c>
      <c r="C41" s="37"/>
      <c r="D41" s="32" t="s">
        <v>59</v>
      </c>
      <c r="E41" s="72"/>
      <c r="F41" s="73"/>
    </row>
    <row r="42" spans="1:6">
      <c r="A42" s="31"/>
      <c r="B42" s="36" t="s">
        <v>64</v>
      </c>
      <c r="C42" s="37"/>
      <c r="D42" s="32" t="s">
        <v>59</v>
      </c>
      <c r="E42" s="72"/>
      <c r="F42" s="73"/>
    </row>
    <row r="43" spans="1:6">
      <c r="A43" s="38"/>
      <c r="B43" s="39" t="s">
        <v>65</v>
      </c>
      <c r="C43" s="40"/>
      <c r="D43" s="125" t="s">
        <v>59</v>
      </c>
      <c r="E43" s="72"/>
      <c r="F43" s="73"/>
    </row>
    <row r="44" spans="1:6">
      <c r="A44" s="664" t="s">
        <v>125</v>
      </c>
      <c r="B44" s="664"/>
      <c r="C44" s="665" t="s">
        <v>164</v>
      </c>
      <c r="D44" s="666"/>
      <c r="E44" s="666"/>
      <c r="F44" s="667"/>
    </row>
    <row r="45" spans="1:6">
      <c r="A45" s="664" t="s">
        <v>127</v>
      </c>
      <c r="B45" s="664"/>
      <c r="C45" s="685" t="s">
        <v>165</v>
      </c>
      <c r="D45" s="666"/>
      <c r="E45" s="666"/>
      <c r="F45" s="667"/>
    </row>
    <row r="46" spans="1:6">
      <c r="A46" s="77"/>
      <c r="B46" s="77"/>
      <c r="C46" s="77"/>
      <c r="D46" s="77"/>
      <c r="E46" s="101"/>
      <c r="F46" s="77"/>
    </row>
    <row r="47" spans="1:6">
      <c r="A47" s="69" t="s">
        <v>166</v>
      </c>
    </row>
    <row r="48" spans="1:6">
      <c r="A48" s="668" t="s">
        <v>167</v>
      </c>
      <c r="B48" s="668"/>
      <c r="C48" s="668"/>
      <c r="D48" s="668"/>
      <c r="E48" s="668"/>
      <c r="F48" s="668"/>
    </row>
    <row r="49" spans="1:6">
      <c r="A49" s="668" t="s">
        <v>168</v>
      </c>
      <c r="B49" s="668"/>
      <c r="C49" s="668"/>
      <c r="D49" s="668"/>
      <c r="E49" s="668"/>
      <c r="F49" s="668"/>
    </row>
    <row r="50" spans="1:6">
      <c r="A50" s="668" t="s">
        <v>169</v>
      </c>
      <c r="B50" s="668"/>
      <c r="C50" s="668"/>
      <c r="D50" s="668"/>
      <c r="E50" s="668"/>
      <c r="F50" s="668"/>
    </row>
    <row r="51" spans="1:6">
      <c r="A51" s="668"/>
      <c r="B51" s="668"/>
      <c r="C51" s="668"/>
      <c r="D51" s="668"/>
      <c r="E51" s="668"/>
      <c r="F51" s="668"/>
    </row>
    <row r="52" spans="1:6">
      <c r="A52" s="668"/>
      <c r="B52" s="668"/>
      <c r="C52" s="668"/>
      <c r="D52" s="668"/>
      <c r="E52" s="668"/>
      <c r="F52" s="668"/>
    </row>
    <row r="53" spans="1:6">
      <c r="A53" s="668"/>
      <c r="B53" s="668"/>
      <c r="C53" s="668"/>
      <c r="D53" s="668"/>
      <c r="E53" s="668"/>
      <c r="F53" s="668"/>
    </row>
    <row r="54" spans="1:6">
      <c r="A54" s="668"/>
      <c r="B54" s="668"/>
      <c r="C54" s="668"/>
      <c r="D54" s="668"/>
      <c r="E54" s="668"/>
      <c r="F54" s="668"/>
    </row>
    <row r="55" spans="1:6">
      <c r="A55" s="668"/>
      <c r="B55" s="668"/>
      <c r="C55" s="668"/>
      <c r="D55" s="668"/>
      <c r="E55" s="668"/>
      <c r="F55" s="668"/>
    </row>
    <row r="56" spans="1:6">
      <c r="A56" s="668"/>
      <c r="B56" s="668"/>
      <c r="C56" s="668"/>
      <c r="D56" s="668"/>
      <c r="E56" s="668"/>
      <c r="F56" s="668"/>
    </row>
    <row r="57" spans="1:6">
      <c r="A57" s="668"/>
      <c r="B57" s="668"/>
      <c r="C57" s="668"/>
      <c r="D57" s="668"/>
      <c r="E57" s="668"/>
      <c r="F57" s="668"/>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83"/>
  <sheetViews>
    <sheetView workbookViewId="0">
      <selection sqref="A1:B1"/>
    </sheetView>
  </sheetViews>
  <sheetFormatPr defaultColWidth="8.85546875" defaultRowHeight="15.75"/>
  <cols>
    <col min="1" max="1" width="5.42578125" style="69" customWidth="1"/>
    <col min="2" max="2" width="31.7109375" style="79" customWidth="1"/>
    <col min="3" max="3" width="11.140625" style="79" customWidth="1"/>
    <col min="4" max="4" width="21.85546875" style="79" customWidth="1"/>
    <col min="5" max="5" width="8.85546875" style="80"/>
    <col min="6" max="6" width="60.85546875" style="79" customWidth="1"/>
    <col min="7" max="16384" width="8.85546875" style="69"/>
  </cols>
  <sheetData>
    <row r="1" spans="1:6">
      <c r="A1" s="659" t="s">
        <v>74</v>
      </c>
      <c r="B1" s="659"/>
      <c r="C1" s="659" t="s">
        <v>75</v>
      </c>
      <c r="D1" s="659"/>
      <c r="E1" s="98" t="s">
        <v>76</v>
      </c>
      <c r="F1" s="98" t="s">
        <v>255</v>
      </c>
    </row>
    <row r="2" spans="1:6" ht="31.5">
      <c r="A2" s="70" t="s">
        <v>256</v>
      </c>
      <c r="B2" s="71"/>
      <c r="C2" s="660" t="s">
        <v>1264</v>
      </c>
      <c r="D2" s="661"/>
      <c r="E2" s="72"/>
      <c r="F2" s="73" t="s">
        <v>1265</v>
      </c>
    </row>
    <row r="3" spans="1:6">
      <c r="A3" s="74" t="s">
        <v>258</v>
      </c>
      <c r="B3" s="75"/>
      <c r="C3" s="662" t="s">
        <v>866</v>
      </c>
      <c r="D3" s="663"/>
      <c r="E3" s="72"/>
      <c r="F3" s="73" t="s">
        <v>1333</v>
      </c>
    </row>
    <row r="4" spans="1:6">
      <c r="A4" s="31" t="s">
        <v>259</v>
      </c>
      <c r="B4" s="32"/>
      <c r="C4" s="31"/>
      <c r="D4" s="75"/>
      <c r="E4" s="72"/>
      <c r="F4" s="73"/>
    </row>
    <row r="5" spans="1:6">
      <c r="A5" s="31"/>
      <c r="B5" s="32" t="s">
        <v>1182</v>
      </c>
      <c r="C5" s="76" t="s">
        <v>1268</v>
      </c>
      <c r="D5" s="32"/>
      <c r="E5" s="72"/>
      <c r="F5" s="73"/>
    </row>
    <row r="6" spans="1:6">
      <c r="A6" s="31"/>
      <c r="B6" s="32" t="s">
        <v>1183</v>
      </c>
      <c r="C6" s="76" t="s">
        <v>1118</v>
      </c>
      <c r="D6" s="32"/>
      <c r="E6" s="72"/>
      <c r="F6" s="73"/>
    </row>
    <row r="7" spans="1:6">
      <c r="A7" s="31"/>
      <c r="B7" s="32" t="s">
        <v>873</v>
      </c>
      <c r="C7" s="74"/>
      <c r="D7" s="32" t="s">
        <v>10</v>
      </c>
      <c r="E7" s="72"/>
      <c r="F7" s="73"/>
    </row>
    <row r="8" spans="1:6">
      <c r="A8" s="31"/>
      <c r="B8" s="32" t="s">
        <v>1143</v>
      </c>
      <c r="C8" s="76"/>
      <c r="D8" s="32" t="s">
        <v>12</v>
      </c>
      <c r="E8" s="72"/>
      <c r="F8" s="73"/>
    </row>
    <row r="9" spans="1:6">
      <c r="A9" s="31"/>
      <c r="B9" s="32" t="s">
        <v>152</v>
      </c>
      <c r="C9" s="76"/>
      <c r="D9" s="32" t="s">
        <v>15</v>
      </c>
      <c r="E9" s="72"/>
      <c r="F9" s="73"/>
    </row>
    <row r="10" spans="1:6">
      <c r="A10" s="31"/>
      <c r="B10" s="32" t="s">
        <v>154</v>
      </c>
      <c r="C10" s="74"/>
      <c r="D10" s="32"/>
      <c r="E10" s="72"/>
      <c r="F10" s="73"/>
    </row>
    <row r="11" spans="1:6">
      <c r="A11" s="31"/>
      <c r="B11" s="32" t="s">
        <v>1149</v>
      </c>
      <c r="C11" s="74"/>
      <c r="D11" s="32"/>
      <c r="E11" s="72"/>
      <c r="F11" s="73"/>
    </row>
    <row r="12" spans="1:6">
      <c r="A12" s="31"/>
      <c r="B12" s="32" t="s">
        <v>1150</v>
      </c>
      <c r="C12" s="74"/>
      <c r="D12" s="32" t="s">
        <v>19</v>
      </c>
      <c r="E12" s="72"/>
      <c r="F12" s="73"/>
    </row>
    <row r="13" spans="1:6">
      <c r="A13" s="31"/>
      <c r="B13" s="32" t="s">
        <v>1189</v>
      </c>
      <c r="C13" s="76"/>
      <c r="D13" s="32" t="s">
        <v>21</v>
      </c>
      <c r="E13" s="72"/>
      <c r="F13" s="73"/>
    </row>
    <row r="14" spans="1:6">
      <c r="A14" s="31"/>
      <c r="B14" s="32" t="s">
        <v>1154</v>
      </c>
      <c r="C14" s="76"/>
      <c r="D14" s="32" t="s">
        <v>24</v>
      </c>
      <c r="E14" s="72"/>
      <c r="F14" s="73"/>
    </row>
    <row r="15" spans="1:6">
      <c r="A15" s="31"/>
      <c r="B15" s="32"/>
      <c r="C15" s="76"/>
      <c r="D15" s="32"/>
      <c r="E15" s="72"/>
      <c r="F15" s="73"/>
    </row>
    <row r="16" spans="1:6">
      <c r="A16" s="31" t="s">
        <v>158</v>
      </c>
      <c r="B16" s="32"/>
      <c r="C16" s="76"/>
      <c r="D16" s="32"/>
      <c r="E16" s="72"/>
      <c r="F16" s="73"/>
    </row>
    <row r="17" spans="1:6">
      <c r="A17" s="31"/>
      <c r="B17" s="32" t="s">
        <v>1191</v>
      </c>
      <c r="C17" s="76"/>
      <c r="D17" s="32" t="s">
        <v>28</v>
      </c>
      <c r="E17" s="72"/>
      <c r="F17" s="73"/>
    </row>
    <row r="18" spans="1:6">
      <c r="A18" s="31"/>
      <c r="B18" s="32" t="s">
        <v>104</v>
      </c>
      <c r="C18" s="76"/>
      <c r="D18" s="32" t="s">
        <v>31</v>
      </c>
      <c r="E18" s="72"/>
      <c r="F18" s="73"/>
    </row>
    <row r="19" spans="1:6">
      <c r="A19" s="31"/>
      <c r="B19" s="35" t="s">
        <v>106</v>
      </c>
      <c r="C19" s="76"/>
      <c r="D19" s="32" t="s">
        <v>31</v>
      </c>
      <c r="E19" s="72"/>
      <c r="F19" s="73"/>
    </row>
    <row r="20" spans="1:6">
      <c r="A20" s="31"/>
      <c r="B20" s="35" t="s">
        <v>108</v>
      </c>
      <c r="C20" s="76"/>
      <c r="D20" s="32" t="s">
        <v>35</v>
      </c>
      <c r="E20" s="72"/>
      <c r="F20" s="73"/>
    </row>
    <row r="21" spans="1:6">
      <c r="A21" s="31"/>
      <c r="B21" s="35" t="s">
        <v>109</v>
      </c>
      <c r="C21" s="76"/>
      <c r="D21" s="32" t="s">
        <v>28</v>
      </c>
      <c r="E21" s="72"/>
      <c r="F21" s="73"/>
    </row>
    <row r="22" spans="1:6">
      <c r="A22" s="31"/>
      <c r="B22" s="35" t="s">
        <v>110</v>
      </c>
      <c r="C22" s="76"/>
      <c r="D22" s="32" t="s">
        <v>39</v>
      </c>
      <c r="E22" s="72"/>
      <c r="F22" s="73"/>
    </row>
    <row r="23" spans="1:6">
      <c r="A23" s="31"/>
      <c r="B23" s="35" t="s">
        <v>111</v>
      </c>
      <c r="C23" s="76"/>
      <c r="D23" s="32" t="s">
        <v>41</v>
      </c>
      <c r="E23" s="72"/>
      <c r="F23" s="73"/>
    </row>
    <row r="24" spans="1:6">
      <c r="A24" s="31"/>
      <c r="B24" s="35" t="s">
        <v>112</v>
      </c>
      <c r="C24" s="76"/>
      <c r="D24" s="32" t="s">
        <v>41</v>
      </c>
      <c r="E24" s="72"/>
      <c r="F24" s="73"/>
    </row>
    <row r="25" spans="1:6">
      <c r="A25" s="31"/>
      <c r="B25" s="32" t="s">
        <v>114</v>
      </c>
      <c r="C25" s="76"/>
      <c r="D25" s="32" t="s">
        <v>41</v>
      </c>
      <c r="E25" s="72"/>
      <c r="F25" s="73"/>
    </row>
    <row r="26" spans="1:6">
      <c r="A26" s="31"/>
      <c r="B26" s="32" t="s">
        <v>115</v>
      </c>
      <c r="C26" s="76"/>
      <c r="D26" s="32" t="s">
        <v>41</v>
      </c>
      <c r="E26" s="72"/>
      <c r="F26" s="73"/>
    </row>
    <row r="27" spans="1:6">
      <c r="A27" s="31"/>
      <c r="B27" s="32"/>
      <c r="C27" s="74"/>
      <c r="D27" s="32"/>
      <c r="E27" s="72"/>
      <c r="F27" s="73"/>
    </row>
    <row r="28" spans="1:6">
      <c r="A28" s="31" t="s">
        <v>116</v>
      </c>
      <c r="B28" s="32"/>
      <c r="C28" s="74"/>
      <c r="D28" s="32"/>
      <c r="E28" s="72"/>
      <c r="F28" s="73"/>
    </row>
    <row r="29" spans="1:6">
      <c r="A29" s="31"/>
      <c r="B29" s="32" t="s">
        <v>117</v>
      </c>
      <c r="C29" s="74"/>
      <c r="D29" s="32" t="s">
        <v>48</v>
      </c>
      <c r="E29" s="72"/>
      <c r="F29" s="73"/>
    </row>
    <row r="30" spans="1:6">
      <c r="A30" s="31"/>
      <c r="B30" s="35" t="s">
        <v>118</v>
      </c>
      <c r="C30" s="74"/>
      <c r="D30" s="32" t="s">
        <v>50</v>
      </c>
      <c r="E30" s="72"/>
      <c r="F30" s="73"/>
    </row>
    <row r="31" spans="1:6">
      <c r="A31" s="31"/>
      <c r="B31" s="35" t="s">
        <v>119</v>
      </c>
      <c r="C31" s="74"/>
      <c r="D31" s="32" t="s">
        <v>50</v>
      </c>
      <c r="E31" s="72"/>
      <c r="F31" s="73"/>
    </row>
    <row r="32" spans="1:6">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1282</v>
      </c>
      <c r="C35" s="74">
        <v>8</v>
      </c>
      <c r="D35" s="32" t="s">
        <v>56</v>
      </c>
      <c r="E35" s="72"/>
      <c r="F35" s="73"/>
    </row>
    <row r="36" spans="1:6">
      <c r="A36" s="31"/>
      <c r="B36" s="35" t="s">
        <v>123</v>
      </c>
      <c r="C36" s="74"/>
      <c r="D36" s="32"/>
      <c r="E36" s="72"/>
      <c r="F36" s="73"/>
    </row>
    <row r="37" spans="1:6">
      <c r="A37" s="31"/>
      <c r="B37" s="32"/>
      <c r="C37" s="76"/>
      <c r="D37" s="32" t="s">
        <v>59</v>
      </c>
      <c r="E37" s="72"/>
      <c r="F37" s="73"/>
    </row>
    <row r="38" spans="1:6">
      <c r="A38" s="31"/>
      <c r="B38" s="47"/>
      <c r="C38" s="76"/>
      <c r="D38" s="32" t="s">
        <v>59</v>
      </c>
      <c r="E38" s="72"/>
      <c r="F38" s="73"/>
    </row>
    <row r="39" spans="1:6">
      <c r="A39" s="31"/>
      <c r="B39" s="48"/>
      <c r="C39" s="76"/>
      <c r="D39" s="32" t="s">
        <v>59</v>
      </c>
      <c r="E39" s="72"/>
      <c r="F39" s="73"/>
    </row>
    <row r="40" spans="1:6">
      <c r="A40" s="31"/>
      <c r="B40" s="48"/>
      <c r="C40" s="76"/>
      <c r="D40" s="32" t="s">
        <v>59</v>
      </c>
      <c r="E40" s="72"/>
      <c r="F40" s="73"/>
    </row>
    <row r="41" spans="1:6">
      <c r="A41" s="31"/>
      <c r="B41" s="48"/>
      <c r="C41" s="76"/>
      <c r="D41" s="32" t="s">
        <v>59</v>
      </c>
      <c r="E41" s="72"/>
      <c r="F41" s="73"/>
    </row>
    <row r="42" spans="1:6">
      <c r="A42" s="31"/>
      <c r="B42" s="32"/>
      <c r="C42" s="76"/>
      <c r="D42" s="32" t="s">
        <v>59</v>
      </c>
      <c r="E42" s="72"/>
      <c r="F42" s="73"/>
    </row>
    <row r="43" spans="1:6">
      <c r="A43" s="31"/>
      <c r="B43" s="32"/>
      <c r="C43" s="76" t="s">
        <v>1283</v>
      </c>
      <c r="D43" s="32" t="s">
        <v>59</v>
      </c>
      <c r="E43" s="72"/>
      <c r="F43" s="73"/>
    </row>
    <row r="44" spans="1:6">
      <c r="A44" s="664" t="s">
        <v>125</v>
      </c>
      <c r="B44" s="664"/>
      <c r="C44" s="662" t="s">
        <v>1334</v>
      </c>
      <c r="D44" s="695"/>
      <c r="E44" s="695"/>
      <c r="F44" s="695"/>
    </row>
    <row r="45" spans="1:6">
      <c r="A45" s="664" t="s">
        <v>127</v>
      </c>
      <c r="B45" s="664"/>
      <c r="C45" s="662" t="s">
        <v>1284</v>
      </c>
      <c r="D45" s="695"/>
      <c r="E45" s="695"/>
      <c r="F45" s="695"/>
    </row>
    <row r="46" spans="1:6">
      <c r="A46" s="77"/>
      <c r="B46" s="77"/>
      <c r="C46" s="77"/>
      <c r="D46" s="77"/>
      <c r="E46" s="78"/>
      <c r="F46" s="77"/>
    </row>
    <row r="48" spans="1:6">
      <c r="A48" s="69" t="s">
        <v>1326</v>
      </c>
    </row>
    <row r="49" spans="1:6">
      <c r="A49" s="659" t="s">
        <v>74</v>
      </c>
      <c r="B49" s="659"/>
      <c r="C49" s="659" t="s">
        <v>75</v>
      </c>
      <c r="D49" s="659"/>
      <c r="E49" s="98" t="s">
        <v>76</v>
      </c>
      <c r="F49" s="98" t="s">
        <v>255</v>
      </c>
    </row>
    <row r="50" spans="1:6">
      <c r="A50" s="70"/>
      <c r="B50" s="71"/>
      <c r="C50" s="70"/>
      <c r="D50" s="71"/>
      <c r="E50" s="81"/>
      <c r="F50" s="82"/>
    </row>
    <row r="51" spans="1:6">
      <c r="A51" s="83" t="s">
        <v>1288</v>
      </c>
      <c r="B51" s="84"/>
      <c r="C51" s="74">
        <v>32.799999999999997</v>
      </c>
      <c r="D51" s="75" t="s">
        <v>56</v>
      </c>
      <c r="E51" s="72">
        <v>1</v>
      </c>
      <c r="F51" s="85"/>
    </row>
    <row r="52" spans="1:6">
      <c r="A52" s="83" t="s">
        <v>1289</v>
      </c>
      <c r="B52" s="84"/>
      <c r="C52" s="74">
        <v>59.7</v>
      </c>
      <c r="D52" s="75" t="s">
        <v>56</v>
      </c>
      <c r="E52" s="72"/>
      <c r="F52" s="85"/>
    </row>
    <row r="53" spans="1:6">
      <c r="A53" s="83"/>
      <c r="B53" s="84"/>
      <c r="C53" s="74"/>
      <c r="D53" s="75"/>
      <c r="E53" s="72"/>
      <c r="F53" s="85"/>
    </row>
    <row r="54" spans="1:6">
      <c r="A54" s="83" t="s">
        <v>1291</v>
      </c>
      <c r="B54" s="84"/>
      <c r="C54" s="74">
        <v>1</v>
      </c>
      <c r="D54" s="75" t="s">
        <v>1328</v>
      </c>
      <c r="E54" s="72">
        <v>2</v>
      </c>
      <c r="F54" s="85"/>
    </row>
    <row r="55" spans="1:6">
      <c r="A55" s="83" t="s">
        <v>1292</v>
      </c>
      <c r="B55" s="84"/>
      <c r="C55" s="74">
        <v>0</v>
      </c>
      <c r="D55" s="75" t="s">
        <v>1328</v>
      </c>
      <c r="E55" s="72"/>
      <c r="F55" s="85"/>
    </row>
    <row r="56" spans="1:6">
      <c r="A56" s="83"/>
      <c r="B56" s="84"/>
      <c r="C56" s="74"/>
      <c r="D56" s="75"/>
      <c r="E56" s="72"/>
      <c r="F56" s="85"/>
    </row>
    <row r="57" spans="1:6">
      <c r="A57" s="83" t="s">
        <v>1293</v>
      </c>
      <c r="B57" s="84"/>
      <c r="C57" s="74">
        <v>1</v>
      </c>
      <c r="D57" s="75" t="s">
        <v>1328</v>
      </c>
      <c r="E57" s="72">
        <v>2</v>
      </c>
      <c r="F57" s="85"/>
    </row>
    <row r="58" spans="1:6">
      <c r="A58" s="83" t="s">
        <v>1294</v>
      </c>
      <c r="B58" s="84"/>
      <c r="C58" s="74">
        <v>0</v>
      </c>
      <c r="D58" s="75" t="s">
        <v>1328</v>
      </c>
      <c r="E58" s="72"/>
      <c r="F58" s="85"/>
    </row>
    <row r="59" spans="1:6">
      <c r="A59" s="83" t="s">
        <v>1295</v>
      </c>
      <c r="B59" s="84"/>
      <c r="C59" s="74">
        <v>0</v>
      </c>
      <c r="D59" s="75" t="s">
        <v>1328</v>
      </c>
      <c r="E59" s="72"/>
      <c r="F59" s="85"/>
    </row>
    <row r="60" spans="1:6">
      <c r="A60" s="83" t="s">
        <v>1296</v>
      </c>
      <c r="B60" s="84"/>
      <c r="C60" s="74">
        <v>0</v>
      </c>
      <c r="D60" s="75" t="s">
        <v>1328</v>
      </c>
      <c r="E60" s="72"/>
      <c r="F60" s="85"/>
    </row>
    <row r="61" spans="1:6">
      <c r="A61" s="83" t="s">
        <v>1297</v>
      </c>
      <c r="B61" s="84"/>
      <c r="C61" s="74">
        <v>0</v>
      </c>
      <c r="D61" s="75" t="s">
        <v>1328</v>
      </c>
      <c r="E61" s="72"/>
      <c r="F61" s="85"/>
    </row>
    <row r="62" spans="1:6">
      <c r="A62" s="83"/>
      <c r="B62" s="84"/>
      <c r="C62" s="74"/>
      <c r="D62" s="75"/>
      <c r="E62" s="72"/>
      <c r="F62" s="85"/>
    </row>
    <row r="63" spans="1:6">
      <c r="A63" s="83" t="s">
        <v>1298</v>
      </c>
      <c r="B63" s="84"/>
      <c r="C63" s="74"/>
      <c r="D63" s="75" t="s">
        <v>1329</v>
      </c>
      <c r="E63" s="72"/>
      <c r="F63" s="85"/>
    </row>
    <row r="64" spans="1:6">
      <c r="A64" s="83" t="s">
        <v>1299</v>
      </c>
      <c r="B64" s="84"/>
      <c r="C64" s="74"/>
      <c r="D64" s="75" t="s">
        <v>1329</v>
      </c>
      <c r="E64" s="72"/>
      <c r="F64" s="85"/>
    </row>
    <row r="65" spans="1:6">
      <c r="A65" s="83" t="s">
        <v>1300</v>
      </c>
      <c r="B65" s="84"/>
      <c r="C65" s="74"/>
      <c r="D65" s="75" t="s">
        <v>1330</v>
      </c>
      <c r="E65" s="72"/>
      <c r="F65" s="85"/>
    </row>
    <row r="66" spans="1:6">
      <c r="A66" s="83"/>
      <c r="B66" s="84"/>
      <c r="C66" s="74"/>
      <c r="D66" s="75"/>
      <c r="E66" s="72"/>
      <c r="F66" s="85"/>
    </row>
    <row r="67" spans="1:6">
      <c r="A67" s="86" t="s">
        <v>1301</v>
      </c>
      <c r="B67" s="87"/>
      <c r="C67" s="74"/>
      <c r="D67" s="75"/>
      <c r="E67" s="72"/>
      <c r="F67" s="85"/>
    </row>
    <row r="68" spans="1:6">
      <c r="A68" s="88"/>
      <c r="B68" s="89" t="s">
        <v>1302</v>
      </c>
      <c r="C68" s="74">
        <v>0</v>
      </c>
      <c r="D68" s="75" t="s">
        <v>1331</v>
      </c>
      <c r="E68" s="72">
        <v>2</v>
      </c>
      <c r="F68" s="85" t="s">
        <v>1335</v>
      </c>
    </row>
    <row r="69" spans="1:6">
      <c r="A69" s="88"/>
      <c r="B69" s="89" t="s">
        <v>1303</v>
      </c>
      <c r="C69" s="74">
        <v>0</v>
      </c>
      <c r="D69" s="75" t="s">
        <v>1331</v>
      </c>
      <c r="E69" s="72">
        <v>2</v>
      </c>
      <c r="F69" s="85"/>
    </row>
    <row r="70" spans="1:6">
      <c r="A70" s="88"/>
      <c r="B70" s="89" t="s">
        <v>1304</v>
      </c>
      <c r="C70" s="74">
        <v>0</v>
      </c>
      <c r="D70" s="75" t="s">
        <v>1331</v>
      </c>
      <c r="E70" s="72">
        <v>2</v>
      </c>
      <c r="F70" s="85"/>
    </row>
    <row r="71" spans="1:6">
      <c r="A71" s="88"/>
      <c r="B71" s="89" t="s">
        <v>1305</v>
      </c>
      <c r="C71" s="74">
        <v>0</v>
      </c>
      <c r="D71" s="75" t="s">
        <v>1331</v>
      </c>
      <c r="E71" s="72">
        <v>2</v>
      </c>
      <c r="F71" s="85"/>
    </row>
    <row r="72" spans="1:6">
      <c r="A72" s="88"/>
      <c r="B72" s="89" t="s">
        <v>1306</v>
      </c>
      <c r="C72" s="74">
        <v>0</v>
      </c>
      <c r="D72" s="75" t="s">
        <v>1331</v>
      </c>
      <c r="E72" s="72">
        <v>2</v>
      </c>
      <c r="F72" s="85"/>
    </row>
    <row r="73" spans="1:6">
      <c r="A73" s="88"/>
      <c r="B73" s="89"/>
      <c r="C73" s="74"/>
      <c r="D73" s="75"/>
      <c r="E73" s="72"/>
      <c r="F73" s="85"/>
    </row>
    <row r="74" spans="1:6">
      <c r="A74" s="88" t="s">
        <v>1307</v>
      </c>
      <c r="B74" s="89"/>
      <c r="C74" s="74"/>
      <c r="D74" s="75"/>
      <c r="E74" s="72"/>
      <c r="F74" s="85"/>
    </row>
    <row r="75" spans="1:6">
      <c r="A75" s="88"/>
      <c r="B75" s="89" t="s">
        <v>1302</v>
      </c>
      <c r="C75" s="67">
        <v>0.15954299999999999</v>
      </c>
      <c r="D75" s="75" t="s">
        <v>1332</v>
      </c>
      <c r="E75" s="72">
        <v>2</v>
      </c>
      <c r="F75" s="85" t="s">
        <v>1338</v>
      </c>
    </row>
    <row r="76" spans="1:6">
      <c r="A76" s="88"/>
      <c r="B76" s="89" t="s">
        <v>1303</v>
      </c>
      <c r="C76" s="67">
        <v>0.55976300000000001</v>
      </c>
      <c r="D76" s="75" t="s">
        <v>1332</v>
      </c>
      <c r="E76" s="72">
        <v>2</v>
      </c>
      <c r="F76" s="85"/>
    </row>
    <row r="77" spans="1:6">
      <c r="A77" s="83"/>
      <c r="B77" s="84" t="s">
        <v>1304</v>
      </c>
      <c r="C77" s="67">
        <v>-2.6681E-2</v>
      </c>
      <c r="D77" s="75" t="s">
        <v>1332</v>
      </c>
      <c r="E77" s="72">
        <v>2</v>
      </c>
      <c r="F77" s="85"/>
    </row>
    <row r="78" spans="1:6">
      <c r="A78" s="83"/>
      <c r="B78" s="84" t="s">
        <v>1305</v>
      </c>
      <c r="C78" s="67">
        <v>0.204738</v>
      </c>
      <c r="D78" s="75" t="s">
        <v>1332</v>
      </c>
      <c r="E78" s="72">
        <v>2</v>
      </c>
      <c r="F78" s="85"/>
    </row>
    <row r="79" spans="1:6">
      <c r="A79" s="90"/>
      <c r="B79" s="91" t="s">
        <v>1306</v>
      </c>
      <c r="C79" s="68">
        <v>0.46174999999999999</v>
      </c>
      <c r="D79" s="92" t="s">
        <v>1332</v>
      </c>
      <c r="E79" s="93">
        <v>2</v>
      </c>
      <c r="F79" s="94"/>
    </row>
    <row r="80" spans="1:6">
      <c r="A80" s="95"/>
      <c r="B80" s="95"/>
    </row>
    <row r="81" spans="1:6">
      <c r="A81" s="69" t="s">
        <v>129</v>
      </c>
    </row>
    <row r="82" spans="1:6">
      <c r="A82" s="696" t="s">
        <v>1336</v>
      </c>
      <c r="B82" s="696"/>
      <c r="C82" s="696"/>
      <c r="D82" s="696"/>
      <c r="E82" s="696"/>
      <c r="F82" s="696"/>
    </row>
    <row r="83" spans="1:6">
      <c r="A83" s="69" t="s">
        <v>1337</v>
      </c>
    </row>
  </sheetData>
  <mergeCells count="11">
    <mergeCell ref="A45:B45"/>
    <mergeCell ref="C45:F45"/>
    <mergeCell ref="A49:B49"/>
    <mergeCell ref="C49:D49"/>
    <mergeCell ref="A82:F82"/>
    <mergeCell ref="A1:B1"/>
    <mergeCell ref="C1:D1"/>
    <mergeCell ref="C2:D2"/>
    <mergeCell ref="C3:D3"/>
    <mergeCell ref="A44:B44"/>
    <mergeCell ref="C44:F44"/>
  </mergeCells>
  <phoneticPr fontId="2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83"/>
  <sheetViews>
    <sheetView workbookViewId="0">
      <selection sqref="A1:B1"/>
    </sheetView>
  </sheetViews>
  <sheetFormatPr defaultColWidth="8.85546875" defaultRowHeight="15.75"/>
  <cols>
    <col min="1" max="1" width="5.42578125" style="69" customWidth="1"/>
    <col min="2" max="2" width="31.7109375" style="79" customWidth="1"/>
    <col min="3" max="3" width="11.140625" style="79" customWidth="1"/>
    <col min="4" max="4" width="21.85546875" style="79" customWidth="1"/>
    <col min="5" max="5" width="8.85546875" style="80"/>
    <col min="6" max="6" width="60.85546875" style="79" customWidth="1"/>
    <col min="7" max="16384" width="8.85546875" style="69"/>
  </cols>
  <sheetData>
    <row r="1" spans="1:6">
      <c r="A1" s="659" t="s">
        <v>74</v>
      </c>
      <c r="B1" s="659"/>
      <c r="C1" s="659" t="s">
        <v>75</v>
      </c>
      <c r="D1" s="659"/>
      <c r="E1" s="98" t="s">
        <v>76</v>
      </c>
      <c r="F1" s="98" t="s">
        <v>255</v>
      </c>
    </row>
    <row r="2" spans="1:6" ht="31.5">
      <c r="A2" s="70" t="s">
        <v>256</v>
      </c>
      <c r="B2" s="71"/>
      <c r="C2" s="660" t="s">
        <v>1264</v>
      </c>
      <c r="D2" s="661"/>
      <c r="E2" s="72"/>
      <c r="F2" s="73" t="s">
        <v>1265</v>
      </c>
    </row>
    <row r="3" spans="1:6">
      <c r="A3" s="74" t="s">
        <v>258</v>
      </c>
      <c r="B3" s="75"/>
      <c r="C3" s="662" t="s">
        <v>866</v>
      </c>
      <c r="D3" s="663"/>
      <c r="E3" s="72"/>
      <c r="F3" s="73" t="s">
        <v>1333</v>
      </c>
    </row>
    <row r="4" spans="1:6">
      <c r="A4" s="31" t="s">
        <v>259</v>
      </c>
      <c r="B4" s="32"/>
      <c r="C4" s="31"/>
      <c r="D4" s="75"/>
      <c r="E4" s="72"/>
      <c r="F4" s="73"/>
    </row>
    <row r="5" spans="1:6">
      <c r="A5" s="31"/>
      <c r="B5" s="32" t="s">
        <v>1182</v>
      </c>
      <c r="C5" s="76" t="s">
        <v>1268</v>
      </c>
      <c r="D5" s="32"/>
      <c r="E5" s="72"/>
      <c r="F5" s="73"/>
    </row>
    <row r="6" spans="1:6">
      <c r="A6" s="31"/>
      <c r="B6" s="32" t="s">
        <v>1183</v>
      </c>
      <c r="C6" s="76" t="s">
        <v>1117</v>
      </c>
      <c r="D6" s="32"/>
      <c r="E6" s="72"/>
      <c r="F6" s="73"/>
    </row>
    <row r="7" spans="1:6">
      <c r="A7" s="31"/>
      <c r="B7" s="32" t="s">
        <v>873</v>
      </c>
      <c r="C7" s="74"/>
      <c r="D7" s="32" t="s">
        <v>10</v>
      </c>
      <c r="E7" s="72"/>
      <c r="F7" s="73"/>
    </row>
    <row r="8" spans="1:6">
      <c r="A8" s="31"/>
      <c r="B8" s="32" t="s">
        <v>1143</v>
      </c>
      <c r="C8" s="76"/>
      <c r="D8" s="32" t="s">
        <v>12</v>
      </c>
      <c r="E8" s="72"/>
      <c r="F8" s="73"/>
    </row>
    <row r="9" spans="1:6">
      <c r="A9" s="31"/>
      <c r="B9" s="32" t="s">
        <v>152</v>
      </c>
      <c r="C9" s="76"/>
      <c r="D9" s="32" t="s">
        <v>15</v>
      </c>
      <c r="E9" s="72"/>
      <c r="F9" s="73"/>
    </row>
    <row r="10" spans="1:6">
      <c r="A10" s="31"/>
      <c r="B10" s="32" t="s">
        <v>154</v>
      </c>
      <c r="C10" s="74"/>
      <c r="D10" s="32"/>
      <c r="E10" s="72"/>
      <c r="F10" s="73"/>
    </row>
    <row r="11" spans="1:6">
      <c r="A11" s="31"/>
      <c r="B11" s="32" t="s">
        <v>1149</v>
      </c>
      <c r="C11" s="74"/>
      <c r="D11" s="32"/>
      <c r="E11" s="72"/>
      <c r="F11" s="73"/>
    </row>
    <row r="12" spans="1:6">
      <c r="A12" s="31"/>
      <c r="B12" s="32" t="s">
        <v>1150</v>
      </c>
      <c r="C12" s="74"/>
      <c r="D12" s="32" t="s">
        <v>19</v>
      </c>
      <c r="E12" s="72"/>
      <c r="F12" s="73"/>
    </row>
    <row r="13" spans="1:6">
      <c r="A13" s="31"/>
      <c r="B13" s="32" t="s">
        <v>1189</v>
      </c>
      <c r="C13" s="76"/>
      <c r="D13" s="32" t="s">
        <v>21</v>
      </c>
      <c r="E13" s="72"/>
      <c r="F13" s="73"/>
    </row>
    <row r="14" spans="1:6">
      <c r="A14" s="31"/>
      <c r="B14" s="32" t="s">
        <v>1154</v>
      </c>
      <c r="C14" s="76"/>
      <c r="D14" s="32" t="s">
        <v>24</v>
      </c>
      <c r="E14" s="72"/>
      <c r="F14" s="73"/>
    </row>
    <row r="15" spans="1:6">
      <c r="A15" s="31"/>
      <c r="B15" s="32"/>
      <c r="C15" s="76"/>
      <c r="D15" s="32"/>
      <c r="E15" s="72"/>
      <c r="F15" s="73"/>
    </row>
    <row r="16" spans="1:6">
      <c r="A16" s="31" t="s">
        <v>158</v>
      </c>
      <c r="B16" s="32"/>
      <c r="C16" s="76"/>
      <c r="D16" s="32"/>
      <c r="E16" s="72"/>
      <c r="F16" s="73"/>
    </row>
    <row r="17" spans="1:6">
      <c r="A17" s="31"/>
      <c r="B17" s="32" t="s">
        <v>1191</v>
      </c>
      <c r="C17" s="76"/>
      <c r="D17" s="32" t="s">
        <v>28</v>
      </c>
      <c r="E17" s="72"/>
      <c r="F17" s="73"/>
    </row>
    <row r="18" spans="1:6">
      <c r="A18" s="31"/>
      <c r="B18" s="32" t="s">
        <v>104</v>
      </c>
      <c r="C18" s="76"/>
      <c r="D18" s="32" t="s">
        <v>31</v>
      </c>
      <c r="E18" s="72"/>
      <c r="F18" s="73"/>
    </row>
    <row r="19" spans="1:6">
      <c r="A19" s="31"/>
      <c r="B19" s="35" t="s">
        <v>106</v>
      </c>
      <c r="C19" s="76"/>
      <c r="D19" s="32" t="s">
        <v>31</v>
      </c>
      <c r="E19" s="72"/>
      <c r="F19" s="73"/>
    </row>
    <row r="20" spans="1:6">
      <c r="A20" s="31"/>
      <c r="B20" s="35" t="s">
        <v>108</v>
      </c>
      <c r="C20" s="76"/>
      <c r="D20" s="32" t="s">
        <v>35</v>
      </c>
      <c r="E20" s="72"/>
      <c r="F20" s="73"/>
    </row>
    <row r="21" spans="1:6">
      <c r="A21" s="31"/>
      <c r="B21" s="35" t="s">
        <v>109</v>
      </c>
      <c r="C21" s="76"/>
      <c r="D21" s="32" t="s">
        <v>28</v>
      </c>
      <c r="E21" s="72"/>
      <c r="F21" s="73"/>
    </row>
    <row r="22" spans="1:6">
      <c r="A22" s="31"/>
      <c r="B22" s="35" t="s">
        <v>110</v>
      </c>
      <c r="C22" s="76"/>
      <c r="D22" s="32" t="s">
        <v>39</v>
      </c>
      <c r="E22" s="72"/>
      <c r="F22" s="73"/>
    </row>
    <row r="23" spans="1:6">
      <c r="A23" s="31"/>
      <c r="B23" s="35" t="s">
        <v>111</v>
      </c>
      <c r="C23" s="76"/>
      <c r="D23" s="32" t="s">
        <v>41</v>
      </c>
      <c r="E23" s="72"/>
      <c r="F23" s="73"/>
    </row>
    <row r="24" spans="1:6">
      <c r="A24" s="31"/>
      <c r="B24" s="35" t="s">
        <v>112</v>
      </c>
      <c r="C24" s="76"/>
      <c r="D24" s="32" t="s">
        <v>41</v>
      </c>
      <c r="E24" s="72"/>
      <c r="F24" s="73"/>
    </row>
    <row r="25" spans="1:6">
      <c r="A25" s="31"/>
      <c r="B25" s="32" t="s">
        <v>114</v>
      </c>
      <c r="C25" s="76"/>
      <c r="D25" s="32" t="s">
        <v>41</v>
      </c>
      <c r="E25" s="72"/>
      <c r="F25" s="73"/>
    </row>
    <row r="26" spans="1:6">
      <c r="A26" s="31"/>
      <c r="B26" s="32" t="s">
        <v>115</v>
      </c>
      <c r="C26" s="76"/>
      <c r="D26" s="32" t="s">
        <v>41</v>
      </c>
      <c r="E26" s="72"/>
      <c r="F26" s="73"/>
    </row>
    <row r="27" spans="1:6">
      <c r="A27" s="31"/>
      <c r="B27" s="32"/>
      <c r="C27" s="74"/>
      <c r="D27" s="32"/>
      <c r="E27" s="72"/>
      <c r="F27" s="73"/>
    </row>
    <row r="28" spans="1:6">
      <c r="A28" s="31" t="s">
        <v>116</v>
      </c>
      <c r="B28" s="32"/>
      <c r="C28" s="74"/>
      <c r="D28" s="32"/>
      <c r="E28" s="72"/>
      <c r="F28" s="73"/>
    </row>
    <row r="29" spans="1:6">
      <c r="A29" s="31"/>
      <c r="B29" s="32" t="s">
        <v>117</v>
      </c>
      <c r="C29" s="74"/>
      <c r="D29" s="32" t="s">
        <v>48</v>
      </c>
      <c r="E29" s="72"/>
      <c r="F29" s="73"/>
    </row>
    <row r="30" spans="1:6">
      <c r="A30" s="31"/>
      <c r="B30" s="35" t="s">
        <v>118</v>
      </c>
      <c r="C30" s="74"/>
      <c r="D30" s="32" t="s">
        <v>50</v>
      </c>
      <c r="E30" s="72"/>
      <c r="F30" s="73"/>
    </row>
    <row r="31" spans="1:6">
      <c r="A31" s="31"/>
      <c r="B31" s="35" t="s">
        <v>119</v>
      </c>
      <c r="C31" s="74"/>
      <c r="D31" s="32" t="s">
        <v>50</v>
      </c>
      <c r="E31" s="72"/>
      <c r="F31" s="73"/>
    </row>
    <row r="32" spans="1:6">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1282</v>
      </c>
      <c r="C35" s="74">
        <v>8</v>
      </c>
      <c r="D35" s="32" t="s">
        <v>56</v>
      </c>
      <c r="E35" s="72"/>
      <c r="F35" s="73"/>
    </row>
    <row r="36" spans="1:6">
      <c r="A36" s="31"/>
      <c r="B36" s="35" t="s">
        <v>123</v>
      </c>
      <c r="C36" s="74"/>
      <c r="D36" s="32"/>
      <c r="E36" s="72"/>
      <c r="F36" s="73"/>
    </row>
    <row r="37" spans="1:6">
      <c r="A37" s="31"/>
      <c r="B37" s="32"/>
      <c r="C37" s="76"/>
      <c r="D37" s="32" t="s">
        <v>59</v>
      </c>
      <c r="E37" s="72"/>
      <c r="F37" s="73"/>
    </row>
    <row r="38" spans="1:6">
      <c r="A38" s="31"/>
      <c r="B38" s="47"/>
      <c r="C38" s="76"/>
      <c r="D38" s="32" t="s">
        <v>59</v>
      </c>
      <c r="E38" s="72"/>
      <c r="F38" s="73"/>
    </row>
    <row r="39" spans="1:6">
      <c r="A39" s="31"/>
      <c r="B39" s="48"/>
      <c r="C39" s="76"/>
      <c r="D39" s="32" t="s">
        <v>59</v>
      </c>
      <c r="E39" s="72"/>
      <c r="F39" s="73"/>
    </row>
    <row r="40" spans="1:6">
      <c r="A40" s="31"/>
      <c r="B40" s="48"/>
      <c r="C40" s="76"/>
      <c r="D40" s="32" t="s">
        <v>59</v>
      </c>
      <c r="E40" s="72"/>
      <c r="F40" s="73"/>
    </row>
    <row r="41" spans="1:6">
      <c r="A41" s="31"/>
      <c r="B41" s="48"/>
      <c r="C41" s="76"/>
      <c r="D41" s="32" t="s">
        <v>59</v>
      </c>
      <c r="E41" s="72"/>
      <c r="F41" s="73"/>
    </row>
    <row r="42" spans="1:6">
      <c r="A42" s="31"/>
      <c r="B42" s="32"/>
      <c r="C42" s="76"/>
      <c r="D42" s="32" t="s">
        <v>59</v>
      </c>
      <c r="E42" s="72"/>
      <c r="F42" s="73"/>
    </row>
    <row r="43" spans="1:6">
      <c r="A43" s="31"/>
      <c r="B43" s="32"/>
      <c r="C43" s="76" t="s">
        <v>1283</v>
      </c>
      <c r="D43" s="32" t="s">
        <v>59</v>
      </c>
      <c r="E43" s="72"/>
      <c r="F43" s="73"/>
    </row>
    <row r="44" spans="1:6">
      <c r="A44" s="664" t="s">
        <v>125</v>
      </c>
      <c r="B44" s="664"/>
      <c r="C44" s="662" t="s">
        <v>1334</v>
      </c>
      <c r="D44" s="695"/>
      <c r="E44" s="695"/>
      <c r="F44" s="695"/>
    </row>
    <row r="45" spans="1:6">
      <c r="A45" s="664" t="s">
        <v>127</v>
      </c>
      <c r="B45" s="664"/>
      <c r="C45" s="662" t="s">
        <v>1284</v>
      </c>
      <c r="D45" s="695"/>
      <c r="E45" s="695"/>
      <c r="F45" s="695"/>
    </row>
    <row r="46" spans="1:6">
      <c r="A46" s="77"/>
      <c r="B46" s="77"/>
      <c r="C46" s="77"/>
      <c r="D46" s="77"/>
      <c r="E46" s="78"/>
      <c r="F46" s="77"/>
    </row>
    <row r="48" spans="1:6">
      <c r="A48" s="69" t="s">
        <v>1326</v>
      </c>
    </row>
    <row r="49" spans="1:6">
      <c r="A49" s="659" t="s">
        <v>74</v>
      </c>
      <c r="B49" s="659"/>
      <c r="C49" s="659" t="s">
        <v>75</v>
      </c>
      <c r="D49" s="659"/>
      <c r="E49" s="98" t="s">
        <v>76</v>
      </c>
      <c r="F49" s="98" t="s">
        <v>255</v>
      </c>
    </row>
    <row r="50" spans="1:6">
      <c r="A50" s="70"/>
      <c r="B50" s="71"/>
      <c r="C50" s="70"/>
      <c r="D50" s="71"/>
      <c r="E50" s="81"/>
      <c r="F50" s="82"/>
    </row>
    <row r="51" spans="1:6">
      <c r="A51" s="83" t="s">
        <v>1288</v>
      </c>
      <c r="B51" s="84"/>
      <c r="C51" s="74">
        <v>19.5</v>
      </c>
      <c r="D51" s="75" t="s">
        <v>56</v>
      </c>
      <c r="E51" s="72">
        <v>1</v>
      </c>
      <c r="F51" s="85"/>
    </row>
    <row r="52" spans="1:6">
      <c r="A52" s="83" t="s">
        <v>1289</v>
      </c>
      <c r="B52" s="84"/>
      <c r="C52" s="74">
        <v>59.7</v>
      </c>
      <c r="D52" s="75" t="s">
        <v>56</v>
      </c>
      <c r="E52" s="72"/>
      <c r="F52" s="85"/>
    </row>
    <row r="53" spans="1:6">
      <c r="A53" s="83"/>
      <c r="B53" s="84"/>
      <c r="C53" s="74"/>
      <c r="D53" s="75"/>
      <c r="E53" s="72"/>
      <c r="F53" s="85"/>
    </row>
    <row r="54" spans="1:6">
      <c r="A54" s="83" t="s">
        <v>1291</v>
      </c>
      <c r="B54" s="84"/>
      <c r="C54" s="74">
        <v>1</v>
      </c>
      <c r="D54" s="75" t="s">
        <v>1328</v>
      </c>
      <c r="E54" s="72">
        <v>2</v>
      </c>
      <c r="F54" s="85"/>
    </row>
    <row r="55" spans="1:6">
      <c r="A55" s="83" t="s">
        <v>1292</v>
      </c>
      <c r="B55" s="84"/>
      <c r="C55" s="74">
        <v>0</v>
      </c>
      <c r="D55" s="75" t="s">
        <v>1328</v>
      </c>
      <c r="E55" s="72"/>
      <c r="F55" s="85"/>
    </row>
    <row r="56" spans="1:6">
      <c r="A56" s="83"/>
      <c r="B56" s="84"/>
      <c r="C56" s="74"/>
      <c r="D56" s="75"/>
      <c r="E56" s="72"/>
      <c r="F56" s="85"/>
    </row>
    <row r="57" spans="1:6">
      <c r="A57" s="83" t="s">
        <v>1293</v>
      </c>
      <c r="B57" s="84"/>
      <c r="C57" s="74">
        <v>1</v>
      </c>
      <c r="D57" s="75" t="s">
        <v>1328</v>
      </c>
      <c r="E57" s="72">
        <v>2</v>
      </c>
      <c r="F57" s="85"/>
    </row>
    <row r="58" spans="1:6">
      <c r="A58" s="83" t="s">
        <v>1294</v>
      </c>
      <c r="B58" s="84"/>
      <c r="C58" s="74">
        <v>0</v>
      </c>
      <c r="D58" s="75" t="s">
        <v>1328</v>
      </c>
      <c r="E58" s="72"/>
      <c r="F58" s="85"/>
    </row>
    <row r="59" spans="1:6">
      <c r="A59" s="83" t="s">
        <v>1295</v>
      </c>
      <c r="B59" s="84"/>
      <c r="C59" s="74">
        <v>0</v>
      </c>
      <c r="D59" s="75" t="s">
        <v>1328</v>
      </c>
      <c r="E59" s="72"/>
      <c r="F59" s="85"/>
    </row>
    <row r="60" spans="1:6">
      <c r="A60" s="83" t="s">
        <v>1296</v>
      </c>
      <c r="B60" s="84"/>
      <c r="C60" s="74">
        <v>0</v>
      </c>
      <c r="D60" s="75" t="s">
        <v>1328</v>
      </c>
      <c r="E60" s="72"/>
      <c r="F60" s="85"/>
    </row>
    <row r="61" spans="1:6">
      <c r="A61" s="83" t="s">
        <v>1297</v>
      </c>
      <c r="B61" s="84"/>
      <c r="C61" s="74">
        <v>0</v>
      </c>
      <c r="D61" s="75" t="s">
        <v>1328</v>
      </c>
      <c r="E61" s="72"/>
      <c r="F61" s="85"/>
    </row>
    <row r="62" spans="1:6">
      <c r="A62" s="83"/>
      <c r="B62" s="84"/>
      <c r="C62" s="74"/>
      <c r="D62" s="75"/>
      <c r="E62" s="72"/>
      <c r="F62" s="85"/>
    </row>
    <row r="63" spans="1:6">
      <c r="A63" s="83" t="s">
        <v>1298</v>
      </c>
      <c r="B63" s="84"/>
      <c r="C63" s="74"/>
      <c r="D63" s="75" t="s">
        <v>1329</v>
      </c>
      <c r="E63" s="72"/>
      <c r="F63" s="85"/>
    </row>
    <row r="64" spans="1:6">
      <c r="A64" s="83" t="s">
        <v>1299</v>
      </c>
      <c r="B64" s="84"/>
      <c r="C64" s="74"/>
      <c r="D64" s="75" t="s">
        <v>1329</v>
      </c>
      <c r="E64" s="72"/>
      <c r="F64" s="85"/>
    </row>
    <row r="65" spans="1:6">
      <c r="A65" s="83" t="s">
        <v>1300</v>
      </c>
      <c r="B65" s="84"/>
      <c r="C65" s="74"/>
      <c r="D65" s="75" t="s">
        <v>1330</v>
      </c>
      <c r="E65" s="72"/>
      <c r="F65" s="85"/>
    </row>
    <row r="66" spans="1:6">
      <c r="A66" s="83"/>
      <c r="B66" s="84"/>
      <c r="C66" s="74"/>
      <c r="D66" s="75"/>
      <c r="E66" s="72"/>
      <c r="F66" s="85"/>
    </row>
    <row r="67" spans="1:6">
      <c r="A67" s="86" t="s">
        <v>1301</v>
      </c>
      <c r="B67" s="87"/>
      <c r="C67" s="74"/>
      <c r="D67" s="75"/>
      <c r="E67" s="72"/>
      <c r="F67" s="85"/>
    </row>
    <row r="68" spans="1:6">
      <c r="A68" s="88"/>
      <c r="B68" s="89" t="s">
        <v>1302</v>
      </c>
      <c r="C68" s="74">
        <v>0</v>
      </c>
      <c r="D68" s="75" t="s">
        <v>1331</v>
      </c>
      <c r="E68" s="72">
        <v>2</v>
      </c>
      <c r="F68" s="85" t="s">
        <v>1335</v>
      </c>
    </row>
    <row r="69" spans="1:6">
      <c r="A69" s="88"/>
      <c r="B69" s="89" t="s">
        <v>1303</v>
      </c>
      <c r="C69" s="74">
        <v>0</v>
      </c>
      <c r="D69" s="75" t="s">
        <v>1331</v>
      </c>
      <c r="E69" s="72">
        <v>2</v>
      </c>
      <c r="F69" s="85"/>
    </row>
    <row r="70" spans="1:6">
      <c r="A70" s="88"/>
      <c r="B70" s="89" t="s">
        <v>1304</v>
      </c>
      <c r="C70" s="74">
        <v>0</v>
      </c>
      <c r="D70" s="75" t="s">
        <v>1331</v>
      </c>
      <c r="E70" s="72">
        <v>2</v>
      </c>
      <c r="F70" s="85"/>
    </row>
    <row r="71" spans="1:6">
      <c r="A71" s="88"/>
      <c r="B71" s="89" t="s">
        <v>1305</v>
      </c>
      <c r="C71" s="74">
        <v>0</v>
      </c>
      <c r="D71" s="75" t="s">
        <v>1331</v>
      </c>
      <c r="E71" s="72">
        <v>2</v>
      </c>
      <c r="F71" s="85"/>
    </row>
    <row r="72" spans="1:6">
      <c r="A72" s="88"/>
      <c r="B72" s="89" t="s">
        <v>1306</v>
      </c>
      <c r="C72" s="74">
        <v>0</v>
      </c>
      <c r="D72" s="75" t="s">
        <v>1331</v>
      </c>
      <c r="E72" s="72">
        <v>2</v>
      </c>
      <c r="F72" s="85"/>
    </row>
    <row r="73" spans="1:6">
      <c r="A73" s="88"/>
      <c r="B73" s="89"/>
      <c r="C73" s="74"/>
      <c r="D73" s="75"/>
      <c r="E73" s="72"/>
      <c r="F73" s="85"/>
    </row>
    <row r="74" spans="1:6">
      <c r="A74" s="88" t="s">
        <v>1307</v>
      </c>
      <c r="B74" s="89"/>
      <c r="C74" s="74"/>
      <c r="D74" s="75"/>
      <c r="E74" s="72"/>
      <c r="F74" s="85"/>
    </row>
    <row r="75" spans="1:6">
      <c r="A75" s="88"/>
      <c r="B75" s="89" t="s">
        <v>1302</v>
      </c>
      <c r="C75" s="67">
        <v>0.15954299999999999</v>
      </c>
      <c r="D75" s="75" t="s">
        <v>1332</v>
      </c>
      <c r="E75" s="72">
        <v>2</v>
      </c>
      <c r="F75" s="85" t="s">
        <v>1338</v>
      </c>
    </row>
    <row r="76" spans="1:6">
      <c r="A76" s="88"/>
      <c r="B76" s="89" t="s">
        <v>1303</v>
      </c>
      <c r="C76" s="67">
        <v>0.55976300000000001</v>
      </c>
      <c r="D76" s="75" t="s">
        <v>1332</v>
      </c>
      <c r="E76" s="72">
        <v>2</v>
      </c>
      <c r="F76" s="85"/>
    </row>
    <row r="77" spans="1:6">
      <c r="A77" s="83"/>
      <c r="B77" s="84" t="s">
        <v>1304</v>
      </c>
      <c r="C77" s="67">
        <v>-2.6681E-2</v>
      </c>
      <c r="D77" s="75" t="s">
        <v>1332</v>
      </c>
      <c r="E77" s="72">
        <v>2</v>
      </c>
      <c r="F77" s="85"/>
    </row>
    <row r="78" spans="1:6">
      <c r="A78" s="83"/>
      <c r="B78" s="84" t="s">
        <v>1305</v>
      </c>
      <c r="C78" s="67">
        <v>0.204738</v>
      </c>
      <c r="D78" s="75" t="s">
        <v>1332</v>
      </c>
      <c r="E78" s="72">
        <v>2</v>
      </c>
      <c r="F78" s="85"/>
    </row>
    <row r="79" spans="1:6">
      <c r="A79" s="90"/>
      <c r="B79" s="91" t="s">
        <v>1306</v>
      </c>
      <c r="C79" s="68">
        <v>0.46174999999999999</v>
      </c>
      <c r="D79" s="92" t="s">
        <v>1332</v>
      </c>
      <c r="E79" s="93">
        <v>2</v>
      </c>
      <c r="F79" s="94"/>
    </row>
    <row r="80" spans="1:6">
      <c r="A80" s="95"/>
      <c r="B80" s="95"/>
    </row>
    <row r="81" spans="1:6">
      <c r="A81" s="69" t="s">
        <v>129</v>
      </c>
    </row>
    <row r="82" spans="1:6">
      <c r="A82" s="696" t="s">
        <v>1336</v>
      </c>
      <c r="B82" s="696"/>
      <c r="C82" s="696"/>
      <c r="D82" s="696"/>
      <c r="E82" s="696"/>
      <c r="F82" s="696"/>
    </row>
    <row r="83" spans="1:6">
      <c r="A83" s="69" t="s">
        <v>1337</v>
      </c>
    </row>
  </sheetData>
  <mergeCells count="11">
    <mergeCell ref="A45:B45"/>
    <mergeCell ref="C45:F45"/>
    <mergeCell ref="A49:B49"/>
    <mergeCell ref="C49:D49"/>
    <mergeCell ref="A82:F82"/>
    <mergeCell ref="A1:B1"/>
    <mergeCell ref="C1:D1"/>
    <mergeCell ref="C2:D2"/>
    <mergeCell ref="C3:D3"/>
    <mergeCell ref="A44:B44"/>
    <mergeCell ref="C44:F44"/>
  </mergeCells>
  <phoneticPr fontId="2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84"/>
  <sheetViews>
    <sheetView workbookViewId="0">
      <selection activeCell="A26" sqref="A26:XFD26"/>
    </sheetView>
  </sheetViews>
  <sheetFormatPr defaultColWidth="8.85546875" defaultRowHeight="15.75"/>
  <cols>
    <col min="1" max="1" width="5.42578125" style="69" customWidth="1"/>
    <col min="2" max="2" width="31.7109375" style="79" customWidth="1"/>
    <col min="3" max="3" width="11.140625" style="79" customWidth="1"/>
    <col min="4" max="4" width="21.85546875" style="79" customWidth="1"/>
    <col min="5" max="5" width="8.85546875" style="80"/>
    <col min="6" max="6" width="60.85546875" style="79" customWidth="1"/>
    <col min="7" max="16384" width="8.85546875" style="69"/>
  </cols>
  <sheetData>
    <row r="1" spans="1:6">
      <c r="A1" s="659" t="s">
        <v>74</v>
      </c>
      <c r="B1" s="659"/>
      <c r="C1" s="659" t="s">
        <v>75</v>
      </c>
      <c r="D1" s="659"/>
      <c r="E1" s="587" t="s">
        <v>76</v>
      </c>
      <c r="F1" s="587" t="s">
        <v>255</v>
      </c>
    </row>
    <row r="2" spans="1:6" ht="31.5">
      <c r="A2" s="70" t="s">
        <v>256</v>
      </c>
      <c r="B2" s="71"/>
      <c r="C2" s="660" t="s">
        <v>1264</v>
      </c>
      <c r="D2" s="661"/>
      <c r="E2" s="72"/>
      <c r="F2" s="73" t="s">
        <v>1265</v>
      </c>
    </row>
    <row r="3" spans="1:6">
      <c r="A3" s="74" t="s">
        <v>258</v>
      </c>
      <c r="B3" s="75"/>
      <c r="C3" s="662" t="s">
        <v>866</v>
      </c>
      <c r="D3" s="663"/>
      <c r="E3" s="72" t="s">
        <v>1266</v>
      </c>
      <c r="F3" s="73" t="s">
        <v>2965</v>
      </c>
    </row>
    <row r="4" spans="1:6">
      <c r="A4" s="31" t="s">
        <v>259</v>
      </c>
      <c r="B4" s="32"/>
      <c r="C4" s="31"/>
      <c r="D4" s="75"/>
      <c r="E4" s="72"/>
      <c r="F4" s="73"/>
    </row>
    <row r="5" spans="1:6">
      <c r="A5" s="31"/>
      <c r="B5" s="32" t="s">
        <v>1182</v>
      </c>
      <c r="C5" s="76" t="s">
        <v>1268</v>
      </c>
      <c r="D5" s="33"/>
      <c r="E5" s="72"/>
      <c r="F5" s="73"/>
    </row>
    <row r="6" spans="1:6">
      <c r="A6" s="31"/>
      <c r="B6" s="32" t="s">
        <v>1183</v>
      </c>
      <c r="C6" s="76" t="s">
        <v>2960</v>
      </c>
      <c r="D6" s="33"/>
      <c r="E6" s="72"/>
    </row>
    <row r="7" spans="1:6">
      <c r="A7" s="31"/>
      <c r="B7" s="32" t="s">
        <v>873</v>
      </c>
      <c r="C7" s="74">
        <v>15</v>
      </c>
      <c r="D7" s="33" t="s">
        <v>10</v>
      </c>
      <c r="E7" s="72">
        <v>1</v>
      </c>
      <c r="F7" s="73" t="s">
        <v>2961</v>
      </c>
    </row>
    <row r="8" spans="1:6">
      <c r="A8" s="31"/>
      <c r="B8" s="32" t="s">
        <v>1143</v>
      </c>
      <c r="C8" s="76">
        <v>2460</v>
      </c>
      <c r="D8" s="33" t="s">
        <v>12</v>
      </c>
      <c r="E8" s="72">
        <v>1</v>
      </c>
      <c r="F8" s="73"/>
    </row>
    <row r="9" spans="1:6">
      <c r="A9" s="31"/>
      <c r="B9" s="32" t="s">
        <v>152</v>
      </c>
      <c r="C9" s="76">
        <v>150000</v>
      </c>
      <c r="D9" s="33" t="s">
        <v>15</v>
      </c>
      <c r="E9" s="72">
        <v>3</v>
      </c>
      <c r="F9" s="73"/>
    </row>
    <row r="10" spans="1:6">
      <c r="A10" s="31"/>
      <c r="B10" s="32" t="s">
        <v>154</v>
      </c>
      <c r="C10" s="74">
        <v>222</v>
      </c>
      <c r="D10" s="33"/>
      <c r="E10" s="72">
        <v>1</v>
      </c>
      <c r="F10" s="73" t="s">
        <v>2966</v>
      </c>
    </row>
    <row r="11" spans="1:6">
      <c r="A11" s="31"/>
      <c r="B11" s="32" t="s">
        <v>1149</v>
      </c>
      <c r="C11" s="74">
        <v>222</v>
      </c>
      <c r="D11" s="33"/>
      <c r="E11" s="72">
        <v>1</v>
      </c>
      <c r="F11" s="73" t="s">
        <v>2966</v>
      </c>
    </row>
    <row r="12" spans="1:6">
      <c r="A12" s="31"/>
      <c r="B12" s="32" t="s">
        <v>1150</v>
      </c>
      <c r="C12" s="74"/>
      <c r="D12" s="33" t="s">
        <v>19</v>
      </c>
      <c r="E12" s="72">
        <v>1</v>
      </c>
      <c r="F12" s="73"/>
    </row>
    <row r="13" spans="1:6">
      <c r="A13" s="31"/>
      <c r="B13" s="32" t="s">
        <v>1189</v>
      </c>
      <c r="C13" s="76"/>
      <c r="D13" s="33" t="s">
        <v>21</v>
      </c>
      <c r="E13" s="72"/>
      <c r="F13" s="73"/>
    </row>
    <row r="14" spans="1:6">
      <c r="A14" s="31"/>
      <c r="B14" s="32" t="s">
        <v>1154</v>
      </c>
      <c r="C14" s="76">
        <v>392</v>
      </c>
      <c r="D14" s="33" t="s">
        <v>24</v>
      </c>
      <c r="E14" s="72">
        <v>1</v>
      </c>
      <c r="F14" s="73" t="s">
        <v>2967</v>
      </c>
    </row>
    <row r="15" spans="1:6">
      <c r="A15" s="31"/>
      <c r="B15" s="32"/>
      <c r="C15" s="76"/>
      <c r="D15" s="33"/>
      <c r="E15" s="72"/>
      <c r="F15" s="73"/>
    </row>
    <row r="16" spans="1:6">
      <c r="A16" s="31" t="s">
        <v>158</v>
      </c>
      <c r="B16" s="32"/>
      <c r="C16" s="76"/>
      <c r="D16" s="33"/>
      <c r="E16" s="72"/>
      <c r="F16" s="73"/>
    </row>
    <row r="17" spans="1:6">
      <c r="A17" s="31"/>
      <c r="B17" s="32" t="s">
        <v>1191</v>
      </c>
      <c r="C17" s="76">
        <v>83</v>
      </c>
      <c r="D17" s="33" t="s">
        <v>28</v>
      </c>
      <c r="E17" s="72"/>
      <c r="F17" s="73"/>
    </row>
    <row r="18" spans="1:6">
      <c r="A18" s="31"/>
      <c r="B18" s="32" t="s">
        <v>104</v>
      </c>
      <c r="C18" s="76">
        <v>2.37</v>
      </c>
      <c r="D18" s="33" t="s">
        <v>31</v>
      </c>
      <c r="E18" s="72"/>
      <c r="F18" s="73"/>
    </row>
    <row r="19" spans="1:6">
      <c r="A19" s="31"/>
      <c r="B19" s="35" t="s">
        <v>106</v>
      </c>
      <c r="C19" s="76"/>
      <c r="D19" s="33" t="s">
        <v>31</v>
      </c>
      <c r="E19" s="72"/>
      <c r="F19" s="73"/>
    </row>
    <row r="20" spans="1:6">
      <c r="A20" s="31"/>
      <c r="B20" s="35" t="s">
        <v>108</v>
      </c>
      <c r="C20" s="76"/>
      <c r="D20" s="33" t="s">
        <v>35</v>
      </c>
      <c r="E20" s="72"/>
      <c r="F20" s="73"/>
    </row>
    <row r="21" spans="1:6">
      <c r="A21" s="31"/>
      <c r="B21" s="35" t="s">
        <v>109</v>
      </c>
      <c r="C21" s="76"/>
      <c r="D21" s="33" t="s">
        <v>28</v>
      </c>
      <c r="E21" s="72"/>
      <c r="F21" s="73"/>
    </row>
    <row r="22" spans="1:6">
      <c r="A22" s="31"/>
      <c r="B22" s="35" t="s">
        <v>110</v>
      </c>
      <c r="C22" s="76">
        <v>2.37</v>
      </c>
      <c r="D22" s="33" t="s">
        <v>39</v>
      </c>
      <c r="E22" s="72">
        <v>1</v>
      </c>
      <c r="F22" s="73"/>
    </row>
    <row r="23" spans="1:6">
      <c r="A23" s="31"/>
      <c r="B23" s="35" t="s">
        <v>111</v>
      </c>
      <c r="C23" s="76">
        <v>1</v>
      </c>
      <c r="D23" s="33" t="s">
        <v>41</v>
      </c>
      <c r="E23" s="72"/>
      <c r="F23" s="73"/>
    </row>
    <row r="24" spans="1:6">
      <c r="A24" s="31"/>
      <c r="B24" s="35" t="s">
        <v>112</v>
      </c>
      <c r="C24" s="76"/>
      <c r="D24" s="33" t="s">
        <v>41</v>
      </c>
      <c r="E24" s="72"/>
      <c r="F24" s="73"/>
    </row>
    <row r="25" spans="1:6">
      <c r="A25" s="31"/>
      <c r="B25" s="32" t="s">
        <v>114</v>
      </c>
      <c r="C25" s="76">
        <v>0.91</v>
      </c>
      <c r="D25" s="33" t="s">
        <v>41</v>
      </c>
      <c r="E25" s="72"/>
      <c r="F25" s="73"/>
    </row>
    <row r="26" spans="1:6">
      <c r="A26" s="31"/>
      <c r="B26" s="32" t="s">
        <v>115</v>
      </c>
      <c r="C26" s="76"/>
      <c r="D26" s="33" t="s">
        <v>41</v>
      </c>
      <c r="E26" s="72"/>
      <c r="F26" s="73"/>
    </row>
    <row r="27" spans="1:6">
      <c r="A27" s="31"/>
      <c r="B27" s="32"/>
      <c r="C27" s="74"/>
      <c r="D27" s="33"/>
      <c r="E27" s="72"/>
      <c r="F27" s="73"/>
    </row>
    <row r="28" spans="1:6">
      <c r="A28" s="31" t="s">
        <v>116</v>
      </c>
      <c r="B28" s="32"/>
      <c r="C28" s="74"/>
      <c r="D28" s="33"/>
      <c r="E28" s="72"/>
      <c r="F28" s="73"/>
    </row>
    <row r="29" spans="1:6">
      <c r="A29" s="31"/>
      <c r="B29" s="32" t="s">
        <v>117</v>
      </c>
      <c r="C29" s="74"/>
      <c r="D29" s="33" t="s">
        <v>48</v>
      </c>
      <c r="E29" s="72"/>
      <c r="F29" s="73" t="s">
        <v>1279</v>
      </c>
    </row>
    <row r="30" spans="1:6">
      <c r="A30" s="31"/>
      <c r="B30" s="35" t="s">
        <v>118</v>
      </c>
      <c r="C30" s="74">
        <v>2</v>
      </c>
      <c r="D30" s="33" t="s">
        <v>50</v>
      </c>
      <c r="E30" s="72">
        <v>1</v>
      </c>
      <c r="F30" s="73" t="s">
        <v>1280</v>
      </c>
    </row>
    <row r="31" spans="1:6">
      <c r="A31" s="31"/>
      <c r="B31" s="35" t="s">
        <v>119</v>
      </c>
      <c r="C31" s="74">
        <v>0</v>
      </c>
      <c r="D31" s="33" t="s">
        <v>50</v>
      </c>
      <c r="E31" s="72">
        <v>1</v>
      </c>
      <c r="F31" s="73" t="s">
        <v>1281</v>
      </c>
    </row>
    <row r="32" spans="1:6">
      <c r="A32" s="31"/>
      <c r="B32" s="35" t="s">
        <v>120</v>
      </c>
      <c r="C32" s="74"/>
      <c r="D32" s="33" t="s">
        <v>41</v>
      </c>
      <c r="E32" s="72"/>
      <c r="F32" s="73"/>
    </row>
    <row r="33" spans="1:6">
      <c r="A33" s="74"/>
      <c r="B33" s="75"/>
      <c r="C33" s="74"/>
      <c r="D33" s="75"/>
      <c r="E33" s="72"/>
      <c r="F33" s="73"/>
    </row>
    <row r="34" spans="1:6">
      <c r="A34" s="31" t="s">
        <v>121</v>
      </c>
      <c r="B34" s="32"/>
      <c r="C34" s="74"/>
      <c r="D34" s="33"/>
      <c r="E34" s="72"/>
      <c r="F34" s="73"/>
    </row>
    <row r="35" spans="1:6">
      <c r="A35" s="31"/>
      <c r="B35" s="32" t="s">
        <v>1282</v>
      </c>
      <c r="C35" s="74">
        <v>10.199999999999999</v>
      </c>
      <c r="D35" s="33" t="s">
        <v>56</v>
      </c>
      <c r="E35" s="72"/>
      <c r="F35" s="73"/>
    </row>
    <row r="36" spans="1:6">
      <c r="A36" s="31"/>
      <c r="B36" s="35" t="s">
        <v>123</v>
      </c>
      <c r="C36" s="74"/>
      <c r="D36" s="33"/>
      <c r="E36" s="72"/>
      <c r="F36" s="73"/>
    </row>
    <row r="37" spans="1:6">
      <c r="A37" s="31"/>
      <c r="B37" s="32"/>
      <c r="C37" s="76" t="s">
        <v>1283</v>
      </c>
      <c r="D37" s="33" t="s">
        <v>59</v>
      </c>
      <c r="E37" s="72"/>
      <c r="F37" s="73"/>
    </row>
    <row r="38" spans="1:6">
      <c r="A38" s="31"/>
      <c r="B38" s="47"/>
      <c r="C38" s="76" t="s">
        <v>1283</v>
      </c>
      <c r="D38" s="33" t="s">
        <v>59</v>
      </c>
      <c r="E38" s="72"/>
      <c r="F38" s="73"/>
    </row>
    <row r="39" spans="1:6">
      <c r="A39" s="31"/>
      <c r="B39" s="48"/>
      <c r="C39" s="76" t="s">
        <v>1283</v>
      </c>
      <c r="D39" s="33" t="s">
        <v>59</v>
      </c>
      <c r="E39" s="72"/>
      <c r="F39" s="73"/>
    </row>
    <row r="40" spans="1:6">
      <c r="A40" s="31"/>
      <c r="B40" s="48"/>
      <c r="C40" s="76" t="s">
        <v>1283</v>
      </c>
      <c r="D40" s="33" t="s">
        <v>59</v>
      </c>
      <c r="E40" s="72"/>
      <c r="F40" s="73"/>
    </row>
    <row r="41" spans="1:6">
      <c r="A41" s="31"/>
      <c r="B41" s="48"/>
      <c r="C41" s="76" t="s">
        <v>1283</v>
      </c>
      <c r="D41" s="33" t="s">
        <v>59</v>
      </c>
      <c r="E41" s="72"/>
      <c r="F41" s="73"/>
    </row>
    <row r="42" spans="1:6">
      <c r="A42" s="31"/>
      <c r="B42" s="32"/>
      <c r="C42" s="76" t="s">
        <v>1283</v>
      </c>
      <c r="D42" s="33" t="s">
        <v>59</v>
      </c>
      <c r="E42" s="72"/>
      <c r="F42" s="73"/>
    </row>
    <row r="43" spans="1:6">
      <c r="A43" s="31"/>
      <c r="B43" s="32"/>
      <c r="C43" s="76" t="s">
        <v>1283</v>
      </c>
      <c r="D43" s="33" t="s">
        <v>59</v>
      </c>
      <c r="E43" s="72"/>
      <c r="F43" s="73"/>
    </row>
    <row r="44" spans="1:6">
      <c r="A44" s="664" t="s">
        <v>125</v>
      </c>
      <c r="B44" s="664"/>
      <c r="C44" s="662" t="s">
        <v>2968</v>
      </c>
      <c r="D44" s="695"/>
      <c r="E44" s="695"/>
      <c r="F44" s="695"/>
    </row>
    <row r="45" spans="1:6">
      <c r="A45" s="664" t="s">
        <v>127</v>
      </c>
      <c r="B45" s="664"/>
      <c r="C45" s="662" t="s">
        <v>1284</v>
      </c>
      <c r="D45" s="695"/>
      <c r="E45" s="695"/>
      <c r="F45" s="695"/>
    </row>
    <row r="46" spans="1:6">
      <c r="A46" s="77"/>
      <c r="B46" s="77"/>
      <c r="C46" s="77"/>
      <c r="D46" s="77"/>
      <c r="E46" s="78"/>
      <c r="F46" s="77"/>
    </row>
    <row r="48" spans="1:6">
      <c r="A48" s="69" t="s">
        <v>1326</v>
      </c>
    </row>
    <row r="49" spans="1:6">
      <c r="A49" s="659" t="s">
        <v>74</v>
      </c>
      <c r="B49" s="659"/>
      <c r="C49" s="659" t="s">
        <v>75</v>
      </c>
      <c r="D49" s="659"/>
      <c r="E49" s="587" t="s">
        <v>76</v>
      </c>
      <c r="F49" s="587" t="s">
        <v>255</v>
      </c>
    </row>
    <row r="50" spans="1:6">
      <c r="A50" s="70"/>
      <c r="B50" s="71"/>
      <c r="C50" s="70"/>
      <c r="D50" s="71"/>
      <c r="E50" s="81"/>
      <c r="F50" s="82"/>
    </row>
    <row r="51" spans="1:6">
      <c r="A51" s="83" t="s">
        <v>1288</v>
      </c>
      <c r="B51" s="84"/>
      <c r="C51" s="74"/>
      <c r="D51" s="75" t="s">
        <v>56</v>
      </c>
      <c r="E51" s="72"/>
      <c r="F51" s="85"/>
    </row>
    <row r="52" spans="1:6">
      <c r="A52" s="83" t="s">
        <v>1289</v>
      </c>
      <c r="B52" s="84"/>
      <c r="C52" s="74">
        <v>59.7</v>
      </c>
      <c r="D52" s="75" t="s">
        <v>56</v>
      </c>
      <c r="E52" s="72"/>
      <c r="F52" s="85"/>
    </row>
    <row r="53" spans="1:6">
      <c r="A53" s="83"/>
      <c r="B53" s="84"/>
      <c r="C53" s="74"/>
      <c r="D53" s="75"/>
      <c r="E53" s="72"/>
      <c r="F53" s="85"/>
    </row>
    <row r="54" spans="1:6">
      <c r="A54" s="83" t="s">
        <v>1291</v>
      </c>
      <c r="B54" s="84"/>
      <c r="C54" s="74">
        <v>0</v>
      </c>
      <c r="D54" s="75" t="s">
        <v>1328</v>
      </c>
      <c r="E54" s="72">
        <v>1</v>
      </c>
      <c r="F54" s="85"/>
    </row>
    <row r="55" spans="1:6">
      <c r="A55" s="83" t="s">
        <v>1292</v>
      </c>
      <c r="B55" s="84"/>
      <c r="C55" s="74">
        <v>1</v>
      </c>
      <c r="D55" s="75" t="s">
        <v>1328</v>
      </c>
      <c r="E55" s="72">
        <v>1</v>
      </c>
      <c r="F55" s="85"/>
    </row>
    <row r="56" spans="1:6">
      <c r="A56" s="83"/>
      <c r="B56" s="84"/>
      <c r="C56" s="74"/>
      <c r="D56" s="75"/>
      <c r="E56" s="72"/>
      <c r="F56" s="85"/>
    </row>
    <row r="57" spans="1:6">
      <c r="A57" s="83" t="s">
        <v>1293</v>
      </c>
      <c r="B57" s="84"/>
      <c r="C57" s="74">
        <v>0</v>
      </c>
      <c r="D57" s="75" t="s">
        <v>1328</v>
      </c>
      <c r="E57" s="72">
        <v>1</v>
      </c>
      <c r="F57" s="85"/>
    </row>
    <row r="58" spans="1:6">
      <c r="A58" s="83" t="s">
        <v>1294</v>
      </c>
      <c r="B58" s="84"/>
      <c r="C58" s="74">
        <v>0</v>
      </c>
      <c r="D58" s="75" t="s">
        <v>1328</v>
      </c>
      <c r="E58" s="72">
        <v>1</v>
      </c>
      <c r="F58" s="85"/>
    </row>
    <row r="59" spans="1:6">
      <c r="A59" s="83" t="s">
        <v>1295</v>
      </c>
      <c r="B59" s="84"/>
      <c r="C59" s="74">
        <v>0</v>
      </c>
      <c r="D59" s="75" t="s">
        <v>1328</v>
      </c>
      <c r="E59" s="72">
        <v>1</v>
      </c>
      <c r="F59" s="85"/>
    </row>
    <row r="60" spans="1:6">
      <c r="A60" s="83" t="s">
        <v>1296</v>
      </c>
      <c r="B60" s="84"/>
      <c r="C60" s="74">
        <v>1</v>
      </c>
      <c r="D60" s="75" t="s">
        <v>1328</v>
      </c>
      <c r="E60" s="72">
        <v>1</v>
      </c>
      <c r="F60" s="85"/>
    </row>
    <row r="61" spans="1:6">
      <c r="A61" s="83" t="s">
        <v>1297</v>
      </c>
      <c r="B61" s="84"/>
      <c r="C61" s="74">
        <v>0</v>
      </c>
      <c r="D61" s="75" t="s">
        <v>1328</v>
      </c>
      <c r="E61" s="72">
        <v>1</v>
      </c>
      <c r="F61" s="85"/>
    </row>
    <row r="62" spans="1:6">
      <c r="A62" s="83"/>
      <c r="B62" s="84"/>
      <c r="C62" s="74"/>
      <c r="D62" s="75"/>
      <c r="E62" s="72"/>
      <c r="F62" s="85"/>
    </row>
    <row r="63" spans="1:6">
      <c r="A63" s="83" t="s">
        <v>1298</v>
      </c>
      <c r="B63" s="84"/>
      <c r="C63" s="74"/>
      <c r="D63" s="75" t="s">
        <v>1329</v>
      </c>
      <c r="E63" s="72"/>
      <c r="F63" s="85"/>
    </row>
    <row r="64" spans="1:6">
      <c r="A64" s="83" t="s">
        <v>1299</v>
      </c>
      <c r="B64" s="84"/>
      <c r="C64" s="74">
        <v>2.27</v>
      </c>
      <c r="D64" s="75" t="s">
        <v>1329</v>
      </c>
      <c r="E64" s="72">
        <v>3</v>
      </c>
      <c r="F64" s="85"/>
    </row>
    <row r="65" spans="1:6">
      <c r="A65" s="83" t="s">
        <v>1300</v>
      </c>
      <c r="B65" s="84"/>
      <c r="C65" s="74"/>
      <c r="D65" s="75" t="s">
        <v>1330</v>
      </c>
      <c r="E65" s="72"/>
      <c r="F65" s="85"/>
    </row>
    <row r="66" spans="1:6">
      <c r="A66" s="83"/>
      <c r="B66" s="84"/>
      <c r="C66" s="74"/>
      <c r="D66" s="75"/>
      <c r="E66" s="72"/>
      <c r="F66" s="85"/>
    </row>
    <row r="67" spans="1:6">
      <c r="A67" s="86" t="s">
        <v>1301</v>
      </c>
      <c r="B67" s="87"/>
      <c r="C67" s="74"/>
      <c r="D67" s="75"/>
      <c r="E67" s="72"/>
      <c r="F67" s="85"/>
    </row>
    <row r="68" spans="1:6">
      <c r="A68" s="88"/>
      <c r="B68" s="89" t="s">
        <v>1302</v>
      </c>
      <c r="C68" s="74">
        <v>0</v>
      </c>
      <c r="D68" s="75" t="s">
        <v>1331</v>
      </c>
      <c r="E68" s="72">
        <v>3</v>
      </c>
      <c r="F68" s="85"/>
    </row>
    <row r="69" spans="1:6">
      <c r="A69" s="88"/>
      <c r="B69" s="89" t="s">
        <v>1303</v>
      </c>
      <c r="C69" s="74">
        <v>0.99909999999999999</v>
      </c>
      <c r="D69" s="75" t="s">
        <v>1331</v>
      </c>
      <c r="E69" s="72">
        <v>3</v>
      </c>
      <c r="F69" s="85"/>
    </row>
    <row r="70" spans="1:6">
      <c r="A70" s="88"/>
      <c r="B70" s="89" t="s">
        <v>1304</v>
      </c>
      <c r="C70" s="74">
        <v>-2.7E-2</v>
      </c>
      <c r="D70" s="75" t="s">
        <v>1331</v>
      </c>
      <c r="E70" s="72">
        <v>3</v>
      </c>
      <c r="F70" s="85"/>
    </row>
    <row r="71" spans="1:6">
      <c r="A71" s="88"/>
      <c r="B71" s="89" t="s">
        <v>1305</v>
      </c>
      <c r="C71" s="74">
        <v>0</v>
      </c>
      <c r="D71" s="75" t="s">
        <v>1331</v>
      </c>
      <c r="E71" s="72">
        <v>3</v>
      </c>
      <c r="F71" s="85"/>
    </row>
    <row r="72" spans="1:6">
      <c r="A72" s="88"/>
      <c r="B72" s="89" t="s">
        <v>1306</v>
      </c>
      <c r="C72" s="74">
        <v>0</v>
      </c>
      <c r="D72" s="75" t="s">
        <v>1331</v>
      </c>
      <c r="E72" s="72">
        <v>3</v>
      </c>
      <c r="F72" s="85"/>
    </row>
    <row r="73" spans="1:6">
      <c r="A73" s="88"/>
      <c r="B73" s="89"/>
      <c r="C73" s="74"/>
      <c r="D73" s="75"/>
      <c r="E73" s="72"/>
      <c r="F73" s="85"/>
    </row>
    <row r="74" spans="1:6">
      <c r="A74" s="88" t="s">
        <v>1307</v>
      </c>
      <c r="B74" s="89"/>
      <c r="C74" s="74"/>
      <c r="D74" s="75"/>
      <c r="E74" s="72"/>
      <c r="F74" s="85"/>
    </row>
    <row r="75" spans="1:6">
      <c r="A75" s="88"/>
      <c r="B75" s="89" t="s">
        <v>1302</v>
      </c>
      <c r="C75" s="74"/>
      <c r="D75" s="75" t="s">
        <v>1332</v>
      </c>
      <c r="E75" s="72"/>
      <c r="F75" s="85"/>
    </row>
    <row r="76" spans="1:6">
      <c r="A76" s="88"/>
      <c r="B76" s="89" t="s">
        <v>1303</v>
      </c>
      <c r="C76" s="74"/>
      <c r="D76" s="75" t="s">
        <v>1332</v>
      </c>
      <c r="E76" s="72"/>
      <c r="F76" s="85"/>
    </row>
    <row r="77" spans="1:6">
      <c r="A77" s="83"/>
      <c r="B77" s="84" t="s">
        <v>1304</v>
      </c>
      <c r="C77" s="74"/>
      <c r="D77" s="75" t="s">
        <v>1332</v>
      </c>
      <c r="E77" s="72"/>
      <c r="F77" s="85"/>
    </row>
    <row r="78" spans="1:6">
      <c r="A78" s="83"/>
      <c r="B78" s="84" t="s">
        <v>1305</v>
      </c>
      <c r="C78" s="74"/>
      <c r="D78" s="75" t="s">
        <v>1332</v>
      </c>
      <c r="E78" s="72"/>
      <c r="F78" s="85"/>
    </row>
    <row r="79" spans="1:6">
      <c r="A79" s="90"/>
      <c r="B79" s="91" t="s">
        <v>1306</v>
      </c>
      <c r="C79" s="123"/>
      <c r="D79" s="92" t="s">
        <v>1332</v>
      </c>
      <c r="E79" s="93"/>
      <c r="F79" s="94"/>
    </row>
    <row r="80" spans="1:6">
      <c r="A80" s="95"/>
      <c r="B80" s="95"/>
    </row>
    <row r="81" spans="1:6">
      <c r="A81" s="69" t="s">
        <v>129</v>
      </c>
    </row>
    <row r="82" spans="1:6">
      <c r="A82" s="696" t="s">
        <v>2963</v>
      </c>
      <c r="B82" s="696"/>
      <c r="C82" s="696"/>
      <c r="D82" s="696"/>
      <c r="E82" s="696"/>
      <c r="F82" s="696"/>
    </row>
    <row r="83" spans="1:6" ht="15" customHeight="1">
      <c r="A83" s="696" t="s">
        <v>2964</v>
      </c>
      <c r="B83" s="696"/>
      <c r="C83" s="696"/>
      <c r="D83" s="696"/>
      <c r="E83" s="696"/>
      <c r="F83" s="696"/>
    </row>
    <row r="84" spans="1:6">
      <c r="A84" s="69" t="s">
        <v>2962</v>
      </c>
    </row>
  </sheetData>
  <mergeCells count="12">
    <mergeCell ref="A83:F83"/>
    <mergeCell ref="A1:B1"/>
    <mergeCell ref="C1:D1"/>
    <mergeCell ref="C2:D2"/>
    <mergeCell ref="C3:D3"/>
    <mergeCell ref="A44:B44"/>
    <mergeCell ref="C44:F44"/>
    <mergeCell ref="A45:B45"/>
    <mergeCell ref="C45:F45"/>
    <mergeCell ref="A49:B49"/>
    <mergeCell ref="C49:D49"/>
    <mergeCell ref="A82:F8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N89"/>
  <sheetViews>
    <sheetView tabSelected="1" zoomScale="99" workbookViewId="0">
      <selection activeCell="CG3" sqref="CG3"/>
    </sheetView>
  </sheetViews>
  <sheetFormatPr defaultColWidth="10.85546875" defaultRowHeight="15.75"/>
  <cols>
    <col min="1" max="2" width="15.28515625" style="178" customWidth="1"/>
    <col min="3" max="3" width="16.85546875" style="178" customWidth="1"/>
    <col min="4" max="5" width="17.140625" style="178" customWidth="1"/>
    <col min="6" max="8" width="10.85546875" style="205"/>
    <col min="9" max="9" width="10.85546875" style="179"/>
    <col min="10" max="10" width="13.85546875" style="205" customWidth="1"/>
    <col min="11" max="14" width="10.85546875" style="205"/>
    <col min="15" max="15" width="10.85546875" style="205" customWidth="1"/>
    <col min="16" max="17" width="10.85546875" style="179" customWidth="1"/>
    <col min="18" max="23" width="10.85546875" style="179"/>
    <col min="24" max="24" width="10.85546875" style="205"/>
    <col min="25" max="30" width="10.85546875" style="179"/>
    <col min="31" max="32" width="10.85546875" style="205"/>
    <col min="33" max="33" width="10.85546875" style="179"/>
    <col min="34" max="34" width="10.85546875" style="205"/>
    <col min="35" max="37" width="10.85546875" style="179"/>
    <col min="38" max="38" width="10.85546875" style="205"/>
    <col min="39" max="39" width="10.85546875" style="179"/>
    <col min="40" max="40" width="10.85546875" style="205"/>
    <col min="41" max="41" width="10.85546875" style="179"/>
    <col min="42" max="42" width="10.85546875" style="205"/>
    <col min="43" max="43" width="10.85546875" style="179"/>
    <col min="44" max="45" width="10.85546875" style="205"/>
    <col min="46" max="48" width="10.85546875" style="179"/>
    <col min="49" max="50" width="10.85546875" style="205"/>
    <col min="51" max="56" width="10.85546875" style="179"/>
    <col min="57" max="59" width="10.85546875" style="205"/>
    <col min="60" max="60" width="10.85546875" style="205" customWidth="1"/>
    <col min="61" max="69" width="10.85546875" style="179"/>
    <col min="70" max="70" width="10.85546875" style="205"/>
    <col min="71" max="71" width="17.85546875" style="874" customWidth="1"/>
    <col min="72" max="73" width="10.85546875" style="205"/>
    <col min="74" max="74" width="10.85546875" style="179"/>
    <col min="75" max="75" width="10.85546875" style="205"/>
    <col min="76" max="77" width="10.85546875" style="179"/>
    <col min="78" max="79" width="10.85546875" style="205"/>
    <col min="80" max="84" width="10.85546875" style="179"/>
    <col min="85" max="85" width="27" style="179" customWidth="1"/>
    <col min="86" max="86" width="35.140625" style="179" customWidth="1"/>
    <col min="87" max="87" width="10.85546875" style="179"/>
    <col min="88" max="90" width="10.85546875" style="205"/>
    <col min="91" max="91" width="11.42578125" style="211" customWidth="1"/>
    <col min="92" max="16384" width="10.85546875" style="179"/>
  </cols>
  <sheetData>
    <row r="1" spans="1:92">
      <c r="A1" s="177" t="s">
        <v>1341</v>
      </c>
      <c r="E1" s="178">
        <v>1</v>
      </c>
      <c r="F1" s="205">
        <v>1</v>
      </c>
      <c r="G1" s="205">
        <v>1</v>
      </c>
      <c r="H1" s="205">
        <v>1</v>
      </c>
      <c r="I1" s="179">
        <v>1</v>
      </c>
      <c r="J1" s="205">
        <v>1</v>
      </c>
      <c r="K1" s="205">
        <v>1</v>
      </c>
      <c r="L1" s="205">
        <v>1</v>
      </c>
      <c r="M1" s="205">
        <v>1</v>
      </c>
      <c r="N1" s="205">
        <v>1</v>
      </c>
      <c r="O1" s="205">
        <v>1</v>
      </c>
      <c r="P1" s="179">
        <v>1</v>
      </c>
      <c r="Q1" s="179">
        <v>1</v>
      </c>
      <c r="R1" s="179">
        <v>1</v>
      </c>
      <c r="S1" s="179">
        <v>1</v>
      </c>
      <c r="T1" s="179">
        <v>1</v>
      </c>
      <c r="V1" s="179">
        <v>1</v>
      </c>
      <c r="X1" s="205">
        <v>1</v>
      </c>
      <c r="Y1" s="179">
        <v>1</v>
      </c>
      <c r="Z1" s="179">
        <v>1</v>
      </c>
      <c r="AA1" s="179">
        <v>1</v>
      </c>
      <c r="AB1" s="179">
        <v>1</v>
      </c>
      <c r="AC1" s="179">
        <v>1</v>
      </c>
      <c r="AD1" s="179">
        <v>1</v>
      </c>
      <c r="AE1" s="205">
        <v>1</v>
      </c>
      <c r="AF1" s="205">
        <v>1</v>
      </c>
      <c r="AG1" s="179">
        <v>1</v>
      </c>
      <c r="AH1" s="205">
        <v>1</v>
      </c>
      <c r="AI1" s="179">
        <v>1</v>
      </c>
      <c r="AJ1" s="179">
        <v>1</v>
      </c>
      <c r="AK1" s="179">
        <v>1</v>
      </c>
      <c r="AL1" s="205">
        <v>1</v>
      </c>
      <c r="AM1" s="179">
        <v>1</v>
      </c>
      <c r="AN1" s="205">
        <v>1</v>
      </c>
      <c r="AO1" s="179">
        <v>1</v>
      </c>
      <c r="AP1" s="205">
        <v>1</v>
      </c>
      <c r="AQ1" s="179">
        <v>1</v>
      </c>
      <c r="AR1" s="205">
        <v>1</v>
      </c>
      <c r="AT1" s="179">
        <v>1</v>
      </c>
      <c r="AU1" s="179">
        <v>1</v>
      </c>
      <c r="AV1" s="179">
        <v>1</v>
      </c>
      <c r="AW1" s="205">
        <v>1</v>
      </c>
      <c r="AX1" s="205">
        <v>1</v>
      </c>
      <c r="AY1" s="179">
        <v>1</v>
      </c>
      <c r="AZ1" s="179">
        <v>1</v>
      </c>
      <c r="BA1" s="179">
        <v>1</v>
      </c>
      <c r="BB1" s="179">
        <v>1</v>
      </c>
      <c r="BC1" s="179">
        <v>1</v>
      </c>
      <c r="BD1" s="179">
        <v>1</v>
      </c>
      <c r="BE1" s="205">
        <v>1</v>
      </c>
      <c r="BF1" s="212">
        <v>1</v>
      </c>
      <c r="BG1" s="213"/>
      <c r="BH1" s="205">
        <v>1</v>
      </c>
      <c r="BI1" s="179">
        <v>1</v>
      </c>
      <c r="BL1" s="179">
        <v>1</v>
      </c>
      <c r="BQ1" s="179">
        <v>1</v>
      </c>
      <c r="BR1" s="205">
        <v>1</v>
      </c>
      <c r="BS1" s="872" t="s">
        <v>3155</v>
      </c>
      <c r="BT1" s="878">
        <f>BT20/(BT20+BU20)</f>
        <v>0.83242200064329364</v>
      </c>
      <c r="BU1" s="878">
        <f>1-BT20/(BT20+BU20)</f>
        <v>0.16757799935670636</v>
      </c>
      <c r="BX1" s="879">
        <v>0.6</v>
      </c>
      <c r="BY1" s="879">
        <v>0.4</v>
      </c>
      <c r="BZ1" s="878">
        <v>0.6</v>
      </c>
      <c r="CA1" s="878">
        <v>0.4</v>
      </c>
      <c r="CG1" s="180" t="s">
        <v>1632</v>
      </c>
      <c r="CJ1" s="205">
        <v>1</v>
      </c>
      <c r="CL1" s="205">
        <v>1</v>
      </c>
      <c r="CM1" s="211">
        <v>1</v>
      </c>
      <c r="CN1" s="179">
        <f>SUM(E1:CM1)</f>
        <v>62</v>
      </c>
    </row>
    <row r="2" spans="1:92">
      <c r="A2" s="178" t="s">
        <v>1630</v>
      </c>
      <c r="E2" s="178" t="s">
        <v>3043</v>
      </c>
      <c r="F2" s="205" t="s">
        <v>3044</v>
      </c>
      <c r="G2" s="205" t="s">
        <v>3045</v>
      </c>
      <c r="H2" s="205" t="s">
        <v>3046</v>
      </c>
      <c r="I2" s="179" t="s">
        <v>3047</v>
      </c>
      <c r="J2" s="205" t="s">
        <v>3048</v>
      </c>
      <c r="K2" s="205" t="s">
        <v>3049</v>
      </c>
      <c r="L2" s="205" t="s">
        <v>3050</v>
      </c>
      <c r="M2" s="205" t="s">
        <v>3051</v>
      </c>
      <c r="N2" s="205" t="s">
        <v>3052</v>
      </c>
      <c r="O2" s="205" t="s">
        <v>3053</v>
      </c>
      <c r="P2" s="179" t="s">
        <v>3054</v>
      </c>
      <c r="Q2" s="179" t="s">
        <v>3055</v>
      </c>
      <c r="R2" s="179" t="s">
        <v>3056</v>
      </c>
      <c r="S2" s="179" t="s">
        <v>3057</v>
      </c>
      <c r="T2" s="179" t="s">
        <v>3058</v>
      </c>
      <c r="U2" s="179" t="s">
        <v>3059</v>
      </c>
      <c r="V2" s="179" t="s">
        <v>3060</v>
      </c>
      <c r="W2" s="179" t="s">
        <v>3061</v>
      </c>
      <c r="X2" s="205" t="s">
        <v>3062</v>
      </c>
      <c r="Y2" s="179" t="s">
        <v>3063</v>
      </c>
      <c r="Z2" s="179" t="s">
        <v>3064</v>
      </c>
      <c r="AA2" s="179" t="s">
        <v>3065</v>
      </c>
      <c r="AB2" s="179" t="s">
        <v>3066</v>
      </c>
      <c r="AC2" s="179" t="s">
        <v>3067</v>
      </c>
      <c r="AD2" s="179" t="s">
        <v>3068</v>
      </c>
      <c r="AE2" s="205" t="s">
        <v>3069</v>
      </c>
      <c r="AF2" s="205" t="s">
        <v>3070</v>
      </c>
      <c r="AG2" s="179" t="s">
        <v>3071</v>
      </c>
      <c r="AH2" s="205" t="s">
        <v>3072</v>
      </c>
      <c r="AI2" s="179" t="s">
        <v>3073</v>
      </c>
      <c r="AJ2" s="179" t="s">
        <v>3074</v>
      </c>
      <c r="AK2" s="179" t="s">
        <v>3075</v>
      </c>
      <c r="AL2" s="205" t="s">
        <v>3076</v>
      </c>
      <c r="AM2" s="179" t="s">
        <v>3077</v>
      </c>
      <c r="AN2" s="205" t="s">
        <v>3078</v>
      </c>
      <c r="AO2" s="179" t="s">
        <v>3079</v>
      </c>
      <c r="AP2" s="205" t="s">
        <v>3080</v>
      </c>
      <c r="AQ2" s="179" t="s">
        <v>3081</v>
      </c>
      <c r="AR2" s="205" t="s">
        <v>3082</v>
      </c>
      <c r="AS2" s="205" t="s">
        <v>3083</v>
      </c>
      <c r="AT2" s="179" t="s">
        <v>3084</v>
      </c>
      <c r="AU2" s="179" t="s">
        <v>3085</v>
      </c>
      <c r="AV2" s="179" t="s">
        <v>3086</v>
      </c>
      <c r="AW2" s="205" t="s">
        <v>3087</v>
      </c>
      <c r="AX2" s="205" t="s">
        <v>3088</v>
      </c>
      <c r="AY2" s="179" t="s">
        <v>3089</v>
      </c>
      <c r="AZ2" s="179" t="s">
        <v>3090</v>
      </c>
      <c r="BA2" s="179" t="s">
        <v>3091</v>
      </c>
      <c r="BB2" s="179" t="s">
        <v>3092</v>
      </c>
      <c r="BC2" s="179" t="s">
        <v>3093</v>
      </c>
      <c r="BD2" s="179" t="s">
        <v>3094</v>
      </c>
      <c r="BE2" s="205" t="s">
        <v>3095</v>
      </c>
      <c r="BF2" s="205" t="s">
        <v>3096</v>
      </c>
      <c r="BG2" s="205" t="s">
        <v>3097</v>
      </c>
      <c r="BH2" s="205" t="s">
        <v>3098</v>
      </c>
      <c r="BI2" s="179" t="s">
        <v>3099</v>
      </c>
      <c r="BJ2" s="179" t="s">
        <v>3100</v>
      </c>
      <c r="BK2" s="179" t="s">
        <v>3101</v>
      </c>
      <c r="BL2" s="179" t="s">
        <v>3102</v>
      </c>
      <c r="BM2" s="179" t="s">
        <v>3103</v>
      </c>
      <c r="BN2" s="179" t="s">
        <v>3104</v>
      </c>
      <c r="BO2" s="179" t="s">
        <v>3105</v>
      </c>
      <c r="BP2" s="179" t="s">
        <v>3106</v>
      </c>
      <c r="BQ2" s="179" t="s">
        <v>3107</v>
      </c>
      <c r="BR2" s="205" t="s">
        <v>3108</v>
      </c>
      <c r="BS2" s="873" t="s">
        <v>3156</v>
      </c>
      <c r="BT2" s="880" t="s">
        <v>3165</v>
      </c>
      <c r="BU2" s="880"/>
      <c r="BV2" s="871" t="s">
        <v>3166</v>
      </c>
      <c r="BW2" s="205" t="s">
        <v>3167</v>
      </c>
      <c r="BX2" s="621" t="s">
        <v>3163</v>
      </c>
      <c r="BY2" s="621"/>
      <c r="BZ2" s="880" t="s">
        <v>3164</v>
      </c>
      <c r="CA2" s="880"/>
      <c r="CG2" s="178"/>
      <c r="CJ2" s="205" t="s">
        <v>2566</v>
      </c>
      <c r="CK2" s="205" t="s">
        <v>2566</v>
      </c>
      <c r="CL2" s="205" t="s">
        <v>2565</v>
      </c>
      <c r="CM2" s="205" t="s">
        <v>2565</v>
      </c>
    </row>
    <row r="3" spans="1:92">
      <c r="A3" s="178" t="s">
        <v>1206</v>
      </c>
      <c r="E3" s="857" t="s">
        <v>2331</v>
      </c>
      <c r="F3" s="616" t="s">
        <v>1008</v>
      </c>
      <c r="G3" s="616" t="s">
        <v>1008</v>
      </c>
      <c r="H3" s="616" t="s">
        <v>3109</v>
      </c>
      <c r="I3" s="615" t="s">
        <v>3110</v>
      </c>
      <c r="J3" s="616" t="s">
        <v>1116</v>
      </c>
      <c r="K3" s="616" t="s">
        <v>85</v>
      </c>
      <c r="L3" s="616" t="s">
        <v>85</v>
      </c>
      <c r="M3" s="616" t="s">
        <v>148</v>
      </c>
      <c r="N3" s="616" t="s">
        <v>1010</v>
      </c>
      <c r="O3" s="615" t="s">
        <v>2392</v>
      </c>
      <c r="P3" s="615" t="s">
        <v>2392</v>
      </c>
      <c r="Q3" s="615" t="s">
        <v>1855</v>
      </c>
      <c r="R3" s="615" t="s">
        <v>1855</v>
      </c>
      <c r="S3" s="615" t="s">
        <v>3111</v>
      </c>
      <c r="T3" s="179" t="s">
        <v>2889</v>
      </c>
      <c r="U3" s="616" t="s">
        <v>3112</v>
      </c>
      <c r="V3" s="615" t="s">
        <v>1011</v>
      </c>
      <c r="W3" s="615" t="s">
        <v>1812</v>
      </c>
      <c r="X3" s="615" t="s">
        <v>1812</v>
      </c>
      <c r="Y3" s="615" t="s">
        <v>1836</v>
      </c>
      <c r="Z3" s="615" t="s">
        <v>1836</v>
      </c>
      <c r="AA3" s="615" t="s">
        <v>1012</v>
      </c>
      <c r="AB3" s="616" t="s">
        <v>1012</v>
      </c>
      <c r="AC3" s="616" t="s">
        <v>1115</v>
      </c>
      <c r="AD3" s="615" t="s">
        <v>1013</v>
      </c>
      <c r="AE3" s="616" t="s">
        <v>1013</v>
      </c>
      <c r="AF3" s="615" t="s">
        <v>2078</v>
      </c>
      <c r="AG3" s="615" t="s">
        <v>3113</v>
      </c>
      <c r="AH3" s="616" t="s">
        <v>554</v>
      </c>
      <c r="AI3" s="615" t="s">
        <v>554</v>
      </c>
      <c r="AJ3" s="616" t="s">
        <v>554</v>
      </c>
      <c r="AK3" s="615" t="s">
        <v>554</v>
      </c>
      <c r="AL3" s="616" t="s">
        <v>554</v>
      </c>
      <c r="AM3" s="615" t="s">
        <v>554</v>
      </c>
      <c r="AN3" s="616" t="s">
        <v>1014</v>
      </c>
      <c r="AO3" s="205" t="s">
        <v>1014</v>
      </c>
      <c r="AP3" s="615" t="s">
        <v>1014</v>
      </c>
      <c r="AQ3" s="615" t="s">
        <v>3114</v>
      </c>
      <c r="AR3" s="615" t="s">
        <v>3114</v>
      </c>
      <c r="AS3" s="616" t="s">
        <v>2259</v>
      </c>
      <c r="AT3" s="615" t="s">
        <v>2259</v>
      </c>
      <c r="AU3" s="615" t="s">
        <v>3115</v>
      </c>
      <c r="AV3" s="615" t="s">
        <v>3116</v>
      </c>
      <c r="AW3" s="615" t="s">
        <v>3115</v>
      </c>
      <c r="AX3" s="615" t="s">
        <v>1514</v>
      </c>
      <c r="AY3" s="615" t="s">
        <v>1514</v>
      </c>
      <c r="AZ3" s="616" t="s">
        <v>1207</v>
      </c>
      <c r="BA3" s="615" t="s">
        <v>1207</v>
      </c>
      <c r="BB3" s="615" t="s">
        <v>1207</v>
      </c>
      <c r="BC3" s="615" t="s">
        <v>1207</v>
      </c>
      <c r="BD3" s="615" t="s">
        <v>1207</v>
      </c>
      <c r="BE3" s="615" t="s">
        <v>1207</v>
      </c>
      <c r="BF3" s="615" t="s">
        <v>1207</v>
      </c>
      <c r="BG3" s="615" t="s">
        <v>1207</v>
      </c>
      <c r="BH3" s="616" t="s">
        <v>1207</v>
      </c>
      <c r="BI3" s="616" t="s">
        <v>1795</v>
      </c>
      <c r="BJ3" s="615" t="s">
        <v>1207</v>
      </c>
      <c r="BK3" s="616" t="s">
        <v>1795</v>
      </c>
      <c r="BL3" s="615" t="s">
        <v>1207</v>
      </c>
      <c r="BM3" s="616" t="s">
        <v>1207</v>
      </c>
      <c r="BN3" s="615" t="s">
        <v>1207</v>
      </c>
      <c r="BO3" s="616" t="s">
        <v>1207</v>
      </c>
      <c r="BP3" s="615" t="s">
        <v>1795</v>
      </c>
      <c r="BQ3" s="616" t="s">
        <v>1015</v>
      </c>
      <c r="BR3" s="615" t="s">
        <v>3117</v>
      </c>
      <c r="BT3" s="205" t="s">
        <v>1454</v>
      </c>
      <c r="BU3" s="205" t="s">
        <v>1454</v>
      </c>
      <c r="BV3" s="179" t="s">
        <v>1441</v>
      </c>
      <c r="BW3" s="205" t="s">
        <v>674</v>
      </c>
      <c r="BX3" s="179" t="s">
        <v>631</v>
      </c>
      <c r="BY3" s="179" t="s">
        <v>631</v>
      </c>
      <c r="BZ3" s="205" t="s">
        <v>1015</v>
      </c>
      <c r="CA3" s="205" t="s">
        <v>1015</v>
      </c>
      <c r="CG3" s="178"/>
      <c r="CJ3" s="205" t="s">
        <v>148</v>
      </c>
      <c r="CK3" s="205" t="s">
        <v>148</v>
      </c>
      <c r="CL3" s="205" t="s">
        <v>148</v>
      </c>
      <c r="CM3" s="205" t="s">
        <v>148</v>
      </c>
    </row>
    <row r="4" spans="1:92">
      <c r="A4" s="179" t="s">
        <v>1102</v>
      </c>
      <c r="B4" s="179"/>
      <c r="C4" s="179"/>
      <c r="E4" s="858" t="s">
        <v>3118</v>
      </c>
      <c r="F4" s="859" t="s">
        <v>1016</v>
      </c>
      <c r="G4" s="859" t="s">
        <v>1120</v>
      </c>
      <c r="H4" s="859" t="s">
        <v>3119</v>
      </c>
      <c r="I4" s="858" t="s">
        <v>2688</v>
      </c>
      <c r="J4" s="859" t="s">
        <v>2721</v>
      </c>
      <c r="K4" s="859" t="s">
        <v>1032</v>
      </c>
      <c r="L4" s="859" t="s">
        <v>87</v>
      </c>
      <c r="M4" s="859" t="s">
        <v>1121</v>
      </c>
      <c r="N4" s="859" t="s">
        <v>1019</v>
      </c>
      <c r="O4" s="860" t="s">
        <v>3120</v>
      </c>
      <c r="P4" s="858" t="s">
        <v>1837</v>
      </c>
      <c r="Q4" s="858" t="s">
        <v>3121</v>
      </c>
      <c r="R4" s="858" t="s">
        <v>3122</v>
      </c>
      <c r="S4" s="858" t="s">
        <v>3123</v>
      </c>
      <c r="T4" s="180" t="s">
        <v>2891</v>
      </c>
      <c r="U4" s="859" t="s">
        <v>3124</v>
      </c>
      <c r="V4" s="858" t="s">
        <v>1524</v>
      </c>
      <c r="W4" s="858" t="s">
        <v>2683</v>
      </c>
      <c r="X4" s="858" t="s">
        <v>3125</v>
      </c>
      <c r="Y4" s="858" t="s">
        <v>3126</v>
      </c>
      <c r="Z4" s="858" t="s">
        <v>3127</v>
      </c>
      <c r="AA4" s="858" t="s">
        <v>3128</v>
      </c>
      <c r="AB4" s="859" t="s">
        <v>1022</v>
      </c>
      <c r="AC4" s="859" t="s">
        <v>1023</v>
      </c>
      <c r="AD4" s="858" t="s">
        <v>3129</v>
      </c>
      <c r="AE4" s="859" t="s">
        <v>1024</v>
      </c>
      <c r="AF4" s="858" t="s">
        <v>3130</v>
      </c>
      <c r="AG4" s="858" t="s">
        <v>3131</v>
      </c>
      <c r="AH4" s="859" t="s">
        <v>1025</v>
      </c>
      <c r="AI4" s="858" t="s">
        <v>1526</v>
      </c>
      <c r="AJ4" s="859" t="s">
        <v>556</v>
      </c>
      <c r="AK4" s="858" t="s">
        <v>3132</v>
      </c>
      <c r="AL4" s="859" t="s">
        <v>594</v>
      </c>
      <c r="AM4" s="858" t="s">
        <v>1525</v>
      </c>
      <c r="AN4" s="859" t="s">
        <v>1026</v>
      </c>
      <c r="AO4" s="206" t="s">
        <v>2942</v>
      </c>
      <c r="AP4" s="858" t="s">
        <v>1569</v>
      </c>
      <c r="AQ4" s="858" t="s">
        <v>3133</v>
      </c>
      <c r="AR4" s="858" t="s">
        <v>3134</v>
      </c>
      <c r="AS4" s="859" t="s">
        <v>3135</v>
      </c>
      <c r="AT4" s="858" t="s">
        <v>3136</v>
      </c>
      <c r="AU4" s="858" t="s">
        <v>1513</v>
      </c>
      <c r="AV4" s="858" t="s">
        <v>3137</v>
      </c>
      <c r="AW4" s="858" t="s">
        <v>3138</v>
      </c>
      <c r="AX4" s="858" t="s">
        <v>3139</v>
      </c>
      <c r="AY4" s="858" t="s">
        <v>1515</v>
      </c>
      <c r="AZ4" s="859" t="s">
        <v>2723</v>
      </c>
      <c r="BA4" s="858" t="s">
        <v>1747</v>
      </c>
      <c r="BB4" s="858" t="s">
        <v>1748</v>
      </c>
      <c r="BC4" s="858" t="s">
        <v>1761</v>
      </c>
      <c r="BD4" s="858" t="s">
        <v>1762</v>
      </c>
      <c r="BE4" s="858" t="s">
        <v>1763</v>
      </c>
      <c r="BF4" s="858" t="s">
        <v>3140</v>
      </c>
      <c r="BG4" s="858" t="s">
        <v>3141</v>
      </c>
      <c r="BH4" s="859" t="s">
        <v>1020</v>
      </c>
      <c r="BI4" s="859" t="s">
        <v>3142</v>
      </c>
      <c r="BJ4" s="858" t="s">
        <v>1027</v>
      </c>
      <c r="BK4" s="859" t="s">
        <v>3143</v>
      </c>
      <c r="BL4" s="858" t="s">
        <v>2181</v>
      </c>
      <c r="BM4" s="859" t="s">
        <v>1021</v>
      </c>
      <c r="BN4" s="858" t="s">
        <v>1028</v>
      </c>
      <c r="BO4" s="859" t="s">
        <v>136</v>
      </c>
      <c r="BP4" s="858" t="s">
        <v>3144</v>
      </c>
      <c r="BQ4" s="859" t="s">
        <v>1031</v>
      </c>
      <c r="BR4" s="858" t="s">
        <v>3145</v>
      </c>
      <c r="BS4" s="875"/>
      <c r="BT4" s="206" t="s">
        <v>3157</v>
      </c>
      <c r="BU4" s="206" t="s">
        <v>2722</v>
      </c>
      <c r="BV4" s="180" t="s">
        <v>1442</v>
      </c>
      <c r="BW4" s="206" t="s">
        <v>675</v>
      </c>
      <c r="BX4" s="180" t="s">
        <v>3161</v>
      </c>
      <c r="BY4" s="180" t="s">
        <v>3162</v>
      </c>
      <c r="BZ4" s="206" t="s">
        <v>2193</v>
      </c>
      <c r="CA4" s="206" t="s">
        <v>2862</v>
      </c>
      <c r="CB4" s="180"/>
      <c r="CC4" s="180"/>
      <c r="CD4" s="180"/>
      <c r="CE4" s="180"/>
      <c r="CF4" s="180"/>
      <c r="CJ4" s="206" t="s">
        <v>1119</v>
      </c>
      <c r="CK4" s="206" t="s">
        <v>3040</v>
      </c>
      <c r="CL4" s="206" t="s">
        <v>3041</v>
      </c>
      <c r="CM4" s="206" t="s">
        <v>3042</v>
      </c>
      <c r="CN4" s="180"/>
    </row>
    <row r="5" spans="1:92">
      <c r="A5" s="179" t="s">
        <v>1033</v>
      </c>
      <c r="B5" s="179"/>
      <c r="C5" s="179"/>
      <c r="D5" s="179"/>
      <c r="E5" s="615"/>
      <c r="F5" s="616"/>
      <c r="G5" s="616"/>
      <c r="H5" s="616"/>
      <c r="I5" s="615"/>
      <c r="J5" s="616"/>
      <c r="K5" s="616"/>
      <c r="L5" s="616"/>
      <c r="M5" s="616"/>
      <c r="N5" s="861"/>
      <c r="O5" s="862"/>
      <c r="P5" s="862"/>
      <c r="Q5" s="615"/>
      <c r="R5" s="615"/>
      <c r="S5" s="615"/>
      <c r="U5" s="616"/>
      <c r="V5" s="615"/>
      <c r="W5" s="615"/>
      <c r="X5" s="615"/>
      <c r="Y5" s="615"/>
      <c r="Z5" s="615"/>
      <c r="AA5" s="615"/>
      <c r="AB5" s="616"/>
      <c r="AC5" s="616"/>
      <c r="AD5" s="615"/>
      <c r="AE5" s="616"/>
      <c r="AF5" s="615"/>
      <c r="AG5" s="615"/>
      <c r="AH5" s="616"/>
      <c r="AI5" s="615"/>
      <c r="AJ5" s="616"/>
      <c r="AK5" s="615"/>
      <c r="AL5" s="616"/>
      <c r="AM5" s="615"/>
      <c r="AN5" s="616"/>
      <c r="AO5" s="205"/>
      <c r="AP5" s="615"/>
      <c r="AQ5" s="615"/>
      <c r="AR5" s="615"/>
      <c r="AS5" s="616"/>
      <c r="AT5" s="615"/>
      <c r="AU5" s="615"/>
      <c r="AV5" s="615"/>
      <c r="AW5" s="615"/>
      <c r="AX5" s="615"/>
      <c r="AY5" s="615"/>
      <c r="AZ5" s="616"/>
      <c r="BA5" s="615"/>
      <c r="BB5" s="615"/>
      <c r="BC5" s="615"/>
      <c r="BD5" s="615"/>
      <c r="BE5" s="615"/>
      <c r="BF5" s="615"/>
      <c r="BG5" s="615"/>
      <c r="BH5" s="616"/>
      <c r="BI5" s="616"/>
      <c r="BJ5" s="615"/>
      <c r="BK5" s="616"/>
      <c r="BL5" s="615"/>
      <c r="BM5" s="616"/>
      <c r="BN5" s="615"/>
      <c r="BO5" s="616"/>
      <c r="BP5" s="615"/>
      <c r="BQ5" s="616"/>
      <c r="BR5" s="615"/>
    </row>
    <row r="6" spans="1:92">
      <c r="A6" s="179" t="s">
        <v>1034</v>
      </c>
      <c r="B6" s="179"/>
      <c r="C6" s="179"/>
      <c r="D6" s="179"/>
      <c r="E6" s="615"/>
      <c r="F6" s="616"/>
      <c r="G6" s="616"/>
      <c r="H6" s="616"/>
      <c r="I6" s="615"/>
      <c r="J6" s="616"/>
      <c r="K6" s="616"/>
      <c r="L6" s="616"/>
      <c r="M6" s="616"/>
      <c r="N6" s="861"/>
      <c r="O6" s="862"/>
      <c r="P6" s="862"/>
      <c r="Q6" s="615"/>
      <c r="R6" s="615"/>
      <c r="S6" s="615"/>
      <c r="U6" s="616"/>
      <c r="V6" s="615"/>
      <c r="W6" s="615"/>
      <c r="X6" s="615"/>
      <c r="Y6" s="615"/>
      <c r="Z6" s="615"/>
      <c r="AA6" s="615"/>
      <c r="AB6" s="616"/>
      <c r="AC6" s="616"/>
      <c r="AD6" s="615"/>
      <c r="AE6" s="616"/>
      <c r="AF6" s="615"/>
      <c r="AG6" s="615"/>
      <c r="AH6" s="616"/>
      <c r="AI6" s="615"/>
      <c r="AJ6" s="616"/>
      <c r="AK6" s="615"/>
      <c r="AL6" s="616"/>
      <c r="AM6" s="615"/>
      <c r="AN6" s="616"/>
      <c r="AO6" s="205"/>
      <c r="AP6" s="615"/>
      <c r="AQ6" s="615"/>
      <c r="AR6" s="615"/>
      <c r="AS6" s="616"/>
      <c r="AT6" s="615"/>
      <c r="AU6" s="615"/>
      <c r="AV6" s="615"/>
      <c r="AW6" s="615"/>
      <c r="AX6" s="615"/>
      <c r="AY6" s="615"/>
      <c r="AZ6" s="616"/>
      <c r="BA6" s="615"/>
      <c r="BB6" s="615"/>
      <c r="BC6" s="615"/>
      <c r="BD6" s="615"/>
      <c r="BE6" s="615"/>
      <c r="BF6" s="615"/>
      <c r="BG6" s="615"/>
      <c r="BH6" s="616"/>
      <c r="BI6" s="616"/>
      <c r="BJ6" s="615"/>
      <c r="BK6" s="616"/>
      <c r="BL6" s="615"/>
      <c r="BM6" s="616"/>
      <c r="BN6" s="615"/>
      <c r="BO6" s="616"/>
      <c r="BP6" s="615"/>
      <c r="BQ6" s="616"/>
      <c r="BR6" s="615"/>
      <c r="CH6" s="572" t="s">
        <v>2680</v>
      </c>
    </row>
    <row r="7" spans="1:92">
      <c r="A7" s="179"/>
      <c r="B7" s="179" t="s">
        <v>1035</v>
      </c>
      <c r="C7" s="179"/>
      <c r="D7" s="179" t="s">
        <v>48</v>
      </c>
      <c r="E7" s="615">
        <v>1</v>
      </c>
      <c r="F7" s="616">
        <v>0</v>
      </c>
      <c r="G7" s="616">
        <v>1</v>
      </c>
      <c r="H7" s="616">
        <v>1</v>
      </c>
      <c r="I7" s="615">
        <v>0</v>
      </c>
      <c r="J7" s="616">
        <v>1</v>
      </c>
      <c r="K7" s="616">
        <v>0</v>
      </c>
      <c r="L7" s="616">
        <v>0</v>
      </c>
      <c r="M7" s="616">
        <v>0</v>
      </c>
      <c r="N7" s="616">
        <v>1</v>
      </c>
      <c r="O7" s="615">
        <v>0</v>
      </c>
      <c r="P7" s="615">
        <v>1</v>
      </c>
      <c r="Q7" s="615">
        <v>1</v>
      </c>
      <c r="R7" s="615">
        <v>1</v>
      </c>
      <c r="S7" s="615">
        <v>1</v>
      </c>
      <c r="T7" s="179">
        <v>0</v>
      </c>
      <c r="U7" s="616">
        <v>1</v>
      </c>
      <c r="V7" s="615">
        <v>1</v>
      </c>
      <c r="W7" s="615">
        <v>1</v>
      </c>
      <c r="X7" s="615">
        <v>1</v>
      </c>
      <c r="Y7" s="615">
        <v>1</v>
      </c>
      <c r="Z7" s="615">
        <v>1</v>
      </c>
      <c r="AA7" s="615">
        <v>1</v>
      </c>
      <c r="AB7" s="616">
        <v>0</v>
      </c>
      <c r="AC7" s="616">
        <v>0</v>
      </c>
      <c r="AD7" s="615">
        <v>1</v>
      </c>
      <c r="AE7" s="616">
        <v>0</v>
      </c>
      <c r="AF7" s="615">
        <v>1</v>
      </c>
      <c r="AG7" s="615">
        <v>1</v>
      </c>
      <c r="AH7" s="616">
        <v>0</v>
      </c>
      <c r="AI7" s="615">
        <v>0</v>
      </c>
      <c r="AJ7" s="616">
        <v>0</v>
      </c>
      <c r="AK7" s="615">
        <v>1</v>
      </c>
      <c r="AL7" s="616">
        <v>0</v>
      </c>
      <c r="AM7" s="615">
        <v>1</v>
      </c>
      <c r="AN7" s="616">
        <v>0</v>
      </c>
      <c r="AO7" s="205">
        <v>1</v>
      </c>
      <c r="AP7" s="615">
        <v>0</v>
      </c>
      <c r="AQ7" s="615">
        <v>1</v>
      </c>
      <c r="AR7" s="615">
        <v>1</v>
      </c>
      <c r="AS7" s="616">
        <v>1</v>
      </c>
      <c r="AT7" s="615">
        <v>1</v>
      </c>
      <c r="AU7" s="615">
        <v>1</v>
      </c>
      <c r="AV7" s="615">
        <v>0</v>
      </c>
      <c r="AW7" s="615">
        <v>1</v>
      </c>
      <c r="AX7" s="615">
        <v>0</v>
      </c>
      <c r="AY7" s="615">
        <v>0</v>
      </c>
      <c r="AZ7" s="616">
        <v>0</v>
      </c>
      <c r="BA7" s="615">
        <v>1</v>
      </c>
      <c r="BB7" s="615">
        <v>1</v>
      </c>
      <c r="BC7" s="615">
        <v>1</v>
      </c>
      <c r="BD7" s="615">
        <v>1</v>
      </c>
      <c r="BE7" s="615">
        <v>1</v>
      </c>
      <c r="BF7" s="615">
        <v>1</v>
      </c>
      <c r="BG7" s="615">
        <v>1</v>
      </c>
      <c r="BH7" s="616">
        <v>0</v>
      </c>
      <c r="BI7" s="616">
        <v>1</v>
      </c>
      <c r="BJ7" s="615">
        <v>1</v>
      </c>
      <c r="BK7" s="616">
        <v>1</v>
      </c>
      <c r="BL7" s="615">
        <v>1</v>
      </c>
      <c r="BM7" s="616">
        <v>0</v>
      </c>
      <c r="BN7" s="615">
        <v>1</v>
      </c>
      <c r="BO7" s="616">
        <v>1</v>
      </c>
      <c r="BP7" s="615">
        <v>1</v>
      </c>
      <c r="BQ7" s="616">
        <v>1</v>
      </c>
      <c r="BR7" s="615">
        <v>1</v>
      </c>
      <c r="BT7" s="205">
        <v>0</v>
      </c>
      <c r="BU7" s="205">
        <v>0</v>
      </c>
      <c r="BV7" s="179">
        <v>1</v>
      </c>
      <c r="BW7" s="205">
        <v>1</v>
      </c>
      <c r="BX7" s="179">
        <v>1</v>
      </c>
      <c r="BY7" s="179">
        <v>0</v>
      </c>
      <c r="BZ7" s="205">
        <v>1</v>
      </c>
      <c r="CA7" s="205">
        <v>1</v>
      </c>
      <c r="CG7" s="179" t="s">
        <v>1287</v>
      </c>
      <c r="CH7" s="570" t="s">
        <v>2666</v>
      </c>
      <c r="CI7" s="179" t="s">
        <v>56</v>
      </c>
      <c r="CJ7" s="205">
        <v>10.199999999999999</v>
      </c>
      <c r="CK7" s="205">
        <v>8</v>
      </c>
      <c r="CL7" s="205">
        <v>8</v>
      </c>
      <c r="CM7" s="205">
        <v>8</v>
      </c>
    </row>
    <row r="8" spans="1:92">
      <c r="A8" s="179"/>
      <c r="B8" s="179" t="s">
        <v>1036</v>
      </c>
      <c r="C8" s="179"/>
      <c r="D8" s="179" t="s">
        <v>48</v>
      </c>
      <c r="E8" s="615">
        <v>0</v>
      </c>
      <c r="F8" s="616">
        <v>1</v>
      </c>
      <c r="G8" s="616">
        <v>1</v>
      </c>
      <c r="H8" s="616">
        <v>1</v>
      </c>
      <c r="I8" s="615">
        <v>0</v>
      </c>
      <c r="J8" s="616">
        <v>1</v>
      </c>
      <c r="K8" s="616">
        <v>1</v>
      </c>
      <c r="L8" s="616">
        <v>1</v>
      </c>
      <c r="M8" s="616">
        <v>0</v>
      </c>
      <c r="N8" s="616">
        <v>1</v>
      </c>
      <c r="O8" s="615">
        <v>1</v>
      </c>
      <c r="P8" s="615">
        <v>0</v>
      </c>
      <c r="Q8" s="615">
        <v>0</v>
      </c>
      <c r="R8" s="615">
        <v>1</v>
      </c>
      <c r="S8" s="615">
        <v>0</v>
      </c>
      <c r="T8" s="179">
        <v>1</v>
      </c>
      <c r="U8" s="616">
        <v>0</v>
      </c>
      <c r="V8" s="615">
        <v>1</v>
      </c>
      <c r="W8" s="615">
        <v>0</v>
      </c>
      <c r="X8" s="615">
        <v>0</v>
      </c>
      <c r="Y8" s="615">
        <v>1</v>
      </c>
      <c r="Z8" s="615">
        <v>1</v>
      </c>
      <c r="AA8" s="615">
        <v>0</v>
      </c>
      <c r="AB8" s="616">
        <v>1</v>
      </c>
      <c r="AC8" s="616">
        <v>0</v>
      </c>
      <c r="AD8" s="615">
        <v>0</v>
      </c>
      <c r="AE8" s="616">
        <v>0</v>
      </c>
      <c r="AF8" s="615">
        <v>0</v>
      </c>
      <c r="AG8" s="615">
        <v>0</v>
      </c>
      <c r="AH8" s="616">
        <v>0</v>
      </c>
      <c r="AI8" s="615">
        <v>1</v>
      </c>
      <c r="AJ8" s="616">
        <v>0</v>
      </c>
      <c r="AK8" s="615">
        <v>0</v>
      </c>
      <c r="AL8" s="616">
        <v>1</v>
      </c>
      <c r="AM8" s="615">
        <v>0</v>
      </c>
      <c r="AN8" s="616">
        <v>1</v>
      </c>
      <c r="AO8" s="205">
        <v>1</v>
      </c>
      <c r="AP8" s="615">
        <v>1</v>
      </c>
      <c r="AQ8" s="615">
        <v>0</v>
      </c>
      <c r="AR8" s="615">
        <v>1</v>
      </c>
      <c r="AS8" s="616">
        <v>0</v>
      </c>
      <c r="AT8" s="615">
        <v>1</v>
      </c>
      <c r="AU8" s="615">
        <v>1</v>
      </c>
      <c r="AV8" s="615">
        <v>0</v>
      </c>
      <c r="AW8" s="615">
        <v>0</v>
      </c>
      <c r="AX8" s="615">
        <v>1</v>
      </c>
      <c r="AY8" s="615">
        <v>0</v>
      </c>
      <c r="AZ8" s="616">
        <v>0</v>
      </c>
      <c r="BA8" s="615">
        <v>0</v>
      </c>
      <c r="BB8" s="615">
        <v>0</v>
      </c>
      <c r="BC8" s="615">
        <v>0</v>
      </c>
      <c r="BD8" s="615">
        <v>0</v>
      </c>
      <c r="BE8" s="615">
        <v>0</v>
      </c>
      <c r="BF8" s="615">
        <v>1</v>
      </c>
      <c r="BG8" s="615">
        <v>1</v>
      </c>
      <c r="BH8" s="616">
        <v>0</v>
      </c>
      <c r="BI8" s="616">
        <v>1</v>
      </c>
      <c r="BJ8" s="615">
        <v>1</v>
      </c>
      <c r="BK8" s="616">
        <v>1</v>
      </c>
      <c r="BL8" s="615">
        <v>0</v>
      </c>
      <c r="BM8" s="616">
        <v>0</v>
      </c>
      <c r="BN8" s="615">
        <v>1</v>
      </c>
      <c r="BO8" s="616">
        <v>0</v>
      </c>
      <c r="BP8" s="615">
        <v>1</v>
      </c>
      <c r="BQ8" s="616">
        <v>0</v>
      </c>
      <c r="BR8" s="615">
        <v>0</v>
      </c>
      <c r="BT8" s="205">
        <v>1</v>
      </c>
      <c r="BU8" s="205">
        <v>0</v>
      </c>
      <c r="BV8" s="179">
        <v>1</v>
      </c>
      <c r="BW8" s="205">
        <v>0</v>
      </c>
      <c r="BX8" s="179">
        <v>1</v>
      </c>
      <c r="BY8" s="179">
        <v>1</v>
      </c>
      <c r="BZ8" s="205">
        <v>0</v>
      </c>
      <c r="CA8" s="205">
        <v>1</v>
      </c>
      <c r="CG8" s="179" t="s">
        <v>1288</v>
      </c>
      <c r="CH8" s="570" t="s">
        <v>2667</v>
      </c>
      <c r="CI8" s="179" t="s">
        <v>56</v>
      </c>
      <c r="CL8" s="205">
        <v>32.799999999999997</v>
      </c>
      <c r="CM8" s="211">
        <v>32.200000000000003</v>
      </c>
    </row>
    <row r="9" spans="1:92">
      <c r="A9" s="179"/>
      <c r="B9" s="179" t="s">
        <v>1037</v>
      </c>
      <c r="C9" s="179"/>
      <c r="D9" s="179" t="s">
        <v>48</v>
      </c>
      <c r="E9" s="615">
        <v>1</v>
      </c>
      <c r="F9" s="616">
        <v>1</v>
      </c>
      <c r="G9" s="616">
        <v>0</v>
      </c>
      <c r="H9" s="616">
        <v>0</v>
      </c>
      <c r="I9" s="615">
        <v>0</v>
      </c>
      <c r="J9" s="616">
        <v>0</v>
      </c>
      <c r="K9" s="616">
        <v>0</v>
      </c>
      <c r="L9" s="616">
        <v>1</v>
      </c>
      <c r="M9" s="616">
        <v>1</v>
      </c>
      <c r="N9" s="616">
        <v>1</v>
      </c>
      <c r="O9" s="615">
        <v>0</v>
      </c>
      <c r="P9" s="615">
        <v>0</v>
      </c>
      <c r="Q9" s="615">
        <v>0</v>
      </c>
      <c r="R9" s="615">
        <v>1</v>
      </c>
      <c r="S9" s="615">
        <v>0</v>
      </c>
      <c r="T9" s="179">
        <v>0</v>
      </c>
      <c r="U9" s="616">
        <v>0</v>
      </c>
      <c r="V9" s="615">
        <v>0</v>
      </c>
      <c r="W9" s="615">
        <v>0</v>
      </c>
      <c r="X9" s="615">
        <v>1</v>
      </c>
      <c r="Y9" s="615">
        <v>0</v>
      </c>
      <c r="Z9" s="615">
        <v>0</v>
      </c>
      <c r="AA9" s="615">
        <v>0</v>
      </c>
      <c r="AB9" s="616">
        <v>0</v>
      </c>
      <c r="AC9" s="616">
        <v>1</v>
      </c>
      <c r="AD9" s="615">
        <v>0</v>
      </c>
      <c r="AE9" s="616">
        <v>0</v>
      </c>
      <c r="AF9" s="615">
        <v>0</v>
      </c>
      <c r="AG9" s="615">
        <v>0</v>
      </c>
      <c r="AH9" s="616">
        <v>1</v>
      </c>
      <c r="AI9" s="615">
        <v>0</v>
      </c>
      <c r="AJ9" s="616">
        <v>0</v>
      </c>
      <c r="AK9" s="615">
        <v>0</v>
      </c>
      <c r="AL9" s="616">
        <v>0</v>
      </c>
      <c r="AM9" s="615">
        <v>0</v>
      </c>
      <c r="AN9" s="616">
        <v>1</v>
      </c>
      <c r="AO9" s="205">
        <v>1</v>
      </c>
      <c r="AP9" s="615">
        <v>1</v>
      </c>
      <c r="AQ9" s="615">
        <v>1</v>
      </c>
      <c r="AR9" s="615">
        <v>1</v>
      </c>
      <c r="AS9" s="616">
        <v>0</v>
      </c>
      <c r="AT9" s="615">
        <v>0</v>
      </c>
      <c r="AU9" s="615">
        <v>0</v>
      </c>
      <c r="AV9" s="615">
        <v>0</v>
      </c>
      <c r="AW9" s="615">
        <v>0</v>
      </c>
      <c r="AX9" s="615">
        <v>0</v>
      </c>
      <c r="AY9" s="615">
        <v>1</v>
      </c>
      <c r="AZ9" s="616">
        <v>1</v>
      </c>
      <c r="BA9" s="615">
        <v>0</v>
      </c>
      <c r="BB9" s="615">
        <v>0</v>
      </c>
      <c r="BC9" s="615">
        <v>0</v>
      </c>
      <c r="BD9" s="615">
        <v>0</v>
      </c>
      <c r="BE9" s="615">
        <v>0</v>
      </c>
      <c r="BF9" s="615">
        <v>0</v>
      </c>
      <c r="BG9" s="615">
        <v>0</v>
      </c>
      <c r="BH9" s="616">
        <v>0</v>
      </c>
      <c r="BI9" s="616">
        <v>0</v>
      </c>
      <c r="BJ9" s="615">
        <v>1</v>
      </c>
      <c r="BK9" s="616">
        <v>0</v>
      </c>
      <c r="BL9" s="615">
        <v>0</v>
      </c>
      <c r="BM9" s="616">
        <v>0</v>
      </c>
      <c r="BN9" s="615">
        <v>0</v>
      </c>
      <c r="BO9" s="616">
        <v>0</v>
      </c>
      <c r="BP9" s="615">
        <v>1</v>
      </c>
      <c r="BQ9" s="616">
        <v>0</v>
      </c>
      <c r="BR9" s="615">
        <v>0</v>
      </c>
      <c r="BT9" s="205">
        <v>0</v>
      </c>
      <c r="BU9" s="205">
        <v>1</v>
      </c>
      <c r="BV9" s="179">
        <v>0</v>
      </c>
      <c r="BW9" s="205">
        <v>1</v>
      </c>
      <c r="BX9" s="179">
        <v>0</v>
      </c>
      <c r="BY9" s="179">
        <v>0</v>
      </c>
      <c r="BZ9" s="205">
        <v>0</v>
      </c>
      <c r="CA9" s="205">
        <v>0</v>
      </c>
      <c r="CG9" s="179" t="s">
        <v>1289</v>
      </c>
      <c r="CH9" s="570" t="s">
        <v>2668</v>
      </c>
      <c r="CI9" s="179" t="s">
        <v>56</v>
      </c>
      <c r="CJ9" s="205">
        <v>59.7</v>
      </c>
      <c r="CK9" s="205">
        <v>59.372302158273357</v>
      </c>
    </row>
    <row r="10" spans="1:92">
      <c r="A10" s="179"/>
      <c r="B10" s="179" t="s">
        <v>1038</v>
      </c>
      <c r="C10" s="179"/>
      <c r="D10" s="179" t="s">
        <v>48</v>
      </c>
      <c r="E10" s="615">
        <v>0</v>
      </c>
      <c r="F10" s="616">
        <v>0</v>
      </c>
      <c r="G10" s="616">
        <v>0</v>
      </c>
      <c r="H10" s="616">
        <v>0</v>
      </c>
      <c r="I10" s="615">
        <v>0</v>
      </c>
      <c r="J10" s="616">
        <v>0</v>
      </c>
      <c r="K10" s="616">
        <v>0</v>
      </c>
      <c r="L10" s="616">
        <v>0</v>
      </c>
      <c r="M10" s="616">
        <v>0</v>
      </c>
      <c r="N10" s="616">
        <v>0</v>
      </c>
      <c r="O10" s="615">
        <v>0</v>
      </c>
      <c r="P10" s="615">
        <v>1</v>
      </c>
      <c r="Q10" s="615">
        <v>0</v>
      </c>
      <c r="R10" s="615">
        <v>0</v>
      </c>
      <c r="S10" s="615">
        <v>1</v>
      </c>
      <c r="T10" s="179">
        <v>1</v>
      </c>
      <c r="U10" s="616">
        <v>0</v>
      </c>
      <c r="V10" s="615">
        <v>0</v>
      </c>
      <c r="W10" s="615">
        <v>0</v>
      </c>
      <c r="X10" s="615">
        <v>0</v>
      </c>
      <c r="Y10" s="615">
        <v>0</v>
      </c>
      <c r="Z10" s="615">
        <v>0</v>
      </c>
      <c r="AA10" s="615">
        <v>0</v>
      </c>
      <c r="AB10" s="616">
        <v>0</v>
      </c>
      <c r="AC10" s="616">
        <v>0</v>
      </c>
      <c r="AD10" s="615">
        <v>0</v>
      </c>
      <c r="AE10" s="616">
        <v>1</v>
      </c>
      <c r="AF10" s="615">
        <v>0</v>
      </c>
      <c r="AG10" s="615">
        <v>0</v>
      </c>
      <c r="AH10" s="616">
        <v>1</v>
      </c>
      <c r="AI10" s="615">
        <v>0</v>
      </c>
      <c r="AJ10" s="616">
        <v>0</v>
      </c>
      <c r="AK10" s="615">
        <v>0</v>
      </c>
      <c r="AL10" s="616">
        <v>0</v>
      </c>
      <c r="AM10" s="615">
        <v>0</v>
      </c>
      <c r="AN10" s="616">
        <v>0</v>
      </c>
      <c r="AO10" s="205">
        <v>0</v>
      </c>
      <c r="AP10" s="615">
        <v>0</v>
      </c>
      <c r="AQ10" s="615">
        <v>0</v>
      </c>
      <c r="AR10" s="615">
        <v>0</v>
      </c>
      <c r="AS10" s="616">
        <v>1</v>
      </c>
      <c r="AT10" s="615">
        <v>1</v>
      </c>
      <c r="AU10" s="615">
        <v>0</v>
      </c>
      <c r="AV10" s="615">
        <v>0</v>
      </c>
      <c r="AW10" s="615">
        <v>0</v>
      </c>
      <c r="AX10" s="615">
        <v>0</v>
      </c>
      <c r="AY10" s="615">
        <v>0</v>
      </c>
      <c r="AZ10" s="616">
        <v>1</v>
      </c>
      <c r="BA10" s="615">
        <v>0</v>
      </c>
      <c r="BB10" s="615">
        <v>0</v>
      </c>
      <c r="BC10" s="615">
        <v>0</v>
      </c>
      <c r="BD10" s="615">
        <v>0</v>
      </c>
      <c r="BE10" s="615">
        <v>0</v>
      </c>
      <c r="BF10" s="615">
        <v>1</v>
      </c>
      <c r="BG10" s="615">
        <v>0</v>
      </c>
      <c r="BH10" s="616">
        <v>1</v>
      </c>
      <c r="BI10" s="616">
        <v>0</v>
      </c>
      <c r="BJ10" s="615">
        <v>0</v>
      </c>
      <c r="BK10" s="616">
        <v>0</v>
      </c>
      <c r="BL10" s="615">
        <v>0</v>
      </c>
      <c r="BM10" s="616">
        <v>1</v>
      </c>
      <c r="BN10" s="615">
        <v>0</v>
      </c>
      <c r="BO10" s="616">
        <v>1</v>
      </c>
      <c r="BP10" s="615">
        <v>1</v>
      </c>
      <c r="BQ10" s="616">
        <v>0</v>
      </c>
      <c r="BR10" s="615">
        <v>0</v>
      </c>
      <c r="BT10" s="205">
        <v>0</v>
      </c>
      <c r="BU10" s="205">
        <v>0</v>
      </c>
      <c r="BV10" s="179">
        <v>0</v>
      </c>
      <c r="BW10" s="205">
        <v>0</v>
      </c>
      <c r="BX10" s="179">
        <v>0</v>
      </c>
      <c r="BY10" s="179">
        <v>0</v>
      </c>
      <c r="BZ10" s="205">
        <v>0</v>
      </c>
      <c r="CA10" s="205">
        <v>0</v>
      </c>
      <c r="CG10" s="179" t="s">
        <v>1290</v>
      </c>
      <c r="CH10" s="570" t="s">
        <v>2669</v>
      </c>
      <c r="CI10" s="179" t="s">
        <v>15</v>
      </c>
      <c r="CJ10" s="205">
        <v>154100</v>
      </c>
      <c r="CK10" s="205">
        <v>27000</v>
      </c>
    </row>
    <row r="11" spans="1:92">
      <c r="A11" s="179"/>
      <c r="B11" s="179" t="s">
        <v>1039</v>
      </c>
      <c r="C11" s="179"/>
      <c r="D11" s="179" t="s">
        <v>48</v>
      </c>
      <c r="E11" s="615">
        <v>0</v>
      </c>
      <c r="F11" s="616">
        <v>1</v>
      </c>
      <c r="G11" s="616">
        <v>0</v>
      </c>
      <c r="H11" s="616">
        <v>0</v>
      </c>
      <c r="I11" s="615">
        <v>1</v>
      </c>
      <c r="J11" s="616">
        <v>0</v>
      </c>
      <c r="K11" s="616">
        <v>1</v>
      </c>
      <c r="L11" s="616">
        <v>1</v>
      </c>
      <c r="M11" s="616">
        <v>0</v>
      </c>
      <c r="N11" s="616">
        <v>0</v>
      </c>
      <c r="O11" s="615">
        <v>1</v>
      </c>
      <c r="P11" s="615">
        <v>0</v>
      </c>
      <c r="Q11" s="615">
        <v>0</v>
      </c>
      <c r="R11" s="615">
        <v>0</v>
      </c>
      <c r="S11" s="615">
        <v>0</v>
      </c>
      <c r="T11" s="179">
        <v>1</v>
      </c>
      <c r="U11" s="616">
        <v>0</v>
      </c>
      <c r="V11" s="615">
        <v>0</v>
      </c>
      <c r="W11" s="615">
        <v>0</v>
      </c>
      <c r="X11" s="615">
        <v>0</v>
      </c>
      <c r="Y11" s="615">
        <v>0</v>
      </c>
      <c r="Z11" s="615">
        <v>0</v>
      </c>
      <c r="AA11" s="615">
        <v>0</v>
      </c>
      <c r="AB11" s="616">
        <v>0</v>
      </c>
      <c r="AC11" s="616">
        <v>0</v>
      </c>
      <c r="AD11" s="615">
        <v>0</v>
      </c>
      <c r="AE11" s="616">
        <v>0</v>
      </c>
      <c r="AF11" s="615">
        <v>0</v>
      </c>
      <c r="AG11" s="615">
        <v>0</v>
      </c>
      <c r="AH11" s="616">
        <v>0</v>
      </c>
      <c r="AI11" s="615">
        <v>1</v>
      </c>
      <c r="AJ11" s="616">
        <v>0</v>
      </c>
      <c r="AK11" s="615">
        <v>0</v>
      </c>
      <c r="AL11" s="616">
        <v>1</v>
      </c>
      <c r="AM11" s="615">
        <v>0</v>
      </c>
      <c r="AN11" s="616">
        <v>0</v>
      </c>
      <c r="AO11" s="205">
        <v>0</v>
      </c>
      <c r="AP11" s="615">
        <v>0</v>
      </c>
      <c r="AQ11" s="615">
        <v>0</v>
      </c>
      <c r="AR11" s="615">
        <v>0</v>
      </c>
      <c r="AS11" s="616">
        <v>0</v>
      </c>
      <c r="AT11" s="615">
        <v>0</v>
      </c>
      <c r="AU11" s="615">
        <v>0</v>
      </c>
      <c r="AV11" s="615">
        <v>1</v>
      </c>
      <c r="AW11" s="615">
        <v>0</v>
      </c>
      <c r="AX11" s="615">
        <v>1</v>
      </c>
      <c r="AY11" s="615">
        <v>0</v>
      </c>
      <c r="AZ11" s="616">
        <v>1</v>
      </c>
      <c r="BA11" s="615">
        <v>0</v>
      </c>
      <c r="BB11" s="615">
        <v>0</v>
      </c>
      <c r="BC11" s="615">
        <v>0</v>
      </c>
      <c r="BD11" s="615">
        <v>0</v>
      </c>
      <c r="BE11" s="615">
        <v>0</v>
      </c>
      <c r="BF11" s="615">
        <v>0</v>
      </c>
      <c r="BG11" s="615">
        <v>0</v>
      </c>
      <c r="BH11" s="616">
        <v>0</v>
      </c>
      <c r="BI11" s="616">
        <v>0</v>
      </c>
      <c r="BJ11" s="615">
        <v>0</v>
      </c>
      <c r="BK11" s="616">
        <v>0</v>
      </c>
      <c r="BL11" s="615">
        <v>0</v>
      </c>
      <c r="BM11" s="616">
        <v>0</v>
      </c>
      <c r="BN11" s="615">
        <v>0</v>
      </c>
      <c r="BO11" s="616">
        <v>0</v>
      </c>
      <c r="BP11" s="615">
        <v>0</v>
      </c>
      <c r="BQ11" s="616">
        <v>0</v>
      </c>
      <c r="BR11" s="615">
        <v>0</v>
      </c>
      <c r="BT11" s="205">
        <v>0</v>
      </c>
      <c r="BU11" s="205">
        <v>0</v>
      </c>
      <c r="BV11" s="179">
        <v>0</v>
      </c>
      <c r="BW11" s="205">
        <v>0</v>
      </c>
      <c r="BX11" s="179">
        <v>0</v>
      </c>
      <c r="BY11" s="179">
        <v>1</v>
      </c>
      <c r="BZ11" s="205">
        <v>0</v>
      </c>
      <c r="CA11" s="205">
        <v>0</v>
      </c>
      <c r="CH11" s="570"/>
    </row>
    <row r="12" spans="1:92">
      <c r="A12" s="179"/>
      <c r="B12" s="179" t="s">
        <v>1040</v>
      </c>
      <c r="C12" s="179"/>
      <c r="D12" s="179" t="s">
        <v>48</v>
      </c>
      <c r="E12" s="615">
        <v>0</v>
      </c>
      <c r="F12" s="616">
        <v>0</v>
      </c>
      <c r="G12" s="616">
        <v>0</v>
      </c>
      <c r="H12" s="616">
        <v>0</v>
      </c>
      <c r="I12" s="615">
        <v>0</v>
      </c>
      <c r="J12" s="616">
        <v>0</v>
      </c>
      <c r="K12" s="616">
        <v>0</v>
      </c>
      <c r="L12" s="616">
        <v>0</v>
      </c>
      <c r="M12" s="616">
        <v>0</v>
      </c>
      <c r="N12" s="616">
        <v>0</v>
      </c>
      <c r="O12" s="615">
        <v>0</v>
      </c>
      <c r="P12" s="615">
        <v>0</v>
      </c>
      <c r="Q12" s="615">
        <v>0</v>
      </c>
      <c r="R12" s="615">
        <v>0</v>
      </c>
      <c r="S12" s="615">
        <v>0</v>
      </c>
      <c r="T12" s="179">
        <v>0</v>
      </c>
      <c r="U12" s="616">
        <v>0</v>
      </c>
      <c r="V12" s="615">
        <v>0</v>
      </c>
      <c r="W12" s="615">
        <v>0</v>
      </c>
      <c r="X12" s="615">
        <v>0</v>
      </c>
      <c r="Y12" s="615">
        <v>0</v>
      </c>
      <c r="Z12" s="615">
        <v>0</v>
      </c>
      <c r="AA12" s="615">
        <v>0</v>
      </c>
      <c r="AB12" s="616">
        <v>0</v>
      </c>
      <c r="AC12" s="616">
        <v>0</v>
      </c>
      <c r="AD12" s="615">
        <v>0</v>
      </c>
      <c r="AE12" s="616">
        <v>0</v>
      </c>
      <c r="AF12" s="615">
        <v>0</v>
      </c>
      <c r="AG12" s="615">
        <v>0</v>
      </c>
      <c r="AH12" s="616">
        <v>0</v>
      </c>
      <c r="AI12" s="615">
        <v>0</v>
      </c>
      <c r="AJ12" s="616">
        <v>0</v>
      </c>
      <c r="AK12" s="615">
        <v>0</v>
      </c>
      <c r="AL12" s="616">
        <v>0</v>
      </c>
      <c r="AM12" s="615">
        <v>0</v>
      </c>
      <c r="AN12" s="616">
        <v>0</v>
      </c>
      <c r="AO12" s="205">
        <v>0</v>
      </c>
      <c r="AP12" s="615">
        <v>0</v>
      </c>
      <c r="AQ12" s="615">
        <v>0</v>
      </c>
      <c r="AR12" s="615">
        <v>0</v>
      </c>
      <c r="AS12" s="616">
        <v>0</v>
      </c>
      <c r="AT12" s="615">
        <v>0</v>
      </c>
      <c r="AU12" s="615">
        <v>0</v>
      </c>
      <c r="AV12" s="615">
        <v>0</v>
      </c>
      <c r="AW12" s="615">
        <v>0</v>
      </c>
      <c r="AX12" s="615">
        <v>0</v>
      </c>
      <c r="AY12" s="615">
        <v>0</v>
      </c>
      <c r="AZ12" s="616">
        <v>0</v>
      </c>
      <c r="BA12" s="615">
        <v>0</v>
      </c>
      <c r="BB12" s="615">
        <v>0</v>
      </c>
      <c r="BC12" s="615">
        <v>0</v>
      </c>
      <c r="BD12" s="615">
        <v>0</v>
      </c>
      <c r="BE12" s="615">
        <v>0</v>
      </c>
      <c r="BF12" s="615">
        <v>0</v>
      </c>
      <c r="BG12" s="615">
        <v>0</v>
      </c>
      <c r="BH12" s="616">
        <v>0</v>
      </c>
      <c r="BI12" s="616">
        <v>0</v>
      </c>
      <c r="BJ12" s="615">
        <v>0</v>
      </c>
      <c r="BK12" s="616">
        <v>0</v>
      </c>
      <c r="BL12" s="615">
        <v>0</v>
      </c>
      <c r="BM12" s="616">
        <v>0</v>
      </c>
      <c r="BN12" s="615">
        <v>0</v>
      </c>
      <c r="BO12" s="616">
        <v>0</v>
      </c>
      <c r="BP12" s="615">
        <v>0</v>
      </c>
      <c r="BQ12" s="616">
        <v>0</v>
      </c>
      <c r="BR12" s="615">
        <v>0</v>
      </c>
      <c r="BT12" s="205">
        <v>0</v>
      </c>
      <c r="BU12" s="205">
        <v>0</v>
      </c>
      <c r="BV12" s="179">
        <v>1</v>
      </c>
      <c r="BW12" s="205">
        <v>0</v>
      </c>
      <c r="BX12" s="179">
        <v>0</v>
      </c>
      <c r="BY12" s="179">
        <v>0</v>
      </c>
      <c r="BZ12" s="205">
        <v>0</v>
      </c>
      <c r="CA12" s="205">
        <v>0</v>
      </c>
      <c r="CG12" s="179" t="s">
        <v>1291</v>
      </c>
      <c r="CH12" s="570" t="s">
        <v>2670</v>
      </c>
      <c r="CI12" s="179" t="s">
        <v>1328</v>
      </c>
      <c r="CJ12" s="205">
        <v>0</v>
      </c>
      <c r="CK12" s="205">
        <v>0</v>
      </c>
      <c r="CL12" s="205">
        <v>1</v>
      </c>
      <c r="CM12" s="205">
        <v>1</v>
      </c>
    </row>
    <row r="13" spans="1:92">
      <c r="A13" s="179"/>
      <c r="B13" s="179" t="s">
        <v>1041</v>
      </c>
      <c r="C13" s="179"/>
      <c r="D13" s="179" t="s">
        <v>48</v>
      </c>
      <c r="E13" s="615">
        <v>0</v>
      </c>
      <c r="F13" s="616">
        <v>0</v>
      </c>
      <c r="G13" s="616">
        <v>0</v>
      </c>
      <c r="H13" s="616">
        <v>0</v>
      </c>
      <c r="I13" s="615">
        <v>0</v>
      </c>
      <c r="J13" s="616">
        <v>0</v>
      </c>
      <c r="K13" s="616">
        <v>0</v>
      </c>
      <c r="L13" s="616">
        <v>0</v>
      </c>
      <c r="M13" s="616">
        <v>0</v>
      </c>
      <c r="N13" s="616">
        <v>0</v>
      </c>
      <c r="O13" s="615">
        <v>0</v>
      </c>
      <c r="P13" s="615">
        <v>0</v>
      </c>
      <c r="Q13" s="615">
        <v>0</v>
      </c>
      <c r="R13" s="615">
        <v>0</v>
      </c>
      <c r="S13" s="615">
        <v>0</v>
      </c>
      <c r="T13" s="179">
        <v>0</v>
      </c>
      <c r="U13" s="616">
        <v>1</v>
      </c>
      <c r="V13" s="615">
        <v>0</v>
      </c>
      <c r="W13" s="615">
        <v>0</v>
      </c>
      <c r="X13" s="615">
        <v>0</v>
      </c>
      <c r="Y13" s="615">
        <v>0</v>
      </c>
      <c r="Z13" s="615">
        <v>0</v>
      </c>
      <c r="AA13" s="615">
        <v>0</v>
      </c>
      <c r="AB13" s="616">
        <v>0</v>
      </c>
      <c r="AC13" s="616">
        <v>0</v>
      </c>
      <c r="AD13" s="615">
        <v>0</v>
      </c>
      <c r="AE13" s="616">
        <v>0</v>
      </c>
      <c r="AF13" s="615">
        <v>0</v>
      </c>
      <c r="AG13" s="615">
        <v>0</v>
      </c>
      <c r="AH13" s="616">
        <v>0</v>
      </c>
      <c r="AI13" s="615">
        <v>0</v>
      </c>
      <c r="AJ13" s="616">
        <v>0</v>
      </c>
      <c r="AK13" s="615">
        <v>0</v>
      </c>
      <c r="AL13" s="616">
        <v>0</v>
      </c>
      <c r="AM13" s="615">
        <v>0</v>
      </c>
      <c r="AN13" s="616">
        <v>0</v>
      </c>
      <c r="AO13" s="205">
        <v>0</v>
      </c>
      <c r="AP13" s="615">
        <v>0</v>
      </c>
      <c r="AQ13" s="615">
        <v>0</v>
      </c>
      <c r="AR13" s="615">
        <v>0</v>
      </c>
      <c r="AS13" s="616">
        <v>0</v>
      </c>
      <c r="AT13" s="615">
        <v>0</v>
      </c>
      <c r="AU13" s="615">
        <v>0</v>
      </c>
      <c r="AV13" s="615">
        <v>0</v>
      </c>
      <c r="AW13" s="615">
        <v>0</v>
      </c>
      <c r="AX13" s="615">
        <v>0</v>
      </c>
      <c r="AY13" s="615">
        <v>0</v>
      </c>
      <c r="AZ13" s="616">
        <v>0</v>
      </c>
      <c r="BA13" s="615">
        <v>0</v>
      </c>
      <c r="BB13" s="615">
        <v>0</v>
      </c>
      <c r="BC13" s="615">
        <v>0</v>
      </c>
      <c r="BD13" s="615">
        <v>0</v>
      </c>
      <c r="BE13" s="615">
        <v>0</v>
      </c>
      <c r="BF13" s="615">
        <v>0</v>
      </c>
      <c r="BG13" s="615">
        <v>0</v>
      </c>
      <c r="BH13" s="616">
        <v>0</v>
      </c>
      <c r="BI13" s="616">
        <v>1</v>
      </c>
      <c r="BJ13" s="615">
        <v>0</v>
      </c>
      <c r="BK13" s="616">
        <v>1</v>
      </c>
      <c r="BL13" s="615">
        <v>0</v>
      </c>
      <c r="BM13" s="616">
        <v>0</v>
      </c>
      <c r="BN13" s="615">
        <v>0</v>
      </c>
      <c r="BO13" s="616">
        <v>0</v>
      </c>
      <c r="BP13" s="615">
        <v>0</v>
      </c>
      <c r="BQ13" s="616">
        <v>0</v>
      </c>
      <c r="BR13" s="615">
        <v>1</v>
      </c>
      <c r="BT13" s="205">
        <v>0</v>
      </c>
      <c r="BU13" s="205">
        <v>0</v>
      </c>
      <c r="BV13" s="179">
        <v>0</v>
      </c>
      <c r="BW13" s="205">
        <v>0</v>
      </c>
      <c r="BX13" s="179">
        <v>0</v>
      </c>
      <c r="BY13" s="179">
        <v>0</v>
      </c>
      <c r="BZ13" s="205">
        <v>1</v>
      </c>
      <c r="CA13" s="205">
        <v>0</v>
      </c>
      <c r="CG13" s="179" t="s">
        <v>1292</v>
      </c>
      <c r="CH13" s="570" t="s">
        <v>2671</v>
      </c>
      <c r="CI13" s="179" t="s">
        <v>1328</v>
      </c>
      <c r="CJ13" s="205">
        <v>1</v>
      </c>
      <c r="CK13" s="205">
        <v>1</v>
      </c>
      <c r="CL13" s="205">
        <v>0</v>
      </c>
      <c r="CM13" s="205">
        <v>0</v>
      </c>
    </row>
    <row r="14" spans="1:92">
      <c r="A14" s="179"/>
      <c r="B14" s="179"/>
      <c r="C14" s="179"/>
      <c r="D14" s="179"/>
      <c r="E14" s="615"/>
      <c r="F14" s="616"/>
      <c r="G14" s="616"/>
      <c r="H14" s="616"/>
      <c r="I14" s="615"/>
      <c r="J14" s="616"/>
      <c r="K14" s="616"/>
      <c r="L14" s="616"/>
      <c r="M14" s="616"/>
      <c r="N14" s="861"/>
      <c r="O14" s="862"/>
      <c r="P14" s="862"/>
      <c r="Q14" s="615"/>
      <c r="R14" s="615"/>
      <c r="S14" s="615"/>
      <c r="U14" s="616"/>
      <c r="V14" s="615"/>
      <c r="W14" s="615"/>
      <c r="X14" s="615"/>
      <c r="Y14" s="615"/>
      <c r="Z14" s="615"/>
      <c r="AA14" s="615"/>
      <c r="AB14" s="616"/>
      <c r="AC14" s="616"/>
      <c r="AD14" s="615"/>
      <c r="AE14" s="616"/>
      <c r="AF14" s="615"/>
      <c r="AG14" s="615"/>
      <c r="AH14" s="616"/>
      <c r="AI14" s="615"/>
      <c r="AJ14" s="616"/>
      <c r="AK14" s="615"/>
      <c r="AL14" s="616"/>
      <c r="AM14" s="615"/>
      <c r="AN14" s="616"/>
      <c r="AO14" s="205"/>
      <c r="AP14" s="615"/>
      <c r="AQ14" s="615"/>
      <c r="AR14" s="615"/>
      <c r="AS14" s="616"/>
      <c r="AT14" s="615"/>
      <c r="AU14" s="615"/>
      <c r="AV14" s="615"/>
      <c r="AW14" s="615"/>
      <c r="AX14" s="615"/>
      <c r="AY14" s="615"/>
      <c r="AZ14" s="616"/>
      <c r="BA14" s="615"/>
      <c r="BB14" s="615"/>
      <c r="BC14" s="615"/>
      <c r="BD14" s="615"/>
      <c r="BE14" s="615"/>
      <c r="BF14" s="615"/>
      <c r="BG14" s="615"/>
      <c r="BH14" s="616"/>
      <c r="BI14" s="616"/>
      <c r="BJ14" s="615"/>
      <c r="BK14" s="616"/>
      <c r="BL14" s="615"/>
      <c r="BM14" s="616"/>
      <c r="BN14" s="615"/>
      <c r="BO14" s="616"/>
      <c r="BP14" s="615"/>
      <c r="BQ14" s="616"/>
      <c r="BR14" s="615"/>
      <c r="CH14" s="570"/>
      <c r="CM14" s="205"/>
    </row>
    <row r="15" spans="1:92">
      <c r="A15" s="179" t="s">
        <v>1042</v>
      </c>
      <c r="B15" s="179"/>
      <c r="C15" s="179"/>
      <c r="D15" s="179"/>
      <c r="E15" s="615"/>
      <c r="F15" s="616"/>
      <c r="G15" s="616"/>
      <c r="H15" s="616"/>
      <c r="I15" s="615"/>
      <c r="J15" s="616"/>
      <c r="K15" s="616"/>
      <c r="L15" s="616"/>
      <c r="M15" s="616"/>
      <c r="N15" s="861"/>
      <c r="O15" s="862"/>
      <c r="P15" s="862"/>
      <c r="Q15" s="615"/>
      <c r="R15" s="615"/>
      <c r="S15" s="615"/>
      <c r="U15" s="616"/>
      <c r="V15" s="615"/>
      <c r="W15" s="615"/>
      <c r="X15" s="615"/>
      <c r="Y15" s="615"/>
      <c r="Z15" s="615"/>
      <c r="AA15" s="615"/>
      <c r="AB15" s="616"/>
      <c r="AC15" s="616"/>
      <c r="AD15" s="615"/>
      <c r="AE15" s="616"/>
      <c r="AF15" s="615"/>
      <c r="AG15" s="615"/>
      <c r="AH15" s="616"/>
      <c r="AI15" s="615"/>
      <c r="AJ15" s="616"/>
      <c r="AK15" s="615"/>
      <c r="AL15" s="616"/>
      <c r="AM15" s="615"/>
      <c r="AN15" s="616"/>
      <c r="AO15" s="205"/>
      <c r="AP15" s="615"/>
      <c r="AQ15" s="615"/>
      <c r="AR15" s="615"/>
      <c r="AS15" s="616"/>
      <c r="AT15" s="615"/>
      <c r="AU15" s="615"/>
      <c r="AV15" s="615"/>
      <c r="AW15" s="615"/>
      <c r="AX15" s="615"/>
      <c r="AY15" s="615"/>
      <c r="AZ15" s="616"/>
      <c r="BA15" s="615"/>
      <c r="BB15" s="615"/>
      <c r="BC15" s="615"/>
      <c r="BD15" s="615"/>
      <c r="BE15" s="615"/>
      <c r="BF15" s="615"/>
      <c r="BG15" s="615"/>
      <c r="BH15" s="616"/>
      <c r="BI15" s="616"/>
      <c r="BJ15" s="615"/>
      <c r="BK15" s="616"/>
      <c r="BL15" s="615"/>
      <c r="BM15" s="616"/>
      <c r="BN15" s="615"/>
      <c r="BO15" s="616"/>
      <c r="BP15" s="615"/>
      <c r="BQ15" s="616"/>
      <c r="BR15" s="615"/>
      <c r="CG15" s="179" t="s">
        <v>1293</v>
      </c>
      <c r="CH15" s="570" t="s">
        <v>2672</v>
      </c>
      <c r="CI15" s="179" t="s">
        <v>1328</v>
      </c>
      <c r="CJ15" s="205">
        <v>0</v>
      </c>
      <c r="CK15" s="205">
        <v>0</v>
      </c>
      <c r="CL15" s="205">
        <v>1</v>
      </c>
      <c r="CM15" s="205">
        <v>1</v>
      </c>
    </row>
    <row r="16" spans="1:92">
      <c r="A16" s="179"/>
      <c r="B16" s="179" t="s">
        <v>1043</v>
      </c>
      <c r="C16" s="179"/>
      <c r="D16" s="179" t="s">
        <v>48</v>
      </c>
      <c r="E16" s="615" t="s">
        <v>2331</v>
      </c>
      <c r="F16" s="616" t="s">
        <v>1008</v>
      </c>
      <c r="G16" s="616" t="s">
        <v>1008</v>
      </c>
      <c r="H16" s="616" t="s">
        <v>1008</v>
      </c>
      <c r="I16" s="615" t="s">
        <v>3110</v>
      </c>
      <c r="J16" s="616" t="s">
        <v>1116</v>
      </c>
      <c r="K16" s="616" t="s">
        <v>85</v>
      </c>
      <c r="L16" s="616" t="s">
        <v>85</v>
      </c>
      <c r="M16" s="616" t="s">
        <v>148</v>
      </c>
      <c r="N16" s="616" t="s">
        <v>1010</v>
      </c>
      <c r="O16" s="615" t="s">
        <v>2392</v>
      </c>
      <c r="P16" s="615" t="s">
        <v>2392</v>
      </c>
      <c r="Q16" s="615" t="s">
        <v>2665</v>
      </c>
      <c r="R16" s="615" t="s">
        <v>2665</v>
      </c>
      <c r="S16" s="615" t="s">
        <v>3111</v>
      </c>
      <c r="T16" s="179" t="s">
        <v>2889</v>
      </c>
      <c r="U16" s="616" t="s">
        <v>1011</v>
      </c>
      <c r="V16" s="615" t="s">
        <v>1011</v>
      </c>
      <c r="W16" s="615" t="s">
        <v>1812</v>
      </c>
      <c r="X16" s="615" t="s">
        <v>1812</v>
      </c>
      <c r="Y16" s="615" t="s">
        <v>1836</v>
      </c>
      <c r="Z16" s="615" t="s">
        <v>1836</v>
      </c>
      <c r="AA16" s="615" t="s">
        <v>1836</v>
      </c>
      <c r="AB16" s="616" t="s">
        <v>1012</v>
      </c>
      <c r="AC16" s="616" t="s">
        <v>1115</v>
      </c>
      <c r="AD16" s="615" t="s">
        <v>3146</v>
      </c>
      <c r="AE16" s="616" t="s">
        <v>1013</v>
      </c>
      <c r="AF16" s="615" t="s">
        <v>2078</v>
      </c>
      <c r="AG16" s="615" t="s">
        <v>3113</v>
      </c>
      <c r="AH16" s="616" t="s">
        <v>554</v>
      </c>
      <c r="AI16" s="615" t="s">
        <v>554</v>
      </c>
      <c r="AJ16" s="616" t="s">
        <v>554</v>
      </c>
      <c r="AK16" s="615" t="s">
        <v>554</v>
      </c>
      <c r="AL16" s="616" t="s">
        <v>554</v>
      </c>
      <c r="AM16" s="615" t="s">
        <v>554</v>
      </c>
      <c r="AN16" s="616" t="s">
        <v>1014</v>
      </c>
      <c r="AO16" s="205" t="s">
        <v>1014</v>
      </c>
      <c r="AP16" s="615" t="s">
        <v>1014</v>
      </c>
      <c r="AQ16" s="615" t="s">
        <v>3114</v>
      </c>
      <c r="AR16" s="615" t="s">
        <v>3114</v>
      </c>
      <c r="AS16" s="616" t="s">
        <v>2259</v>
      </c>
      <c r="AT16" s="615" t="s">
        <v>2259</v>
      </c>
      <c r="AU16" s="615" t="s">
        <v>1512</v>
      </c>
      <c r="AV16" s="615" t="s">
        <v>3115</v>
      </c>
      <c r="AW16" s="615" t="s">
        <v>1512</v>
      </c>
      <c r="AX16" s="615" t="s">
        <v>3147</v>
      </c>
      <c r="AY16" s="615" t="s">
        <v>1514</v>
      </c>
      <c r="AZ16" s="616" t="s">
        <v>369</v>
      </c>
      <c r="BA16" s="615" t="s">
        <v>1009</v>
      </c>
      <c r="BB16" s="615" t="s">
        <v>1009</v>
      </c>
      <c r="BC16" s="615" t="s">
        <v>1009</v>
      </c>
      <c r="BD16" s="615" t="s">
        <v>1009</v>
      </c>
      <c r="BE16" s="615" t="s">
        <v>1009</v>
      </c>
      <c r="BF16" s="615" t="s">
        <v>1009</v>
      </c>
      <c r="BG16" s="616" t="s">
        <v>1009</v>
      </c>
      <c r="BH16" s="616" t="s">
        <v>1009</v>
      </c>
      <c r="BI16" s="616" t="s">
        <v>1009</v>
      </c>
      <c r="BJ16" s="615" t="s">
        <v>1009</v>
      </c>
      <c r="BK16" s="616" t="s">
        <v>1009</v>
      </c>
      <c r="BL16" s="616" t="s">
        <v>1009</v>
      </c>
      <c r="BM16" s="616" t="s">
        <v>1009</v>
      </c>
      <c r="BN16" s="615" t="s">
        <v>1009</v>
      </c>
      <c r="BO16" s="616" t="s">
        <v>1009</v>
      </c>
      <c r="BP16" s="615" t="s">
        <v>3148</v>
      </c>
      <c r="BQ16" s="616" t="s">
        <v>1015</v>
      </c>
      <c r="BR16" s="615" t="s">
        <v>3117</v>
      </c>
      <c r="BT16" s="205" t="s">
        <v>1454</v>
      </c>
      <c r="BU16" s="205" t="s">
        <v>1454</v>
      </c>
      <c r="BV16" s="179" t="s">
        <v>1441</v>
      </c>
      <c r="BW16" s="205" t="s">
        <v>674</v>
      </c>
      <c r="BX16" s="179" t="s">
        <v>631</v>
      </c>
      <c r="BY16" s="179" t="s">
        <v>631</v>
      </c>
      <c r="BZ16" s="205" t="s">
        <v>1015</v>
      </c>
      <c r="CA16" s="205" t="s">
        <v>1015</v>
      </c>
      <c r="CG16" s="179" t="s">
        <v>1294</v>
      </c>
      <c r="CH16" s="570" t="s">
        <v>2673</v>
      </c>
      <c r="CI16" s="179" t="s">
        <v>1328</v>
      </c>
      <c r="CJ16" s="205">
        <v>0</v>
      </c>
      <c r="CK16" s="205">
        <v>0</v>
      </c>
      <c r="CL16" s="205">
        <v>0</v>
      </c>
      <c r="CM16" s="205">
        <v>0</v>
      </c>
    </row>
    <row r="17" spans="1:91">
      <c r="A17" s="179"/>
      <c r="B17" s="179" t="s">
        <v>1044</v>
      </c>
      <c r="C17" s="179"/>
      <c r="D17" s="179" t="s">
        <v>48</v>
      </c>
      <c r="E17" s="615" t="s">
        <v>3118</v>
      </c>
      <c r="F17" s="616" t="s">
        <v>1016</v>
      </c>
      <c r="G17" s="616" t="s">
        <v>1120</v>
      </c>
      <c r="H17" s="616" t="s">
        <v>3119</v>
      </c>
      <c r="I17" s="615" t="s">
        <v>3149</v>
      </c>
      <c r="J17" s="616" t="s">
        <v>1252</v>
      </c>
      <c r="K17" s="616" t="s">
        <v>1032</v>
      </c>
      <c r="L17" s="616" t="s">
        <v>87</v>
      </c>
      <c r="M17" s="616" t="s">
        <v>1121</v>
      </c>
      <c r="N17" s="616" t="s">
        <v>1019</v>
      </c>
      <c r="O17" s="615" t="s">
        <v>3150</v>
      </c>
      <c r="P17" s="615" t="s">
        <v>3151</v>
      </c>
      <c r="Q17" s="615" t="s">
        <v>3121</v>
      </c>
      <c r="R17" s="615" t="s">
        <v>3122</v>
      </c>
      <c r="S17" s="615" t="s">
        <v>3123</v>
      </c>
      <c r="T17" s="179" t="s">
        <v>2891</v>
      </c>
      <c r="U17" s="616" t="s">
        <v>381</v>
      </c>
      <c r="V17" s="615" t="s">
        <v>1524</v>
      </c>
      <c r="W17" s="615" t="s">
        <v>2683</v>
      </c>
      <c r="X17" s="615" t="s">
        <v>3125</v>
      </c>
      <c r="Y17" s="615" t="s">
        <v>3126</v>
      </c>
      <c r="Z17" s="615" t="s">
        <v>3127</v>
      </c>
      <c r="AA17" s="615" t="s">
        <v>3152</v>
      </c>
      <c r="AB17" s="616" t="s">
        <v>1022</v>
      </c>
      <c r="AC17" s="616" t="s">
        <v>1023</v>
      </c>
      <c r="AD17" s="615" t="s">
        <v>3129</v>
      </c>
      <c r="AE17" s="616" t="s">
        <v>1024</v>
      </c>
      <c r="AF17" s="615" t="s">
        <v>3130</v>
      </c>
      <c r="AG17" s="615" t="s">
        <v>3153</v>
      </c>
      <c r="AH17" s="616" t="s">
        <v>1025</v>
      </c>
      <c r="AI17" s="615" t="s">
        <v>1526</v>
      </c>
      <c r="AJ17" s="616" t="s">
        <v>556</v>
      </c>
      <c r="AK17" s="615" t="s">
        <v>1527</v>
      </c>
      <c r="AL17" s="616" t="s">
        <v>594</v>
      </c>
      <c r="AM17" s="615" t="s">
        <v>1525</v>
      </c>
      <c r="AN17" s="616" t="s">
        <v>1026</v>
      </c>
      <c r="AO17" s="205" t="s">
        <v>2942</v>
      </c>
      <c r="AP17" s="615" t="s">
        <v>1569</v>
      </c>
      <c r="AQ17" s="615" t="s">
        <v>3133</v>
      </c>
      <c r="AR17" s="615" t="s">
        <v>3134</v>
      </c>
      <c r="AS17" s="616" t="s">
        <v>3135</v>
      </c>
      <c r="AT17" s="615" t="s">
        <v>3136</v>
      </c>
      <c r="AU17" s="615" t="s">
        <v>1513</v>
      </c>
      <c r="AV17" s="615" t="s">
        <v>3137</v>
      </c>
      <c r="AW17" s="615" t="s">
        <v>3138</v>
      </c>
      <c r="AX17" s="615" t="s">
        <v>2178</v>
      </c>
      <c r="AY17" s="615" t="s">
        <v>1515</v>
      </c>
      <c r="AZ17" s="616" t="s">
        <v>370</v>
      </c>
      <c r="BA17" s="615" t="s">
        <v>1747</v>
      </c>
      <c r="BB17" s="615" t="s">
        <v>1748</v>
      </c>
      <c r="BC17" s="615" t="s">
        <v>1761</v>
      </c>
      <c r="BD17" s="615" t="s">
        <v>1762</v>
      </c>
      <c r="BE17" s="615" t="s">
        <v>1763</v>
      </c>
      <c r="BF17" s="615" t="s">
        <v>3140</v>
      </c>
      <c r="BG17" s="615" t="s">
        <v>2533</v>
      </c>
      <c r="BH17" s="616" t="s">
        <v>1020</v>
      </c>
      <c r="BI17" s="616" t="s">
        <v>1017</v>
      </c>
      <c r="BJ17" s="615" t="s">
        <v>1027</v>
      </c>
      <c r="BK17" s="616" t="s">
        <v>1018</v>
      </c>
      <c r="BL17" s="615" t="s">
        <v>2761</v>
      </c>
      <c r="BM17" s="616" t="s">
        <v>1021</v>
      </c>
      <c r="BN17" s="615" t="s">
        <v>1028</v>
      </c>
      <c r="BO17" s="616" t="s">
        <v>1029</v>
      </c>
      <c r="BP17" s="615" t="s">
        <v>3144</v>
      </c>
      <c r="BQ17" s="616" t="s">
        <v>1031</v>
      </c>
      <c r="BR17" s="615" t="s">
        <v>3154</v>
      </c>
      <c r="BT17" s="205" t="s">
        <v>1580</v>
      </c>
      <c r="BU17" s="205" t="s">
        <v>3158</v>
      </c>
      <c r="BV17" s="179" t="s">
        <v>1442</v>
      </c>
      <c r="BW17" s="205" t="s">
        <v>675</v>
      </c>
      <c r="BX17" s="179" t="s">
        <v>3159</v>
      </c>
      <c r="BY17" s="179" t="s">
        <v>3160</v>
      </c>
      <c r="BZ17" s="205" t="s">
        <v>2193</v>
      </c>
      <c r="CA17" s="205" t="s">
        <v>2862</v>
      </c>
      <c r="CG17" s="179" t="s">
        <v>1295</v>
      </c>
      <c r="CH17" s="570" t="s">
        <v>2674</v>
      </c>
      <c r="CI17" s="179" t="s">
        <v>1328</v>
      </c>
      <c r="CJ17" s="205">
        <v>0</v>
      </c>
      <c r="CK17" s="205">
        <v>0</v>
      </c>
      <c r="CL17" s="205">
        <v>0</v>
      </c>
      <c r="CM17" s="205">
        <v>0</v>
      </c>
    </row>
    <row r="18" spans="1:91">
      <c r="A18" s="179"/>
      <c r="B18" s="179" t="s">
        <v>1045</v>
      </c>
      <c r="C18" s="179"/>
      <c r="D18" s="179" t="s">
        <v>1046</v>
      </c>
      <c r="E18" s="615">
        <v>48</v>
      </c>
      <c r="F18" s="616">
        <v>12</v>
      </c>
      <c r="G18" s="616">
        <v>15</v>
      </c>
      <c r="H18" s="616">
        <v>35</v>
      </c>
      <c r="I18" s="615">
        <v>27</v>
      </c>
      <c r="J18" s="616">
        <v>17</v>
      </c>
      <c r="K18" s="616">
        <v>4</v>
      </c>
      <c r="L18" s="616">
        <v>3</v>
      </c>
      <c r="M18" s="616">
        <v>15</v>
      </c>
      <c r="N18" s="616">
        <v>23</v>
      </c>
      <c r="O18" s="615">
        <v>25</v>
      </c>
      <c r="P18" s="615">
        <v>16</v>
      </c>
      <c r="Q18" s="615">
        <v>32</v>
      </c>
      <c r="R18" s="615">
        <v>24</v>
      </c>
      <c r="S18" s="615">
        <v>49</v>
      </c>
      <c r="T18" s="179">
        <v>41</v>
      </c>
      <c r="U18" s="616">
        <v>55</v>
      </c>
      <c r="V18" s="615">
        <v>58</v>
      </c>
      <c r="W18" s="615">
        <v>46</v>
      </c>
      <c r="X18" s="615">
        <v>51</v>
      </c>
      <c r="Y18" s="615">
        <v>83</v>
      </c>
      <c r="Z18" s="615">
        <v>45</v>
      </c>
      <c r="AA18" s="615">
        <v>2</v>
      </c>
      <c r="AB18" s="616">
        <v>60</v>
      </c>
      <c r="AC18" s="616">
        <v>22</v>
      </c>
      <c r="AD18" s="615">
        <v>69</v>
      </c>
      <c r="AE18" s="616">
        <v>57</v>
      </c>
      <c r="AF18" s="615">
        <v>56</v>
      </c>
      <c r="AG18" s="615">
        <v>33</v>
      </c>
      <c r="AH18" s="616">
        <v>5</v>
      </c>
      <c r="AI18" s="615">
        <v>9</v>
      </c>
      <c r="AJ18" s="616">
        <v>40</v>
      </c>
      <c r="AK18" s="615">
        <v>45</v>
      </c>
      <c r="AL18" s="616">
        <v>47</v>
      </c>
      <c r="AM18" s="615"/>
      <c r="AN18" s="616">
        <v>42</v>
      </c>
      <c r="AO18" s="205">
        <v>28</v>
      </c>
      <c r="AP18" s="615">
        <v>2</v>
      </c>
      <c r="AQ18" s="615">
        <v>45</v>
      </c>
      <c r="AR18" s="615">
        <v>77</v>
      </c>
      <c r="AS18" s="616">
        <v>69</v>
      </c>
      <c r="AT18" s="615">
        <v>48</v>
      </c>
      <c r="AU18" s="615">
        <v>63</v>
      </c>
      <c r="AV18" s="615">
        <v>64</v>
      </c>
      <c r="AW18" s="615">
        <v>42</v>
      </c>
      <c r="AX18" s="615">
        <v>49</v>
      </c>
      <c r="AY18" s="615">
        <v>54</v>
      </c>
      <c r="AZ18" s="616">
        <v>45</v>
      </c>
      <c r="BA18" s="615">
        <v>5</v>
      </c>
      <c r="BB18" s="615">
        <v>5</v>
      </c>
      <c r="BC18" s="615">
        <v>6</v>
      </c>
      <c r="BD18" s="615">
        <v>6</v>
      </c>
      <c r="BE18" s="615">
        <v>6</v>
      </c>
      <c r="BF18" s="615">
        <v>87</v>
      </c>
      <c r="BG18" s="615">
        <v>82</v>
      </c>
      <c r="BH18" s="616">
        <v>17</v>
      </c>
      <c r="BI18" s="616">
        <v>120</v>
      </c>
      <c r="BJ18" s="615">
        <v>120</v>
      </c>
      <c r="BK18" s="616">
        <v>103</v>
      </c>
      <c r="BL18" s="615">
        <v>68</v>
      </c>
      <c r="BM18" s="616">
        <v>5</v>
      </c>
      <c r="BN18" s="615">
        <v>13</v>
      </c>
      <c r="BO18" s="616">
        <v>82</v>
      </c>
      <c r="BP18" s="615">
        <v>91</v>
      </c>
      <c r="BQ18" s="616">
        <v>13</v>
      </c>
      <c r="BR18" s="615">
        <v>72</v>
      </c>
      <c r="BT18" s="205">
        <v>42</v>
      </c>
      <c r="BU18" s="205">
        <v>29</v>
      </c>
      <c r="BV18" s="179">
        <v>35</v>
      </c>
      <c r="BW18" s="205">
        <v>8</v>
      </c>
      <c r="BX18" s="179">
        <v>38</v>
      </c>
      <c r="BY18" s="179">
        <v>38</v>
      </c>
      <c r="BZ18" s="205">
        <v>97</v>
      </c>
      <c r="CA18" s="205">
        <v>74</v>
      </c>
      <c r="CG18" s="179" t="s">
        <v>1296</v>
      </c>
      <c r="CH18" s="571" t="s">
        <v>2675</v>
      </c>
      <c r="CI18" s="179" t="s">
        <v>1328</v>
      </c>
      <c r="CJ18" s="205">
        <v>0</v>
      </c>
      <c r="CK18" s="205">
        <v>1</v>
      </c>
      <c r="CL18" s="205">
        <v>0</v>
      </c>
      <c r="CM18" s="205">
        <v>0</v>
      </c>
    </row>
    <row r="19" spans="1:91">
      <c r="A19" s="179"/>
      <c r="B19" s="179" t="s">
        <v>1047</v>
      </c>
      <c r="C19" s="179"/>
      <c r="D19" s="179" t="s">
        <v>12</v>
      </c>
      <c r="E19" s="615">
        <v>7309</v>
      </c>
      <c r="F19" s="616">
        <v>3937</v>
      </c>
      <c r="G19" s="616"/>
      <c r="H19" s="616">
        <v>188</v>
      </c>
      <c r="I19" s="615">
        <v>9719</v>
      </c>
      <c r="J19" s="616">
        <v>9075</v>
      </c>
      <c r="K19" s="616">
        <v>6730</v>
      </c>
      <c r="L19" s="616">
        <v>19737</v>
      </c>
      <c r="M19" s="616">
        <v>10065</v>
      </c>
      <c r="N19" s="616">
        <v>10500</v>
      </c>
      <c r="O19" s="615"/>
      <c r="P19" s="615">
        <v>65</v>
      </c>
      <c r="Q19" s="615">
        <v>7600</v>
      </c>
      <c r="R19" s="615">
        <v>15000</v>
      </c>
      <c r="S19" s="615">
        <v>9700</v>
      </c>
      <c r="T19" s="179">
        <v>4624</v>
      </c>
      <c r="U19" s="616">
        <v>600</v>
      </c>
      <c r="V19" s="615">
        <v>2000</v>
      </c>
      <c r="W19" s="615">
        <v>2800</v>
      </c>
      <c r="X19" s="615">
        <v>9501</v>
      </c>
      <c r="Y19" s="615">
        <v>2600</v>
      </c>
      <c r="Z19" s="615">
        <v>9022</v>
      </c>
      <c r="AA19" s="615">
        <v>7223.76</v>
      </c>
      <c r="AB19" s="616">
        <v>11000</v>
      </c>
      <c r="AC19" s="616">
        <v>11843</v>
      </c>
      <c r="AD19" s="615">
        <v>4800</v>
      </c>
      <c r="AE19" s="616">
        <v>6500</v>
      </c>
      <c r="AF19" s="615">
        <v>6000</v>
      </c>
      <c r="AG19" s="615">
        <v>13100</v>
      </c>
      <c r="AH19" s="616">
        <v>13000</v>
      </c>
      <c r="AI19" s="615">
        <v>8200</v>
      </c>
      <c r="AJ19" s="616">
        <v>11500</v>
      </c>
      <c r="AK19" s="615">
        <v>8175</v>
      </c>
      <c r="AL19" s="616">
        <v>2050</v>
      </c>
      <c r="AM19" s="615">
        <v>11000</v>
      </c>
      <c r="AN19" s="616">
        <v>10000</v>
      </c>
      <c r="AO19" s="205">
        <v>8200</v>
      </c>
      <c r="AP19" s="615">
        <v>11500</v>
      </c>
      <c r="AQ19" s="615">
        <v>7650</v>
      </c>
      <c r="AR19" s="615">
        <v>3000</v>
      </c>
      <c r="AS19" s="616">
        <v>5294</v>
      </c>
      <c r="AT19" s="615">
        <v>6561</v>
      </c>
      <c r="AU19" s="615">
        <v>6920</v>
      </c>
      <c r="AV19" s="615">
        <v>5100</v>
      </c>
      <c r="AW19" s="615">
        <v>5800</v>
      </c>
      <c r="AX19" s="615">
        <v>8300</v>
      </c>
      <c r="AY19" s="615">
        <v>8000</v>
      </c>
      <c r="AZ19" s="863">
        <v>7700</v>
      </c>
      <c r="BA19" s="615">
        <v>10533</v>
      </c>
      <c r="BB19" s="615">
        <v>10533</v>
      </c>
      <c r="BC19" s="615">
        <v>9978</v>
      </c>
      <c r="BD19" s="615">
        <v>9978</v>
      </c>
      <c r="BE19" s="615">
        <v>9978</v>
      </c>
      <c r="BF19" s="615">
        <v>3500</v>
      </c>
      <c r="BG19" s="615">
        <v>11000</v>
      </c>
      <c r="BH19" s="616">
        <v>16000</v>
      </c>
      <c r="BI19" s="616">
        <v>2698</v>
      </c>
      <c r="BJ19" s="615">
        <v>2883</v>
      </c>
      <c r="BK19" s="616">
        <v>779</v>
      </c>
      <c r="BL19" s="615">
        <v>8400</v>
      </c>
      <c r="BM19" s="616">
        <v>16000</v>
      </c>
      <c r="BN19" s="615">
        <v>6500</v>
      </c>
      <c r="BO19" s="616">
        <v>2824</v>
      </c>
      <c r="BP19" s="615"/>
      <c r="BQ19" s="616">
        <v>2200</v>
      </c>
      <c r="BR19" s="615">
        <v>2250</v>
      </c>
      <c r="BT19" s="205">
        <v>6600</v>
      </c>
      <c r="BU19" s="205">
        <v>6600</v>
      </c>
      <c r="BV19" s="179">
        <v>8100</v>
      </c>
      <c r="BW19" s="205">
        <v>36000</v>
      </c>
      <c r="BX19" s="179">
        <v>7311</v>
      </c>
      <c r="BY19" s="179">
        <v>7311</v>
      </c>
      <c r="BZ19" s="205">
        <v>2400</v>
      </c>
      <c r="CA19" s="205">
        <v>15670</v>
      </c>
      <c r="CG19" s="179" t="s">
        <v>1297</v>
      </c>
      <c r="CH19" s="570" t="s">
        <v>2676</v>
      </c>
      <c r="CI19" s="179" t="s">
        <v>1328</v>
      </c>
      <c r="CJ19" s="205">
        <v>1</v>
      </c>
      <c r="CK19" s="205">
        <v>0</v>
      </c>
      <c r="CL19" s="205">
        <v>0</v>
      </c>
      <c r="CM19" s="205">
        <v>0</v>
      </c>
    </row>
    <row r="20" spans="1:91">
      <c r="A20" s="179"/>
      <c r="B20" s="179" t="s">
        <v>1048</v>
      </c>
      <c r="C20" s="179"/>
      <c r="D20" s="179" t="s">
        <v>15</v>
      </c>
      <c r="E20" s="615">
        <v>180000</v>
      </c>
      <c r="F20" s="616">
        <v>175000</v>
      </c>
      <c r="G20" s="616">
        <v>50000</v>
      </c>
      <c r="H20" s="616">
        <v>105000</v>
      </c>
      <c r="I20" s="615">
        <v>60000</v>
      </c>
      <c r="J20" s="616">
        <v>655700</v>
      </c>
      <c r="K20" s="616">
        <v>16912</v>
      </c>
      <c r="L20" s="616">
        <v>100000</v>
      </c>
      <c r="M20" s="616">
        <v>135483</v>
      </c>
      <c r="N20" s="616">
        <v>90000</v>
      </c>
      <c r="O20" s="615">
        <v>12403</v>
      </c>
      <c r="P20" s="615">
        <v>36000</v>
      </c>
      <c r="Q20" s="615">
        <v>76533</v>
      </c>
      <c r="R20" s="615">
        <v>220000</v>
      </c>
      <c r="S20" s="615">
        <v>390000</v>
      </c>
      <c r="T20" s="179">
        <v>270000</v>
      </c>
      <c r="U20" s="616">
        <v>165057</v>
      </c>
      <c r="V20" s="615">
        <v>70000</v>
      </c>
      <c r="W20" s="615">
        <v>140000</v>
      </c>
      <c r="X20" s="615">
        <v>520000</v>
      </c>
      <c r="Y20" s="615">
        <v>250000</v>
      </c>
      <c r="Z20" s="615">
        <v>1060000</v>
      </c>
      <c r="AA20" s="615">
        <v>400000</v>
      </c>
      <c r="AB20" s="616">
        <v>125130</v>
      </c>
      <c r="AC20" s="616">
        <v>528767</v>
      </c>
      <c r="AD20" s="615">
        <v>1400000</v>
      </c>
      <c r="AE20" s="616">
        <v>90000</v>
      </c>
      <c r="AF20" s="615">
        <v>345000</v>
      </c>
      <c r="AG20" s="615">
        <v>69000</v>
      </c>
      <c r="AH20" s="616">
        <v>233000</v>
      </c>
      <c r="AI20" s="615">
        <v>97260</v>
      </c>
      <c r="AJ20" s="616">
        <v>2234</v>
      </c>
      <c r="AK20" s="615">
        <v>3540</v>
      </c>
      <c r="AL20" s="616">
        <v>9910</v>
      </c>
      <c r="AM20" s="615">
        <v>266</v>
      </c>
      <c r="AN20" s="616">
        <v>102000</v>
      </c>
      <c r="AO20" s="205">
        <v>57122</v>
      </c>
      <c r="AP20" s="615">
        <v>51000</v>
      </c>
      <c r="AQ20" s="615">
        <v>45000</v>
      </c>
      <c r="AR20" s="615">
        <v>335000</v>
      </c>
      <c r="AS20" s="616">
        <v>300000</v>
      </c>
      <c r="AT20" s="615">
        <v>750000</v>
      </c>
      <c r="AU20" s="615">
        <v>5000000</v>
      </c>
      <c r="AV20" s="615">
        <v>1500000</v>
      </c>
      <c r="AW20" s="615">
        <v>450000</v>
      </c>
      <c r="AX20" s="615">
        <v>140000</v>
      </c>
      <c r="AY20" s="615">
        <v>360000</v>
      </c>
      <c r="AZ20" s="616">
        <v>507770</v>
      </c>
      <c r="BA20" s="615">
        <v>646704</v>
      </c>
      <c r="BB20" s="615">
        <v>277158</v>
      </c>
      <c r="BC20" s="615">
        <v>462000</v>
      </c>
      <c r="BD20" s="615">
        <v>382000</v>
      </c>
      <c r="BE20" s="615">
        <v>82000</v>
      </c>
      <c r="BF20" s="615">
        <v>97424</v>
      </c>
      <c r="BG20" s="615">
        <v>259683</v>
      </c>
      <c r="BH20" s="616">
        <v>60000</v>
      </c>
      <c r="BI20" s="616">
        <v>78918</v>
      </c>
      <c r="BJ20" s="615">
        <v>12329</v>
      </c>
      <c r="BK20" s="616">
        <v>64245</v>
      </c>
      <c r="BL20" s="615">
        <v>340114.06451612903</v>
      </c>
      <c r="BM20" s="616">
        <v>30098</v>
      </c>
      <c r="BN20" s="615">
        <v>26494</v>
      </c>
      <c r="BO20" s="616">
        <v>36344.517808219178</v>
      </c>
      <c r="BP20" s="615">
        <v>20548</v>
      </c>
      <c r="BQ20" s="616">
        <v>190000</v>
      </c>
      <c r="BR20" s="615">
        <v>100000</v>
      </c>
      <c r="BT20" s="205">
        <v>44527.780821917804</v>
      </c>
      <c r="BU20" s="205">
        <v>8964.054794520549</v>
      </c>
      <c r="BV20" s="179">
        <v>750000</v>
      </c>
      <c r="BW20" s="205">
        <v>250000</v>
      </c>
      <c r="BX20" s="179">
        <v>46410</v>
      </c>
      <c r="BY20" s="179">
        <v>46410</v>
      </c>
      <c r="BZ20" s="205">
        <v>532000</v>
      </c>
      <c r="CA20" s="205">
        <v>177000</v>
      </c>
    </row>
    <row r="21" spans="1:91">
      <c r="A21" s="179"/>
      <c r="B21" s="179" t="s">
        <v>1049</v>
      </c>
      <c r="C21" s="179"/>
      <c r="D21" s="179" t="s">
        <v>41</v>
      </c>
      <c r="E21" s="615">
        <v>160</v>
      </c>
      <c r="F21" s="616">
        <v>24</v>
      </c>
      <c r="G21" s="616">
        <v>19</v>
      </c>
      <c r="H21" s="616">
        <v>69</v>
      </c>
      <c r="I21" s="615">
        <v>12</v>
      </c>
      <c r="J21" s="616">
        <v>77</v>
      </c>
      <c r="K21" s="616">
        <v>12</v>
      </c>
      <c r="L21" s="616">
        <v>6</v>
      </c>
      <c r="M21" s="616"/>
      <c r="N21" s="616">
        <v>88</v>
      </c>
      <c r="O21" s="615">
        <v>10</v>
      </c>
      <c r="P21" s="615">
        <v>99</v>
      </c>
      <c r="Q21" s="615">
        <v>49</v>
      </c>
      <c r="R21" s="615">
        <v>90</v>
      </c>
      <c r="S21" s="615">
        <v>300</v>
      </c>
      <c r="T21" s="179">
        <v>580</v>
      </c>
      <c r="U21" s="616">
        <v>2500</v>
      </c>
      <c r="V21" s="615">
        <v>1400</v>
      </c>
      <c r="W21" s="615">
        <v>90</v>
      </c>
      <c r="X21" s="615">
        <v>370</v>
      </c>
      <c r="Y21" s="615">
        <v>150</v>
      </c>
      <c r="Z21" s="615">
        <v>200</v>
      </c>
      <c r="AA21" s="615">
        <v>67</v>
      </c>
      <c r="AB21" s="616">
        <v>30</v>
      </c>
      <c r="AC21" s="616">
        <v>70</v>
      </c>
      <c r="AD21" s="615">
        <v>1000</v>
      </c>
      <c r="AE21" s="616">
        <v>140</v>
      </c>
      <c r="AF21" s="615"/>
      <c r="AG21" s="615">
        <v>19</v>
      </c>
      <c r="AH21" s="616">
        <v>22</v>
      </c>
      <c r="AI21" s="615">
        <v>13</v>
      </c>
      <c r="AJ21" s="616">
        <v>33</v>
      </c>
      <c r="AK21" s="615"/>
      <c r="AL21" s="616">
        <v>56</v>
      </c>
      <c r="AM21" s="615">
        <v>1</v>
      </c>
      <c r="AN21" s="616">
        <v>80</v>
      </c>
      <c r="AO21" s="205">
        <v>30</v>
      </c>
      <c r="AP21" s="615">
        <v>12</v>
      </c>
      <c r="AQ21" s="615"/>
      <c r="AR21" s="615">
        <v>300</v>
      </c>
      <c r="AS21" s="616"/>
      <c r="AT21" s="615">
        <v>13400</v>
      </c>
      <c r="AU21" s="615">
        <v>3400</v>
      </c>
      <c r="AV21" s="615">
        <v>500</v>
      </c>
      <c r="AW21" s="615">
        <v>270</v>
      </c>
      <c r="AX21" s="615">
        <v>240</v>
      </c>
      <c r="AY21" s="615"/>
      <c r="AZ21" s="616">
        <v>1515</v>
      </c>
      <c r="BA21" s="615">
        <v>3656</v>
      </c>
      <c r="BB21" s="615">
        <v>2141</v>
      </c>
      <c r="BC21" s="615">
        <v>3695</v>
      </c>
      <c r="BD21" s="615">
        <v>2855</v>
      </c>
      <c r="BE21" s="615">
        <v>1237</v>
      </c>
      <c r="BF21" s="615">
        <v>30340</v>
      </c>
      <c r="BG21" s="615"/>
      <c r="BH21" s="616">
        <v>21</v>
      </c>
      <c r="BI21" s="616">
        <v>10460</v>
      </c>
      <c r="BJ21" s="615">
        <v>679</v>
      </c>
      <c r="BK21" s="616">
        <v>5135</v>
      </c>
      <c r="BL21" s="615">
        <v>22538</v>
      </c>
      <c r="BM21" s="616">
        <v>4</v>
      </c>
      <c r="BN21" s="615">
        <v>758</v>
      </c>
      <c r="BO21" s="616">
        <v>1315</v>
      </c>
      <c r="BP21" s="615">
        <v>360</v>
      </c>
      <c r="BQ21" s="616">
        <v>190</v>
      </c>
      <c r="BR21" s="615">
        <v>1800</v>
      </c>
      <c r="BT21" s="205">
        <v>85</v>
      </c>
      <c r="BU21" s="205">
        <v>52</v>
      </c>
      <c r="BV21" s="179">
        <v>210</v>
      </c>
      <c r="BW21" s="205">
        <v>26</v>
      </c>
      <c r="BX21" s="179">
        <v>80</v>
      </c>
      <c r="BY21" s="179">
        <v>80</v>
      </c>
      <c r="BZ21" s="205">
        <v>662</v>
      </c>
      <c r="CA21" s="205">
        <v>170</v>
      </c>
      <c r="CG21" s="179" t="s">
        <v>1298</v>
      </c>
      <c r="CH21" s="570" t="s">
        <v>2677</v>
      </c>
      <c r="CI21" s="179" t="s">
        <v>1339</v>
      </c>
      <c r="CJ21" s="205">
        <v>0</v>
      </c>
      <c r="CK21" s="205">
        <v>2.0099999999999998</v>
      </c>
    </row>
    <row r="22" spans="1:91">
      <c r="A22" s="179"/>
      <c r="B22" s="179" t="s">
        <v>1050</v>
      </c>
      <c r="C22" s="179"/>
      <c r="D22" s="179" t="s">
        <v>41</v>
      </c>
      <c r="E22" s="615"/>
      <c r="F22" s="616">
        <v>20</v>
      </c>
      <c r="G22" s="616">
        <v>9</v>
      </c>
      <c r="H22" s="616">
        <v>21</v>
      </c>
      <c r="I22" s="615">
        <v>0</v>
      </c>
      <c r="J22" s="616">
        <v>30</v>
      </c>
      <c r="K22" s="616">
        <v>7</v>
      </c>
      <c r="L22" s="616">
        <v>1</v>
      </c>
      <c r="M22" s="616"/>
      <c r="N22" s="616">
        <v>36</v>
      </c>
      <c r="O22" s="615">
        <v>4</v>
      </c>
      <c r="P22" s="615"/>
      <c r="Q22" s="615"/>
      <c r="R22" s="615"/>
      <c r="S22" s="615"/>
      <c r="T22" s="179">
        <v>190</v>
      </c>
      <c r="U22" s="616">
        <v>1000</v>
      </c>
      <c r="V22" s="615"/>
      <c r="W22" s="615"/>
      <c r="X22" s="615"/>
      <c r="Y22" s="615">
        <v>7</v>
      </c>
      <c r="Z22" s="615"/>
      <c r="AA22" s="615"/>
      <c r="AB22" s="616">
        <v>14</v>
      </c>
      <c r="AC22" s="616">
        <v>8</v>
      </c>
      <c r="AD22" s="615">
        <v>50</v>
      </c>
      <c r="AE22" s="616">
        <v>32</v>
      </c>
      <c r="AF22" s="615"/>
      <c r="AG22" s="615"/>
      <c r="AH22" s="616">
        <v>11</v>
      </c>
      <c r="AI22" s="615">
        <v>8</v>
      </c>
      <c r="AJ22" s="616">
        <v>0</v>
      </c>
      <c r="AK22" s="615"/>
      <c r="AL22" s="616">
        <v>12</v>
      </c>
      <c r="AM22" s="615"/>
      <c r="AN22" s="616">
        <v>20</v>
      </c>
      <c r="AO22" s="205">
        <v>10</v>
      </c>
      <c r="AP22" s="615">
        <v>4</v>
      </c>
      <c r="AQ22" s="615"/>
      <c r="AR22" s="615">
        <v>182</v>
      </c>
      <c r="AS22" s="616"/>
      <c r="AT22" s="615">
        <v>4500</v>
      </c>
      <c r="AU22" s="615"/>
      <c r="AV22" s="615"/>
      <c r="AW22" s="615"/>
      <c r="AX22" s="615">
        <v>140</v>
      </c>
      <c r="AY22" s="615"/>
      <c r="AZ22" s="616">
        <v>853</v>
      </c>
      <c r="BA22" s="615">
        <v>0</v>
      </c>
      <c r="BB22" s="615">
        <v>0</v>
      </c>
      <c r="BC22" s="615">
        <v>0</v>
      </c>
      <c r="BD22" s="615">
        <v>0</v>
      </c>
      <c r="BE22" s="615">
        <v>0</v>
      </c>
      <c r="BF22" s="615"/>
      <c r="BG22" s="615"/>
      <c r="BH22" s="616">
        <v>3</v>
      </c>
      <c r="BI22" s="616">
        <v>110</v>
      </c>
      <c r="BJ22" s="615">
        <v>173</v>
      </c>
      <c r="BK22" s="616">
        <v>1090</v>
      </c>
      <c r="BL22" s="615"/>
      <c r="BM22" s="616">
        <v>2</v>
      </c>
      <c r="BN22" s="615">
        <v>193</v>
      </c>
      <c r="BO22" s="616">
        <v>715</v>
      </c>
      <c r="BP22" s="615">
        <v>57</v>
      </c>
      <c r="BQ22" s="616">
        <v>0</v>
      </c>
      <c r="BR22" s="615"/>
      <c r="BT22" s="205">
        <v>63</v>
      </c>
      <c r="BV22" s="179">
        <v>9</v>
      </c>
      <c r="BW22" s="205">
        <v>0</v>
      </c>
      <c r="BX22" s="179">
        <v>11</v>
      </c>
      <c r="BY22" s="179">
        <v>11</v>
      </c>
      <c r="CG22" s="179" t="s">
        <v>1299</v>
      </c>
      <c r="CH22" s="570" t="s">
        <v>2678</v>
      </c>
      <c r="CI22" s="179" t="s">
        <v>1339</v>
      </c>
      <c r="CJ22" s="205">
        <v>3.4209999999999998</v>
      </c>
      <c r="CK22" s="205">
        <v>0</v>
      </c>
    </row>
    <row r="23" spans="1:91">
      <c r="A23" s="179"/>
      <c r="B23" s="179" t="s">
        <v>1051</v>
      </c>
      <c r="C23" s="179"/>
      <c r="D23" s="179" t="s">
        <v>19</v>
      </c>
      <c r="E23" s="615"/>
      <c r="F23" s="616">
        <v>8</v>
      </c>
      <c r="G23" s="616">
        <v>6</v>
      </c>
      <c r="H23" s="616"/>
      <c r="I23" s="615">
        <v>5</v>
      </c>
      <c r="J23" s="616"/>
      <c r="K23" s="616"/>
      <c r="L23" s="616"/>
      <c r="M23" s="616"/>
      <c r="N23" s="616">
        <v>3.5</v>
      </c>
      <c r="O23" s="615"/>
      <c r="P23" s="615"/>
      <c r="Q23" s="615"/>
      <c r="R23" s="615"/>
      <c r="S23" s="615"/>
      <c r="U23" s="616">
        <v>4.5</v>
      </c>
      <c r="V23" s="615">
        <v>7</v>
      </c>
      <c r="W23" s="615"/>
      <c r="X23" s="615"/>
      <c r="Y23" s="615"/>
      <c r="Z23" s="615"/>
      <c r="AA23" s="615"/>
      <c r="AB23" s="616"/>
      <c r="AC23" s="616"/>
      <c r="AD23" s="615">
        <v>3.5</v>
      </c>
      <c r="AE23" s="616">
        <v>6.25</v>
      </c>
      <c r="AF23" s="615"/>
      <c r="AG23" s="615"/>
      <c r="AH23" s="616">
        <v>4.5</v>
      </c>
      <c r="AI23" s="615"/>
      <c r="AJ23" s="616"/>
      <c r="AK23" s="615"/>
      <c r="AL23" s="616"/>
      <c r="AM23" s="615"/>
      <c r="AN23" s="616"/>
      <c r="AO23" s="205"/>
      <c r="AP23" s="615"/>
      <c r="AQ23" s="615"/>
      <c r="AR23" s="615"/>
      <c r="AS23" s="616"/>
      <c r="AT23" s="615"/>
      <c r="AU23" s="615"/>
      <c r="AV23" s="615">
        <v>4.5</v>
      </c>
      <c r="AW23" s="615"/>
      <c r="AX23" s="615">
        <v>4.5</v>
      </c>
      <c r="AY23" s="615"/>
      <c r="AZ23" s="616"/>
      <c r="BA23" s="615">
        <v>2.75</v>
      </c>
      <c r="BB23" s="615">
        <v>2.75</v>
      </c>
      <c r="BC23" s="615"/>
      <c r="BD23" s="615"/>
      <c r="BE23" s="615"/>
      <c r="BF23" s="615"/>
      <c r="BG23" s="615"/>
      <c r="BH23" s="616"/>
      <c r="BI23" s="616"/>
      <c r="BJ23" s="615">
        <v>4.5</v>
      </c>
      <c r="BK23" s="616"/>
      <c r="BL23" s="615"/>
      <c r="BM23" s="616">
        <v>7</v>
      </c>
      <c r="BN23" s="615">
        <v>4.5</v>
      </c>
      <c r="BO23" s="616"/>
      <c r="BP23" s="615"/>
      <c r="BQ23" s="616">
        <v>5.5</v>
      </c>
      <c r="BR23" s="615"/>
      <c r="BV23" s="179">
        <v>9.625</v>
      </c>
      <c r="BW23" s="205">
        <v>5.5</v>
      </c>
      <c r="BX23" s="179">
        <v>4.5</v>
      </c>
      <c r="BY23" s="179">
        <v>4.5</v>
      </c>
      <c r="CA23" s="205">
        <v>4.2</v>
      </c>
      <c r="CG23" s="179" t="s">
        <v>1300</v>
      </c>
      <c r="CH23" s="570" t="s">
        <v>2679</v>
      </c>
      <c r="CI23" s="179" t="s">
        <v>1330</v>
      </c>
    </row>
    <row r="24" spans="1:91">
      <c r="A24" s="179"/>
      <c r="B24" s="179" t="s">
        <v>1052</v>
      </c>
      <c r="C24" s="179"/>
      <c r="D24" s="179" t="s">
        <v>21</v>
      </c>
      <c r="E24" s="615"/>
      <c r="F24" s="616">
        <v>90.9</v>
      </c>
      <c r="G24" s="616"/>
      <c r="H24" s="616"/>
      <c r="I24" s="615">
        <v>50</v>
      </c>
      <c r="J24" s="616"/>
      <c r="K24" s="616"/>
      <c r="L24" s="616"/>
      <c r="M24" s="616"/>
      <c r="N24" s="861"/>
      <c r="O24" s="862"/>
      <c r="P24" s="862"/>
      <c r="Q24" s="615">
        <v>127</v>
      </c>
      <c r="R24" s="615"/>
      <c r="S24" s="615"/>
      <c r="T24" s="179">
        <v>4.8</v>
      </c>
      <c r="U24" s="616"/>
      <c r="V24" s="615"/>
      <c r="W24" s="615">
        <v>20</v>
      </c>
      <c r="X24" s="615"/>
      <c r="Y24" s="615">
        <v>10000</v>
      </c>
      <c r="Z24" s="615"/>
      <c r="AA24" s="615">
        <v>22.58</v>
      </c>
      <c r="AB24" s="616"/>
      <c r="AC24" s="616">
        <v>6</v>
      </c>
      <c r="AD24" s="615">
        <v>90</v>
      </c>
      <c r="AE24" s="616"/>
      <c r="AF24" s="615"/>
      <c r="AG24" s="615"/>
      <c r="AH24" s="616"/>
      <c r="AI24" s="615"/>
      <c r="AJ24" s="616"/>
      <c r="AK24" s="615"/>
      <c r="AL24" s="616"/>
      <c r="AM24" s="615"/>
      <c r="AN24" s="616"/>
      <c r="AO24" s="205"/>
      <c r="AP24" s="615"/>
      <c r="AQ24" s="615"/>
      <c r="AR24" s="615"/>
      <c r="AS24" s="616"/>
      <c r="AT24" s="615"/>
      <c r="AU24" s="615"/>
      <c r="AV24" s="615"/>
      <c r="AW24" s="615">
        <v>189</v>
      </c>
      <c r="AX24" s="615"/>
      <c r="AY24" s="615"/>
      <c r="AZ24" s="616"/>
      <c r="BA24" s="615"/>
      <c r="BB24" s="615"/>
      <c r="BC24" s="615"/>
      <c r="BD24" s="615"/>
      <c r="BE24" s="615"/>
      <c r="BF24" s="615"/>
      <c r="BG24" s="615"/>
      <c r="BH24" s="616">
        <v>30</v>
      </c>
      <c r="BI24" s="616"/>
      <c r="BJ24" s="615">
        <v>3</v>
      </c>
      <c r="BK24" s="616"/>
      <c r="BL24" s="615"/>
      <c r="BM24" s="616"/>
      <c r="BN24" s="615">
        <v>3</v>
      </c>
      <c r="BO24" s="616"/>
      <c r="BP24" s="615"/>
      <c r="BQ24" s="616">
        <v>10</v>
      </c>
      <c r="BR24" s="615"/>
      <c r="BV24" s="179">
        <v>150</v>
      </c>
    </row>
    <row r="25" spans="1:91">
      <c r="A25" s="179"/>
      <c r="B25" s="179" t="s">
        <v>1053</v>
      </c>
      <c r="C25" s="179"/>
      <c r="D25" s="179" t="s">
        <v>24</v>
      </c>
      <c r="E25" s="615">
        <v>5874</v>
      </c>
      <c r="F25" s="616">
        <v>3655</v>
      </c>
      <c r="G25" s="616"/>
      <c r="H25" s="616">
        <v>1300</v>
      </c>
      <c r="I25" s="615">
        <v>4000</v>
      </c>
      <c r="J25" s="616"/>
      <c r="K25" s="616">
        <v>2900</v>
      </c>
      <c r="L25" s="616">
        <v>8000</v>
      </c>
      <c r="M25" s="616"/>
      <c r="N25" s="616">
        <v>1450</v>
      </c>
      <c r="O25" s="615"/>
      <c r="P25" s="615"/>
      <c r="Q25" s="615">
        <v>3213</v>
      </c>
      <c r="R25" s="615">
        <v>6000</v>
      </c>
      <c r="S25" s="615"/>
      <c r="T25" s="179">
        <v>2200</v>
      </c>
      <c r="U25" s="616">
        <v>100</v>
      </c>
      <c r="V25" s="615">
        <v>350</v>
      </c>
      <c r="W25" s="615"/>
      <c r="X25" s="615">
        <v>4000</v>
      </c>
      <c r="Y25" s="615">
        <v>1100</v>
      </c>
      <c r="Z25" s="615"/>
      <c r="AA25" s="615">
        <v>3965</v>
      </c>
      <c r="AB25" s="616">
        <v>3800</v>
      </c>
      <c r="AC25" s="616">
        <v>9000</v>
      </c>
      <c r="AD25" s="615">
        <v>1875</v>
      </c>
      <c r="AE25" s="616">
        <v>2000</v>
      </c>
      <c r="AF25" s="615"/>
      <c r="AG25" s="615">
        <v>3925</v>
      </c>
      <c r="AH25" s="616">
        <v>7000</v>
      </c>
      <c r="AI25" s="615"/>
      <c r="AJ25" s="616">
        <v>2400</v>
      </c>
      <c r="AK25" s="615"/>
      <c r="AL25" s="616">
        <v>2610</v>
      </c>
      <c r="AM25" s="615"/>
      <c r="AN25" s="616">
        <v>5150</v>
      </c>
      <c r="AO25" s="205"/>
      <c r="AP25" s="615"/>
      <c r="AQ25" s="615"/>
      <c r="AR25" s="615"/>
      <c r="AS25" s="616">
        <v>1375</v>
      </c>
      <c r="AT25" s="615"/>
      <c r="AU25" s="615">
        <v>2820</v>
      </c>
      <c r="AV25" s="615">
        <v>2500</v>
      </c>
      <c r="AW25" s="615">
        <v>2618</v>
      </c>
      <c r="AX25" s="615">
        <v>2500</v>
      </c>
      <c r="AY25" s="615"/>
      <c r="AZ25" s="863">
        <v>3200</v>
      </c>
      <c r="BA25" s="615">
        <v>2000</v>
      </c>
      <c r="BB25" s="615">
        <v>2000</v>
      </c>
      <c r="BC25" s="615">
        <v>3300</v>
      </c>
      <c r="BD25" s="615">
        <v>3300</v>
      </c>
      <c r="BE25" s="615">
        <v>3300</v>
      </c>
      <c r="BF25" s="615">
        <v>1375</v>
      </c>
      <c r="BG25" s="615"/>
      <c r="BH25" s="616">
        <v>5800</v>
      </c>
      <c r="BI25" s="616"/>
      <c r="BJ25" s="615">
        <v>1146</v>
      </c>
      <c r="BK25" s="616"/>
      <c r="BL25" s="615"/>
      <c r="BM25" s="616">
        <v>15000</v>
      </c>
      <c r="BN25" s="615">
        <v>1300</v>
      </c>
      <c r="BO25" s="616">
        <v>1557</v>
      </c>
      <c r="BP25" s="615"/>
      <c r="BQ25" s="616">
        <v>950</v>
      </c>
      <c r="BR25" s="615">
        <v>1750</v>
      </c>
      <c r="BV25" s="179">
        <v>1470</v>
      </c>
      <c r="BW25" s="205">
        <v>2600</v>
      </c>
      <c r="BX25" s="179">
        <v>2900</v>
      </c>
      <c r="BY25" s="179">
        <v>2900</v>
      </c>
      <c r="BZ25" s="205">
        <v>820</v>
      </c>
      <c r="CA25" s="205">
        <v>7400</v>
      </c>
    </row>
    <row r="26" spans="1:91">
      <c r="A26" s="179"/>
      <c r="B26" s="179"/>
      <c r="C26" s="179"/>
      <c r="D26" s="179"/>
      <c r="E26" s="615"/>
      <c r="F26" s="616"/>
      <c r="G26" s="616"/>
      <c r="H26" s="616"/>
      <c r="I26" s="615"/>
      <c r="J26" s="616"/>
      <c r="K26" s="616"/>
      <c r="L26" s="616"/>
      <c r="M26" s="616"/>
      <c r="N26" s="861"/>
      <c r="O26" s="862"/>
      <c r="P26" s="862"/>
      <c r="Q26" s="615"/>
      <c r="R26" s="615"/>
      <c r="S26" s="615"/>
      <c r="U26" s="616"/>
      <c r="V26" s="615"/>
      <c r="W26" s="615"/>
      <c r="X26" s="615"/>
      <c r="Y26" s="615"/>
      <c r="Z26" s="615"/>
      <c r="AA26" s="615"/>
      <c r="AB26" s="616"/>
      <c r="AC26" s="616"/>
      <c r="AD26" s="615"/>
      <c r="AE26" s="616"/>
      <c r="AF26" s="615"/>
      <c r="AG26" s="615"/>
      <c r="AH26" s="616"/>
      <c r="AI26" s="615"/>
      <c r="AJ26" s="616"/>
      <c r="AK26" s="615"/>
      <c r="AL26" s="616"/>
      <c r="AM26" s="615"/>
      <c r="AN26" s="616"/>
      <c r="AO26" s="205"/>
      <c r="AP26" s="615"/>
      <c r="AQ26" s="615"/>
      <c r="AR26" s="615"/>
      <c r="AS26" s="616"/>
      <c r="AT26" s="615"/>
      <c r="AU26" s="615"/>
      <c r="AV26" s="615"/>
      <c r="AW26" s="615"/>
      <c r="AX26" s="615"/>
      <c r="AY26" s="615"/>
      <c r="AZ26" s="616"/>
      <c r="BA26" s="615"/>
      <c r="BB26" s="615"/>
      <c r="BC26" s="615"/>
      <c r="BD26" s="615"/>
      <c r="BE26" s="615"/>
      <c r="BF26" s="615"/>
      <c r="BG26" s="615"/>
      <c r="BH26" s="616"/>
      <c r="BI26" s="616"/>
      <c r="BJ26" s="615"/>
      <c r="BK26" s="616"/>
      <c r="BL26" s="615"/>
      <c r="BM26" s="616"/>
      <c r="BN26" s="615"/>
      <c r="BO26" s="616"/>
      <c r="BP26" s="615"/>
      <c r="BQ26" s="616"/>
      <c r="BR26" s="615"/>
    </row>
    <row r="27" spans="1:91">
      <c r="A27" s="179" t="s">
        <v>1054</v>
      </c>
      <c r="B27" s="179"/>
      <c r="C27" s="179"/>
      <c r="D27" s="179"/>
      <c r="E27" s="615"/>
      <c r="F27" s="616"/>
      <c r="G27" s="616"/>
      <c r="H27" s="616"/>
      <c r="I27" s="615"/>
      <c r="J27" s="616"/>
      <c r="K27" s="616"/>
      <c r="L27" s="616"/>
      <c r="M27" s="616"/>
      <c r="N27" s="861"/>
      <c r="O27" s="862"/>
      <c r="P27" s="862"/>
      <c r="Q27" s="615"/>
      <c r="R27" s="615"/>
      <c r="S27" s="615"/>
      <c r="U27" s="616"/>
      <c r="V27" s="615"/>
      <c r="W27" s="615"/>
      <c r="X27" s="615"/>
      <c r="Y27" s="615"/>
      <c r="Z27" s="615"/>
      <c r="AA27" s="615"/>
      <c r="AB27" s="616"/>
      <c r="AC27" s="616"/>
      <c r="AD27" s="615"/>
      <c r="AE27" s="616"/>
      <c r="AF27" s="615"/>
      <c r="AG27" s="615"/>
      <c r="AH27" s="616"/>
      <c r="AI27" s="615"/>
      <c r="AJ27" s="616"/>
      <c r="AK27" s="615"/>
      <c r="AL27" s="616"/>
      <c r="AM27" s="615"/>
      <c r="AN27" s="616"/>
      <c r="AO27" s="205"/>
      <c r="AP27" s="615"/>
      <c r="AQ27" s="615"/>
      <c r="AR27" s="615"/>
      <c r="AS27" s="616"/>
      <c r="AT27" s="615"/>
      <c r="AU27" s="615"/>
      <c r="AV27" s="615"/>
      <c r="AW27" s="615"/>
      <c r="AX27" s="615"/>
      <c r="AY27" s="615"/>
      <c r="AZ27" s="616"/>
      <c r="BA27" s="615"/>
      <c r="BB27" s="615"/>
      <c r="BC27" s="615"/>
      <c r="BD27" s="615"/>
      <c r="BE27" s="615"/>
      <c r="BF27" s="615"/>
      <c r="BG27" s="615"/>
      <c r="BH27" s="616"/>
      <c r="BI27" s="616"/>
      <c r="BJ27" s="615"/>
      <c r="BK27" s="616"/>
      <c r="BL27" s="615"/>
      <c r="BM27" s="616"/>
      <c r="BN27" s="615"/>
      <c r="BO27" s="616"/>
      <c r="BP27" s="615"/>
      <c r="BQ27" s="616"/>
      <c r="BR27" s="615"/>
    </row>
    <row r="28" spans="1:91">
      <c r="A28" s="179"/>
      <c r="B28" s="179" t="s">
        <v>1055</v>
      </c>
      <c r="C28" s="179"/>
      <c r="D28" s="179" t="s">
        <v>56</v>
      </c>
      <c r="E28" s="615">
        <v>66.64</v>
      </c>
      <c r="F28" s="616">
        <v>32</v>
      </c>
      <c r="G28" s="616">
        <v>21</v>
      </c>
      <c r="H28" s="616">
        <v>32</v>
      </c>
      <c r="I28" s="615">
        <v>47.3</v>
      </c>
      <c r="J28" s="616">
        <v>35</v>
      </c>
      <c r="K28" s="616">
        <v>19</v>
      </c>
      <c r="L28" s="616">
        <v>28</v>
      </c>
      <c r="M28" s="616">
        <v>34.6</v>
      </c>
      <c r="N28" s="616">
        <v>17.5</v>
      </c>
      <c r="O28" s="615">
        <v>43.6</v>
      </c>
      <c r="P28" s="615">
        <v>16.899999999999999</v>
      </c>
      <c r="Q28" s="615">
        <v>29</v>
      </c>
      <c r="R28" s="615">
        <v>44</v>
      </c>
      <c r="S28" s="615">
        <v>24.1</v>
      </c>
      <c r="T28" s="179">
        <v>39.4</v>
      </c>
      <c r="U28" s="616">
        <v>19</v>
      </c>
      <c r="V28" s="617">
        <v>34</v>
      </c>
      <c r="W28" s="615">
        <v>26</v>
      </c>
      <c r="X28" s="615">
        <v>34</v>
      </c>
      <c r="Y28" s="615">
        <v>36</v>
      </c>
      <c r="Z28" s="615">
        <v>30</v>
      </c>
      <c r="AA28" s="615">
        <v>21.6</v>
      </c>
      <c r="AB28" s="616">
        <v>30.2</v>
      </c>
      <c r="AC28" s="616">
        <v>46.4</v>
      </c>
      <c r="AD28" s="615">
        <v>30.8</v>
      </c>
      <c r="AE28" s="616">
        <v>24.2</v>
      </c>
      <c r="AF28" s="615">
        <v>36.71</v>
      </c>
      <c r="AG28" s="615">
        <v>33</v>
      </c>
      <c r="AH28" s="616">
        <v>47</v>
      </c>
      <c r="AI28" s="615"/>
      <c r="AJ28" s="616">
        <v>35.299999999999997</v>
      </c>
      <c r="AK28" s="615">
        <v>35.799999999999997</v>
      </c>
      <c r="AL28" s="616">
        <v>35.299999999999997</v>
      </c>
      <c r="AM28" s="615">
        <v>33.700000000000003</v>
      </c>
      <c r="AN28" s="616">
        <v>38.4</v>
      </c>
      <c r="AO28" s="205"/>
      <c r="AP28" s="615">
        <v>38.5</v>
      </c>
      <c r="AQ28" s="615">
        <v>35</v>
      </c>
      <c r="AR28" s="615">
        <v>40</v>
      </c>
      <c r="AS28" s="616">
        <v>31.78</v>
      </c>
      <c r="AT28" s="615">
        <v>35</v>
      </c>
      <c r="AU28" s="615">
        <v>34</v>
      </c>
      <c r="AV28" s="615">
        <v>27</v>
      </c>
      <c r="AW28" s="615">
        <v>32</v>
      </c>
      <c r="AX28" s="615">
        <v>31.8</v>
      </c>
      <c r="AY28" s="615">
        <v>40</v>
      </c>
      <c r="AZ28" s="616">
        <v>28.3</v>
      </c>
      <c r="BA28" s="615">
        <v>41.9</v>
      </c>
      <c r="BB28" s="615">
        <v>41.9</v>
      </c>
      <c r="BC28" s="615">
        <v>46.2</v>
      </c>
      <c r="BD28" s="615">
        <v>46.2</v>
      </c>
      <c r="BE28" s="615">
        <v>58</v>
      </c>
      <c r="BF28" s="615">
        <v>38.9</v>
      </c>
      <c r="BG28" s="615">
        <v>35.6</v>
      </c>
      <c r="BH28" s="616">
        <v>28.8</v>
      </c>
      <c r="BI28" s="616">
        <v>22.6</v>
      </c>
      <c r="BJ28" s="615">
        <v>36.799999999999997</v>
      </c>
      <c r="BK28" s="616">
        <v>15</v>
      </c>
      <c r="BL28" s="615">
        <v>37.5</v>
      </c>
      <c r="BM28" s="616">
        <v>34.5</v>
      </c>
      <c r="BN28" s="615">
        <v>36.799999999999997</v>
      </c>
      <c r="BO28" s="616">
        <v>19.5</v>
      </c>
      <c r="BP28" s="615">
        <v>30</v>
      </c>
      <c r="BQ28" s="616">
        <v>8.6</v>
      </c>
      <c r="BR28" s="615">
        <v>12.1</v>
      </c>
      <c r="BV28" s="179">
        <v>22</v>
      </c>
      <c r="BW28" s="205">
        <v>36.4</v>
      </c>
      <c r="BX28" s="179">
        <v>35</v>
      </c>
      <c r="BY28" s="179">
        <v>35</v>
      </c>
      <c r="BZ28" s="205">
        <v>8.5</v>
      </c>
      <c r="CA28" s="205">
        <v>29.3</v>
      </c>
    </row>
    <row r="29" spans="1:91">
      <c r="A29" s="179"/>
      <c r="B29" s="179" t="s">
        <v>1056</v>
      </c>
      <c r="C29" s="179"/>
      <c r="D29" s="179"/>
      <c r="E29" s="615"/>
      <c r="F29" s="616"/>
      <c r="G29" s="616"/>
      <c r="H29" s="616"/>
      <c r="I29" s="615"/>
      <c r="J29" s="616"/>
      <c r="K29" s="616"/>
      <c r="L29" s="616"/>
      <c r="M29" s="616"/>
      <c r="N29" s="861"/>
      <c r="O29" s="862"/>
      <c r="P29" s="862"/>
      <c r="Q29" s="615"/>
      <c r="R29" s="615"/>
      <c r="S29" s="615"/>
      <c r="U29" s="616"/>
      <c r="V29" s="615"/>
      <c r="W29" s="615"/>
      <c r="X29" s="615"/>
      <c r="Y29" s="615"/>
      <c r="Z29" s="615"/>
      <c r="AA29" s="615"/>
      <c r="AB29" s="616"/>
      <c r="AC29" s="616"/>
      <c r="AD29" s="615"/>
      <c r="AE29" s="616"/>
      <c r="AF29" s="615"/>
      <c r="AG29" s="615"/>
      <c r="AH29" s="616"/>
      <c r="AI29" s="615"/>
      <c r="AJ29" s="616"/>
      <c r="AK29" s="615"/>
      <c r="AL29" s="616"/>
      <c r="AM29" s="615"/>
      <c r="AN29" s="616"/>
      <c r="AO29" s="205"/>
      <c r="AP29" s="615"/>
      <c r="AQ29" s="615"/>
      <c r="AR29" s="615"/>
      <c r="AS29" s="616"/>
      <c r="AT29" s="615"/>
      <c r="AU29" s="615"/>
      <c r="AV29" s="615"/>
      <c r="AW29" s="615"/>
      <c r="AX29" s="615"/>
      <c r="AY29" s="615"/>
      <c r="AZ29" s="616"/>
      <c r="BA29" s="615"/>
      <c r="BB29" s="615"/>
      <c r="BC29" s="615"/>
      <c r="BD29" s="615"/>
      <c r="BE29" s="615"/>
      <c r="BF29" s="615"/>
      <c r="BG29" s="615"/>
      <c r="BH29" s="616"/>
      <c r="BI29" s="616"/>
      <c r="BJ29" s="615"/>
      <c r="BK29" s="616"/>
      <c r="BL29" s="615"/>
      <c r="BM29" s="616"/>
      <c r="BN29" s="615"/>
      <c r="BO29" s="616"/>
      <c r="BP29" s="615"/>
      <c r="BQ29" s="616"/>
      <c r="BR29" s="615"/>
      <c r="CG29" s="179" t="s">
        <v>1308</v>
      </c>
    </row>
    <row r="30" spans="1:91" ht="14.1" customHeight="1">
      <c r="A30" s="179"/>
      <c r="B30" s="179"/>
      <c r="C30" s="179" t="s">
        <v>1103</v>
      </c>
      <c r="D30" s="179" t="s">
        <v>59</v>
      </c>
      <c r="E30" s="615"/>
      <c r="F30" s="863"/>
      <c r="G30" s="616"/>
      <c r="H30" s="616"/>
      <c r="I30" s="615"/>
      <c r="J30" s="616"/>
      <c r="K30" s="863"/>
      <c r="L30" s="863"/>
      <c r="M30" s="863"/>
      <c r="N30" s="863">
        <v>1</v>
      </c>
      <c r="O30" s="617"/>
      <c r="P30" s="617"/>
      <c r="Q30" s="617"/>
      <c r="R30" s="617"/>
      <c r="S30" s="617"/>
      <c r="T30" s="609">
        <v>0.24</v>
      </c>
      <c r="U30" s="863"/>
      <c r="V30" s="617"/>
      <c r="W30" s="617"/>
      <c r="X30" s="617"/>
      <c r="Y30" s="617"/>
      <c r="Z30" s="617"/>
      <c r="AA30" s="617"/>
      <c r="AB30" s="863"/>
      <c r="AC30" s="863">
        <v>2</v>
      </c>
      <c r="AD30" s="617"/>
      <c r="AE30" s="863"/>
      <c r="AF30" s="617"/>
      <c r="AG30" s="617"/>
      <c r="AH30" s="863"/>
      <c r="AI30" s="617"/>
      <c r="AJ30" s="863"/>
      <c r="AK30" s="617"/>
      <c r="AL30" s="863"/>
      <c r="AM30" s="617"/>
      <c r="AN30" s="863">
        <v>0.26205162066559184</v>
      </c>
      <c r="AO30" s="207"/>
      <c r="AP30" s="617"/>
      <c r="AQ30" s="617"/>
      <c r="AR30" s="617"/>
      <c r="AS30" s="863"/>
      <c r="AT30" s="617"/>
      <c r="AU30" s="617"/>
      <c r="AV30" s="617"/>
      <c r="AW30" s="617"/>
      <c r="AX30" s="617"/>
      <c r="AY30" s="617"/>
      <c r="AZ30" s="863"/>
      <c r="BA30" s="617">
        <v>3.67</v>
      </c>
      <c r="BB30" s="617">
        <v>3.67</v>
      </c>
      <c r="BC30" s="617">
        <v>0.29699999999999999</v>
      </c>
      <c r="BD30" s="617">
        <v>0.29699999999999999</v>
      </c>
      <c r="BE30" s="617">
        <v>0.29699999999999999</v>
      </c>
      <c r="BF30" s="617"/>
      <c r="BG30" s="617"/>
      <c r="BH30" s="863"/>
      <c r="BI30" s="863"/>
      <c r="BJ30" s="617">
        <v>0.83432683389400752</v>
      </c>
      <c r="BK30" s="863"/>
      <c r="BL30" s="617"/>
      <c r="BM30" s="863"/>
      <c r="BN30" s="617">
        <v>0.8</v>
      </c>
      <c r="BO30" s="863"/>
      <c r="BP30" s="617"/>
      <c r="BQ30" s="863">
        <v>0.1</v>
      </c>
      <c r="BR30" s="617"/>
      <c r="BS30" s="876"/>
      <c r="BT30" s="207"/>
      <c r="BU30" s="207"/>
      <c r="BV30" s="181"/>
      <c r="BW30" s="207"/>
      <c r="BX30" s="181"/>
      <c r="BY30" s="181"/>
      <c r="BZ30" s="207"/>
      <c r="CA30" s="207"/>
      <c r="CB30" s="181"/>
      <c r="CC30" s="181"/>
      <c r="CD30" s="181"/>
      <c r="CE30" s="181"/>
      <c r="CF30" s="181"/>
      <c r="CH30" s="179" t="s">
        <v>1103</v>
      </c>
      <c r="CI30" s="181" t="s">
        <v>59</v>
      </c>
    </row>
    <row r="31" spans="1:91" ht="14.1" customHeight="1">
      <c r="A31" s="179"/>
      <c r="B31" s="179"/>
      <c r="C31" s="179" t="s">
        <v>1104</v>
      </c>
      <c r="D31" s="179" t="s">
        <v>59</v>
      </c>
      <c r="E31" s="615"/>
      <c r="F31" s="863"/>
      <c r="G31" s="616"/>
      <c r="H31" s="616"/>
      <c r="I31" s="615"/>
      <c r="J31" s="616"/>
      <c r="K31" s="863"/>
      <c r="L31" s="863"/>
      <c r="M31" s="863"/>
      <c r="N31" s="863">
        <v>5.4</v>
      </c>
      <c r="O31" s="617"/>
      <c r="P31" s="617"/>
      <c r="Q31" s="617"/>
      <c r="R31" s="617"/>
      <c r="S31" s="617"/>
      <c r="T31" s="609">
        <v>2.13</v>
      </c>
      <c r="U31" s="863"/>
      <c r="V31" s="617"/>
      <c r="W31" s="617"/>
      <c r="X31" s="617"/>
      <c r="Y31" s="617"/>
      <c r="Z31" s="617"/>
      <c r="AA31" s="617"/>
      <c r="AB31" s="863"/>
      <c r="AC31" s="863">
        <v>4</v>
      </c>
      <c r="AD31" s="617"/>
      <c r="AE31" s="863"/>
      <c r="AF31" s="617"/>
      <c r="AG31" s="617"/>
      <c r="AH31" s="863"/>
      <c r="AI31" s="617"/>
      <c r="AJ31" s="863"/>
      <c r="AK31" s="617"/>
      <c r="AL31" s="863"/>
      <c r="AM31" s="617"/>
      <c r="AN31" s="863">
        <v>2.5428889813990421</v>
      </c>
      <c r="AO31" s="207"/>
      <c r="AP31" s="617"/>
      <c r="AQ31" s="617"/>
      <c r="AR31" s="617"/>
      <c r="AS31" s="863"/>
      <c r="AT31" s="617"/>
      <c r="AU31" s="617"/>
      <c r="AV31" s="617"/>
      <c r="AW31" s="617"/>
      <c r="AX31" s="617"/>
      <c r="AY31" s="617"/>
      <c r="AZ31" s="863"/>
      <c r="BA31" s="617">
        <v>0.7</v>
      </c>
      <c r="BB31" s="617">
        <v>0.7</v>
      </c>
      <c r="BC31" s="617">
        <v>1.99</v>
      </c>
      <c r="BD31" s="617">
        <v>1.99</v>
      </c>
      <c r="BE31" s="617">
        <v>1.99</v>
      </c>
      <c r="BF31" s="617"/>
      <c r="BG31" s="617"/>
      <c r="BH31" s="863"/>
      <c r="BI31" s="863"/>
      <c r="BJ31" s="617">
        <v>1.4410224994430829</v>
      </c>
      <c r="BK31" s="863"/>
      <c r="BL31" s="617"/>
      <c r="BM31" s="863"/>
      <c r="BN31" s="617">
        <v>2</v>
      </c>
      <c r="BO31" s="863"/>
      <c r="BP31" s="617"/>
      <c r="BQ31" s="863">
        <v>5.9</v>
      </c>
      <c r="BR31" s="617"/>
      <c r="BS31" s="876"/>
      <c r="BT31" s="207"/>
      <c r="BU31" s="207"/>
      <c r="BV31" s="181"/>
      <c r="BW31" s="207"/>
      <c r="BX31" s="181"/>
      <c r="BY31" s="181"/>
      <c r="BZ31" s="207"/>
      <c r="CA31" s="207"/>
      <c r="CB31" s="181"/>
      <c r="CC31" s="181"/>
      <c r="CD31" s="181"/>
      <c r="CE31" s="181"/>
      <c r="CF31" s="181"/>
      <c r="CH31" s="179" t="s">
        <v>1104</v>
      </c>
      <c r="CI31" s="181" t="s">
        <v>59</v>
      </c>
    </row>
    <row r="32" spans="1:91" ht="14.1" customHeight="1">
      <c r="A32" s="179"/>
      <c r="B32" s="179"/>
      <c r="C32" s="179" t="s">
        <v>1105</v>
      </c>
      <c r="D32" s="179" t="s">
        <v>59</v>
      </c>
      <c r="E32" s="615"/>
      <c r="F32" s="863"/>
      <c r="G32" s="616"/>
      <c r="H32" s="616"/>
      <c r="I32" s="615"/>
      <c r="J32" s="616"/>
      <c r="K32" s="863"/>
      <c r="L32" s="863"/>
      <c r="M32" s="863"/>
      <c r="N32" s="863">
        <v>75</v>
      </c>
      <c r="O32" s="617"/>
      <c r="P32" s="617"/>
      <c r="Q32" s="617"/>
      <c r="R32" s="617"/>
      <c r="S32" s="617"/>
      <c r="T32" s="609">
        <v>80.98</v>
      </c>
      <c r="U32" s="863"/>
      <c r="V32" s="617"/>
      <c r="W32" s="617"/>
      <c r="X32" s="617"/>
      <c r="Y32" s="617"/>
      <c r="Z32" s="617"/>
      <c r="AA32" s="617"/>
      <c r="AB32" s="863"/>
      <c r="AC32" s="863">
        <v>60</v>
      </c>
      <c r="AD32" s="617"/>
      <c r="AE32" s="863"/>
      <c r="AF32" s="617"/>
      <c r="AG32" s="617"/>
      <c r="AH32" s="863"/>
      <c r="AI32" s="617"/>
      <c r="AJ32" s="863"/>
      <c r="AK32" s="617"/>
      <c r="AL32" s="863"/>
      <c r="AM32" s="617"/>
      <c r="AN32" s="863">
        <v>78.740242827923083</v>
      </c>
      <c r="AO32" s="207"/>
      <c r="AP32" s="617"/>
      <c r="AQ32" s="617"/>
      <c r="AR32" s="617"/>
      <c r="AS32" s="863"/>
      <c r="AT32" s="617"/>
      <c r="AU32" s="617"/>
      <c r="AV32" s="617"/>
      <c r="AW32" s="617"/>
      <c r="AX32" s="617"/>
      <c r="AY32" s="617"/>
      <c r="AZ32" s="863"/>
      <c r="BA32" s="617">
        <v>49.24</v>
      </c>
      <c r="BB32" s="617">
        <v>49.24</v>
      </c>
      <c r="BC32" s="617">
        <v>66.62</v>
      </c>
      <c r="BD32" s="617">
        <v>66.62</v>
      </c>
      <c r="BE32" s="617">
        <v>66.62</v>
      </c>
      <c r="BF32" s="617"/>
      <c r="BG32" s="617"/>
      <c r="BH32" s="863"/>
      <c r="BI32" s="863"/>
      <c r="BJ32" s="617">
        <v>81.474216928514011</v>
      </c>
      <c r="BK32" s="863"/>
      <c r="BL32" s="617"/>
      <c r="BM32" s="863"/>
      <c r="BN32" s="617">
        <v>55</v>
      </c>
      <c r="BO32" s="863"/>
      <c r="BP32" s="617"/>
      <c r="BQ32" s="863">
        <v>91.9</v>
      </c>
      <c r="BR32" s="617"/>
      <c r="BS32" s="876"/>
      <c r="BT32" s="207"/>
      <c r="BU32" s="207"/>
      <c r="BV32" s="181"/>
      <c r="BW32" s="207"/>
      <c r="BX32" s="181"/>
      <c r="BY32" s="181"/>
      <c r="BZ32" s="207"/>
      <c r="CA32" s="207"/>
      <c r="CB32" s="181"/>
      <c r="CC32" s="181"/>
      <c r="CD32" s="181"/>
      <c r="CE32" s="181"/>
      <c r="CF32" s="181"/>
      <c r="CH32" s="179" t="s">
        <v>1105</v>
      </c>
      <c r="CI32" s="181" t="s">
        <v>59</v>
      </c>
    </row>
    <row r="33" spans="1:91" ht="14.1" customHeight="1">
      <c r="A33" s="179"/>
      <c r="B33" s="179"/>
      <c r="C33" s="179" t="s">
        <v>1106</v>
      </c>
      <c r="D33" s="179" t="s">
        <v>59</v>
      </c>
      <c r="E33" s="615"/>
      <c r="F33" s="863"/>
      <c r="G33" s="616"/>
      <c r="H33" s="616"/>
      <c r="I33" s="615"/>
      <c r="J33" s="616"/>
      <c r="K33" s="863"/>
      <c r="L33" s="863"/>
      <c r="M33" s="863"/>
      <c r="N33" s="863">
        <v>12.1</v>
      </c>
      <c r="O33" s="617"/>
      <c r="P33" s="617"/>
      <c r="Q33" s="617"/>
      <c r="R33" s="617"/>
      <c r="S33" s="617"/>
      <c r="T33" s="609">
        <v>7.83</v>
      </c>
      <c r="U33" s="863"/>
      <c r="V33" s="617"/>
      <c r="W33" s="617"/>
      <c r="X33" s="617"/>
      <c r="Y33" s="617"/>
      <c r="Z33" s="617"/>
      <c r="AA33" s="617"/>
      <c r="AB33" s="863"/>
      <c r="AC33" s="863">
        <v>10</v>
      </c>
      <c r="AD33" s="617"/>
      <c r="AE33" s="863"/>
      <c r="AF33" s="617"/>
      <c r="AG33" s="617"/>
      <c r="AH33" s="863"/>
      <c r="AI33" s="617"/>
      <c r="AJ33" s="863"/>
      <c r="AK33" s="617"/>
      <c r="AL33" s="863"/>
      <c r="AM33" s="617"/>
      <c r="AN33" s="863">
        <v>9.8125504367495253</v>
      </c>
      <c r="AO33" s="207"/>
      <c r="AP33" s="617"/>
      <c r="AQ33" s="617"/>
      <c r="AR33" s="617"/>
      <c r="AS33" s="863"/>
      <c r="AT33" s="617"/>
      <c r="AU33" s="617"/>
      <c r="AV33" s="617"/>
      <c r="AW33" s="617"/>
      <c r="AX33" s="617"/>
      <c r="AY33" s="617"/>
      <c r="AZ33" s="863"/>
      <c r="BA33" s="617">
        <v>21.03</v>
      </c>
      <c r="BB33" s="617">
        <v>21.03</v>
      </c>
      <c r="BC33" s="617">
        <v>16.23</v>
      </c>
      <c r="BD33" s="617">
        <v>16.23</v>
      </c>
      <c r="BE33" s="617">
        <v>16.23</v>
      </c>
      <c r="BF33" s="617"/>
      <c r="BG33" s="617"/>
      <c r="BH33" s="863"/>
      <c r="BI33" s="863"/>
      <c r="BJ33" s="617">
        <v>8.9935922281329752</v>
      </c>
      <c r="BK33" s="863"/>
      <c r="BL33" s="617"/>
      <c r="BM33" s="863"/>
      <c r="BN33" s="617">
        <v>15</v>
      </c>
      <c r="BO33" s="863"/>
      <c r="BP33" s="617"/>
      <c r="BQ33" s="863">
        <v>0.86</v>
      </c>
      <c r="BR33" s="617"/>
      <c r="BS33" s="876"/>
      <c r="BT33" s="207"/>
      <c r="BU33" s="207"/>
      <c r="BV33" s="181"/>
      <c r="BW33" s="207"/>
      <c r="BX33" s="181"/>
      <c r="BY33" s="181"/>
      <c r="BZ33" s="207"/>
      <c r="CA33" s="207"/>
      <c r="CB33" s="181"/>
      <c r="CC33" s="181"/>
      <c r="CD33" s="181"/>
      <c r="CE33" s="181"/>
      <c r="CF33" s="181"/>
      <c r="CH33" s="179" t="s">
        <v>1106</v>
      </c>
      <c r="CI33" s="181" t="s">
        <v>59</v>
      </c>
    </row>
    <row r="34" spans="1:91" ht="14.1" customHeight="1">
      <c r="A34" s="179"/>
      <c r="B34" s="179"/>
      <c r="C34" s="179" t="s">
        <v>1107</v>
      </c>
      <c r="D34" s="179" t="s">
        <v>59</v>
      </c>
      <c r="E34" s="615"/>
      <c r="F34" s="863"/>
      <c r="G34" s="616"/>
      <c r="H34" s="616"/>
      <c r="I34" s="615"/>
      <c r="J34" s="616"/>
      <c r="K34" s="863"/>
      <c r="L34" s="863"/>
      <c r="M34" s="863"/>
      <c r="N34" s="863">
        <v>2.9</v>
      </c>
      <c r="O34" s="617"/>
      <c r="P34" s="617"/>
      <c r="Q34" s="617"/>
      <c r="R34" s="617"/>
      <c r="S34" s="617"/>
      <c r="T34" s="609">
        <v>4.99</v>
      </c>
      <c r="U34" s="863"/>
      <c r="V34" s="617"/>
      <c r="W34" s="617"/>
      <c r="X34" s="617"/>
      <c r="Y34" s="617"/>
      <c r="Z34" s="617"/>
      <c r="AA34" s="617"/>
      <c r="AB34" s="863"/>
      <c r="AC34" s="863">
        <v>3</v>
      </c>
      <c r="AD34" s="617"/>
      <c r="AE34" s="863"/>
      <c r="AF34" s="617"/>
      <c r="AG34" s="617"/>
      <c r="AH34" s="863"/>
      <c r="AI34" s="617"/>
      <c r="AJ34" s="863"/>
      <c r="AK34" s="617"/>
      <c r="AL34" s="863"/>
      <c r="AM34" s="617"/>
      <c r="AN34" s="863">
        <v>4.3031688716702359</v>
      </c>
      <c r="AO34" s="207"/>
      <c r="AP34" s="617"/>
      <c r="AQ34" s="617"/>
      <c r="AR34" s="617"/>
      <c r="AS34" s="863"/>
      <c r="AT34" s="617"/>
      <c r="AU34" s="617"/>
      <c r="AV34" s="617"/>
      <c r="AW34" s="617"/>
      <c r="AX34" s="617"/>
      <c r="AY34" s="617"/>
      <c r="AZ34" s="863"/>
      <c r="BA34" s="617">
        <v>15.09</v>
      </c>
      <c r="BB34" s="617">
        <v>15.09</v>
      </c>
      <c r="BC34" s="617">
        <v>8.52</v>
      </c>
      <c r="BD34" s="617">
        <v>8.52</v>
      </c>
      <c r="BE34" s="617">
        <v>8.52</v>
      </c>
      <c r="BF34" s="617"/>
      <c r="BG34" s="617"/>
      <c r="BH34" s="863"/>
      <c r="BI34" s="863"/>
      <c r="BJ34" s="617">
        <v>4.1309311650701712</v>
      </c>
      <c r="BK34" s="863"/>
      <c r="BL34" s="617"/>
      <c r="BM34" s="863"/>
      <c r="BN34" s="617">
        <v>15</v>
      </c>
      <c r="BO34" s="863"/>
      <c r="BP34" s="617"/>
      <c r="BQ34" s="863">
        <v>0.39</v>
      </c>
      <c r="BR34" s="617"/>
      <c r="BS34" s="876"/>
      <c r="BT34" s="207"/>
      <c r="BU34" s="207"/>
      <c r="BV34" s="181"/>
      <c r="BW34" s="207"/>
      <c r="BX34" s="181"/>
      <c r="BY34" s="181"/>
      <c r="BZ34" s="207"/>
      <c r="CA34" s="207"/>
      <c r="CB34" s="181"/>
      <c r="CC34" s="181"/>
      <c r="CD34" s="181"/>
      <c r="CE34" s="181"/>
      <c r="CF34" s="181"/>
      <c r="CH34" s="179" t="s">
        <v>1107</v>
      </c>
      <c r="CI34" s="181" t="s">
        <v>59</v>
      </c>
    </row>
    <row r="35" spans="1:91" ht="14.1" customHeight="1">
      <c r="A35" s="179"/>
      <c r="B35" s="179"/>
      <c r="C35" s="179" t="s">
        <v>1342</v>
      </c>
      <c r="D35" s="179" t="s">
        <v>59</v>
      </c>
      <c r="E35" s="615"/>
      <c r="F35" s="863"/>
      <c r="G35" s="616"/>
      <c r="H35" s="616"/>
      <c r="I35" s="615"/>
      <c r="J35" s="616"/>
      <c r="K35" s="863"/>
      <c r="L35" s="863"/>
      <c r="M35" s="863"/>
      <c r="N35" s="863">
        <v>3.6</v>
      </c>
      <c r="O35" s="617"/>
      <c r="P35" s="617"/>
      <c r="Q35" s="617"/>
      <c r="R35" s="617"/>
      <c r="S35" s="617"/>
      <c r="T35" s="609">
        <v>3.83</v>
      </c>
      <c r="U35" s="863"/>
      <c r="V35" s="617"/>
      <c r="W35" s="617"/>
      <c r="X35" s="617"/>
      <c r="Y35" s="617"/>
      <c r="Z35" s="617"/>
      <c r="AA35" s="617"/>
      <c r="AB35" s="863"/>
      <c r="AC35" s="863">
        <v>6</v>
      </c>
      <c r="AD35" s="617"/>
      <c r="AE35" s="863"/>
      <c r="AF35" s="617"/>
      <c r="AG35" s="617"/>
      <c r="AH35" s="863"/>
      <c r="AI35" s="617"/>
      <c r="AJ35" s="863"/>
      <c r="AK35" s="617"/>
      <c r="AL35" s="863"/>
      <c r="AM35" s="617"/>
      <c r="AN35" s="863">
        <v>3.339097261592511</v>
      </c>
      <c r="AO35" s="207"/>
      <c r="AP35" s="617"/>
      <c r="AQ35" s="617"/>
      <c r="AR35" s="617"/>
      <c r="AS35" s="863"/>
      <c r="AT35" s="617"/>
      <c r="AU35" s="617"/>
      <c r="AV35" s="617"/>
      <c r="AW35" s="617"/>
      <c r="AX35" s="617"/>
      <c r="AY35" s="617"/>
      <c r="AZ35" s="863"/>
      <c r="BA35" s="617">
        <v>10.264999999999992</v>
      </c>
      <c r="BB35" s="617">
        <v>10.264999999999992</v>
      </c>
      <c r="BC35" s="617">
        <v>6.3430000000000035</v>
      </c>
      <c r="BD35" s="617">
        <v>6.3430000000000035</v>
      </c>
      <c r="BE35" s="617">
        <v>6.3430000000000035</v>
      </c>
      <c r="BF35" s="617"/>
      <c r="BG35" s="617"/>
      <c r="BH35" s="863"/>
      <c r="BI35" s="863"/>
      <c r="BJ35" s="617">
        <v>3.125910344945765</v>
      </c>
      <c r="BK35" s="863"/>
      <c r="BL35" s="617"/>
      <c r="BM35" s="863"/>
      <c r="BN35" s="617">
        <v>12.2</v>
      </c>
      <c r="BO35" s="863"/>
      <c r="BP35" s="617"/>
      <c r="BQ35" s="863">
        <v>0.85</v>
      </c>
      <c r="BR35" s="617"/>
      <c r="BS35" s="876"/>
      <c r="BT35" s="207"/>
      <c r="BU35" s="207"/>
      <c r="BV35" s="181"/>
      <c r="BW35" s="207"/>
      <c r="BX35" s="181"/>
      <c r="BY35" s="181"/>
      <c r="BZ35" s="207"/>
      <c r="CA35" s="207"/>
      <c r="CB35" s="181"/>
      <c r="CC35" s="181"/>
      <c r="CD35" s="181"/>
      <c r="CE35" s="181"/>
      <c r="CF35" s="181"/>
      <c r="CH35" s="179" t="s">
        <v>1342</v>
      </c>
      <c r="CI35" s="181" t="s">
        <v>59</v>
      </c>
    </row>
    <row r="36" spans="1:91" ht="14.1" customHeight="1">
      <c r="A36" s="179"/>
      <c r="B36" s="179"/>
      <c r="C36" s="179" t="s">
        <v>1343</v>
      </c>
      <c r="D36" s="179" t="s">
        <v>59</v>
      </c>
      <c r="E36" s="615"/>
      <c r="F36" s="863"/>
      <c r="G36" s="616"/>
      <c r="H36" s="616"/>
      <c r="I36" s="615"/>
      <c r="J36" s="616"/>
      <c r="K36" s="863"/>
      <c r="L36" s="863"/>
      <c r="M36" s="863"/>
      <c r="N36" s="863">
        <v>0</v>
      </c>
      <c r="O36" s="617"/>
      <c r="P36" s="617"/>
      <c r="Q36" s="617"/>
      <c r="R36" s="617"/>
      <c r="S36" s="617"/>
      <c r="T36" s="609">
        <v>0</v>
      </c>
      <c r="U36" s="863"/>
      <c r="V36" s="617"/>
      <c r="W36" s="617"/>
      <c r="X36" s="617"/>
      <c r="Y36" s="617"/>
      <c r="Z36" s="617"/>
      <c r="AA36" s="617"/>
      <c r="AB36" s="863"/>
      <c r="AC36" s="863">
        <v>15</v>
      </c>
      <c r="AD36" s="617"/>
      <c r="AE36" s="863"/>
      <c r="AF36" s="617"/>
      <c r="AG36" s="617"/>
      <c r="AH36" s="863"/>
      <c r="AI36" s="617"/>
      <c r="AJ36" s="863"/>
      <c r="AK36" s="617"/>
      <c r="AL36" s="863"/>
      <c r="AM36" s="617"/>
      <c r="AN36" s="863">
        <v>1</v>
      </c>
      <c r="AO36" s="207"/>
      <c r="AP36" s="617"/>
      <c r="AQ36" s="617"/>
      <c r="AR36" s="617"/>
      <c r="AS36" s="863"/>
      <c r="AT36" s="617"/>
      <c r="AU36" s="617"/>
      <c r="AV36" s="617"/>
      <c r="AW36" s="617"/>
      <c r="AX36" s="617"/>
      <c r="AY36" s="617"/>
      <c r="AZ36" s="863"/>
      <c r="BA36" s="617">
        <v>5.0000000000000001E-3</v>
      </c>
      <c r="BB36" s="617">
        <v>5.0000000000000001E-3</v>
      </c>
      <c r="BC36" s="617">
        <v>0</v>
      </c>
      <c r="BD36" s="617">
        <v>0</v>
      </c>
      <c r="BE36" s="617">
        <v>0</v>
      </c>
      <c r="BF36" s="617"/>
      <c r="BG36" s="617"/>
      <c r="BH36" s="863"/>
      <c r="BI36" s="863"/>
      <c r="BJ36" s="617">
        <v>0</v>
      </c>
      <c r="BK36" s="863"/>
      <c r="BL36" s="617"/>
      <c r="BM36" s="863"/>
      <c r="BN36" s="617">
        <v>0</v>
      </c>
      <c r="BO36" s="863"/>
      <c r="BP36" s="617"/>
      <c r="BQ36" s="863">
        <v>0</v>
      </c>
      <c r="BR36" s="617"/>
      <c r="BS36" s="876"/>
      <c r="BT36" s="207"/>
      <c r="BU36" s="207"/>
      <c r="BV36" s="181"/>
      <c r="BW36" s="207"/>
      <c r="BX36" s="181"/>
      <c r="BY36" s="181"/>
      <c r="BZ36" s="207"/>
      <c r="CA36" s="207"/>
      <c r="CB36" s="181"/>
      <c r="CC36" s="181"/>
      <c r="CD36" s="181"/>
      <c r="CE36" s="181"/>
      <c r="CF36" s="181"/>
      <c r="CH36" s="179" t="s">
        <v>1343</v>
      </c>
      <c r="CI36" s="181" t="s">
        <v>59</v>
      </c>
    </row>
    <row r="37" spans="1:91">
      <c r="A37" s="179"/>
      <c r="B37" s="179"/>
      <c r="C37" s="179"/>
      <c r="D37" s="179"/>
      <c r="E37" s="615"/>
      <c r="F37" s="616"/>
      <c r="G37" s="616"/>
      <c r="H37" s="616"/>
      <c r="I37" s="615"/>
      <c r="J37" s="616"/>
      <c r="K37" s="616"/>
      <c r="L37" s="616"/>
      <c r="M37" s="616"/>
      <c r="N37" s="861"/>
      <c r="O37" s="862"/>
      <c r="P37" s="862"/>
      <c r="Q37" s="615"/>
      <c r="R37" s="615"/>
      <c r="S37" s="615"/>
      <c r="U37" s="616"/>
      <c r="V37" s="615"/>
      <c r="W37" s="615"/>
      <c r="X37" s="615"/>
      <c r="Y37" s="615"/>
      <c r="Z37" s="615"/>
      <c r="AA37" s="615"/>
      <c r="AB37" s="616"/>
      <c r="AC37" s="616"/>
      <c r="AD37" s="615"/>
      <c r="AE37" s="616"/>
      <c r="AF37" s="615"/>
      <c r="AG37" s="615"/>
      <c r="AH37" s="616"/>
      <c r="AI37" s="615"/>
      <c r="AJ37" s="616"/>
      <c r="AK37" s="615"/>
      <c r="AL37" s="616"/>
      <c r="AM37" s="615"/>
      <c r="AN37" s="616"/>
      <c r="AO37" s="205"/>
      <c r="AP37" s="615"/>
      <c r="AQ37" s="615"/>
      <c r="AR37" s="615"/>
      <c r="AS37" s="616"/>
      <c r="AT37" s="615"/>
      <c r="AU37" s="615"/>
      <c r="AV37" s="615"/>
      <c r="AW37" s="615"/>
      <c r="AX37" s="615"/>
      <c r="AY37" s="615"/>
      <c r="AZ37" s="616"/>
      <c r="BA37" s="615"/>
      <c r="BB37" s="615"/>
      <c r="BC37" s="615"/>
      <c r="BD37" s="615"/>
      <c r="BE37" s="615"/>
      <c r="BF37" s="615"/>
      <c r="BG37" s="615"/>
      <c r="BH37" s="616"/>
      <c r="BI37" s="616"/>
      <c r="BJ37" s="615"/>
      <c r="BK37" s="616"/>
      <c r="BL37" s="615"/>
      <c r="BM37" s="616"/>
      <c r="BN37" s="615"/>
      <c r="BO37" s="616"/>
      <c r="BP37" s="615"/>
      <c r="BQ37" s="616"/>
      <c r="BR37" s="615"/>
    </row>
    <row r="38" spans="1:91">
      <c r="A38" s="179" t="s">
        <v>1057</v>
      </c>
      <c r="B38" s="179"/>
      <c r="C38" s="179"/>
      <c r="D38" s="179"/>
      <c r="E38" s="615"/>
      <c r="F38" s="616"/>
      <c r="G38" s="616"/>
      <c r="H38" s="616"/>
      <c r="I38" s="615"/>
      <c r="J38" s="616"/>
      <c r="K38" s="616"/>
      <c r="L38" s="616"/>
      <c r="M38" s="616"/>
      <c r="N38" s="861"/>
      <c r="O38" s="862"/>
      <c r="P38" s="862"/>
      <c r="Q38" s="615"/>
      <c r="R38" s="615"/>
      <c r="S38" s="615"/>
      <c r="U38" s="616"/>
      <c r="V38" s="615"/>
      <c r="W38" s="615"/>
      <c r="X38" s="615"/>
      <c r="Y38" s="615"/>
      <c r="Z38" s="615"/>
      <c r="AA38" s="615"/>
      <c r="AB38" s="616"/>
      <c r="AC38" s="616"/>
      <c r="AD38" s="615"/>
      <c r="AE38" s="616"/>
      <c r="AF38" s="615"/>
      <c r="AG38" s="615"/>
      <c r="AH38" s="616"/>
      <c r="AI38" s="615"/>
      <c r="AJ38" s="616"/>
      <c r="AK38" s="615"/>
      <c r="AL38" s="616"/>
      <c r="AM38" s="615"/>
      <c r="AN38" s="616"/>
      <c r="AO38" s="205"/>
      <c r="AP38" s="615"/>
      <c r="AQ38" s="615"/>
      <c r="AR38" s="615"/>
      <c r="AS38" s="616"/>
      <c r="AT38" s="615"/>
      <c r="AU38" s="615"/>
      <c r="AV38" s="615"/>
      <c r="AW38" s="615"/>
      <c r="AX38" s="615"/>
      <c r="AY38" s="615"/>
      <c r="AZ38" s="616"/>
      <c r="BA38" s="615"/>
      <c r="BB38" s="615"/>
      <c r="BC38" s="615"/>
      <c r="BD38" s="615"/>
      <c r="BE38" s="615"/>
      <c r="BF38" s="615"/>
      <c r="BG38" s="615"/>
      <c r="BH38" s="616"/>
      <c r="BI38" s="616"/>
      <c r="BJ38" s="615"/>
      <c r="BK38" s="616"/>
      <c r="BL38" s="615"/>
      <c r="BM38" s="616"/>
      <c r="BN38" s="615"/>
      <c r="BO38" s="616"/>
      <c r="BP38" s="615"/>
      <c r="BQ38" s="616"/>
      <c r="BR38" s="615"/>
    </row>
    <row r="39" spans="1:91">
      <c r="A39" s="179" t="s">
        <v>1058</v>
      </c>
      <c r="B39" s="179"/>
      <c r="C39" s="179"/>
      <c r="D39" s="179"/>
      <c r="E39" s="615"/>
      <c r="F39" s="616"/>
      <c r="G39" s="616"/>
      <c r="H39" s="616"/>
      <c r="I39" s="615"/>
      <c r="J39" s="616"/>
      <c r="K39" s="616"/>
      <c r="L39" s="616"/>
      <c r="M39" s="616"/>
      <c r="N39" s="861"/>
      <c r="O39" s="862"/>
      <c r="P39" s="862"/>
      <c r="Q39" s="615"/>
      <c r="R39" s="615"/>
      <c r="S39" s="615"/>
      <c r="U39" s="616"/>
      <c r="V39" s="615"/>
      <c r="W39" s="615"/>
      <c r="X39" s="615"/>
      <c r="Y39" s="615"/>
      <c r="Z39" s="615"/>
      <c r="AA39" s="615"/>
      <c r="AB39" s="616"/>
      <c r="AC39" s="616"/>
      <c r="AD39" s="615"/>
      <c r="AE39" s="616"/>
      <c r="AF39" s="615"/>
      <c r="AG39" s="615"/>
      <c r="AH39" s="616"/>
      <c r="AI39" s="615"/>
      <c r="AJ39" s="616"/>
      <c r="AK39" s="615"/>
      <c r="AL39" s="616"/>
      <c r="AM39" s="615"/>
      <c r="AN39" s="616"/>
      <c r="AO39" s="205"/>
      <c r="AP39" s="615"/>
      <c r="AQ39" s="615"/>
      <c r="AR39" s="615"/>
      <c r="AS39" s="616"/>
      <c r="AT39" s="615"/>
      <c r="AU39" s="615"/>
      <c r="AV39" s="615"/>
      <c r="AW39" s="615"/>
      <c r="AX39" s="615"/>
      <c r="AY39" s="615"/>
      <c r="AZ39" s="616"/>
      <c r="BA39" s="615"/>
      <c r="BB39" s="615"/>
      <c r="BC39" s="615"/>
      <c r="BD39" s="615"/>
      <c r="BE39" s="615"/>
      <c r="BF39" s="615"/>
      <c r="BG39" s="615"/>
      <c r="BH39" s="616"/>
      <c r="BI39" s="616"/>
      <c r="BJ39" s="615"/>
      <c r="BK39" s="616"/>
      <c r="BL39" s="615"/>
      <c r="BM39" s="616"/>
      <c r="BN39" s="615"/>
      <c r="BO39" s="616"/>
      <c r="BP39" s="615"/>
      <c r="BQ39" s="616"/>
      <c r="BR39" s="615"/>
    </row>
    <row r="40" spans="1:91">
      <c r="A40" s="179"/>
      <c r="B40" s="179" t="s">
        <v>1059</v>
      </c>
      <c r="C40" s="179"/>
      <c r="D40" s="179" t="s">
        <v>28</v>
      </c>
      <c r="E40" s="615">
        <v>30503</v>
      </c>
      <c r="F40" s="863">
        <v>584.29</v>
      </c>
      <c r="G40" s="616">
        <v>200</v>
      </c>
      <c r="H40" s="616"/>
      <c r="I40" s="615">
        <v>2000</v>
      </c>
      <c r="J40" s="616">
        <v>1299</v>
      </c>
      <c r="K40" s="863">
        <v>370</v>
      </c>
      <c r="L40" s="863">
        <v>1403</v>
      </c>
      <c r="M40" s="863">
        <v>333</v>
      </c>
      <c r="N40" s="863">
        <v>7276</v>
      </c>
      <c r="O40" s="617">
        <f>(168+1089)/2</f>
        <v>628.5</v>
      </c>
      <c r="P40" s="617">
        <v>48.4</v>
      </c>
      <c r="Q40" s="617">
        <v>8</v>
      </c>
      <c r="R40" s="617">
        <v>1700</v>
      </c>
      <c r="S40" s="617"/>
      <c r="T40" s="181"/>
      <c r="U40" s="863">
        <v>25</v>
      </c>
      <c r="V40" s="615"/>
      <c r="W40" s="617"/>
      <c r="X40" s="617"/>
      <c r="Y40" s="617"/>
      <c r="Z40" s="617">
        <v>625</v>
      </c>
      <c r="AA40" s="617">
        <v>750</v>
      </c>
      <c r="AB40" s="863">
        <v>775</v>
      </c>
      <c r="AC40" s="863">
        <v>351</v>
      </c>
      <c r="AD40" s="617">
        <v>500</v>
      </c>
      <c r="AE40" s="863">
        <v>908</v>
      </c>
      <c r="AF40" s="617">
        <v>3752.7779999999998</v>
      </c>
      <c r="AG40" s="617"/>
      <c r="AH40" s="863">
        <v>1733</v>
      </c>
      <c r="AI40" s="617">
        <v>900</v>
      </c>
      <c r="AJ40" s="863">
        <v>20848.68</v>
      </c>
      <c r="AK40" s="617">
        <v>1311</v>
      </c>
      <c r="AL40" s="863">
        <v>19652.36</v>
      </c>
      <c r="AM40" s="617">
        <v>1241</v>
      </c>
      <c r="AN40" s="863">
        <v>1150</v>
      </c>
      <c r="AO40" s="207">
        <v>4609</v>
      </c>
      <c r="AP40" s="617">
        <v>5463</v>
      </c>
      <c r="AQ40" s="617"/>
      <c r="AR40" s="617">
        <v>2363.239</v>
      </c>
      <c r="AS40" s="863">
        <v>29.645</v>
      </c>
      <c r="AT40" s="617">
        <v>481.78</v>
      </c>
      <c r="AU40" s="617">
        <v>570</v>
      </c>
      <c r="AV40" s="617">
        <v>225</v>
      </c>
      <c r="AW40" s="617"/>
      <c r="AX40" s="617">
        <v>520</v>
      </c>
      <c r="AY40" s="617"/>
      <c r="AZ40" s="863">
        <v>16576</v>
      </c>
      <c r="BA40" s="617">
        <v>1273</v>
      </c>
      <c r="BB40" s="617">
        <v>1273</v>
      </c>
      <c r="BC40" s="617">
        <v>906</v>
      </c>
      <c r="BD40" s="617">
        <v>2496</v>
      </c>
      <c r="BE40" s="617">
        <v>8571</v>
      </c>
      <c r="BF40" s="617">
        <v>325</v>
      </c>
      <c r="BG40" s="617"/>
      <c r="BH40" s="863">
        <v>2000</v>
      </c>
      <c r="BI40" s="863">
        <v>168</v>
      </c>
      <c r="BJ40" s="617">
        <v>186.7424</v>
      </c>
      <c r="BK40" s="863">
        <v>382</v>
      </c>
      <c r="BL40" s="617">
        <v>1660.2</v>
      </c>
      <c r="BM40" s="863">
        <v>885</v>
      </c>
      <c r="BN40" s="617">
        <v>5907</v>
      </c>
      <c r="BO40" s="863">
        <v>292.42864462458925</v>
      </c>
      <c r="BP40" s="617">
        <v>500</v>
      </c>
      <c r="BQ40" s="863">
        <v>111</v>
      </c>
      <c r="BR40" s="617">
        <v>145</v>
      </c>
      <c r="BS40" s="876"/>
      <c r="BT40" s="207">
        <v>1310.7157249400777</v>
      </c>
      <c r="BU40" s="207">
        <v>18574.911058077738</v>
      </c>
      <c r="BV40" s="181">
        <v>250</v>
      </c>
      <c r="BW40" s="207">
        <v>4000</v>
      </c>
      <c r="BX40" s="181">
        <v>238</v>
      </c>
      <c r="BY40" s="181">
        <v>238</v>
      </c>
      <c r="BZ40" s="207">
        <v>110</v>
      </c>
      <c r="CA40" s="207">
        <v>10169</v>
      </c>
      <c r="CB40" s="181"/>
      <c r="CC40" s="181"/>
      <c r="CD40" s="181"/>
      <c r="CE40" s="181"/>
      <c r="CF40" s="181"/>
      <c r="CG40" s="575" t="s">
        <v>1301</v>
      </c>
      <c r="CH40" s="181"/>
      <c r="CI40" s="181"/>
    </row>
    <row r="41" spans="1:91">
      <c r="A41" s="179"/>
      <c r="B41" s="179" t="s">
        <v>1060</v>
      </c>
      <c r="C41" s="179"/>
      <c r="D41" s="179" t="s">
        <v>31</v>
      </c>
      <c r="E41" s="615"/>
      <c r="F41" s="864">
        <v>0.5</v>
      </c>
      <c r="G41" s="616"/>
      <c r="H41" s="616">
        <v>4</v>
      </c>
      <c r="I41" s="615">
        <v>0.18</v>
      </c>
      <c r="J41" s="616"/>
      <c r="K41" s="864">
        <v>1.3</v>
      </c>
      <c r="L41" s="864">
        <v>0.1</v>
      </c>
      <c r="M41" s="864"/>
      <c r="N41" s="864">
        <v>1</v>
      </c>
      <c r="O41" s="618">
        <v>3.63</v>
      </c>
      <c r="P41" s="618">
        <v>7.77</v>
      </c>
      <c r="Q41" s="618">
        <v>1.52</v>
      </c>
      <c r="R41" s="618"/>
      <c r="S41" s="618">
        <v>0.57999999999999996</v>
      </c>
      <c r="T41" s="182"/>
      <c r="U41" s="864">
        <v>3</v>
      </c>
      <c r="V41" s="618"/>
      <c r="W41" s="618">
        <v>0.11</v>
      </c>
      <c r="X41" s="618"/>
      <c r="Y41" s="618">
        <v>1</v>
      </c>
      <c r="Z41" s="618">
        <v>1.5</v>
      </c>
      <c r="AA41" s="618">
        <v>0.05</v>
      </c>
      <c r="AB41" s="864">
        <v>1.5</v>
      </c>
      <c r="AC41" s="864">
        <v>0.06</v>
      </c>
      <c r="AD41" s="618">
        <v>0.3</v>
      </c>
      <c r="AE41" s="864">
        <v>3.2</v>
      </c>
      <c r="AF41" s="618"/>
      <c r="AG41" s="618"/>
      <c r="AH41" s="864">
        <v>0.3</v>
      </c>
      <c r="AI41" s="618">
        <v>0.21</v>
      </c>
      <c r="AJ41" s="864">
        <v>0.70399999999999996</v>
      </c>
      <c r="AK41" s="618">
        <v>1.08</v>
      </c>
      <c r="AL41" s="864">
        <v>3.9</v>
      </c>
      <c r="AM41" s="618"/>
      <c r="AN41" s="864">
        <v>0.3</v>
      </c>
      <c r="AO41" s="208">
        <v>0.9</v>
      </c>
      <c r="AP41" s="618"/>
      <c r="AQ41" s="618"/>
      <c r="AR41" s="618"/>
      <c r="AS41" s="864">
        <v>3</v>
      </c>
      <c r="AT41" s="618">
        <v>9</v>
      </c>
      <c r="AU41" s="618">
        <v>0.42857099999999998</v>
      </c>
      <c r="AV41" s="618">
        <v>0.43</v>
      </c>
      <c r="AW41" s="618"/>
      <c r="AX41" s="618">
        <v>1</v>
      </c>
      <c r="AY41" s="618">
        <v>0.1</v>
      </c>
      <c r="AZ41" s="864">
        <v>3.96</v>
      </c>
      <c r="BA41" s="618">
        <v>0.77</v>
      </c>
      <c r="BB41" s="618">
        <v>0.77</v>
      </c>
      <c r="BC41" s="618">
        <v>0.9</v>
      </c>
      <c r="BD41" s="618">
        <v>0.9</v>
      </c>
      <c r="BE41" s="618">
        <v>0.9</v>
      </c>
      <c r="BF41" s="618"/>
      <c r="BG41" s="618"/>
      <c r="BH41" s="864">
        <v>0.2</v>
      </c>
      <c r="BI41" s="864">
        <v>8.0148668721892893</v>
      </c>
      <c r="BJ41" s="618">
        <v>37.08</v>
      </c>
      <c r="BK41" s="864">
        <v>13.197603235987913</v>
      </c>
      <c r="BL41" s="618">
        <v>0.25</v>
      </c>
      <c r="BM41" s="864">
        <v>0.36</v>
      </c>
      <c r="BN41" s="618">
        <v>8</v>
      </c>
      <c r="BO41" s="864">
        <v>37.108830718868568</v>
      </c>
      <c r="BP41" s="618">
        <v>1.28</v>
      </c>
      <c r="BQ41" s="864">
        <v>0.1</v>
      </c>
      <c r="BR41" s="618"/>
      <c r="BS41" s="877"/>
      <c r="BT41" s="208">
        <v>1.3103448275862069</v>
      </c>
      <c r="BU41" s="208">
        <v>1.7741700109449108</v>
      </c>
      <c r="BV41" s="182">
        <v>0.25</v>
      </c>
      <c r="BW41" s="208">
        <v>0.56938996083449389</v>
      </c>
      <c r="BX41" s="182">
        <v>8.6999999999999993</v>
      </c>
      <c r="BY41" s="182">
        <v>8.6999999999999993</v>
      </c>
      <c r="BZ41" s="208"/>
      <c r="CA41" s="208">
        <v>0.06</v>
      </c>
      <c r="CB41" s="182"/>
      <c r="CC41" s="182"/>
      <c r="CD41" s="182"/>
      <c r="CE41" s="182"/>
      <c r="CF41" s="182"/>
      <c r="CG41" s="182"/>
      <c r="CH41" s="182" t="s">
        <v>1302</v>
      </c>
      <c r="CI41" s="182" t="s">
        <v>1340</v>
      </c>
      <c r="CJ41" s="209">
        <v>0</v>
      </c>
      <c r="CK41" s="209">
        <v>0</v>
      </c>
    </row>
    <row r="42" spans="1:91">
      <c r="A42" s="179"/>
      <c r="B42" s="179" t="s">
        <v>1061</v>
      </c>
      <c r="C42" s="179"/>
      <c r="D42" s="179" t="s">
        <v>31</v>
      </c>
      <c r="E42" s="615"/>
      <c r="F42" s="864">
        <v>1.5</v>
      </c>
      <c r="G42" s="616">
        <v>1.35</v>
      </c>
      <c r="H42" s="616">
        <v>4.67</v>
      </c>
      <c r="I42" s="615">
        <v>0</v>
      </c>
      <c r="J42" s="616"/>
      <c r="K42" s="864">
        <v>1.3</v>
      </c>
      <c r="L42" s="864">
        <v>0.5</v>
      </c>
      <c r="M42" s="864"/>
      <c r="N42" s="864">
        <v>1</v>
      </c>
      <c r="O42" s="618">
        <v>1.67</v>
      </c>
      <c r="P42" s="618"/>
      <c r="Q42" s="618"/>
      <c r="R42" s="618"/>
      <c r="S42" s="618"/>
      <c r="T42" s="182"/>
      <c r="U42" s="864"/>
      <c r="V42" s="618"/>
      <c r="W42" s="618"/>
      <c r="X42" s="618"/>
      <c r="Y42" s="618"/>
      <c r="Z42" s="618"/>
      <c r="AA42" s="618">
        <v>1</v>
      </c>
      <c r="AB42" s="864">
        <v>2.5</v>
      </c>
      <c r="AC42" s="864">
        <v>0</v>
      </c>
      <c r="AD42" s="618"/>
      <c r="AE42" s="864">
        <v>4.2</v>
      </c>
      <c r="AF42" s="618"/>
      <c r="AG42" s="618"/>
      <c r="AH42" s="864">
        <v>1.3</v>
      </c>
      <c r="AI42" s="618">
        <v>1.72</v>
      </c>
      <c r="AJ42" s="864"/>
      <c r="AK42" s="618"/>
      <c r="AL42" s="864">
        <v>3.9</v>
      </c>
      <c r="AM42" s="618"/>
      <c r="AN42" s="864">
        <v>1.3</v>
      </c>
      <c r="AO42" s="208">
        <v>0.9</v>
      </c>
      <c r="AP42" s="618"/>
      <c r="AQ42" s="618"/>
      <c r="AR42" s="618"/>
      <c r="AS42" s="864"/>
      <c r="AT42" s="618"/>
      <c r="AU42" s="618">
        <v>1.4</v>
      </c>
      <c r="AV42" s="618"/>
      <c r="AW42" s="618"/>
      <c r="AX42" s="618">
        <v>1</v>
      </c>
      <c r="AY42" s="618"/>
      <c r="AZ42" s="864">
        <v>5.9</v>
      </c>
      <c r="BA42" s="618">
        <v>0</v>
      </c>
      <c r="BB42" s="618">
        <v>0</v>
      </c>
      <c r="BC42" s="618">
        <v>0</v>
      </c>
      <c r="BD42" s="618">
        <v>0</v>
      </c>
      <c r="BE42" s="618">
        <v>0</v>
      </c>
      <c r="BF42" s="618"/>
      <c r="BG42" s="618"/>
      <c r="BH42" s="864">
        <v>1.5</v>
      </c>
      <c r="BI42" s="864">
        <v>2.3728195921757522</v>
      </c>
      <c r="BJ42" s="618">
        <v>13.7</v>
      </c>
      <c r="BK42" s="864">
        <v>10.893360721670293</v>
      </c>
      <c r="BL42" s="618">
        <v>0</v>
      </c>
      <c r="BM42" s="864">
        <v>1.4</v>
      </c>
      <c r="BN42" s="618">
        <v>6.15</v>
      </c>
      <c r="BO42" s="864">
        <v>39.981743284906116</v>
      </c>
      <c r="BP42" s="618"/>
      <c r="BQ42" s="864"/>
      <c r="BR42" s="618"/>
      <c r="BS42" s="877"/>
      <c r="BT42" s="208">
        <v>2.5127436281859072</v>
      </c>
      <c r="BU42" s="208">
        <v>0</v>
      </c>
      <c r="BV42" s="182"/>
      <c r="BW42" s="208">
        <v>0</v>
      </c>
      <c r="BX42" s="182">
        <v>6</v>
      </c>
      <c r="BY42" s="182">
        <v>6</v>
      </c>
      <c r="BZ42" s="208"/>
      <c r="CA42" s="208">
        <v>0.06</v>
      </c>
      <c r="CB42" s="182"/>
      <c r="CC42" s="182"/>
      <c r="CD42" s="182"/>
      <c r="CE42" s="182"/>
      <c r="CF42" s="182"/>
      <c r="CG42" s="182"/>
      <c r="CH42" s="182" t="s">
        <v>1303</v>
      </c>
      <c r="CI42" s="182" t="s">
        <v>1340</v>
      </c>
      <c r="CJ42" s="209">
        <v>1.355</v>
      </c>
      <c r="CK42" s="209">
        <v>1.4901666091324246</v>
      </c>
    </row>
    <row r="43" spans="1:91">
      <c r="A43" s="179"/>
      <c r="B43" s="179" t="s">
        <v>1062</v>
      </c>
      <c r="C43" s="179"/>
      <c r="D43" s="179" t="s">
        <v>35</v>
      </c>
      <c r="E43" s="615"/>
      <c r="F43" s="864">
        <v>30.26</v>
      </c>
      <c r="G43" s="616"/>
      <c r="H43" s="616"/>
      <c r="I43" s="615">
        <v>666</v>
      </c>
      <c r="J43" s="616"/>
      <c r="K43" s="864">
        <v>580</v>
      </c>
      <c r="L43" s="864"/>
      <c r="M43" s="864"/>
      <c r="N43" s="864"/>
      <c r="O43" s="618">
        <v>666.67</v>
      </c>
      <c r="P43" s="618"/>
      <c r="Q43" s="618"/>
      <c r="R43" s="618"/>
      <c r="S43" s="618"/>
      <c r="T43" s="182"/>
      <c r="U43" s="864"/>
      <c r="V43" s="618"/>
      <c r="W43" s="618"/>
      <c r="X43" s="618"/>
      <c r="Y43" s="618"/>
      <c r="Z43" s="618"/>
      <c r="AA43" s="618"/>
      <c r="AB43" s="864"/>
      <c r="AC43" s="864"/>
      <c r="AD43" s="618"/>
      <c r="AE43" s="864"/>
      <c r="AF43" s="618"/>
      <c r="AG43" s="618">
        <v>0</v>
      </c>
      <c r="AH43" s="864"/>
      <c r="AI43" s="618">
        <v>28</v>
      </c>
      <c r="AJ43" s="864"/>
      <c r="AK43" s="618"/>
      <c r="AL43" s="864">
        <v>256.39999999999998</v>
      </c>
      <c r="AM43" s="618"/>
      <c r="AN43" s="864"/>
      <c r="AO43" s="208"/>
      <c r="AP43" s="618"/>
      <c r="AQ43" s="618"/>
      <c r="AR43" s="618"/>
      <c r="AS43" s="864"/>
      <c r="AT43" s="618"/>
      <c r="AU43" s="618"/>
      <c r="AV43" s="618">
        <v>0</v>
      </c>
      <c r="AW43" s="618"/>
      <c r="AX43" s="618"/>
      <c r="AY43" s="618"/>
      <c r="AZ43" s="864">
        <v>1000</v>
      </c>
      <c r="BA43" s="618">
        <v>0</v>
      </c>
      <c r="BB43" s="618">
        <v>0</v>
      </c>
      <c r="BC43" s="618">
        <v>0</v>
      </c>
      <c r="BD43" s="618">
        <v>0</v>
      </c>
      <c r="BE43" s="618">
        <v>0</v>
      </c>
      <c r="BF43" s="618"/>
      <c r="BG43" s="618"/>
      <c r="BH43" s="864"/>
      <c r="BI43" s="864">
        <v>0</v>
      </c>
      <c r="BJ43" s="618">
        <v>0</v>
      </c>
      <c r="BK43" s="864"/>
      <c r="BL43" s="618"/>
      <c r="BM43" s="864"/>
      <c r="BN43" s="618">
        <v>0</v>
      </c>
      <c r="BO43" s="864"/>
      <c r="BP43" s="618"/>
      <c r="BQ43" s="864"/>
      <c r="BR43" s="618"/>
      <c r="BS43" s="877"/>
      <c r="BT43" s="208"/>
      <c r="BU43" s="208"/>
      <c r="BV43" s="182"/>
      <c r="BW43" s="208"/>
      <c r="BX43" s="182">
        <v>0</v>
      </c>
      <c r="BY43" s="182">
        <v>8</v>
      </c>
      <c r="BZ43" s="208"/>
      <c r="CA43" s="208"/>
      <c r="CB43" s="182"/>
      <c r="CC43" s="182"/>
      <c r="CD43" s="182"/>
      <c r="CE43" s="182"/>
      <c r="CF43" s="182"/>
      <c r="CG43" s="182"/>
      <c r="CH43" s="182" t="s">
        <v>1304</v>
      </c>
      <c r="CI43" s="182" t="s">
        <v>1340</v>
      </c>
      <c r="CJ43" s="209">
        <v>-0.02</v>
      </c>
      <c r="CK43" s="209">
        <v>2.9836960712762432E-2</v>
      </c>
    </row>
    <row r="44" spans="1:91">
      <c r="A44" s="179"/>
      <c r="B44" s="179" t="s">
        <v>1063</v>
      </c>
      <c r="C44" s="179"/>
      <c r="D44" s="179" t="s">
        <v>28</v>
      </c>
      <c r="E44" s="615"/>
      <c r="F44" s="864"/>
      <c r="G44" s="616"/>
      <c r="H44" s="616"/>
      <c r="I44" s="615"/>
      <c r="J44" s="616"/>
      <c r="K44" s="864"/>
      <c r="L44" s="864"/>
      <c r="M44" s="864"/>
      <c r="N44" s="864"/>
      <c r="O44" s="618"/>
      <c r="P44" s="618"/>
      <c r="Q44" s="618"/>
      <c r="R44" s="618"/>
      <c r="S44" s="618"/>
      <c r="T44" s="182"/>
      <c r="U44" s="864"/>
      <c r="V44" s="618"/>
      <c r="W44" s="618"/>
      <c r="X44" s="618"/>
      <c r="Y44" s="618"/>
      <c r="Z44" s="618"/>
      <c r="AA44" s="618"/>
      <c r="AB44" s="864"/>
      <c r="AC44" s="864"/>
      <c r="AD44" s="618"/>
      <c r="AE44" s="864"/>
      <c r="AF44" s="618"/>
      <c r="AG44" s="618">
        <v>0</v>
      </c>
      <c r="AH44" s="864"/>
      <c r="AI44" s="618"/>
      <c r="AJ44" s="864"/>
      <c r="AK44" s="618"/>
      <c r="AL44" s="864"/>
      <c r="AM44" s="618"/>
      <c r="AN44" s="864"/>
      <c r="AO44" s="208"/>
      <c r="AP44" s="618"/>
      <c r="AQ44" s="618"/>
      <c r="AR44" s="618"/>
      <c r="AS44" s="864"/>
      <c r="AT44" s="618"/>
      <c r="AU44" s="618"/>
      <c r="AV44" s="618">
        <v>0</v>
      </c>
      <c r="AW44" s="618"/>
      <c r="AX44" s="618"/>
      <c r="AY44" s="618"/>
      <c r="AZ44" s="864">
        <v>30972</v>
      </c>
      <c r="BA44" s="618">
        <v>0</v>
      </c>
      <c r="BB44" s="618">
        <v>0</v>
      </c>
      <c r="BC44" s="618">
        <v>0</v>
      </c>
      <c r="BD44" s="618">
        <v>0</v>
      </c>
      <c r="BE44" s="618">
        <v>0</v>
      </c>
      <c r="BF44" s="618"/>
      <c r="BG44" s="618"/>
      <c r="BH44" s="864"/>
      <c r="BI44" s="864">
        <v>0</v>
      </c>
      <c r="BJ44" s="618">
        <v>0</v>
      </c>
      <c r="BK44" s="864"/>
      <c r="BL44" s="618"/>
      <c r="BM44" s="864"/>
      <c r="BN44" s="618">
        <v>0</v>
      </c>
      <c r="BO44" s="864"/>
      <c r="BP44" s="618"/>
      <c r="BQ44" s="864"/>
      <c r="BR44" s="618"/>
      <c r="BS44" s="877"/>
      <c r="BT44" s="208"/>
      <c r="BU44" s="208"/>
      <c r="BV44" s="182">
        <v>1000</v>
      </c>
      <c r="BW44" s="208"/>
      <c r="BX44" s="182"/>
      <c r="BY44" s="182"/>
      <c r="BZ44" s="208"/>
      <c r="CA44" s="208"/>
      <c r="CB44" s="182"/>
      <c r="CC44" s="182"/>
      <c r="CD44" s="182"/>
      <c r="CE44" s="182"/>
      <c r="CF44" s="182"/>
      <c r="CG44" s="182"/>
      <c r="CH44" s="182" t="s">
        <v>1305</v>
      </c>
      <c r="CI44" s="182" t="s">
        <v>1340</v>
      </c>
      <c r="CJ44" s="209">
        <v>0</v>
      </c>
      <c r="CK44" s="209">
        <v>0</v>
      </c>
    </row>
    <row r="45" spans="1:91">
      <c r="A45" s="179"/>
      <c r="B45" s="179" t="s">
        <v>1064</v>
      </c>
      <c r="C45" s="179"/>
      <c r="D45" s="179" t="s">
        <v>39</v>
      </c>
      <c r="E45" s="615"/>
      <c r="F45" s="864"/>
      <c r="G45" s="616"/>
      <c r="H45" s="616"/>
      <c r="I45" s="615"/>
      <c r="J45" s="616"/>
      <c r="K45" s="864"/>
      <c r="L45" s="864"/>
      <c r="M45" s="864"/>
      <c r="N45" s="864"/>
      <c r="O45" s="618"/>
      <c r="P45" s="618"/>
      <c r="Q45" s="618"/>
      <c r="R45" s="618"/>
      <c r="S45" s="618"/>
      <c r="T45" s="182"/>
      <c r="U45" s="864">
        <v>4.21</v>
      </c>
      <c r="V45" s="618"/>
      <c r="W45" s="618"/>
      <c r="X45" s="618"/>
      <c r="Y45" s="618"/>
      <c r="Z45" s="618"/>
      <c r="AA45" s="618"/>
      <c r="AB45" s="864"/>
      <c r="AC45" s="864"/>
      <c r="AD45" s="618"/>
      <c r="AE45" s="864"/>
      <c r="AF45" s="618"/>
      <c r="AG45" s="618">
        <v>0</v>
      </c>
      <c r="AH45" s="864"/>
      <c r="AI45" s="618"/>
      <c r="AJ45" s="864"/>
      <c r="AK45" s="618"/>
      <c r="AL45" s="864"/>
      <c r="AM45" s="618"/>
      <c r="AN45" s="864"/>
      <c r="AO45" s="208"/>
      <c r="AP45" s="618"/>
      <c r="AQ45" s="618"/>
      <c r="AR45" s="618"/>
      <c r="AS45" s="864"/>
      <c r="AT45" s="618"/>
      <c r="AU45" s="618"/>
      <c r="AV45" s="618">
        <v>0</v>
      </c>
      <c r="AW45" s="618"/>
      <c r="AX45" s="618"/>
      <c r="AY45" s="618"/>
      <c r="AZ45" s="864"/>
      <c r="BA45" s="618">
        <v>0</v>
      </c>
      <c r="BB45" s="618">
        <v>0</v>
      </c>
      <c r="BC45" s="618">
        <v>0</v>
      </c>
      <c r="BD45" s="618">
        <v>0</v>
      </c>
      <c r="BE45" s="618">
        <v>0</v>
      </c>
      <c r="BF45" s="618"/>
      <c r="BG45" s="618"/>
      <c r="BH45" s="864"/>
      <c r="BI45" s="864">
        <v>5.7896491481929298</v>
      </c>
      <c r="BJ45" s="618">
        <v>0</v>
      </c>
      <c r="BK45" s="864">
        <v>2.8120322233056605</v>
      </c>
      <c r="BL45" s="618"/>
      <c r="BM45" s="864"/>
      <c r="BN45" s="618">
        <v>0</v>
      </c>
      <c r="BO45" s="864"/>
      <c r="BP45" s="618"/>
      <c r="BQ45" s="864"/>
      <c r="BR45" s="618">
        <v>0.194129938</v>
      </c>
      <c r="BS45" s="877"/>
      <c r="BT45" s="208"/>
      <c r="BU45" s="208"/>
      <c r="BV45" s="182"/>
      <c r="BW45" s="208">
        <v>3</v>
      </c>
      <c r="BX45" s="182"/>
      <c r="BY45" s="182"/>
      <c r="BZ45" s="208">
        <v>0.78622632100000001</v>
      </c>
      <c r="CA45" s="208"/>
      <c r="CB45" s="182"/>
      <c r="CC45" s="182"/>
      <c r="CD45" s="182"/>
      <c r="CE45" s="182"/>
      <c r="CF45" s="182"/>
      <c r="CG45" s="182"/>
      <c r="CH45" s="182" t="s">
        <v>1306</v>
      </c>
      <c r="CI45" s="182" t="s">
        <v>1340</v>
      </c>
      <c r="CJ45" s="209">
        <v>0</v>
      </c>
      <c r="CK45" s="209">
        <v>0</v>
      </c>
    </row>
    <row r="46" spans="1:91">
      <c r="A46" s="179"/>
      <c r="B46" s="179" t="s">
        <v>1065</v>
      </c>
      <c r="C46" s="179"/>
      <c r="D46" s="179" t="s">
        <v>41</v>
      </c>
      <c r="E46" s="615"/>
      <c r="F46" s="864">
        <v>1</v>
      </c>
      <c r="G46" s="616"/>
      <c r="H46" s="616"/>
      <c r="I46" s="615"/>
      <c r="J46" s="616"/>
      <c r="K46" s="864">
        <v>1</v>
      </c>
      <c r="L46" s="864">
        <v>1</v>
      </c>
      <c r="M46" s="864"/>
      <c r="N46" s="864">
        <v>1</v>
      </c>
      <c r="O46" s="618"/>
      <c r="P46" s="618"/>
      <c r="Q46" s="618"/>
      <c r="R46" s="618"/>
      <c r="S46" s="618"/>
      <c r="T46" s="182"/>
      <c r="U46" s="864"/>
      <c r="V46" s="618"/>
      <c r="W46" s="618"/>
      <c r="X46" s="618"/>
      <c r="Y46" s="618"/>
      <c r="Z46" s="618"/>
      <c r="AA46" s="618"/>
      <c r="AB46" s="864"/>
      <c r="AC46" s="864"/>
      <c r="AD46" s="618"/>
      <c r="AE46" s="864"/>
      <c r="AF46" s="618"/>
      <c r="AG46" s="618">
        <v>0</v>
      </c>
      <c r="AH46" s="864">
        <v>1</v>
      </c>
      <c r="AI46" s="618"/>
      <c r="AJ46" s="864"/>
      <c r="AK46" s="618"/>
      <c r="AL46" s="864"/>
      <c r="AM46" s="618"/>
      <c r="AN46" s="864">
        <v>1</v>
      </c>
      <c r="AO46" s="208">
        <v>1</v>
      </c>
      <c r="AP46" s="618"/>
      <c r="AQ46" s="618"/>
      <c r="AR46" s="618"/>
      <c r="AS46" s="864"/>
      <c r="AT46" s="618"/>
      <c r="AU46" s="618"/>
      <c r="AV46" s="618">
        <v>0</v>
      </c>
      <c r="AW46" s="618"/>
      <c r="AX46" s="618"/>
      <c r="AY46" s="618"/>
      <c r="AZ46" s="864">
        <v>1</v>
      </c>
      <c r="BA46" s="618"/>
      <c r="BB46" s="618"/>
      <c r="BC46" s="618"/>
      <c r="BD46" s="618"/>
      <c r="BE46" s="618"/>
      <c r="BF46" s="618"/>
      <c r="BG46" s="618"/>
      <c r="BH46" s="864">
        <v>1</v>
      </c>
      <c r="BI46" s="864"/>
      <c r="BJ46" s="618">
        <v>0</v>
      </c>
      <c r="BK46" s="864"/>
      <c r="BL46" s="618"/>
      <c r="BM46" s="864">
        <v>1</v>
      </c>
      <c r="BN46" s="618">
        <v>0</v>
      </c>
      <c r="BO46" s="864"/>
      <c r="BP46" s="618"/>
      <c r="BQ46" s="864"/>
      <c r="BR46" s="618"/>
      <c r="BS46" s="877"/>
      <c r="BT46" s="208"/>
      <c r="BU46" s="208"/>
      <c r="BV46" s="182"/>
      <c r="BW46" s="208">
        <v>1</v>
      </c>
      <c r="BX46" s="182">
        <v>1</v>
      </c>
      <c r="BY46" s="182">
        <v>1</v>
      </c>
      <c r="BZ46" s="208"/>
      <c r="CA46" s="208"/>
      <c r="CB46" s="182"/>
      <c r="CC46" s="182"/>
      <c r="CD46" s="182"/>
      <c r="CE46" s="182"/>
      <c r="CF46" s="182"/>
      <c r="CG46" s="182"/>
      <c r="CH46" s="182"/>
      <c r="CI46" s="182"/>
    </row>
    <row r="47" spans="1:91">
      <c r="A47" s="179"/>
      <c r="B47" s="179" t="s">
        <v>1066</v>
      </c>
      <c r="C47" s="179"/>
      <c r="D47" s="179" t="s">
        <v>41</v>
      </c>
      <c r="E47" s="615"/>
      <c r="F47" s="864"/>
      <c r="G47" s="616"/>
      <c r="H47" s="616"/>
      <c r="I47" s="615"/>
      <c r="J47" s="616"/>
      <c r="K47" s="864"/>
      <c r="L47" s="864">
        <v>0.23</v>
      </c>
      <c r="M47" s="864">
        <v>1</v>
      </c>
      <c r="N47" s="864">
        <v>0.34</v>
      </c>
      <c r="O47" s="618"/>
      <c r="P47" s="618"/>
      <c r="Q47" s="618"/>
      <c r="R47" s="618"/>
      <c r="S47" s="618"/>
      <c r="T47" s="182"/>
      <c r="U47" s="864"/>
      <c r="V47" s="618"/>
      <c r="W47" s="618"/>
      <c r="X47" s="618"/>
      <c r="Y47" s="618"/>
      <c r="Z47" s="618"/>
      <c r="AA47" s="618"/>
      <c r="AB47" s="864"/>
      <c r="AC47" s="864">
        <v>0.33</v>
      </c>
      <c r="AD47" s="618"/>
      <c r="AE47" s="864"/>
      <c r="AF47" s="618"/>
      <c r="AG47" s="618">
        <v>0</v>
      </c>
      <c r="AH47" s="864">
        <v>0.9</v>
      </c>
      <c r="AI47" s="618"/>
      <c r="AJ47" s="864"/>
      <c r="AK47" s="618"/>
      <c r="AL47" s="864"/>
      <c r="AM47" s="618"/>
      <c r="AN47" s="864">
        <v>0.25</v>
      </c>
      <c r="AO47" s="208">
        <v>1</v>
      </c>
      <c r="AP47" s="618"/>
      <c r="AQ47" s="618"/>
      <c r="AR47" s="618"/>
      <c r="AS47" s="864"/>
      <c r="AT47" s="618"/>
      <c r="AU47" s="618"/>
      <c r="AV47" s="618">
        <v>0</v>
      </c>
      <c r="AW47" s="618"/>
      <c r="AX47" s="618"/>
      <c r="AY47" s="618"/>
      <c r="AZ47" s="864">
        <v>-1</v>
      </c>
      <c r="BA47" s="618"/>
      <c r="BB47" s="618"/>
      <c r="BC47" s="618">
        <v>0</v>
      </c>
      <c r="BD47" s="618">
        <v>0</v>
      </c>
      <c r="BE47" s="618">
        <v>0</v>
      </c>
      <c r="BF47" s="618"/>
      <c r="BG47" s="618"/>
      <c r="BH47" s="864"/>
      <c r="BI47" s="864"/>
      <c r="BJ47" s="618">
        <v>8.0000000000000002E-3</v>
      </c>
      <c r="BK47" s="864"/>
      <c r="BL47" s="618"/>
      <c r="BM47" s="864"/>
      <c r="BN47" s="618">
        <v>0</v>
      </c>
      <c r="BO47" s="864"/>
      <c r="BP47" s="618"/>
      <c r="BQ47" s="864"/>
      <c r="BR47" s="618"/>
      <c r="BS47" s="877"/>
      <c r="BT47" s="208"/>
      <c r="BU47" s="208"/>
      <c r="BV47" s="182">
        <v>1</v>
      </c>
      <c r="BW47" s="208">
        <v>0.3</v>
      </c>
      <c r="BX47" s="182"/>
      <c r="BY47" s="182"/>
      <c r="BZ47" s="208"/>
      <c r="CA47" s="208"/>
      <c r="CB47" s="182"/>
      <c r="CC47" s="182"/>
      <c r="CD47" s="182"/>
      <c r="CE47" s="182"/>
      <c r="CF47" s="182"/>
      <c r="CG47" s="182" t="s">
        <v>1307</v>
      </c>
      <c r="CH47" s="182"/>
      <c r="CI47" s="182"/>
    </row>
    <row r="48" spans="1:91">
      <c r="A48" s="179"/>
      <c r="B48" s="179" t="s">
        <v>1067</v>
      </c>
      <c r="C48" s="179"/>
      <c r="D48" s="179" t="s">
        <v>41</v>
      </c>
      <c r="E48" s="615"/>
      <c r="F48" s="864">
        <v>1</v>
      </c>
      <c r="G48" s="616"/>
      <c r="H48" s="616"/>
      <c r="I48" s="615"/>
      <c r="J48" s="616"/>
      <c r="K48" s="864">
        <v>1</v>
      </c>
      <c r="L48" s="864">
        <v>1</v>
      </c>
      <c r="M48" s="864">
        <v>1</v>
      </c>
      <c r="N48" s="864">
        <v>1</v>
      </c>
      <c r="O48" s="618"/>
      <c r="P48" s="618"/>
      <c r="Q48" s="618"/>
      <c r="R48" s="618"/>
      <c r="S48" s="618"/>
      <c r="T48" s="182"/>
      <c r="U48" s="864"/>
      <c r="V48" s="618"/>
      <c r="W48" s="618"/>
      <c r="X48" s="618"/>
      <c r="Y48" s="618"/>
      <c r="Z48" s="618"/>
      <c r="AA48" s="618"/>
      <c r="AB48" s="864">
        <v>1</v>
      </c>
      <c r="AC48" s="864"/>
      <c r="AD48" s="618">
        <v>1</v>
      </c>
      <c r="AE48" s="864">
        <v>1</v>
      </c>
      <c r="AF48" s="618"/>
      <c r="AG48" s="618">
        <v>1</v>
      </c>
      <c r="AH48" s="864">
        <v>1</v>
      </c>
      <c r="AI48" s="618"/>
      <c r="AJ48" s="864"/>
      <c r="AK48" s="618"/>
      <c r="AL48" s="864">
        <v>1</v>
      </c>
      <c r="AM48" s="618"/>
      <c r="AN48" s="864">
        <v>1</v>
      </c>
      <c r="AO48" s="208">
        <v>1</v>
      </c>
      <c r="AP48" s="618"/>
      <c r="AQ48" s="618"/>
      <c r="AR48" s="618"/>
      <c r="AS48" s="864"/>
      <c r="AT48" s="618"/>
      <c r="AU48" s="618"/>
      <c r="AV48" s="618">
        <v>0</v>
      </c>
      <c r="AW48" s="618">
        <v>1</v>
      </c>
      <c r="AX48" s="618">
        <v>1</v>
      </c>
      <c r="AY48" s="618"/>
      <c r="AZ48" s="864"/>
      <c r="BA48" s="618"/>
      <c r="BB48" s="618"/>
      <c r="BC48" s="618">
        <v>0</v>
      </c>
      <c r="BD48" s="618">
        <v>0</v>
      </c>
      <c r="BE48" s="618">
        <v>0</v>
      </c>
      <c r="BF48" s="618"/>
      <c r="BG48" s="618"/>
      <c r="BH48" s="864">
        <v>1</v>
      </c>
      <c r="BI48" s="864">
        <v>0.29605227760041486</v>
      </c>
      <c r="BJ48" s="618">
        <v>0.37</v>
      </c>
      <c r="BK48" s="864">
        <v>0.82540447131837613</v>
      </c>
      <c r="BL48" s="618"/>
      <c r="BM48" s="864">
        <v>1</v>
      </c>
      <c r="BN48" s="618">
        <v>0.76</v>
      </c>
      <c r="BO48" s="864">
        <v>1</v>
      </c>
      <c r="BP48" s="618"/>
      <c r="BQ48" s="864"/>
      <c r="BR48" s="618"/>
      <c r="BS48" s="877"/>
      <c r="BT48" s="208"/>
      <c r="BU48" s="208"/>
      <c r="BV48" s="182">
        <v>1</v>
      </c>
      <c r="BW48" s="208"/>
      <c r="BX48" s="182">
        <v>0.69</v>
      </c>
      <c r="BY48" s="182">
        <v>0.69</v>
      </c>
      <c r="BZ48" s="208"/>
      <c r="CA48" s="208"/>
      <c r="CB48" s="182"/>
      <c r="CC48" s="182"/>
      <c r="CD48" s="182"/>
      <c r="CE48" s="182"/>
      <c r="CF48" s="182"/>
      <c r="CG48" s="182"/>
      <c r="CH48" s="182" t="s">
        <v>1302</v>
      </c>
      <c r="CI48" s="183" t="s">
        <v>1340</v>
      </c>
      <c r="CL48" s="210">
        <v>0.15954299999999999</v>
      </c>
      <c r="CM48" s="210">
        <v>0.10345799999999999</v>
      </c>
    </row>
    <row r="49" spans="1:91">
      <c r="A49" s="179"/>
      <c r="B49" s="179" t="s">
        <v>1068</v>
      </c>
      <c r="C49" s="179"/>
      <c r="D49" s="179" t="s">
        <v>41</v>
      </c>
      <c r="E49" s="615"/>
      <c r="F49" s="864"/>
      <c r="G49" s="616"/>
      <c r="H49" s="616"/>
      <c r="I49" s="615"/>
      <c r="J49" s="616"/>
      <c r="K49" s="864"/>
      <c r="L49" s="864"/>
      <c r="M49" s="864"/>
      <c r="N49" s="864"/>
      <c r="O49" s="618"/>
      <c r="P49" s="618"/>
      <c r="Q49" s="618"/>
      <c r="R49" s="618"/>
      <c r="S49" s="618"/>
      <c r="T49" s="182"/>
      <c r="U49" s="864">
        <v>1</v>
      </c>
      <c r="V49" s="618"/>
      <c r="W49" s="618"/>
      <c r="X49" s="618"/>
      <c r="Y49" s="618"/>
      <c r="Z49" s="618"/>
      <c r="AA49" s="618"/>
      <c r="AB49" s="864"/>
      <c r="AC49" s="864"/>
      <c r="AD49" s="618"/>
      <c r="AE49" s="864"/>
      <c r="AF49" s="618"/>
      <c r="AG49" s="618">
        <v>0</v>
      </c>
      <c r="AH49" s="864"/>
      <c r="AI49" s="618"/>
      <c r="AJ49" s="864"/>
      <c r="AK49" s="618"/>
      <c r="AL49" s="864"/>
      <c r="AM49" s="618"/>
      <c r="AN49" s="864"/>
      <c r="AO49" s="208"/>
      <c r="AP49" s="618"/>
      <c r="AQ49" s="618"/>
      <c r="AR49" s="618"/>
      <c r="AS49" s="864"/>
      <c r="AT49" s="618"/>
      <c r="AU49" s="618"/>
      <c r="AV49" s="618">
        <v>0</v>
      </c>
      <c r="AW49" s="618"/>
      <c r="AX49" s="618"/>
      <c r="AY49" s="618"/>
      <c r="AZ49" s="864"/>
      <c r="BA49" s="618">
        <v>0</v>
      </c>
      <c r="BB49" s="618">
        <v>0</v>
      </c>
      <c r="BC49" s="618">
        <v>0</v>
      </c>
      <c r="BD49" s="618">
        <v>0</v>
      </c>
      <c r="BE49" s="618">
        <v>0</v>
      </c>
      <c r="BF49" s="618"/>
      <c r="BG49" s="618"/>
      <c r="BH49" s="864"/>
      <c r="BI49" s="864">
        <v>0.26048648312788342</v>
      </c>
      <c r="BJ49" s="618">
        <v>0</v>
      </c>
      <c r="BK49" s="864">
        <v>0.1440667230848825</v>
      </c>
      <c r="BL49" s="618"/>
      <c r="BM49" s="864"/>
      <c r="BN49" s="618">
        <v>0</v>
      </c>
      <c r="BO49" s="864"/>
      <c r="BP49" s="618"/>
      <c r="BQ49" s="864"/>
      <c r="BR49" s="618"/>
      <c r="BS49" s="877"/>
      <c r="BT49" s="208"/>
      <c r="BU49" s="208"/>
      <c r="BV49" s="182"/>
      <c r="BW49" s="208"/>
      <c r="BX49" s="182"/>
      <c r="BY49" s="182"/>
      <c r="BZ49" s="208"/>
      <c r="CA49" s="208"/>
      <c r="CB49" s="182"/>
      <c r="CC49" s="182"/>
      <c r="CD49" s="182"/>
      <c r="CE49" s="182"/>
      <c r="CF49" s="182"/>
      <c r="CG49" s="182"/>
      <c r="CH49" s="182" t="s">
        <v>1303</v>
      </c>
      <c r="CI49" s="183" t="s">
        <v>1340</v>
      </c>
      <c r="CL49" s="210">
        <v>0.55976300000000001</v>
      </c>
      <c r="CM49" s="210">
        <v>0.82113100000000006</v>
      </c>
    </row>
    <row r="50" spans="1:91">
      <c r="A50" s="179"/>
      <c r="B50" s="179"/>
      <c r="C50" s="179"/>
      <c r="D50" s="179"/>
      <c r="E50" s="615"/>
      <c r="F50" s="616"/>
      <c r="G50" s="616"/>
      <c r="H50" s="616"/>
      <c r="I50" s="615"/>
      <c r="J50" s="616"/>
      <c r="K50" s="616"/>
      <c r="L50" s="616"/>
      <c r="M50" s="616"/>
      <c r="N50" s="861"/>
      <c r="O50" s="862"/>
      <c r="P50" s="862"/>
      <c r="Q50" s="615"/>
      <c r="R50" s="615"/>
      <c r="S50" s="615"/>
      <c r="U50" s="616"/>
      <c r="V50" s="615"/>
      <c r="W50" s="615"/>
      <c r="X50" s="615"/>
      <c r="Y50" s="615"/>
      <c r="Z50" s="615"/>
      <c r="AA50" s="615"/>
      <c r="AB50" s="616"/>
      <c r="AC50" s="616"/>
      <c r="AD50" s="615"/>
      <c r="AE50" s="616"/>
      <c r="AF50" s="615"/>
      <c r="AG50" s="615"/>
      <c r="AH50" s="616"/>
      <c r="AI50" s="615"/>
      <c r="AJ50" s="616"/>
      <c r="AK50" s="615"/>
      <c r="AL50" s="616"/>
      <c r="AM50" s="615"/>
      <c r="AN50" s="616"/>
      <c r="AO50" s="205"/>
      <c r="AP50" s="615"/>
      <c r="AQ50" s="615"/>
      <c r="AR50" s="615"/>
      <c r="AS50" s="616"/>
      <c r="AT50" s="615"/>
      <c r="AU50" s="615"/>
      <c r="AV50" s="615"/>
      <c r="AW50" s="615"/>
      <c r="AX50" s="615"/>
      <c r="AY50" s="615"/>
      <c r="AZ50" s="616"/>
      <c r="BA50" s="615"/>
      <c r="BB50" s="615"/>
      <c r="BC50" s="615"/>
      <c r="BD50" s="615"/>
      <c r="BE50" s="615"/>
      <c r="BF50" s="615"/>
      <c r="BG50" s="615"/>
      <c r="BH50" s="616"/>
      <c r="BI50" s="616"/>
      <c r="BJ50" s="615"/>
      <c r="BK50" s="616"/>
      <c r="BL50" s="615"/>
      <c r="BM50" s="616"/>
      <c r="BN50" s="615"/>
      <c r="BO50" s="616"/>
      <c r="BP50" s="615"/>
      <c r="BQ50" s="616"/>
      <c r="BR50" s="615"/>
      <c r="CH50" s="179" t="s">
        <v>1304</v>
      </c>
      <c r="CI50" s="183" t="s">
        <v>1340</v>
      </c>
      <c r="CL50" s="210">
        <v>-2.6681E-2</v>
      </c>
      <c r="CM50" s="210">
        <v>-2.225E-3</v>
      </c>
    </row>
    <row r="51" spans="1:91">
      <c r="A51" s="179" t="s">
        <v>1069</v>
      </c>
      <c r="B51" s="179"/>
      <c r="C51" s="179"/>
      <c r="D51" s="179"/>
      <c r="E51" s="615"/>
      <c r="F51" s="616"/>
      <c r="G51" s="616"/>
      <c r="H51" s="616"/>
      <c r="I51" s="615"/>
      <c r="J51" s="616"/>
      <c r="K51" s="616"/>
      <c r="L51" s="616"/>
      <c r="M51" s="616"/>
      <c r="N51" s="861"/>
      <c r="O51" s="862"/>
      <c r="P51" s="862"/>
      <c r="Q51" s="615"/>
      <c r="R51" s="615"/>
      <c r="S51" s="615"/>
      <c r="U51" s="616"/>
      <c r="V51" s="615"/>
      <c r="W51" s="615"/>
      <c r="X51" s="615"/>
      <c r="Y51" s="615"/>
      <c r="Z51" s="615"/>
      <c r="AA51" s="615"/>
      <c r="AB51" s="616"/>
      <c r="AC51" s="616"/>
      <c r="AD51" s="615"/>
      <c r="AE51" s="616"/>
      <c r="AF51" s="615"/>
      <c r="AG51" s="615"/>
      <c r="AH51" s="616"/>
      <c r="AI51" s="615"/>
      <c r="AJ51" s="616"/>
      <c r="AK51" s="615"/>
      <c r="AL51" s="616"/>
      <c r="AM51" s="615"/>
      <c r="AN51" s="616"/>
      <c r="AO51" s="205"/>
      <c r="AP51" s="615"/>
      <c r="AQ51" s="615"/>
      <c r="AR51" s="615"/>
      <c r="AS51" s="616"/>
      <c r="AT51" s="615"/>
      <c r="AU51" s="615"/>
      <c r="AV51" s="615"/>
      <c r="AW51" s="615"/>
      <c r="AX51" s="615"/>
      <c r="AY51" s="615"/>
      <c r="AZ51" s="616"/>
      <c r="BA51" s="615"/>
      <c r="BB51" s="615"/>
      <c r="BC51" s="615"/>
      <c r="BD51" s="615"/>
      <c r="BE51" s="615"/>
      <c r="BF51" s="615"/>
      <c r="BG51" s="615"/>
      <c r="BH51" s="616"/>
      <c r="BI51" s="616"/>
      <c r="BJ51" s="615"/>
      <c r="BK51" s="616"/>
      <c r="BL51" s="615"/>
      <c r="BM51" s="616"/>
      <c r="BN51" s="615"/>
      <c r="BO51" s="616"/>
      <c r="BP51" s="615"/>
      <c r="BQ51" s="616"/>
      <c r="BR51" s="615"/>
      <c r="CH51" s="179" t="s">
        <v>1305</v>
      </c>
      <c r="CI51" s="183" t="s">
        <v>1340</v>
      </c>
      <c r="CL51" s="210">
        <v>0.204738</v>
      </c>
      <c r="CM51" s="210">
        <v>0.17479</v>
      </c>
    </row>
    <row r="52" spans="1:91">
      <c r="A52" s="179"/>
      <c r="B52" s="179" t="s">
        <v>1070</v>
      </c>
      <c r="C52" s="179"/>
      <c r="D52" s="179" t="s">
        <v>48</v>
      </c>
      <c r="E52" s="615"/>
      <c r="F52" s="616"/>
      <c r="G52" s="616"/>
      <c r="H52" s="616"/>
      <c r="I52" s="615"/>
      <c r="J52" s="616"/>
      <c r="K52" s="616"/>
      <c r="L52" s="616"/>
      <c r="M52" s="616"/>
      <c r="N52" s="861"/>
      <c r="O52" s="862"/>
      <c r="P52" s="862"/>
      <c r="Q52" s="615"/>
      <c r="R52" s="615"/>
      <c r="S52" s="615"/>
      <c r="U52" s="616"/>
      <c r="V52" s="615"/>
      <c r="W52" s="615"/>
      <c r="X52" s="615"/>
      <c r="Y52" s="615"/>
      <c r="Z52" s="615"/>
      <c r="AA52" s="615"/>
      <c r="AB52" s="616"/>
      <c r="AC52" s="616"/>
      <c r="AD52" s="615"/>
      <c r="AE52" s="616"/>
      <c r="AF52" s="615"/>
      <c r="AG52" s="615"/>
      <c r="AH52" s="616"/>
      <c r="AI52" s="615"/>
      <c r="AJ52" s="616"/>
      <c r="AK52" s="615"/>
      <c r="AL52" s="616"/>
      <c r="AM52" s="615"/>
      <c r="AN52" s="616"/>
      <c r="AO52" s="205"/>
      <c r="AP52" s="615"/>
      <c r="AQ52" s="615"/>
      <c r="AR52" s="615"/>
      <c r="AS52" s="616"/>
      <c r="AT52" s="615"/>
      <c r="AU52" s="615"/>
      <c r="AV52" s="615"/>
      <c r="AW52" s="615"/>
      <c r="AX52" s="615"/>
      <c r="AY52" s="615"/>
      <c r="AZ52" s="616">
        <v>1</v>
      </c>
      <c r="BA52" s="615">
        <v>1</v>
      </c>
      <c r="BB52" s="615">
        <v>1</v>
      </c>
      <c r="BC52" s="615">
        <v>1</v>
      </c>
      <c r="BD52" s="615">
        <v>1</v>
      </c>
      <c r="BE52" s="615">
        <v>1</v>
      </c>
      <c r="BF52" s="615"/>
      <c r="BG52" s="615"/>
      <c r="BH52" s="616"/>
      <c r="BI52" s="616"/>
      <c r="BJ52" s="615">
        <v>0</v>
      </c>
      <c r="BK52" s="616"/>
      <c r="BL52" s="615"/>
      <c r="BM52" s="616"/>
      <c r="BN52" s="615">
        <v>0</v>
      </c>
      <c r="BO52" s="616"/>
      <c r="BP52" s="615"/>
      <c r="BQ52" s="616"/>
      <c r="BR52" s="615"/>
      <c r="CH52" s="179" t="s">
        <v>1306</v>
      </c>
      <c r="CI52" s="183" t="s">
        <v>1340</v>
      </c>
      <c r="CL52" s="210">
        <v>0.46174999999999999</v>
      </c>
      <c r="CM52" s="210">
        <v>0.77484699999999995</v>
      </c>
    </row>
    <row r="53" spans="1:91">
      <c r="A53" s="179"/>
      <c r="B53" s="179" t="s">
        <v>1071</v>
      </c>
      <c r="C53" s="179"/>
      <c r="D53" s="179" t="s">
        <v>48</v>
      </c>
      <c r="E53" s="615"/>
      <c r="F53" s="616"/>
      <c r="G53" s="616"/>
      <c r="H53" s="616"/>
      <c r="I53" s="615"/>
      <c r="J53" s="616"/>
      <c r="K53" s="616"/>
      <c r="L53" s="616"/>
      <c r="M53" s="616"/>
      <c r="N53" s="861"/>
      <c r="O53" s="862"/>
      <c r="P53" s="862"/>
      <c r="Q53" s="615"/>
      <c r="R53" s="615"/>
      <c r="S53" s="615"/>
      <c r="U53" s="616"/>
      <c r="V53" s="615"/>
      <c r="W53" s="615"/>
      <c r="X53" s="615"/>
      <c r="Y53" s="615"/>
      <c r="Z53" s="615"/>
      <c r="AA53" s="615"/>
      <c r="AB53" s="616"/>
      <c r="AC53" s="616"/>
      <c r="AD53" s="615"/>
      <c r="AE53" s="616"/>
      <c r="AF53" s="615"/>
      <c r="AG53" s="615"/>
      <c r="AH53" s="616"/>
      <c r="AI53" s="615"/>
      <c r="AJ53" s="616"/>
      <c r="AK53" s="615"/>
      <c r="AL53" s="616"/>
      <c r="AM53" s="615"/>
      <c r="AN53" s="616"/>
      <c r="AO53" s="205"/>
      <c r="AP53" s="615"/>
      <c r="AQ53" s="615"/>
      <c r="AR53" s="615"/>
      <c r="AS53" s="616"/>
      <c r="AT53" s="615"/>
      <c r="AU53" s="615"/>
      <c r="AV53" s="615"/>
      <c r="AW53" s="615"/>
      <c r="AX53" s="615"/>
      <c r="AY53" s="615"/>
      <c r="AZ53" s="616">
        <v>0</v>
      </c>
      <c r="BA53" s="615">
        <v>0</v>
      </c>
      <c r="BB53" s="615">
        <v>0</v>
      </c>
      <c r="BC53" s="615">
        <v>1</v>
      </c>
      <c r="BD53" s="615">
        <v>1</v>
      </c>
      <c r="BE53" s="615">
        <v>1</v>
      </c>
      <c r="BF53" s="615"/>
      <c r="BG53" s="615"/>
      <c r="BH53" s="616"/>
      <c r="BI53" s="616"/>
      <c r="BJ53" s="615">
        <v>0</v>
      </c>
      <c r="BK53" s="616"/>
      <c r="BL53" s="615"/>
      <c r="BM53" s="616"/>
      <c r="BN53" s="615">
        <v>1</v>
      </c>
      <c r="BO53" s="616"/>
      <c r="BP53" s="615"/>
      <c r="BQ53" s="616"/>
      <c r="BR53" s="615"/>
    </row>
    <row r="54" spans="1:91">
      <c r="A54" s="179"/>
      <c r="B54" s="179" t="s">
        <v>1072</v>
      </c>
      <c r="C54" s="179"/>
      <c r="D54" s="179" t="s">
        <v>48</v>
      </c>
      <c r="E54" s="615"/>
      <c r="F54" s="616"/>
      <c r="G54" s="616"/>
      <c r="H54" s="616"/>
      <c r="I54" s="615"/>
      <c r="J54" s="616"/>
      <c r="K54" s="616"/>
      <c r="L54" s="616"/>
      <c r="M54" s="616"/>
      <c r="N54" s="861"/>
      <c r="O54" s="862"/>
      <c r="P54" s="862"/>
      <c r="Q54" s="615"/>
      <c r="R54" s="615"/>
      <c r="S54" s="615"/>
      <c r="U54" s="616"/>
      <c r="V54" s="615"/>
      <c r="W54" s="615"/>
      <c r="X54" s="615"/>
      <c r="Y54" s="615"/>
      <c r="Z54" s="615"/>
      <c r="AA54" s="615"/>
      <c r="AB54" s="616"/>
      <c r="AC54" s="616"/>
      <c r="AD54" s="615"/>
      <c r="AE54" s="616"/>
      <c r="AF54" s="615"/>
      <c r="AG54" s="615"/>
      <c r="AH54" s="616"/>
      <c r="AI54" s="615"/>
      <c r="AJ54" s="616"/>
      <c r="AK54" s="615"/>
      <c r="AL54" s="616"/>
      <c r="AM54" s="615"/>
      <c r="AN54" s="616"/>
      <c r="AO54" s="205"/>
      <c r="AP54" s="615"/>
      <c r="AQ54" s="615"/>
      <c r="AR54" s="615"/>
      <c r="AS54" s="616"/>
      <c r="AT54" s="615"/>
      <c r="AU54" s="615"/>
      <c r="AV54" s="615"/>
      <c r="AW54" s="615"/>
      <c r="AX54" s="615"/>
      <c r="AY54" s="615"/>
      <c r="AZ54" s="616">
        <v>0</v>
      </c>
      <c r="BA54" s="615">
        <v>1</v>
      </c>
      <c r="BB54" s="615">
        <v>1</v>
      </c>
      <c r="BC54" s="615">
        <v>1</v>
      </c>
      <c r="BD54" s="615">
        <v>1</v>
      </c>
      <c r="BE54" s="615">
        <v>1</v>
      </c>
      <c r="BF54" s="615"/>
      <c r="BG54" s="615"/>
      <c r="BH54" s="616"/>
      <c r="BI54" s="616"/>
      <c r="BJ54" s="615">
        <v>1</v>
      </c>
      <c r="BK54" s="616"/>
      <c r="BL54" s="615"/>
      <c r="BM54" s="616"/>
      <c r="BN54" s="615">
        <v>1</v>
      </c>
      <c r="BO54" s="616"/>
      <c r="BP54" s="615"/>
      <c r="BQ54" s="616"/>
      <c r="BR54" s="615"/>
    </row>
    <row r="55" spans="1:91">
      <c r="A55" s="179"/>
      <c r="B55" s="179" t="s">
        <v>1073</v>
      </c>
      <c r="C55" s="179"/>
      <c r="D55" s="179" t="s">
        <v>48</v>
      </c>
      <c r="E55" s="615"/>
      <c r="F55" s="616"/>
      <c r="G55" s="616"/>
      <c r="H55" s="616"/>
      <c r="I55" s="615"/>
      <c r="J55" s="616"/>
      <c r="K55" s="616"/>
      <c r="L55" s="616"/>
      <c r="M55" s="616"/>
      <c r="N55" s="861"/>
      <c r="O55" s="862"/>
      <c r="P55" s="862"/>
      <c r="Q55" s="615"/>
      <c r="R55" s="615"/>
      <c r="S55" s="615"/>
      <c r="U55" s="616"/>
      <c r="V55" s="615"/>
      <c r="W55" s="615"/>
      <c r="X55" s="615"/>
      <c r="Y55" s="615"/>
      <c r="Z55" s="615"/>
      <c r="AA55" s="615"/>
      <c r="AB55" s="616"/>
      <c r="AC55" s="616"/>
      <c r="AD55" s="615"/>
      <c r="AE55" s="616"/>
      <c r="AF55" s="615"/>
      <c r="AG55" s="615"/>
      <c r="AH55" s="616"/>
      <c r="AI55" s="615"/>
      <c r="AJ55" s="616"/>
      <c r="AK55" s="615"/>
      <c r="AL55" s="616"/>
      <c r="AM55" s="615"/>
      <c r="AN55" s="616"/>
      <c r="AO55" s="205"/>
      <c r="AP55" s="615"/>
      <c r="AQ55" s="615"/>
      <c r="AR55" s="615"/>
      <c r="AS55" s="616"/>
      <c r="AT55" s="615"/>
      <c r="AU55" s="615"/>
      <c r="AV55" s="615"/>
      <c r="AW55" s="615"/>
      <c r="AX55" s="615"/>
      <c r="AY55" s="615"/>
      <c r="AZ55" s="616">
        <v>1</v>
      </c>
      <c r="BA55" s="615">
        <v>1</v>
      </c>
      <c r="BB55" s="615">
        <v>1</v>
      </c>
      <c r="BC55" s="615">
        <v>1</v>
      </c>
      <c r="BD55" s="615">
        <v>1</v>
      </c>
      <c r="BE55" s="615">
        <v>1</v>
      </c>
      <c r="BF55" s="615"/>
      <c r="BG55" s="615"/>
      <c r="BH55" s="616"/>
      <c r="BI55" s="616"/>
      <c r="BJ55" s="615">
        <v>1</v>
      </c>
      <c r="BK55" s="616"/>
      <c r="BL55" s="615"/>
      <c r="BM55" s="616"/>
      <c r="BN55" s="615">
        <v>1</v>
      </c>
      <c r="BO55" s="616"/>
      <c r="BP55" s="615"/>
      <c r="BQ55" s="616"/>
      <c r="BR55" s="615"/>
    </row>
    <row r="56" spans="1:91">
      <c r="A56" s="179"/>
      <c r="B56" s="179" t="s">
        <v>1074</v>
      </c>
      <c r="C56" s="179"/>
      <c r="D56" s="179" t="s">
        <v>48</v>
      </c>
      <c r="E56" s="615"/>
      <c r="F56" s="616"/>
      <c r="G56" s="616"/>
      <c r="H56" s="616"/>
      <c r="I56" s="615"/>
      <c r="J56" s="616"/>
      <c r="K56" s="616"/>
      <c r="L56" s="616"/>
      <c r="M56" s="616"/>
      <c r="N56" s="861"/>
      <c r="O56" s="862"/>
      <c r="P56" s="862"/>
      <c r="Q56" s="615"/>
      <c r="R56" s="615"/>
      <c r="S56" s="615"/>
      <c r="U56" s="616"/>
      <c r="V56" s="615"/>
      <c r="W56" s="615"/>
      <c r="X56" s="615"/>
      <c r="Y56" s="615"/>
      <c r="Z56" s="615"/>
      <c r="AA56" s="615"/>
      <c r="AB56" s="616"/>
      <c r="AC56" s="616"/>
      <c r="AD56" s="615"/>
      <c r="AE56" s="616"/>
      <c r="AF56" s="615"/>
      <c r="AG56" s="615"/>
      <c r="AH56" s="616"/>
      <c r="AI56" s="615"/>
      <c r="AJ56" s="616"/>
      <c r="AK56" s="615"/>
      <c r="AL56" s="616"/>
      <c r="AM56" s="615"/>
      <c r="AN56" s="616"/>
      <c r="AO56" s="205"/>
      <c r="AP56" s="615"/>
      <c r="AQ56" s="615"/>
      <c r="AR56" s="615"/>
      <c r="AS56" s="616"/>
      <c r="AT56" s="615"/>
      <c r="AU56" s="615"/>
      <c r="AV56" s="615"/>
      <c r="AW56" s="615"/>
      <c r="AX56" s="615"/>
      <c r="AY56" s="615"/>
      <c r="AZ56" s="616">
        <v>1</v>
      </c>
      <c r="BA56" s="615">
        <v>1</v>
      </c>
      <c r="BB56" s="615">
        <v>1</v>
      </c>
      <c r="BC56" s="615">
        <v>1</v>
      </c>
      <c r="BD56" s="615">
        <v>1</v>
      </c>
      <c r="BE56" s="615">
        <v>1</v>
      </c>
      <c r="BF56" s="615"/>
      <c r="BG56" s="615"/>
      <c r="BH56" s="616"/>
      <c r="BI56" s="616"/>
      <c r="BJ56" s="615">
        <v>1</v>
      </c>
      <c r="BK56" s="616"/>
      <c r="BL56" s="615"/>
      <c r="BM56" s="616"/>
      <c r="BN56" s="615">
        <v>1</v>
      </c>
      <c r="BO56" s="616"/>
      <c r="BP56" s="615"/>
      <c r="BQ56" s="616"/>
      <c r="BR56" s="615"/>
    </row>
    <row r="57" spans="1:91">
      <c r="A57" s="179"/>
      <c r="B57" s="179" t="s">
        <v>1075</v>
      </c>
      <c r="C57" s="179"/>
      <c r="D57" s="179" t="s">
        <v>28</v>
      </c>
      <c r="E57" s="577">
        <v>356.64980256215119</v>
      </c>
      <c r="F57" s="577">
        <v>32.195580378343116</v>
      </c>
      <c r="G57" s="577">
        <v>58.438572054794527</v>
      </c>
      <c r="H57" s="577">
        <v>68.17219104153078</v>
      </c>
      <c r="I57" s="577">
        <v>10</v>
      </c>
      <c r="J57" s="577">
        <v>10</v>
      </c>
      <c r="K57" s="577">
        <v>10</v>
      </c>
      <c r="L57" s="577">
        <v>127.27288876529681</v>
      </c>
      <c r="M57" s="577">
        <v>10</v>
      </c>
      <c r="N57" s="577">
        <v>112.1111825672248</v>
      </c>
      <c r="O57" s="577">
        <v>234.30828651338962</v>
      </c>
      <c r="P57" s="577">
        <v>40.560841126331816</v>
      </c>
      <c r="Q57" s="577">
        <v>70.731685982356254</v>
      </c>
      <c r="R57" s="577">
        <v>10</v>
      </c>
      <c r="S57" s="577">
        <v>210.73858061257462</v>
      </c>
      <c r="T57" s="577">
        <v>163.45826663182817</v>
      </c>
      <c r="U57" s="577">
        <v>44.070734247250357</v>
      </c>
      <c r="V57" s="577">
        <v>111.65250356164383</v>
      </c>
      <c r="W57" s="577">
        <v>211.49658232224394</v>
      </c>
      <c r="X57" s="577">
        <v>205.37668781471729</v>
      </c>
      <c r="Y57" s="577">
        <v>378.64040779762553</v>
      </c>
      <c r="Z57" s="577">
        <v>368.58978028439731</v>
      </c>
      <c r="AA57" s="577">
        <v>300.16978986118721</v>
      </c>
      <c r="AB57" s="577">
        <v>1116.5851918738761</v>
      </c>
      <c r="AC57" s="577">
        <v>29.044670226304802</v>
      </c>
      <c r="AD57" s="577">
        <v>15.854664720287019</v>
      </c>
      <c r="AE57" s="577">
        <v>213.21406900050735</v>
      </c>
      <c r="AF57" s="577">
        <v>28.249890384488126</v>
      </c>
      <c r="AG57" s="577">
        <v>10</v>
      </c>
      <c r="AH57" s="577">
        <v>37.466511104709269</v>
      </c>
      <c r="AI57" s="577">
        <v>10</v>
      </c>
      <c r="AJ57" s="577">
        <v>761.66328268396683</v>
      </c>
      <c r="AK57" s="577">
        <v>1273</v>
      </c>
      <c r="AL57" s="577">
        <v>991.73858590326643</v>
      </c>
      <c r="AM57" s="577">
        <v>660.77905379888091</v>
      </c>
      <c r="AN57" s="577">
        <v>18.496821112006447</v>
      </c>
      <c r="AO57" s="207">
        <v>31.003674440942639</v>
      </c>
      <c r="AP57" s="577">
        <v>90.081099740352798</v>
      </c>
      <c r="AQ57" s="577">
        <v>151.65074622019281</v>
      </c>
      <c r="AR57" s="577">
        <v>67.820975196892249</v>
      </c>
      <c r="AS57" s="577">
        <v>10</v>
      </c>
      <c r="AT57" s="577">
        <v>12.014437200121767</v>
      </c>
      <c r="AU57" s="577">
        <v>14.470087059506849</v>
      </c>
      <c r="AV57" s="577">
        <v>10</v>
      </c>
      <c r="AW57" s="577">
        <v>10.290105147234907</v>
      </c>
      <c r="AX57" s="577">
        <v>48.330228701891713</v>
      </c>
      <c r="AY57" s="577">
        <v>41.223775626585486</v>
      </c>
      <c r="AZ57" s="577">
        <v>20.69652441929134</v>
      </c>
      <c r="BA57" s="577">
        <v>521.63747620529966</v>
      </c>
      <c r="BB57" s="577">
        <v>10</v>
      </c>
      <c r="BC57" s="577">
        <v>95.047395434330966</v>
      </c>
      <c r="BD57" s="577">
        <v>95.047395434330966</v>
      </c>
      <c r="BE57" s="577">
        <v>1690.5511482124957</v>
      </c>
      <c r="BF57" s="577">
        <v>10</v>
      </c>
      <c r="BG57" s="577">
        <v>10</v>
      </c>
      <c r="BH57" s="577">
        <v>10</v>
      </c>
      <c r="BI57" s="577">
        <v>10</v>
      </c>
      <c r="BJ57" s="577">
        <v>10</v>
      </c>
      <c r="BK57" s="577">
        <v>10</v>
      </c>
      <c r="BL57" s="577">
        <v>77.886345218930316</v>
      </c>
      <c r="BM57" s="577">
        <v>53.115672334908396</v>
      </c>
      <c r="BN57" s="577">
        <v>10</v>
      </c>
      <c r="BO57" s="577">
        <v>10</v>
      </c>
      <c r="BP57" s="577">
        <v>10</v>
      </c>
      <c r="BQ57" s="577">
        <v>10</v>
      </c>
      <c r="BR57" s="577">
        <v>10</v>
      </c>
      <c r="BS57" s="876"/>
      <c r="BT57" s="207">
        <v>158.70933913868305</v>
      </c>
      <c r="BU57" s="207">
        <v>158.70933913868305</v>
      </c>
      <c r="BV57" s="181">
        <v>29.603587365479498</v>
      </c>
      <c r="BW57" s="207">
        <v>47</v>
      </c>
      <c r="BX57" s="181">
        <v>102.83308305268</v>
      </c>
      <c r="BY57" s="181">
        <v>102.83308305268</v>
      </c>
      <c r="BZ57" s="207">
        <v>10</v>
      </c>
      <c r="CA57" s="207">
        <v>70.900000000000006</v>
      </c>
      <c r="CB57" s="181"/>
      <c r="CC57" s="181"/>
      <c r="CD57" s="181"/>
      <c r="CE57" s="181"/>
      <c r="CF57" s="181"/>
      <c r="CG57" s="179" t="s">
        <v>1309</v>
      </c>
      <c r="CH57" s="573" t="s">
        <v>2681</v>
      </c>
      <c r="CI57" s="181" t="s">
        <v>50</v>
      </c>
      <c r="CJ57" s="205">
        <v>1</v>
      </c>
      <c r="CK57" s="205">
        <v>2</v>
      </c>
      <c r="CL57" s="205">
        <v>1</v>
      </c>
    </row>
    <row r="58" spans="1:91">
      <c r="A58" s="179"/>
      <c r="B58" s="179" t="s">
        <v>1076</v>
      </c>
      <c r="C58" s="179"/>
      <c r="D58" s="179" t="s">
        <v>28</v>
      </c>
      <c r="E58" s="615"/>
      <c r="F58" s="616"/>
      <c r="G58" s="616"/>
      <c r="H58" s="616"/>
      <c r="I58" s="615"/>
      <c r="J58" s="616"/>
      <c r="K58" s="616"/>
      <c r="L58" s="616"/>
      <c r="M58" s="616"/>
      <c r="N58" s="861"/>
      <c r="O58" s="862"/>
      <c r="P58" s="862"/>
      <c r="Q58" s="615"/>
      <c r="R58" s="615"/>
      <c r="S58" s="615"/>
      <c r="U58" s="616"/>
      <c r="V58" s="615"/>
      <c r="W58" s="615"/>
      <c r="X58" s="615"/>
      <c r="Y58" s="615"/>
      <c r="Z58" s="615"/>
      <c r="AA58" s="615"/>
      <c r="AB58" s="616"/>
      <c r="AC58" s="616"/>
      <c r="AD58" s="615"/>
      <c r="AE58" s="616"/>
      <c r="AF58" s="615"/>
      <c r="AG58" s="615"/>
      <c r="AH58" s="616"/>
      <c r="AI58" s="615"/>
      <c r="AJ58" s="616"/>
      <c r="AK58" s="615"/>
      <c r="AL58" s="616"/>
      <c r="AM58" s="615"/>
      <c r="AN58" s="616"/>
      <c r="AO58" s="205"/>
      <c r="AP58" s="615"/>
      <c r="AQ58" s="615"/>
      <c r="AR58" s="615"/>
      <c r="AS58" s="616"/>
      <c r="AT58" s="615"/>
      <c r="AU58" s="615"/>
      <c r="AV58" s="615"/>
      <c r="AW58" s="615"/>
      <c r="AX58" s="615"/>
      <c r="AY58" s="615"/>
      <c r="AZ58" s="616"/>
      <c r="BA58" s="615"/>
      <c r="BB58" s="615"/>
      <c r="BC58" s="615">
        <v>1</v>
      </c>
      <c r="BD58" s="615">
        <v>1</v>
      </c>
      <c r="BE58" s="615">
        <v>1</v>
      </c>
      <c r="BF58" s="615"/>
      <c r="BG58" s="615"/>
      <c r="BH58" s="616"/>
      <c r="BI58" s="616"/>
      <c r="BJ58" s="615">
        <v>0</v>
      </c>
      <c r="BK58" s="616"/>
      <c r="BL58" s="615"/>
      <c r="BM58" s="616"/>
      <c r="BN58" s="615">
        <v>0</v>
      </c>
      <c r="BO58" s="616"/>
      <c r="BP58" s="615"/>
      <c r="BQ58" s="616"/>
      <c r="BR58" s="615"/>
      <c r="CG58" s="179" t="s">
        <v>1310</v>
      </c>
      <c r="CH58" s="574" t="s">
        <v>2682</v>
      </c>
      <c r="CI58" s="181" t="s">
        <v>50</v>
      </c>
      <c r="CJ58" s="205">
        <v>0</v>
      </c>
      <c r="CK58" s="205">
        <v>0</v>
      </c>
    </row>
    <row r="59" spans="1:91">
      <c r="A59" s="179"/>
      <c r="B59" s="179" t="s">
        <v>1077</v>
      </c>
      <c r="C59" s="179"/>
      <c r="D59" s="179" t="s">
        <v>41</v>
      </c>
      <c r="E59" s="615"/>
      <c r="F59" s="616"/>
      <c r="G59" s="616"/>
      <c r="H59" s="616"/>
      <c r="I59" s="615"/>
      <c r="J59" s="616"/>
      <c r="K59" s="616"/>
      <c r="L59" s="616"/>
      <c r="M59" s="616"/>
      <c r="N59" s="861"/>
      <c r="O59" s="862"/>
      <c r="P59" s="862"/>
      <c r="Q59" s="615"/>
      <c r="R59" s="615"/>
      <c r="S59" s="615"/>
      <c r="U59" s="616"/>
      <c r="V59" s="615"/>
      <c r="W59" s="615"/>
      <c r="X59" s="615"/>
      <c r="Y59" s="615"/>
      <c r="Z59" s="615"/>
      <c r="AA59" s="615"/>
      <c r="AB59" s="616"/>
      <c r="AC59" s="616"/>
      <c r="AD59" s="615"/>
      <c r="AE59" s="616"/>
      <c r="AF59" s="615"/>
      <c r="AG59" s="615"/>
      <c r="AH59" s="616"/>
      <c r="AI59" s="615"/>
      <c r="AJ59" s="616"/>
      <c r="AK59" s="615"/>
      <c r="AL59" s="616"/>
      <c r="AM59" s="615"/>
      <c r="AN59" s="616"/>
      <c r="AO59" s="205"/>
      <c r="AP59" s="615"/>
      <c r="AQ59" s="615"/>
      <c r="AR59" s="615"/>
      <c r="AS59" s="616"/>
      <c r="AT59" s="615"/>
      <c r="AU59" s="615"/>
      <c r="AV59" s="615"/>
      <c r="AW59" s="615"/>
      <c r="AX59" s="615"/>
      <c r="AY59" s="615"/>
      <c r="AZ59" s="616"/>
      <c r="BA59" s="615">
        <v>0</v>
      </c>
      <c r="BB59" s="615">
        <v>0</v>
      </c>
      <c r="BC59" s="615">
        <v>0</v>
      </c>
      <c r="BD59" s="615">
        <v>0</v>
      </c>
      <c r="BE59" s="615">
        <v>0</v>
      </c>
      <c r="BF59" s="615"/>
      <c r="BG59" s="615"/>
      <c r="BH59" s="616"/>
      <c r="BI59" s="616"/>
      <c r="BJ59" s="615">
        <v>0</v>
      </c>
      <c r="BK59" s="616"/>
      <c r="BL59" s="615"/>
      <c r="BM59" s="616"/>
      <c r="BN59" s="615">
        <v>0</v>
      </c>
      <c r="BO59" s="616"/>
      <c r="BP59" s="615"/>
      <c r="BQ59" s="616"/>
      <c r="BR59" s="615"/>
    </row>
    <row r="60" spans="1:91">
      <c r="A60" s="179"/>
      <c r="B60" s="179"/>
      <c r="C60" s="179"/>
      <c r="D60" s="179"/>
      <c r="E60" s="615"/>
      <c r="F60" s="616"/>
      <c r="G60" s="616"/>
      <c r="H60" s="616"/>
      <c r="I60" s="615"/>
      <c r="J60" s="616"/>
      <c r="K60" s="616"/>
      <c r="L60" s="616"/>
      <c r="M60" s="616"/>
      <c r="N60" s="861"/>
      <c r="O60" s="862"/>
      <c r="P60" s="862"/>
      <c r="Q60" s="615"/>
      <c r="R60" s="615"/>
      <c r="S60" s="615"/>
      <c r="U60" s="616"/>
      <c r="V60" s="615"/>
      <c r="W60" s="615"/>
      <c r="X60" s="615"/>
      <c r="Y60" s="615"/>
      <c r="Z60" s="615"/>
      <c r="AA60" s="615"/>
      <c r="AB60" s="616"/>
      <c r="AC60" s="616"/>
      <c r="AD60" s="615"/>
      <c r="AE60" s="616"/>
      <c r="AF60" s="615"/>
      <c r="AG60" s="615"/>
      <c r="AH60" s="616"/>
      <c r="AI60" s="615"/>
      <c r="AJ60" s="616"/>
      <c r="AK60" s="615"/>
      <c r="AL60" s="616"/>
      <c r="AM60" s="615"/>
      <c r="AN60" s="616"/>
      <c r="AO60" s="205"/>
      <c r="AP60" s="615"/>
      <c r="AQ60" s="615"/>
      <c r="AR60" s="615"/>
      <c r="AS60" s="616"/>
      <c r="AT60" s="615"/>
      <c r="AU60" s="615"/>
      <c r="AV60" s="615"/>
      <c r="AW60" s="615"/>
      <c r="AX60" s="615"/>
      <c r="AY60" s="615"/>
      <c r="AZ60" s="616"/>
      <c r="BA60" s="615"/>
      <c r="BB60" s="615"/>
      <c r="BC60" s="615"/>
      <c r="BD60" s="615"/>
      <c r="BE60" s="615"/>
      <c r="BF60" s="615"/>
      <c r="BG60" s="615"/>
      <c r="BH60" s="616"/>
      <c r="BI60" s="616"/>
      <c r="BJ60" s="615"/>
      <c r="BK60" s="616"/>
      <c r="BL60" s="615"/>
      <c r="BM60" s="616"/>
      <c r="BN60" s="615"/>
      <c r="BO60" s="616"/>
      <c r="BP60" s="615"/>
      <c r="BQ60" s="616"/>
      <c r="BR60" s="615"/>
    </row>
    <row r="61" spans="1:91">
      <c r="A61" s="179" t="s">
        <v>1078</v>
      </c>
      <c r="B61" s="179"/>
      <c r="C61" s="179"/>
      <c r="D61" s="179"/>
      <c r="E61" s="615"/>
      <c r="F61" s="616"/>
      <c r="G61" s="616"/>
      <c r="H61" s="616"/>
      <c r="I61" s="615"/>
      <c r="J61" s="616"/>
      <c r="K61" s="616"/>
      <c r="L61" s="616"/>
      <c r="M61" s="616"/>
      <c r="N61" s="861"/>
      <c r="O61" s="862"/>
      <c r="P61" s="862"/>
      <c r="Q61" s="615"/>
      <c r="R61" s="615"/>
      <c r="S61" s="615"/>
      <c r="U61" s="616"/>
      <c r="V61" s="615"/>
      <c r="W61" s="615"/>
      <c r="X61" s="615"/>
      <c r="Y61" s="615"/>
      <c r="Z61" s="615"/>
      <c r="AA61" s="615"/>
      <c r="AB61" s="616"/>
      <c r="AC61" s="616"/>
      <c r="AD61" s="615"/>
      <c r="AE61" s="616"/>
      <c r="AF61" s="615"/>
      <c r="AG61" s="615"/>
      <c r="AH61" s="616"/>
      <c r="AI61" s="615"/>
      <c r="AJ61" s="616"/>
      <c r="AK61" s="615"/>
      <c r="AL61" s="616"/>
      <c r="AM61" s="615"/>
      <c r="AN61" s="616"/>
      <c r="AO61" s="205"/>
      <c r="AP61" s="615"/>
      <c r="AQ61" s="615"/>
      <c r="AR61" s="615"/>
      <c r="AS61" s="616"/>
      <c r="AT61" s="615"/>
      <c r="AU61" s="615"/>
      <c r="AV61" s="615"/>
      <c r="AW61" s="615"/>
      <c r="AX61" s="615"/>
      <c r="AY61" s="615"/>
      <c r="AZ61" s="616"/>
      <c r="BA61" s="615"/>
      <c r="BB61" s="615"/>
      <c r="BC61" s="615"/>
      <c r="BD61" s="615"/>
      <c r="BE61" s="615"/>
      <c r="BF61" s="615"/>
      <c r="BG61" s="615"/>
      <c r="BH61" s="616"/>
      <c r="BI61" s="616"/>
      <c r="BJ61" s="615"/>
      <c r="BK61" s="616"/>
      <c r="BL61" s="615"/>
      <c r="BM61" s="616"/>
      <c r="BN61" s="615"/>
      <c r="BO61" s="616"/>
      <c r="BP61" s="615"/>
      <c r="BQ61" s="616"/>
      <c r="BR61" s="615"/>
    </row>
    <row r="62" spans="1:91">
      <c r="A62" s="179"/>
      <c r="B62" s="179" t="s">
        <v>1079</v>
      </c>
      <c r="C62" s="179"/>
      <c r="D62" s="179"/>
      <c r="E62" s="615"/>
      <c r="F62" s="616"/>
      <c r="G62" s="616"/>
      <c r="H62" s="616"/>
      <c r="I62" s="615"/>
      <c r="J62" s="616"/>
      <c r="K62" s="616"/>
      <c r="L62" s="616"/>
      <c r="M62" s="616"/>
      <c r="N62" s="861"/>
      <c r="O62" s="862"/>
      <c r="P62" s="862"/>
      <c r="Q62" s="615"/>
      <c r="R62" s="615"/>
      <c r="S62" s="615"/>
      <c r="U62" s="616"/>
      <c r="V62" s="615"/>
      <c r="W62" s="615"/>
      <c r="X62" s="615"/>
      <c r="Y62" s="615"/>
      <c r="Z62" s="615"/>
      <c r="AA62" s="615"/>
      <c r="AB62" s="616"/>
      <c r="AC62" s="616"/>
      <c r="AD62" s="615"/>
      <c r="AE62" s="616"/>
      <c r="AF62" s="615"/>
      <c r="AG62" s="615"/>
      <c r="AH62" s="616"/>
      <c r="AI62" s="615"/>
      <c r="AJ62" s="616"/>
      <c r="AK62" s="615"/>
      <c r="AL62" s="616"/>
      <c r="AM62" s="615"/>
      <c r="AN62" s="616"/>
      <c r="AO62" s="205"/>
      <c r="AP62" s="615"/>
      <c r="AQ62" s="615"/>
      <c r="AR62" s="615"/>
      <c r="AS62" s="616"/>
      <c r="AT62" s="615"/>
      <c r="AU62" s="615"/>
      <c r="AV62" s="615"/>
      <c r="AW62" s="615"/>
      <c r="AX62" s="615"/>
      <c r="AY62" s="615"/>
      <c r="AZ62" s="616"/>
      <c r="BA62" s="615"/>
      <c r="BB62" s="615"/>
      <c r="BC62" s="615"/>
      <c r="BD62" s="615"/>
      <c r="BE62" s="615"/>
      <c r="BF62" s="615"/>
      <c r="BG62" s="615"/>
      <c r="BH62" s="616"/>
      <c r="BI62" s="616"/>
      <c r="BJ62" s="615"/>
      <c r="BK62" s="616"/>
      <c r="BL62" s="615"/>
      <c r="BM62" s="616"/>
      <c r="BN62" s="615"/>
      <c r="BO62" s="616"/>
      <c r="BP62" s="615"/>
      <c r="BQ62" s="616"/>
      <c r="BR62" s="615"/>
      <c r="CG62" s="179" t="s">
        <v>1311</v>
      </c>
    </row>
    <row r="63" spans="1:91">
      <c r="A63" s="179"/>
      <c r="B63" s="179"/>
      <c r="C63" s="179" t="s">
        <v>1080</v>
      </c>
      <c r="D63" s="179" t="s">
        <v>1328</v>
      </c>
      <c r="E63" s="615">
        <v>1</v>
      </c>
      <c r="F63" s="616">
        <v>1</v>
      </c>
      <c r="G63" s="616">
        <v>1</v>
      </c>
      <c r="H63" s="616">
        <v>1</v>
      </c>
      <c r="I63" s="615">
        <v>1</v>
      </c>
      <c r="J63" s="616">
        <v>1</v>
      </c>
      <c r="K63" s="616">
        <v>1</v>
      </c>
      <c r="L63" s="616">
        <v>1</v>
      </c>
      <c r="M63" s="616">
        <v>1</v>
      </c>
      <c r="N63" s="616">
        <v>1</v>
      </c>
      <c r="O63" s="615">
        <v>1</v>
      </c>
      <c r="P63" s="615">
        <v>1</v>
      </c>
      <c r="Q63" s="615">
        <v>0</v>
      </c>
      <c r="R63" s="615">
        <v>0</v>
      </c>
      <c r="S63" s="615">
        <v>0</v>
      </c>
      <c r="U63" s="616">
        <v>0</v>
      </c>
      <c r="V63" s="615">
        <v>1</v>
      </c>
      <c r="W63" s="615">
        <v>1</v>
      </c>
      <c r="X63" s="615">
        <v>0</v>
      </c>
      <c r="Y63" s="615">
        <v>0</v>
      </c>
      <c r="Z63" s="615">
        <v>0</v>
      </c>
      <c r="AA63" s="615">
        <v>0</v>
      </c>
      <c r="AB63" s="616">
        <v>1</v>
      </c>
      <c r="AC63" s="616">
        <v>1</v>
      </c>
      <c r="AD63" s="615">
        <v>1</v>
      </c>
      <c r="AE63" s="616">
        <v>1</v>
      </c>
      <c r="AF63" s="615">
        <v>0</v>
      </c>
      <c r="AG63" s="615">
        <v>1</v>
      </c>
      <c r="AH63" s="616">
        <v>1</v>
      </c>
      <c r="AI63" s="615">
        <v>1</v>
      </c>
      <c r="AJ63" s="616">
        <v>0</v>
      </c>
      <c r="AK63" s="615">
        <v>1</v>
      </c>
      <c r="AL63" s="616">
        <v>0</v>
      </c>
      <c r="AM63" s="615">
        <v>1</v>
      </c>
      <c r="AN63" s="616">
        <v>1</v>
      </c>
      <c r="AO63" s="205"/>
      <c r="AP63" s="615">
        <v>1</v>
      </c>
      <c r="AQ63" s="615">
        <v>1</v>
      </c>
      <c r="AR63" s="615">
        <v>0</v>
      </c>
      <c r="AS63" s="616">
        <v>0</v>
      </c>
      <c r="AT63" s="615">
        <v>0</v>
      </c>
      <c r="AU63" s="615">
        <v>1</v>
      </c>
      <c r="AV63" s="615">
        <v>1</v>
      </c>
      <c r="AW63" s="615">
        <v>1</v>
      </c>
      <c r="AX63" s="615">
        <v>1</v>
      </c>
      <c r="AY63" s="615">
        <v>1</v>
      </c>
      <c r="AZ63" s="616">
        <v>1</v>
      </c>
      <c r="BA63" s="615">
        <v>0</v>
      </c>
      <c r="BB63" s="615">
        <v>0</v>
      </c>
      <c r="BC63" s="615">
        <v>0</v>
      </c>
      <c r="BD63" s="615">
        <v>0</v>
      </c>
      <c r="BE63" s="615">
        <v>0</v>
      </c>
      <c r="BF63" s="615">
        <v>0</v>
      </c>
      <c r="BG63" s="615">
        <v>1</v>
      </c>
      <c r="BH63" s="616">
        <v>1</v>
      </c>
      <c r="BI63" s="616">
        <v>1</v>
      </c>
      <c r="BJ63" s="615">
        <v>0</v>
      </c>
      <c r="BK63" s="616">
        <v>1</v>
      </c>
      <c r="BL63" s="615">
        <v>0</v>
      </c>
      <c r="BM63" s="616">
        <v>1</v>
      </c>
      <c r="BN63" s="615">
        <v>0</v>
      </c>
      <c r="BO63" s="616">
        <v>1</v>
      </c>
      <c r="BP63" s="615">
        <v>0</v>
      </c>
      <c r="BQ63" s="616">
        <v>0</v>
      </c>
      <c r="BR63" s="615">
        <v>0</v>
      </c>
      <c r="BT63" s="205">
        <v>1</v>
      </c>
      <c r="BU63" s="205">
        <v>1</v>
      </c>
      <c r="BV63" s="179">
        <v>1</v>
      </c>
      <c r="BW63" s="205">
        <v>1</v>
      </c>
      <c r="BX63" s="179">
        <v>1</v>
      </c>
      <c r="BY63" s="179">
        <v>1</v>
      </c>
      <c r="BZ63" s="205">
        <v>0</v>
      </c>
      <c r="CA63" s="205">
        <v>0</v>
      </c>
      <c r="CH63" s="179" t="s">
        <v>1316</v>
      </c>
      <c r="CI63" s="179" t="s">
        <v>1328</v>
      </c>
      <c r="CJ63" s="205">
        <v>0</v>
      </c>
      <c r="CK63" s="205">
        <v>0</v>
      </c>
      <c r="CL63" s="205">
        <v>0</v>
      </c>
      <c r="CM63" s="205">
        <v>0</v>
      </c>
    </row>
    <row r="64" spans="1:91">
      <c r="A64" s="179"/>
      <c r="B64" s="179"/>
      <c r="C64" s="179" t="s">
        <v>1081</v>
      </c>
      <c r="D64" s="179" t="s">
        <v>1328</v>
      </c>
      <c r="E64" s="615">
        <v>0</v>
      </c>
      <c r="F64" s="616">
        <v>0</v>
      </c>
      <c r="G64" s="616">
        <v>0</v>
      </c>
      <c r="H64" s="616">
        <v>0</v>
      </c>
      <c r="I64" s="615">
        <v>0</v>
      </c>
      <c r="J64" s="616">
        <v>0</v>
      </c>
      <c r="K64" s="616">
        <v>0</v>
      </c>
      <c r="L64" s="616">
        <v>0</v>
      </c>
      <c r="M64" s="616">
        <v>0</v>
      </c>
      <c r="N64" s="616">
        <v>0</v>
      </c>
      <c r="O64" s="615">
        <v>0</v>
      </c>
      <c r="P64" s="615">
        <v>0</v>
      </c>
      <c r="Q64" s="615">
        <v>1</v>
      </c>
      <c r="R64" s="615">
        <v>1</v>
      </c>
      <c r="S64" s="615">
        <v>0</v>
      </c>
      <c r="U64" s="616">
        <v>0</v>
      </c>
      <c r="V64" s="615">
        <v>0</v>
      </c>
      <c r="W64" s="615">
        <v>0</v>
      </c>
      <c r="X64" s="615">
        <v>1</v>
      </c>
      <c r="Y64" s="615">
        <v>1</v>
      </c>
      <c r="Z64" s="615">
        <v>1</v>
      </c>
      <c r="AA64" s="615">
        <v>1</v>
      </c>
      <c r="AB64" s="616">
        <v>0</v>
      </c>
      <c r="AC64" s="616">
        <v>0</v>
      </c>
      <c r="AD64" s="615">
        <v>0</v>
      </c>
      <c r="AE64" s="616">
        <v>0</v>
      </c>
      <c r="AF64" s="615">
        <v>1</v>
      </c>
      <c r="AG64" s="615">
        <v>0</v>
      </c>
      <c r="AH64" s="616">
        <v>0</v>
      </c>
      <c r="AI64" s="615">
        <v>0</v>
      </c>
      <c r="AJ64" s="616">
        <v>0</v>
      </c>
      <c r="AK64" s="615">
        <v>0</v>
      </c>
      <c r="AL64" s="616">
        <v>0</v>
      </c>
      <c r="AM64" s="615">
        <v>0</v>
      </c>
      <c r="AN64" s="616">
        <v>0</v>
      </c>
      <c r="AO64" s="205"/>
      <c r="AP64" s="615">
        <v>0</v>
      </c>
      <c r="AQ64" s="615">
        <v>0</v>
      </c>
      <c r="AR64" s="615">
        <v>1</v>
      </c>
      <c r="AS64" s="616">
        <v>1</v>
      </c>
      <c r="AT64" s="615">
        <v>1</v>
      </c>
      <c r="AU64" s="615">
        <v>0</v>
      </c>
      <c r="AV64" s="615">
        <v>0</v>
      </c>
      <c r="AW64" s="615">
        <v>0</v>
      </c>
      <c r="AX64" s="615">
        <v>0</v>
      </c>
      <c r="AY64" s="615">
        <v>0</v>
      </c>
      <c r="AZ64" s="616">
        <v>0</v>
      </c>
      <c r="BA64" s="615">
        <v>1</v>
      </c>
      <c r="BB64" s="615">
        <v>1</v>
      </c>
      <c r="BC64" s="615">
        <v>1</v>
      </c>
      <c r="BD64" s="615">
        <v>1</v>
      </c>
      <c r="BE64" s="615">
        <v>1</v>
      </c>
      <c r="BF64" s="615">
        <v>1</v>
      </c>
      <c r="BG64" s="615">
        <v>0</v>
      </c>
      <c r="BH64" s="616">
        <v>0</v>
      </c>
      <c r="BI64" s="616">
        <v>0</v>
      </c>
      <c r="BJ64" s="615">
        <v>1</v>
      </c>
      <c r="BK64" s="616">
        <v>0</v>
      </c>
      <c r="BL64" s="615">
        <v>1</v>
      </c>
      <c r="BM64" s="616">
        <v>0</v>
      </c>
      <c r="BN64" s="615">
        <v>1</v>
      </c>
      <c r="BO64" s="616">
        <v>0</v>
      </c>
      <c r="BP64" s="615">
        <v>1</v>
      </c>
      <c r="BQ64" s="616">
        <v>0</v>
      </c>
      <c r="BR64" s="615">
        <v>1</v>
      </c>
      <c r="BT64" s="205">
        <v>0</v>
      </c>
      <c r="BU64" s="205">
        <v>0</v>
      </c>
      <c r="BV64" s="179">
        <v>0</v>
      </c>
      <c r="BW64" s="205">
        <v>0</v>
      </c>
      <c r="BX64" s="179">
        <v>0</v>
      </c>
      <c r="BY64" s="179">
        <v>0</v>
      </c>
      <c r="BZ64" s="205">
        <v>0</v>
      </c>
      <c r="CA64" s="205">
        <v>0</v>
      </c>
      <c r="CH64" s="179" t="s">
        <v>1317</v>
      </c>
      <c r="CI64" s="179" t="s">
        <v>1328</v>
      </c>
      <c r="CJ64" s="205">
        <v>1</v>
      </c>
      <c r="CK64" s="205">
        <v>0</v>
      </c>
      <c r="CL64" s="205">
        <v>1</v>
      </c>
      <c r="CM64" s="205">
        <v>1</v>
      </c>
    </row>
    <row r="65" spans="1:91">
      <c r="A65" s="179"/>
      <c r="B65" s="179"/>
      <c r="C65" s="179" t="s">
        <v>1082</v>
      </c>
      <c r="D65" s="184" t="s">
        <v>1328</v>
      </c>
      <c r="E65" s="865">
        <v>0</v>
      </c>
      <c r="F65" s="616">
        <v>0</v>
      </c>
      <c r="G65" s="616">
        <v>0</v>
      </c>
      <c r="H65" s="616">
        <v>0</v>
      </c>
      <c r="I65" s="615">
        <v>0</v>
      </c>
      <c r="J65" s="616">
        <v>0</v>
      </c>
      <c r="K65" s="616">
        <v>0</v>
      </c>
      <c r="L65" s="616">
        <v>0</v>
      </c>
      <c r="M65" s="616">
        <v>0</v>
      </c>
      <c r="N65" s="616">
        <v>0</v>
      </c>
      <c r="O65" s="615">
        <v>0</v>
      </c>
      <c r="P65" s="615">
        <v>0</v>
      </c>
      <c r="Q65" s="615">
        <v>0</v>
      </c>
      <c r="R65" s="615">
        <v>0</v>
      </c>
      <c r="S65" s="615">
        <v>1</v>
      </c>
      <c r="U65" s="616">
        <v>1</v>
      </c>
      <c r="V65" s="615">
        <v>0</v>
      </c>
      <c r="W65" s="615">
        <v>0</v>
      </c>
      <c r="X65" s="615">
        <v>0</v>
      </c>
      <c r="Y65" s="615">
        <v>0</v>
      </c>
      <c r="Z65" s="615">
        <v>0</v>
      </c>
      <c r="AA65" s="615">
        <v>0</v>
      </c>
      <c r="AB65" s="616">
        <v>0</v>
      </c>
      <c r="AC65" s="616">
        <v>0</v>
      </c>
      <c r="AD65" s="615">
        <v>0</v>
      </c>
      <c r="AE65" s="616">
        <v>0</v>
      </c>
      <c r="AF65" s="615">
        <v>0</v>
      </c>
      <c r="AG65" s="615">
        <v>0</v>
      </c>
      <c r="AH65" s="616">
        <v>0</v>
      </c>
      <c r="AI65" s="615">
        <v>0</v>
      </c>
      <c r="AJ65" s="616">
        <v>1</v>
      </c>
      <c r="AK65" s="615">
        <v>0</v>
      </c>
      <c r="AL65" s="616">
        <v>1</v>
      </c>
      <c r="AM65" s="615">
        <v>0</v>
      </c>
      <c r="AN65" s="616">
        <v>0</v>
      </c>
      <c r="AO65" s="205"/>
      <c r="AP65" s="615">
        <v>0</v>
      </c>
      <c r="AQ65" s="615">
        <v>0</v>
      </c>
      <c r="AR65" s="615">
        <v>0</v>
      </c>
      <c r="AS65" s="616">
        <v>0</v>
      </c>
      <c r="AT65" s="615">
        <v>0</v>
      </c>
      <c r="AU65" s="615">
        <v>0</v>
      </c>
      <c r="AV65" s="615">
        <v>0</v>
      </c>
      <c r="AW65" s="615">
        <v>0</v>
      </c>
      <c r="AX65" s="615">
        <v>0</v>
      </c>
      <c r="AY65" s="615">
        <v>0</v>
      </c>
      <c r="AZ65" s="616">
        <v>0</v>
      </c>
      <c r="BA65" s="615">
        <v>0</v>
      </c>
      <c r="BB65" s="615">
        <v>0</v>
      </c>
      <c r="BC65" s="615">
        <v>0</v>
      </c>
      <c r="BD65" s="615">
        <v>0</v>
      </c>
      <c r="BE65" s="615">
        <v>0</v>
      </c>
      <c r="BF65" s="615">
        <v>0</v>
      </c>
      <c r="BG65" s="615">
        <v>0</v>
      </c>
      <c r="BH65" s="616">
        <v>0</v>
      </c>
      <c r="BI65" s="616">
        <v>0</v>
      </c>
      <c r="BJ65" s="615">
        <v>0</v>
      </c>
      <c r="BK65" s="616">
        <v>0</v>
      </c>
      <c r="BL65" s="615">
        <v>0</v>
      </c>
      <c r="BM65" s="616">
        <v>0</v>
      </c>
      <c r="BN65" s="615">
        <v>0</v>
      </c>
      <c r="BO65" s="616">
        <v>0</v>
      </c>
      <c r="BP65" s="615">
        <v>0</v>
      </c>
      <c r="BQ65" s="616">
        <v>1</v>
      </c>
      <c r="BR65" s="615">
        <v>0</v>
      </c>
      <c r="BT65" s="205">
        <v>0</v>
      </c>
      <c r="BU65" s="205">
        <v>0</v>
      </c>
      <c r="BV65" s="179">
        <v>0</v>
      </c>
      <c r="BW65" s="205">
        <v>0</v>
      </c>
      <c r="BX65" s="179">
        <v>0</v>
      </c>
      <c r="BY65" s="179">
        <v>0</v>
      </c>
      <c r="BZ65" s="205">
        <v>1</v>
      </c>
      <c r="CA65" s="205">
        <v>1</v>
      </c>
      <c r="CH65" s="179" t="s">
        <v>1318</v>
      </c>
      <c r="CI65" s="184" t="s">
        <v>1328</v>
      </c>
      <c r="CJ65" s="205">
        <v>0</v>
      </c>
      <c r="CK65" s="205">
        <v>1</v>
      </c>
      <c r="CL65" s="205">
        <v>0</v>
      </c>
      <c r="CM65" s="205">
        <v>0</v>
      </c>
    </row>
    <row r="66" spans="1:91">
      <c r="A66" s="179"/>
      <c r="B66" s="179" t="s">
        <v>1083</v>
      </c>
      <c r="C66" s="179"/>
      <c r="D66" s="179"/>
      <c r="E66" s="615"/>
      <c r="F66" s="616"/>
      <c r="G66" s="616"/>
      <c r="H66" s="616"/>
      <c r="I66" s="615"/>
      <c r="J66" s="616"/>
      <c r="K66" s="616"/>
      <c r="L66" s="616"/>
      <c r="M66" s="616"/>
      <c r="N66" s="861"/>
      <c r="O66" s="862"/>
      <c r="P66" s="862"/>
      <c r="Q66" s="615"/>
      <c r="R66" s="615"/>
      <c r="S66" s="615"/>
      <c r="U66" s="616"/>
      <c r="V66" s="615"/>
      <c r="W66" s="615"/>
      <c r="X66" s="615"/>
      <c r="Y66" s="615"/>
      <c r="Z66" s="615"/>
      <c r="AA66" s="615"/>
      <c r="AB66" s="616"/>
      <c r="AC66" s="616"/>
      <c r="AD66" s="615"/>
      <c r="AE66" s="616"/>
      <c r="AF66" s="615"/>
      <c r="AG66" s="615"/>
      <c r="AH66" s="616"/>
      <c r="AI66" s="615"/>
      <c r="AJ66" s="616"/>
      <c r="AK66" s="615"/>
      <c r="AL66" s="616"/>
      <c r="AM66" s="615"/>
      <c r="AN66" s="616"/>
      <c r="AO66" s="205"/>
      <c r="AP66" s="615"/>
      <c r="AQ66" s="615"/>
      <c r="AR66" s="615"/>
      <c r="AS66" s="616"/>
      <c r="AT66" s="615"/>
      <c r="AU66" s="615"/>
      <c r="AV66" s="615"/>
      <c r="AW66" s="615"/>
      <c r="AX66" s="615"/>
      <c r="AY66" s="615"/>
      <c r="AZ66" s="616"/>
      <c r="BA66" s="615"/>
      <c r="BB66" s="615"/>
      <c r="BC66" s="615"/>
      <c r="BD66" s="615"/>
      <c r="BE66" s="615"/>
      <c r="BF66" s="615"/>
      <c r="BG66" s="615"/>
      <c r="BH66" s="616"/>
      <c r="BI66" s="616"/>
      <c r="BJ66" s="615"/>
      <c r="BK66" s="616"/>
      <c r="BL66" s="615"/>
      <c r="BM66" s="616"/>
      <c r="BN66" s="615"/>
      <c r="BO66" s="616"/>
      <c r="BP66" s="615"/>
      <c r="BQ66" s="616"/>
      <c r="BR66" s="615"/>
      <c r="CG66" s="179" t="s">
        <v>1312</v>
      </c>
      <c r="CM66" s="205"/>
    </row>
    <row r="67" spans="1:91">
      <c r="A67" s="179"/>
      <c r="B67" s="179"/>
      <c r="C67" s="179" t="s">
        <v>1084</v>
      </c>
      <c r="D67" s="184" t="s">
        <v>1328</v>
      </c>
      <c r="E67" s="865">
        <v>0</v>
      </c>
      <c r="F67" s="616">
        <v>1</v>
      </c>
      <c r="G67" s="616">
        <v>1</v>
      </c>
      <c r="H67" s="616">
        <v>0</v>
      </c>
      <c r="I67" s="615">
        <v>1</v>
      </c>
      <c r="J67" s="616">
        <v>1</v>
      </c>
      <c r="K67" s="616">
        <v>1</v>
      </c>
      <c r="L67" s="616">
        <v>1</v>
      </c>
      <c r="M67" s="616">
        <v>1</v>
      </c>
      <c r="N67" s="616">
        <v>1</v>
      </c>
      <c r="O67" s="615">
        <v>0</v>
      </c>
      <c r="P67" s="615">
        <v>0</v>
      </c>
      <c r="Q67" s="615">
        <v>0</v>
      </c>
      <c r="R67" s="615">
        <v>0</v>
      </c>
      <c r="S67" s="615">
        <v>0</v>
      </c>
      <c r="U67" s="616">
        <v>0</v>
      </c>
      <c r="V67" s="615">
        <v>1</v>
      </c>
      <c r="W67" s="615">
        <v>0</v>
      </c>
      <c r="X67" s="615">
        <v>0</v>
      </c>
      <c r="Y67" s="615">
        <v>0</v>
      </c>
      <c r="Z67" s="615">
        <v>0</v>
      </c>
      <c r="AA67" s="615">
        <v>0</v>
      </c>
      <c r="AB67" s="616">
        <v>0</v>
      </c>
      <c r="AC67" s="616">
        <v>1</v>
      </c>
      <c r="AD67" s="615">
        <v>0</v>
      </c>
      <c r="AE67" s="616">
        <v>0</v>
      </c>
      <c r="AF67" s="615">
        <v>0</v>
      </c>
      <c r="AG67" s="615">
        <v>0</v>
      </c>
      <c r="AH67" s="616">
        <v>1</v>
      </c>
      <c r="AI67" s="615">
        <v>1</v>
      </c>
      <c r="AJ67" s="616">
        <v>0</v>
      </c>
      <c r="AK67" s="615">
        <v>0</v>
      </c>
      <c r="AL67" s="616">
        <v>0</v>
      </c>
      <c r="AM67" s="615">
        <v>0</v>
      </c>
      <c r="AN67" s="616">
        <v>1</v>
      </c>
      <c r="AO67" s="205"/>
      <c r="AP67" s="615">
        <v>1</v>
      </c>
      <c r="AQ67" s="615">
        <v>0</v>
      </c>
      <c r="AR67" s="615">
        <v>0</v>
      </c>
      <c r="AS67" s="616">
        <v>0</v>
      </c>
      <c r="AT67" s="615">
        <v>0</v>
      </c>
      <c r="AU67" s="615">
        <v>0</v>
      </c>
      <c r="AV67" s="615">
        <v>0</v>
      </c>
      <c r="AW67" s="615">
        <v>0</v>
      </c>
      <c r="AX67" s="615">
        <v>0</v>
      </c>
      <c r="AY67" s="615">
        <v>0</v>
      </c>
      <c r="AZ67" s="616">
        <v>0</v>
      </c>
      <c r="BA67" s="615">
        <v>1</v>
      </c>
      <c r="BB67" s="615">
        <v>1</v>
      </c>
      <c r="BC67" s="615">
        <v>0</v>
      </c>
      <c r="BD67" s="615">
        <v>0</v>
      </c>
      <c r="BE67" s="615">
        <v>0</v>
      </c>
      <c r="BF67" s="615">
        <v>0</v>
      </c>
      <c r="BG67" s="615">
        <v>0</v>
      </c>
      <c r="BH67" s="616">
        <v>1</v>
      </c>
      <c r="BI67" s="616">
        <v>0</v>
      </c>
      <c r="BJ67" s="615">
        <v>0</v>
      </c>
      <c r="BK67" s="616">
        <v>0</v>
      </c>
      <c r="BL67" s="615">
        <v>0</v>
      </c>
      <c r="BM67" s="616">
        <v>1</v>
      </c>
      <c r="BN67" s="615">
        <v>0</v>
      </c>
      <c r="BO67" s="616">
        <v>0</v>
      </c>
      <c r="BP67" s="615">
        <v>0</v>
      </c>
      <c r="BQ67" s="616">
        <v>0</v>
      </c>
      <c r="BR67" s="615">
        <v>0</v>
      </c>
      <c r="BT67" s="205">
        <v>1</v>
      </c>
      <c r="BU67" s="205">
        <v>1</v>
      </c>
      <c r="BV67" s="179">
        <v>1</v>
      </c>
      <c r="BW67" s="205">
        <v>1</v>
      </c>
      <c r="BX67" s="179">
        <v>1</v>
      </c>
      <c r="BY67" s="179">
        <v>1</v>
      </c>
      <c r="BZ67" s="205">
        <v>0</v>
      </c>
      <c r="CA67" s="205">
        <v>0</v>
      </c>
      <c r="CH67" s="179" t="s">
        <v>1319</v>
      </c>
      <c r="CI67" s="184" t="s">
        <v>1328</v>
      </c>
      <c r="CJ67" s="205">
        <v>0</v>
      </c>
      <c r="CK67" s="205">
        <v>0</v>
      </c>
      <c r="CL67" s="205">
        <v>0</v>
      </c>
      <c r="CM67" s="205">
        <v>0</v>
      </c>
    </row>
    <row r="68" spans="1:91">
      <c r="A68" s="179"/>
      <c r="B68" s="179"/>
      <c r="C68" s="179" t="s">
        <v>1085</v>
      </c>
      <c r="D68" s="184" t="s">
        <v>1328</v>
      </c>
      <c r="E68" s="865">
        <v>0</v>
      </c>
      <c r="F68" s="616">
        <v>0</v>
      </c>
      <c r="G68" s="616">
        <v>0</v>
      </c>
      <c r="H68" s="616">
        <v>1</v>
      </c>
      <c r="I68" s="615">
        <v>0</v>
      </c>
      <c r="J68" s="616">
        <v>0</v>
      </c>
      <c r="K68" s="616">
        <v>0</v>
      </c>
      <c r="L68" s="616">
        <v>0</v>
      </c>
      <c r="M68" s="616">
        <v>0</v>
      </c>
      <c r="N68" s="616">
        <v>0</v>
      </c>
      <c r="O68" s="615">
        <v>1</v>
      </c>
      <c r="P68" s="615">
        <v>1</v>
      </c>
      <c r="Q68" s="615">
        <v>1</v>
      </c>
      <c r="R68" s="615">
        <v>1</v>
      </c>
      <c r="S68" s="615">
        <v>1</v>
      </c>
      <c r="U68" s="616">
        <v>0</v>
      </c>
      <c r="V68" s="615">
        <v>0</v>
      </c>
      <c r="W68" s="615">
        <v>1</v>
      </c>
      <c r="X68" s="615">
        <v>0</v>
      </c>
      <c r="Y68" s="615">
        <v>1</v>
      </c>
      <c r="Z68" s="615">
        <v>1</v>
      </c>
      <c r="AA68" s="615">
        <v>0</v>
      </c>
      <c r="AB68" s="616">
        <v>1</v>
      </c>
      <c r="AC68" s="616">
        <v>0</v>
      </c>
      <c r="AD68" s="615">
        <v>1</v>
      </c>
      <c r="AE68" s="616">
        <v>1</v>
      </c>
      <c r="AF68" s="615">
        <v>1</v>
      </c>
      <c r="AG68" s="615">
        <v>1</v>
      </c>
      <c r="AH68" s="616">
        <v>0</v>
      </c>
      <c r="AI68" s="615">
        <v>0</v>
      </c>
      <c r="AJ68" s="616">
        <v>1</v>
      </c>
      <c r="AK68" s="615">
        <v>1</v>
      </c>
      <c r="AL68" s="616">
        <v>1</v>
      </c>
      <c r="AM68" s="615">
        <v>1</v>
      </c>
      <c r="AN68" s="616">
        <v>0</v>
      </c>
      <c r="AO68" s="205"/>
      <c r="AP68" s="615">
        <v>0</v>
      </c>
      <c r="AQ68" s="615">
        <v>1</v>
      </c>
      <c r="AR68" s="615">
        <v>1</v>
      </c>
      <c r="AS68" s="616">
        <v>1</v>
      </c>
      <c r="AT68" s="615">
        <v>1</v>
      </c>
      <c r="AU68" s="615">
        <v>1</v>
      </c>
      <c r="AV68" s="615">
        <v>0</v>
      </c>
      <c r="AW68" s="615">
        <v>1</v>
      </c>
      <c r="AX68" s="615">
        <v>1</v>
      </c>
      <c r="AY68" s="615">
        <v>1</v>
      </c>
      <c r="AZ68" s="616">
        <v>1</v>
      </c>
      <c r="BA68" s="615">
        <v>0</v>
      </c>
      <c r="BB68" s="615">
        <v>0</v>
      </c>
      <c r="BC68" s="615">
        <v>1</v>
      </c>
      <c r="BD68" s="615">
        <v>1</v>
      </c>
      <c r="BE68" s="615">
        <v>1</v>
      </c>
      <c r="BF68" s="615">
        <v>1</v>
      </c>
      <c r="BG68" s="615">
        <v>1</v>
      </c>
      <c r="BH68" s="616">
        <v>0</v>
      </c>
      <c r="BI68" s="616">
        <v>0</v>
      </c>
      <c r="BJ68" s="615">
        <v>0</v>
      </c>
      <c r="BK68" s="616">
        <v>0</v>
      </c>
      <c r="BL68" s="615">
        <v>1</v>
      </c>
      <c r="BM68" s="616">
        <v>0</v>
      </c>
      <c r="BN68" s="615">
        <v>0</v>
      </c>
      <c r="BO68" s="616">
        <v>1</v>
      </c>
      <c r="BP68" s="615">
        <v>1</v>
      </c>
      <c r="BQ68" s="616">
        <v>0</v>
      </c>
      <c r="BR68" s="615">
        <v>0</v>
      </c>
      <c r="BT68" s="205">
        <v>0</v>
      </c>
      <c r="BU68" s="205">
        <v>0</v>
      </c>
      <c r="BV68" s="179">
        <v>0</v>
      </c>
      <c r="BW68" s="205">
        <v>0</v>
      </c>
      <c r="BX68" s="179">
        <v>0</v>
      </c>
      <c r="BY68" s="179">
        <v>0</v>
      </c>
      <c r="BZ68" s="205">
        <v>1</v>
      </c>
      <c r="CA68" s="205">
        <v>1</v>
      </c>
      <c r="CH68" s="179" t="s">
        <v>1320</v>
      </c>
      <c r="CI68" s="184" t="s">
        <v>1328</v>
      </c>
      <c r="CJ68" s="205">
        <v>0</v>
      </c>
      <c r="CK68" s="205">
        <v>0</v>
      </c>
      <c r="CL68" s="205">
        <v>0</v>
      </c>
      <c r="CM68" s="205">
        <v>0</v>
      </c>
    </row>
    <row r="69" spans="1:91">
      <c r="A69" s="179"/>
      <c r="B69" s="179"/>
      <c r="C69" s="179" t="s">
        <v>1086</v>
      </c>
      <c r="D69" s="184" t="s">
        <v>1328</v>
      </c>
      <c r="E69" s="865">
        <v>1</v>
      </c>
      <c r="F69" s="616">
        <v>0</v>
      </c>
      <c r="G69" s="616">
        <v>0</v>
      </c>
      <c r="H69" s="616">
        <v>0</v>
      </c>
      <c r="I69" s="615">
        <v>0</v>
      </c>
      <c r="J69" s="616">
        <v>0</v>
      </c>
      <c r="K69" s="616">
        <v>0</v>
      </c>
      <c r="L69" s="616">
        <v>0</v>
      </c>
      <c r="M69" s="616">
        <v>0</v>
      </c>
      <c r="N69" s="616">
        <v>0</v>
      </c>
      <c r="O69" s="615">
        <v>0</v>
      </c>
      <c r="P69" s="615">
        <v>0</v>
      </c>
      <c r="Q69" s="615">
        <v>0</v>
      </c>
      <c r="R69" s="615">
        <v>0</v>
      </c>
      <c r="S69" s="615">
        <v>0</v>
      </c>
      <c r="U69" s="616">
        <v>1</v>
      </c>
      <c r="V69" s="615">
        <v>0</v>
      </c>
      <c r="W69" s="615">
        <v>0</v>
      </c>
      <c r="X69" s="615">
        <v>1</v>
      </c>
      <c r="Y69" s="615">
        <v>0</v>
      </c>
      <c r="Z69" s="615">
        <v>0</v>
      </c>
      <c r="AA69" s="615">
        <v>1</v>
      </c>
      <c r="AB69" s="616">
        <v>0</v>
      </c>
      <c r="AC69" s="616">
        <v>0</v>
      </c>
      <c r="AD69" s="615">
        <v>0</v>
      </c>
      <c r="AE69" s="616">
        <v>0</v>
      </c>
      <c r="AF69" s="615">
        <v>0</v>
      </c>
      <c r="AG69" s="615">
        <v>0</v>
      </c>
      <c r="AH69" s="616">
        <v>0</v>
      </c>
      <c r="AI69" s="615">
        <v>0</v>
      </c>
      <c r="AJ69" s="616">
        <v>0</v>
      </c>
      <c r="AK69" s="615">
        <v>0</v>
      </c>
      <c r="AL69" s="616">
        <v>0</v>
      </c>
      <c r="AM69" s="615">
        <v>0</v>
      </c>
      <c r="AN69" s="616">
        <v>0</v>
      </c>
      <c r="AO69" s="205"/>
      <c r="AP69" s="615">
        <v>0</v>
      </c>
      <c r="AQ69" s="615">
        <v>0</v>
      </c>
      <c r="AR69" s="615">
        <v>0</v>
      </c>
      <c r="AS69" s="616">
        <v>0</v>
      </c>
      <c r="AT69" s="615">
        <v>0</v>
      </c>
      <c r="AU69" s="615">
        <v>0</v>
      </c>
      <c r="AV69" s="615">
        <v>1</v>
      </c>
      <c r="AW69" s="615">
        <v>0</v>
      </c>
      <c r="AX69" s="615">
        <v>0</v>
      </c>
      <c r="AY69" s="615">
        <v>0</v>
      </c>
      <c r="AZ69" s="616">
        <v>0</v>
      </c>
      <c r="BA69" s="615">
        <v>0</v>
      </c>
      <c r="BB69" s="615">
        <v>0</v>
      </c>
      <c r="BC69" s="615">
        <v>0</v>
      </c>
      <c r="BD69" s="615">
        <v>0</v>
      </c>
      <c r="BE69" s="615">
        <v>0</v>
      </c>
      <c r="BF69" s="615">
        <v>0</v>
      </c>
      <c r="BG69" s="615">
        <v>0</v>
      </c>
      <c r="BH69" s="616">
        <v>0</v>
      </c>
      <c r="BI69" s="616">
        <v>1</v>
      </c>
      <c r="BJ69" s="615">
        <v>1</v>
      </c>
      <c r="BK69" s="616">
        <v>1</v>
      </c>
      <c r="BL69" s="615">
        <v>0</v>
      </c>
      <c r="BM69" s="616">
        <v>0</v>
      </c>
      <c r="BN69" s="615">
        <v>1</v>
      </c>
      <c r="BO69" s="616">
        <v>0</v>
      </c>
      <c r="BP69" s="615">
        <v>0</v>
      </c>
      <c r="BQ69" s="616">
        <v>1</v>
      </c>
      <c r="BR69" s="615">
        <v>1</v>
      </c>
      <c r="BT69" s="205">
        <v>0</v>
      </c>
      <c r="BU69" s="205">
        <v>0</v>
      </c>
      <c r="BV69" s="179">
        <v>0</v>
      </c>
      <c r="BW69" s="205">
        <v>0</v>
      </c>
      <c r="BX69" s="179">
        <v>0</v>
      </c>
      <c r="BY69" s="179">
        <v>0</v>
      </c>
      <c r="BZ69" s="205">
        <v>0</v>
      </c>
      <c r="CA69" s="205">
        <v>0</v>
      </c>
      <c r="CH69" s="179" t="s">
        <v>1321</v>
      </c>
      <c r="CI69" s="184" t="s">
        <v>1328</v>
      </c>
      <c r="CJ69" s="205">
        <v>1</v>
      </c>
      <c r="CK69" s="205">
        <v>1</v>
      </c>
      <c r="CL69" s="205">
        <v>1</v>
      </c>
      <c r="CM69" s="205">
        <v>1</v>
      </c>
    </row>
    <row r="70" spans="1:91">
      <c r="A70" s="179"/>
      <c r="B70" s="179"/>
      <c r="C70" s="179"/>
      <c r="D70" s="179"/>
      <c r="E70" s="615"/>
      <c r="F70" s="616"/>
      <c r="G70" s="616"/>
      <c r="H70" s="616"/>
      <c r="I70" s="615"/>
      <c r="J70" s="616"/>
      <c r="K70" s="616"/>
      <c r="L70" s="616"/>
      <c r="M70" s="616"/>
      <c r="N70" s="861"/>
      <c r="O70" s="862"/>
      <c r="P70" s="862"/>
      <c r="Q70" s="615"/>
      <c r="R70" s="615"/>
      <c r="S70" s="615"/>
      <c r="U70" s="616"/>
      <c r="V70" s="615"/>
      <c r="W70" s="615"/>
      <c r="X70" s="615"/>
      <c r="Y70" s="615"/>
      <c r="Z70" s="615"/>
      <c r="AA70" s="615"/>
      <c r="AB70" s="616"/>
      <c r="AC70" s="616"/>
      <c r="AD70" s="615"/>
      <c r="AE70" s="616"/>
      <c r="AF70" s="615"/>
      <c r="AG70" s="615"/>
      <c r="AH70" s="616"/>
      <c r="AI70" s="615"/>
      <c r="AJ70" s="616"/>
      <c r="AK70" s="615"/>
      <c r="AL70" s="616"/>
      <c r="AM70" s="615"/>
      <c r="AN70" s="616"/>
      <c r="AO70" s="205"/>
      <c r="AP70" s="615"/>
      <c r="AQ70" s="615"/>
      <c r="AR70" s="615"/>
      <c r="AS70" s="616"/>
      <c r="AT70" s="615"/>
      <c r="AU70" s="615"/>
      <c r="AV70" s="615"/>
      <c r="AW70" s="615"/>
      <c r="AX70" s="615"/>
      <c r="AY70" s="615"/>
      <c r="AZ70" s="616"/>
      <c r="BA70" s="615"/>
      <c r="BB70" s="615"/>
      <c r="BC70" s="615"/>
      <c r="BD70" s="615"/>
      <c r="BE70" s="615"/>
      <c r="BF70" s="615"/>
      <c r="BG70" s="615"/>
      <c r="BH70" s="616"/>
      <c r="BI70" s="616"/>
      <c r="BJ70" s="615"/>
      <c r="BK70" s="616"/>
      <c r="BL70" s="615"/>
      <c r="BM70" s="616"/>
      <c r="BN70" s="615"/>
      <c r="BO70" s="616"/>
      <c r="BP70" s="615"/>
      <c r="BQ70" s="616"/>
      <c r="BR70" s="615"/>
    </row>
    <row r="71" spans="1:91">
      <c r="A71" s="179" t="s">
        <v>2208</v>
      </c>
      <c r="B71" s="179"/>
      <c r="C71" s="179"/>
      <c r="D71" s="179" t="s">
        <v>1328</v>
      </c>
      <c r="E71" s="615">
        <v>0</v>
      </c>
      <c r="F71" s="616">
        <v>0</v>
      </c>
      <c r="G71" s="616">
        <v>0</v>
      </c>
      <c r="H71" s="616"/>
      <c r="I71" s="615"/>
      <c r="J71" s="616">
        <v>0</v>
      </c>
      <c r="K71" s="616">
        <v>0</v>
      </c>
      <c r="L71" s="616">
        <v>0</v>
      </c>
      <c r="M71" s="616">
        <v>0</v>
      </c>
      <c r="N71" s="616">
        <v>0</v>
      </c>
      <c r="O71" s="615"/>
      <c r="P71" s="615"/>
      <c r="Q71" s="615"/>
      <c r="R71" s="615"/>
      <c r="S71" s="615"/>
      <c r="U71" s="616">
        <v>0</v>
      </c>
      <c r="V71" s="615">
        <v>0</v>
      </c>
      <c r="W71" s="615"/>
      <c r="X71" s="615"/>
      <c r="Y71" s="615"/>
      <c r="Z71" s="615"/>
      <c r="AA71" s="615"/>
      <c r="AB71" s="616">
        <v>0</v>
      </c>
      <c r="AC71" s="616">
        <v>0</v>
      </c>
      <c r="AD71" s="615"/>
      <c r="AE71" s="616">
        <v>0</v>
      </c>
      <c r="AF71" s="615"/>
      <c r="AG71" s="615"/>
      <c r="AH71" s="616">
        <v>0</v>
      </c>
      <c r="AI71" s="615">
        <v>0</v>
      </c>
      <c r="AJ71" s="616">
        <v>0</v>
      </c>
      <c r="AK71" s="615">
        <v>0</v>
      </c>
      <c r="AL71" s="616">
        <v>0</v>
      </c>
      <c r="AM71" s="615">
        <v>0</v>
      </c>
      <c r="AN71" s="616">
        <v>0</v>
      </c>
      <c r="AO71" s="205"/>
      <c r="AP71" s="615">
        <v>0</v>
      </c>
      <c r="AQ71" s="615"/>
      <c r="AR71" s="615"/>
      <c r="AS71" s="616"/>
      <c r="AT71" s="615"/>
      <c r="AU71" s="615">
        <v>0</v>
      </c>
      <c r="AV71" s="615"/>
      <c r="AW71" s="615"/>
      <c r="AX71" s="615"/>
      <c r="AY71" s="615">
        <v>0</v>
      </c>
      <c r="AZ71" s="616">
        <v>0</v>
      </c>
      <c r="BA71" s="615">
        <v>0</v>
      </c>
      <c r="BB71" s="615">
        <v>0</v>
      </c>
      <c r="BC71" s="615">
        <v>0</v>
      </c>
      <c r="BD71" s="615">
        <v>0</v>
      </c>
      <c r="BE71" s="615">
        <v>0</v>
      </c>
      <c r="BF71" s="615"/>
      <c r="BG71" s="615"/>
      <c r="BH71" s="616">
        <v>0</v>
      </c>
      <c r="BI71" s="616">
        <v>0</v>
      </c>
      <c r="BJ71" s="615">
        <v>0</v>
      </c>
      <c r="BK71" s="616">
        <v>0</v>
      </c>
      <c r="BL71" s="615"/>
      <c r="BM71" s="616">
        <v>0</v>
      </c>
      <c r="BN71" s="615">
        <v>0</v>
      </c>
      <c r="BO71" s="616">
        <v>0</v>
      </c>
      <c r="BP71" s="615"/>
      <c r="BQ71" s="616">
        <v>1</v>
      </c>
      <c r="BR71" s="615"/>
      <c r="BV71" s="179">
        <v>0</v>
      </c>
      <c r="BW71" s="205">
        <v>0</v>
      </c>
      <c r="BX71" s="179">
        <v>0</v>
      </c>
      <c r="BY71" s="179">
        <v>0</v>
      </c>
      <c r="BZ71" s="205">
        <v>0</v>
      </c>
    </row>
    <row r="72" spans="1:91">
      <c r="A72" s="179"/>
      <c r="B72" s="179"/>
      <c r="C72" s="179"/>
      <c r="D72" s="179"/>
      <c r="E72" s="615"/>
      <c r="F72" s="616"/>
      <c r="G72" s="616"/>
      <c r="H72" s="616"/>
      <c r="I72" s="615"/>
      <c r="J72" s="616"/>
      <c r="K72" s="616"/>
      <c r="L72" s="616"/>
      <c r="M72" s="616"/>
      <c r="N72" s="861"/>
      <c r="O72" s="862"/>
      <c r="P72" s="862"/>
      <c r="Q72" s="615"/>
      <c r="R72" s="615"/>
      <c r="S72" s="615"/>
      <c r="U72" s="616"/>
      <c r="V72" s="615"/>
      <c r="W72" s="615"/>
      <c r="X72" s="615"/>
      <c r="Y72" s="615"/>
      <c r="Z72" s="615"/>
      <c r="AA72" s="615"/>
      <c r="AB72" s="616"/>
      <c r="AC72" s="616"/>
      <c r="AD72" s="615"/>
      <c r="AE72" s="616"/>
      <c r="AF72" s="615"/>
      <c r="AG72" s="615"/>
      <c r="AH72" s="616"/>
      <c r="AI72" s="615"/>
      <c r="AJ72" s="616"/>
      <c r="AK72" s="615"/>
      <c r="AL72" s="616"/>
      <c r="AM72" s="615"/>
      <c r="AN72" s="616"/>
      <c r="AO72" s="205"/>
      <c r="AP72" s="615"/>
      <c r="AQ72" s="615"/>
      <c r="AR72" s="615"/>
      <c r="AS72" s="616"/>
      <c r="AT72" s="615"/>
      <c r="AU72" s="615"/>
      <c r="AV72" s="615"/>
      <c r="AW72" s="615"/>
      <c r="AX72" s="615"/>
      <c r="AY72" s="615"/>
      <c r="AZ72" s="616"/>
      <c r="BA72" s="615"/>
      <c r="BB72" s="615"/>
      <c r="BC72" s="615"/>
      <c r="BD72" s="615"/>
      <c r="BE72" s="615"/>
      <c r="BF72" s="615"/>
      <c r="BG72" s="615"/>
      <c r="BH72" s="616"/>
      <c r="BI72" s="616"/>
      <c r="BJ72" s="615"/>
      <c r="BK72" s="616"/>
      <c r="BL72" s="615"/>
      <c r="BM72" s="616"/>
      <c r="BN72" s="615"/>
      <c r="BO72" s="616"/>
      <c r="BP72" s="615"/>
      <c r="BQ72" s="616"/>
      <c r="BR72" s="615"/>
    </row>
    <row r="73" spans="1:91">
      <c r="A73" s="179" t="s">
        <v>1087</v>
      </c>
      <c r="B73" s="179"/>
      <c r="C73" s="179"/>
      <c r="D73" s="179"/>
      <c r="E73" s="615"/>
      <c r="F73" s="616"/>
      <c r="G73" s="616"/>
      <c r="H73" s="616"/>
      <c r="I73" s="615"/>
      <c r="J73" s="616"/>
      <c r="K73" s="616"/>
      <c r="L73" s="616"/>
      <c r="M73" s="616"/>
      <c r="N73" s="861"/>
      <c r="O73" s="862"/>
      <c r="P73" s="862"/>
      <c r="Q73" s="615"/>
      <c r="R73" s="615"/>
      <c r="S73" s="615"/>
      <c r="U73" s="616"/>
      <c r="V73" s="615"/>
      <c r="W73" s="615"/>
      <c r="X73" s="615"/>
      <c r="Y73" s="615"/>
      <c r="Z73" s="615"/>
      <c r="AA73" s="615"/>
      <c r="AB73" s="616"/>
      <c r="AC73" s="616"/>
      <c r="AD73" s="615"/>
      <c r="AE73" s="616"/>
      <c r="AF73" s="615"/>
      <c r="AG73" s="615"/>
      <c r="AH73" s="616"/>
      <c r="AI73" s="615"/>
      <c r="AJ73" s="616"/>
      <c r="AK73" s="615"/>
      <c r="AL73" s="616"/>
      <c r="AM73" s="615"/>
      <c r="AN73" s="616"/>
      <c r="AO73" s="205"/>
      <c r="AP73" s="615"/>
      <c r="AQ73" s="615"/>
      <c r="AR73" s="615"/>
      <c r="AS73" s="616"/>
      <c r="AT73" s="615"/>
      <c r="AU73" s="615"/>
      <c r="AV73" s="615"/>
      <c r="AW73" s="615"/>
      <c r="AX73" s="615"/>
      <c r="AY73" s="615"/>
      <c r="AZ73" s="616"/>
      <c r="BA73" s="615"/>
      <c r="BB73" s="615"/>
      <c r="BC73" s="615"/>
      <c r="BD73" s="615"/>
      <c r="BE73" s="615"/>
      <c r="BF73" s="615"/>
      <c r="BG73" s="615"/>
      <c r="BH73" s="616"/>
      <c r="BI73" s="616"/>
      <c r="BJ73" s="615"/>
      <c r="BK73" s="616"/>
      <c r="BL73" s="615"/>
      <c r="BM73" s="616"/>
      <c r="BN73" s="615"/>
      <c r="BO73" s="616"/>
      <c r="BP73" s="615"/>
      <c r="BQ73" s="616"/>
      <c r="BR73" s="615"/>
    </row>
    <row r="74" spans="1:91">
      <c r="A74" s="179"/>
      <c r="B74" s="179" t="s">
        <v>1088</v>
      </c>
      <c r="C74" s="179"/>
      <c r="D74" s="179"/>
      <c r="E74" s="615"/>
      <c r="F74" s="616"/>
      <c r="G74" s="616"/>
      <c r="H74" s="616"/>
      <c r="I74" s="615"/>
      <c r="J74" s="616"/>
      <c r="K74" s="616"/>
      <c r="L74" s="616"/>
      <c r="M74" s="616"/>
      <c r="N74" s="861"/>
      <c r="O74" s="862"/>
      <c r="P74" s="862"/>
      <c r="Q74" s="615"/>
      <c r="R74" s="615"/>
      <c r="S74" s="615"/>
      <c r="U74" s="616"/>
      <c r="V74" s="615"/>
      <c r="W74" s="615"/>
      <c r="X74" s="615"/>
      <c r="Y74" s="615"/>
      <c r="Z74" s="615"/>
      <c r="AA74" s="615"/>
      <c r="AB74" s="616"/>
      <c r="AC74" s="616"/>
      <c r="AD74" s="615"/>
      <c r="AE74" s="616"/>
      <c r="AF74" s="615"/>
      <c r="AG74" s="615"/>
      <c r="AH74" s="616"/>
      <c r="AI74" s="615"/>
      <c r="AJ74" s="616"/>
      <c r="AK74" s="615"/>
      <c r="AL74" s="616"/>
      <c r="AM74" s="615"/>
      <c r="AN74" s="616"/>
      <c r="AO74" s="205"/>
      <c r="AP74" s="615"/>
      <c r="AQ74" s="615"/>
      <c r="AR74" s="615"/>
      <c r="AS74" s="616"/>
      <c r="AT74" s="615"/>
      <c r="AU74" s="615"/>
      <c r="AV74" s="615"/>
      <c r="AW74" s="615"/>
      <c r="AX74" s="615"/>
      <c r="AY74" s="615"/>
      <c r="AZ74" s="616"/>
      <c r="BA74" s="615"/>
      <c r="BB74" s="615"/>
      <c r="BC74" s="615"/>
      <c r="BD74" s="615"/>
      <c r="BE74" s="615"/>
      <c r="BF74" s="615"/>
      <c r="BG74" s="615"/>
      <c r="BH74" s="616"/>
      <c r="BI74" s="616"/>
      <c r="BJ74" s="615"/>
      <c r="BK74" s="616"/>
      <c r="BL74" s="615"/>
      <c r="BM74" s="616"/>
      <c r="BN74" s="615"/>
      <c r="BO74" s="616"/>
      <c r="BP74" s="615"/>
      <c r="BQ74" s="616"/>
      <c r="BR74" s="615"/>
      <c r="CG74" s="179" t="s">
        <v>1313</v>
      </c>
    </row>
    <row r="75" spans="1:91">
      <c r="A75" s="179"/>
      <c r="B75" s="179"/>
      <c r="C75" s="179" t="s">
        <v>1089</v>
      </c>
      <c r="D75" s="179" t="s">
        <v>41</v>
      </c>
      <c r="E75" s="615">
        <v>1</v>
      </c>
      <c r="F75" s="616">
        <v>1</v>
      </c>
      <c r="G75" s="616">
        <v>1</v>
      </c>
      <c r="H75" s="616">
        <v>1</v>
      </c>
      <c r="I75" s="615">
        <v>1</v>
      </c>
      <c r="J75" s="616">
        <v>1</v>
      </c>
      <c r="K75" s="616">
        <v>1</v>
      </c>
      <c r="L75" s="616">
        <v>1</v>
      </c>
      <c r="M75" s="616">
        <v>0</v>
      </c>
      <c r="N75" s="616">
        <v>1</v>
      </c>
      <c r="O75" s="615">
        <v>1</v>
      </c>
      <c r="P75" s="615">
        <v>1</v>
      </c>
      <c r="Q75" s="615">
        <v>1</v>
      </c>
      <c r="R75" s="615">
        <v>1</v>
      </c>
      <c r="S75" s="615">
        <v>1</v>
      </c>
      <c r="U75" s="616">
        <v>1</v>
      </c>
      <c r="V75" s="615">
        <v>1</v>
      </c>
      <c r="W75" s="615">
        <v>1</v>
      </c>
      <c r="X75" s="615">
        <v>1</v>
      </c>
      <c r="Y75" s="615">
        <v>1</v>
      </c>
      <c r="Z75" s="615">
        <v>1</v>
      </c>
      <c r="AA75" s="615">
        <v>1</v>
      </c>
      <c r="AB75" s="616">
        <v>1</v>
      </c>
      <c r="AC75" s="616">
        <v>1</v>
      </c>
      <c r="AD75" s="615">
        <v>1</v>
      </c>
      <c r="AE75" s="616">
        <v>1</v>
      </c>
      <c r="AF75" s="615">
        <v>1</v>
      </c>
      <c r="AG75" s="615">
        <v>1</v>
      </c>
      <c r="AH75" s="616">
        <v>1</v>
      </c>
      <c r="AI75" s="615">
        <v>1</v>
      </c>
      <c r="AJ75" s="616">
        <v>1</v>
      </c>
      <c r="AK75" s="615">
        <v>1</v>
      </c>
      <c r="AL75" s="616">
        <v>1</v>
      </c>
      <c r="AM75" s="615">
        <v>1</v>
      </c>
      <c r="AN75" s="616">
        <v>1</v>
      </c>
      <c r="AO75" s="205"/>
      <c r="AP75" s="615">
        <v>1</v>
      </c>
      <c r="AQ75" s="615">
        <v>1</v>
      </c>
      <c r="AR75" s="615">
        <v>1</v>
      </c>
      <c r="AS75" s="616">
        <v>1</v>
      </c>
      <c r="AT75" s="615">
        <v>1</v>
      </c>
      <c r="AU75" s="615">
        <v>1</v>
      </c>
      <c r="AV75" s="615">
        <v>1</v>
      </c>
      <c r="AW75" s="615">
        <v>1</v>
      </c>
      <c r="AX75" s="615">
        <v>1</v>
      </c>
      <c r="AY75" s="615">
        <v>1</v>
      </c>
      <c r="AZ75" s="616">
        <v>1</v>
      </c>
      <c r="BA75" s="615">
        <v>0</v>
      </c>
      <c r="BB75" s="615">
        <v>0</v>
      </c>
      <c r="BC75" s="615">
        <v>0</v>
      </c>
      <c r="BD75" s="615">
        <v>0</v>
      </c>
      <c r="BE75" s="615">
        <v>0</v>
      </c>
      <c r="BF75" s="615">
        <v>0</v>
      </c>
      <c r="BG75" s="615">
        <v>0</v>
      </c>
      <c r="BH75" s="616">
        <v>0</v>
      </c>
      <c r="BI75" s="616">
        <v>0</v>
      </c>
      <c r="BJ75" s="615">
        <v>0</v>
      </c>
      <c r="BK75" s="616">
        <v>0</v>
      </c>
      <c r="BL75" s="615">
        <v>0</v>
      </c>
      <c r="BM75" s="616">
        <v>0</v>
      </c>
      <c r="BN75" s="615">
        <v>0</v>
      </c>
      <c r="BO75" s="616">
        <v>0</v>
      </c>
      <c r="BP75" s="615">
        <v>0</v>
      </c>
      <c r="BQ75" s="616">
        <v>1</v>
      </c>
      <c r="BR75" s="615">
        <v>1</v>
      </c>
      <c r="BT75" s="205">
        <v>1</v>
      </c>
      <c r="BU75" s="205">
        <v>1</v>
      </c>
      <c r="BV75" s="179">
        <v>1</v>
      </c>
      <c r="BW75" s="205">
        <v>1</v>
      </c>
      <c r="BX75" s="179">
        <v>1</v>
      </c>
      <c r="BY75" s="179">
        <v>1</v>
      </c>
      <c r="BZ75" s="205">
        <v>1</v>
      </c>
      <c r="CA75" s="205">
        <v>1</v>
      </c>
      <c r="CH75" s="179" t="s">
        <v>1322</v>
      </c>
      <c r="CI75" s="179" t="s">
        <v>41</v>
      </c>
      <c r="CJ75" s="205">
        <v>0</v>
      </c>
      <c r="CK75" s="205">
        <v>1</v>
      </c>
      <c r="CL75" s="205">
        <v>0</v>
      </c>
      <c r="CM75" s="205">
        <v>0</v>
      </c>
    </row>
    <row r="76" spans="1:91">
      <c r="A76" s="179"/>
      <c r="B76" s="179"/>
      <c r="C76" s="179" t="s">
        <v>1090</v>
      </c>
      <c r="D76" s="179" t="s">
        <v>41</v>
      </c>
      <c r="E76" s="615">
        <v>0</v>
      </c>
      <c r="F76" s="616">
        <v>0</v>
      </c>
      <c r="G76" s="616">
        <v>0</v>
      </c>
      <c r="H76" s="616">
        <v>0</v>
      </c>
      <c r="I76" s="615">
        <v>0</v>
      </c>
      <c r="J76" s="616">
        <v>0</v>
      </c>
      <c r="K76" s="616">
        <v>0</v>
      </c>
      <c r="L76" s="616">
        <v>0</v>
      </c>
      <c r="M76" s="616">
        <v>0</v>
      </c>
      <c r="N76" s="616">
        <v>0</v>
      </c>
      <c r="O76" s="615">
        <v>0</v>
      </c>
      <c r="P76" s="615">
        <v>0</v>
      </c>
      <c r="Q76" s="615">
        <v>0</v>
      </c>
      <c r="R76" s="615">
        <v>0</v>
      </c>
      <c r="S76" s="615">
        <v>0</v>
      </c>
      <c r="U76" s="616">
        <v>0</v>
      </c>
      <c r="V76" s="615">
        <v>0</v>
      </c>
      <c r="W76" s="615">
        <v>0</v>
      </c>
      <c r="X76" s="615">
        <v>0</v>
      </c>
      <c r="Y76" s="615">
        <v>0</v>
      </c>
      <c r="Z76" s="615">
        <v>0</v>
      </c>
      <c r="AA76" s="615">
        <v>0</v>
      </c>
      <c r="AB76" s="616">
        <v>0</v>
      </c>
      <c r="AC76" s="616">
        <v>0</v>
      </c>
      <c r="AD76" s="615">
        <v>0</v>
      </c>
      <c r="AE76" s="616">
        <v>0</v>
      </c>
      <c r="AF76" s="615">
        <v>0</v>
      </c>
      <c r="AG76" s="615">
        <v>0</v>
      </c>
      <c r="AH76" s="616">
        <v>0</v>
      </c>
      <c r="AI76" s="615">
        <v>0</v>
      </c>
      <c r="AJ76" s="616">
        <v>0</v>
      </c>
      <c r="AK76" s="615">
        <v>0</v>
      </c>
      <c r="AL76" s="616">
        <v>0</v>
      </c>
      <c r="AM76" s="615">
        <v>0</v>
      </c>
      <c r="AN76" s="616">
        <v>0</v>
      </c>
      <c r="AO76" s="205"/>
      <c r="AP76" s="615">
        <v>0</v>
      </c>
      <c r="AQ76" s="615">
        <v>0</v>
      </c>
      <c r="AR76" s="615">
        <v>0</v>
      </c>
      <c r="AS76" s="616">
        <v>0</v>
      </c>
      <c r="AT76" s="615">
        <v>0</v>
      </c>
      <c r="AU76" s="615">
        <v>0</v>
      </c>
      <c r="AV76" s="615">
        <v>0</v>
      </c>
      <c r="AW76" s="615">
        <v>0</v>
      </c>
      <c r="AX76" s="615">
        <v>0</v>
      </c>
      <c r="AY76" s="615">
        <v>0</v>
      </c>
      <c r="AZ76" s="616">
        <v>0</v>
      </c>
      <c r="BA76" s="615">
        <v>0</v>
      </c>
      <c r="BB76" s="615">
        <v>0</v>
      </c>
      <c r="BC76" s="615">
        <v>0.2</v>
      </c>
      <c r="BD76" s="615">
        <v>0.2</v>
      </c>
      <c r="BE76" s="615">
        <v>0.2</v>
      </c>
      <c r="BF76" s="615">
        <v>0</v>
      </c>
      <c r="BG76" s="615">
        <v>0</v>
      </c>
      <c r="BH76" s="616">
        <v>0</v>
      </c>
      <c r="BI76" s="616">
        <v>0</v>
      </c>
      <c r="BJ76" s="615">
        <v>0</v>
      </c>
      <c r="BK76" s="616">
        <v>0</v>
      </c>
      <c r="BL76" s="615">
        <v>0</v>
      </c>
      <c r="BM76" s="616">
        <v>0</v>
      </c>
      <c r="BN76" s="615">
        <v>0</v>
      </c>
      <c r="BO76" s="616">
        <v>0</v>
      </c>
      <c r="BP76" s="615">
        <v>0</v>
      </c>
      <c r="BQ76" s="616">
        <v>0</v>
      </c>
      <c r="BR76" s="615">
        <v>0</v>
      </c>
      <c r="BV76" s="179">
        <v>0</v>
      </c>
      <c r="BW76" s="205">
        <v>0</v>
      </c>
      <c r="BX76" s="179">
        <v>0</v>
      </c>
      <c r="BY76" s="179">
        <v>0</v>
      </c>
      <c r="BZ76" s="205">
        <v>0</v>
      </c>
      <c r="CA76" s="205">
        <v>0</v>
      </c>
      <c r="CH76" s="179" t="s">
        <v>1323</v>
      </c>
      <c r="CI76" s="179" t="s">
        <v>41</v>
      </c>
      <c r="CJ76" s="205">
        <v>0</v>
      </c>
      <c r="CK76" s="205">
        <v>0</v>
      </c>
      <c r="CL76" s="205">
        <v>0</v>
      </c>
      <c r="CM76" s="205">
        <v>0</v>
      </c>
    </row>
    <row r="77" spans="1:91">
      <c r="A77" s="179"/>
      <c r="B77" s="179"/>
      <c r="C77" s="179" t="s">
        <v>1091</v>
      </c>
      <c r="D77" s="179" t="s">
        <v>41</v>
      </c>
      <c r="E77" s="615">
        <v>1</v>
      </c>
      <c r="F77" s="616">
        <v>0</v>
      </c>
      <c r="G77" s="616">
        <v>0</v>
      </c>
      <c r="H77" s="616">
        <v>1</v>
      </c>
      <c r="I77" s="615">
        <v>1</v>
      </c>
      <c r="J77" s="616">
        <v>1</v>
      </c>
      <c r="K77" s="616">
        <v>0</v>
      </c>
      <c r="L77" s="616">
        <v>0</v>
      </c>
      <c r="M77" s="616">
        <v>1</v>
      </c>
      <c r="N77" s="616">
        <v>0</v>
      </c>
      <c r="O77" s="615">
        <v>0</v>
      </c>
      <c r="P77" s="615">
        <v>0</v>
      </c>
      <c r="Q77" s="615">
        <v>1</v>
      </c>
      <c r="R77" s="615">
        <v>1</v>
      </c>
      <c r="S77" s="615">
        <v>1</v>
      </c>
      <c r="U77" s="616">
        <v>1</v>
      </c>
      <c r="V77" s="615">
        <v>1</v>
      </c>
      <c r="W77" s="615">
        <v>1</v>
      </c>
      <c r="X77" s="615">
        <v>1</v>
      </c>
      <c r="Y77" s="615">
        <v>1</v>
      </c>
      <c r="Z77" s="615">
        <v>1</v>
      </c>
      <c r="AA77" s="615">
        <v>1</v>
      </c>
      <c r="AB77" s="616">
        <v>0</v>
      </c>
      <c r="AC77" s="616">
        <v>1</v>
      </c>
      <c r="AD77" s="615">
        <v>0</v>
      </c>
      <c r="AE77" s="616">
        <v>0</v>
      </c>
      <c r="AF77" s="615">
        <v>1</v>
      </c>
      <c r="AG77" s="615">
        <v>1</v>
      </c>
      <c r="AH77" s="616">
        <v>0</v>
      </c>
      <c r="AI77" s="615">
        <v>0</v>
      </c>
      <c r="AJ77" s="616">
        <v>0</v>
      </c>
      <c r="AK77" s="615">
        <v>0</v>
      </c>
      <c r="AL77" s="616">
        <v>0</v>
      </c>
      <c r="AM77" s="615">
        <v>0</v>
      </c>
      <c r="AN77" s="616">
        <v>1</v>
      </c>
      <c r="AO77" s="205"/>
      <c r="AP77" s="615">
        <v>0</v>
      </c>
      <c r="AQ77" s="615">
        <v>1</v>
      </c>
      <c r="AR77" s="615">
        <v>1</v>
      </c>
      <c r="AS77" s="616">
        <v>1</v>
      </c>
      <c r="AT77" s="615">
        <v>1</v>
      </c>
      <c r="AU77" s="615">
        <v>1</v>
      </c>
      <c r="AV77" s="615">
        <v>1</v>
      </c>
      <c r="AW77" s="615">
        <v>0</v>
      </c>
      <c r="AX77" s="615">
        <v>1</v>
      </c>
      <c r="AY77" s="615">
        <v>1</v>
      </c>
      <c r="AZ77" s="616">
        <v>1</v>
      </c>
      <c r="BA77" s="615">
        <v>0.33333000000000002</v>
      </c>
      <c r="BB77" s="615">
        <v>0.33333000000000002</v>
      </c>
      <c r="BC77" s="615">
        <v>0.65</v>
      </c>
      <c r="BD77" s="615">
        <v>0.65</v>
      </c>
      <c r="BE77" s="615">
        <v>0.65</v>
      </c>
      <c r="BF77" s="615">
        <v>1</v>
      </c>
      <c r="BG77" s="615">
        <v>1</v>
      </c>
      <c r="BH77" s="616">
        <v>1</v>
      </c>
      <c r="BI77" s="616">
        <v>1</v>
      </c>
      <c r="BJ77" s="615">
        <v>1</v>
      </c>
      <c r="BK77" s="616">
        <v>1</v>
      </c>
      <c r="BL77" s="615">
        <v>1</v>
      </c>
      <c r="BM77" s="616">
        <v>1</v>
      </c>
      <c r="BN77" s="615">
        <v>1</v>
      </c>
      <c r="BO77" s="616">
        <v>1</v>
      </c>
      <c r="BP77" s="615">
        <v>1</v>
      </c>
      <c r="BQ77" s="616">
        <v>1</v>
      </c>
      <c r="BR77" s="615">
        <v>0</v>
      </c>
      <c r="BV77" s="179">
        <v>0</v>
      </c>
      <c r="BW77" s="205">
        <v>1</v>
      </c>
      <c r="BX77" s="179">
        <v>0</v>
      </c>
      <c r="BY77" s="179">
        <v>0</v>
      </c>
      <c r="BZ77" s="205">
        <v>1</v>
      </c>
      <c r="CA77" s="205">
        <v>1</v>
      </c>
      <c r="CH77" s="179" t="s">
        <v>1324</v>
      </c>
      <c r="CI77" s="179" t="s">
        <v>41</v>
      </c>
      <c r="CJ77" s="205">
        <v>1</v>
      </c>
      <c r="CK77" s="205">
        <v>1</v>
      </c>
      <c r="CL77" s="205">
        <v>1</v>
      </c>
      <c r="CM77" s="205">
        <v>1</v>
      </c>
    </row>
    <row r="78" spans="1:91">
      <c r="A78" s="179"/>
      <c r="B78" s="179"/>
      <c r="C78" s="179" t="s">
        <v>1092</v>
      </c>
      <c r="D78" s="179" t="s">
        <v>41</v>
      </c>
      <c r="E78" s="615">
        <v>0</v>
      </c>
      <c r="F78" s="616">
        <v>0</v>
      </c>
      <c r="G78" s="616">
        <v>0</v>
      </c>
      <c r="H78" s="616">
        <v>0</v>
      </c>
      <c r="I78" s="615">
        <v>0</v>
      </c>
      <c r="J78" s="616">
        <v>0</v>
      </c>
      <c r="K78" s="616">
        <v>0</v>
      </c>
      <c r="L78" s="616">
        <v>0</v>
      </c>
      <c r="M78" s="616">
        <v>0</v>
      </c>
      <c r="N78" s="616">
        <v>0</v>
      </c>
      <c r="O78" s="615">
        <v>0</v>
      </c>
      <c r="P78" s="615">
        <v>0</v>
      </c>
      <c r="Q78" s="615">
        <v>0</v>
      </c>
      <c r="R78" s="615">
        <v>0</v>
      </c>
      <c r="S78" s="615">
        <v>0</v>
      </c>
      <c r="U78" s="616">
        <v>0</v>
      </c>
      <c r="V78" s="615">
        <v>0</v>
      </c>
      <c r="W78" s="615">
        <v>0</v>
      </c>
      <c r="X78" s="615">
        <v>0</v>
      </c>
      <c r="Y78" s="615">
        <v>0</v>
      </c>
      <c r="Z78" s="615">
        <v>0</v>
      </c>
      <c r="AA78" s="615">
        <v>0</v>
      </c>
      <c r="AB78" s="616">
        <v>0</v>
      </c>
      <c r="AC78" s="616">
        <v>0</v>
      </c>
      <c r="AD78" s="615">
        <v>0</v>
      </c>
      <c r="AE78" s="616">
        <v>0</v>
      </c>
      <c r="AF78" s="615">
        <v>0</v>
      </c>
      <c r="AG78" s="615">
        <v>0</v>
      </c>
      <c r="AH78" s="616">
        <v>0</v>
      </c>
      <c r="AI78" s="615">
        <v>0</v>
      </c>
      <c r="AJ78" s="616">
        <v>0</v>
      </c>
      <c r="AK78" s="615">
        <v>0</v>
      </c>
      <c r="AL78" s="616">
        <v>0</v>
      </c>
      <c r="AM78" s="615">
        <v>0</v>
      </c>
      <c r="AN78" s="616">
        <v>0</v>
      </c>
      <c r="AO78" s="205"/>
      <c r="AP78" s="615">
        <v>0</v>
      </c>
      <c r="AQ78" s="615">
        <v>0</v>
      </c>
      <c r="AR78" s="615">
        <v>0</v>
      </c>
      <c r="AS78" s="616">
        <v>0</v>
      </c>
      <c r="AT78" s="615">
        <v>0</v>
      </c>
      <c r="AU78" s="615">
        <v>0</v>
      </c>
      <c r="AV78" s="615">
        <v>0</v>
      </c>
      <c r="AW78" s="615">
        <v>0</v>
      </c>
      <c r="AX78" s="615">
        <v>0</v>
      </c>
      <c r="AY78" s="615">
        <v>0</v>
      </c>
      <c r="AZ78" s="616">
        <v>0</v>
      </c>
      <c r="BA78" s="615">
        <v>0.66666000000000003</v>
      </c>
      <c r="BB78" s="615">
        <v>0.66666000000000003</v>
      </c>
      <c r="BC78" s="615">
        <v>0.35</v>
      </c>
      <c r="BD78" s="615">
        <v>0.35</v>
      </c>
      <c r="BE78" s="615">
        <v>0.35</v>
      </c>
      <c r="BF78" s="615">
        <v>0</v>
      </c>
      <c r="BG78" s="615">
        <v>0</v>
      </c>
      <c r="BH78" s="616">
        <v>0</v>
      </c>
      <c r="BI78" s="616">
        <v>0</v>
      </c>
      <c r="BJ78" s="615">
        <v>0</v>
      </c>
      <c r="BK78" s="616">
        <v>0</v>
      </c>
      <c r="BL78" s="615">
        <v>0</v>
      </c>
      <c r="BM78" s="616">
        <v>0</v>
      </c>
      <c r="BN78" s="615">
        <v>0</v>
      </c>
      <c r="BO78" s="616">
        <v>0</v>
      </c>
      <c r="BP78" s="615">
        <v>0</v>
      </c>
      <c r="BQ78" s="616">
        <v>0</v>
      </c>
      <c r="BR78" s="615">
        <v>0</v>
      </c>
      <c r="BV78" s="179">
        <v>0</v>
      </c>
      <c r="BW78" s="205">
        <v>0</v>
      </c>
      <c r="BX78" s="179">
        <v>0</v>
      </c>
      <c r="BY78" s="179">
        <v>0</v>
      </c>
      <c r="BZ78" s="205">
        <v>0</v>
      </c>
      <c r="CA78" s="205">
        <v>0</v>
      </c>
      <c r="CH78" s="179" t="s">
        <v>1325</v>
      </c>
      <c r="CI78" s="179" t="s">
        <v>41</v>
      </c>
      <c r="CJ78" s="205">
        <v>0</v>
      </c>
      <c r="CK78" s="205">
        <v>0</v>
      </c>
      <c r="CL78" s="205">
        <v>0</v>
      </c>
      <c r="CM78" s="205">
        <v>0</v>
      </c>
    </row>
    <row r="79" spans="1:91">
      <c r="A79" s="179"/>
      <c r="B79" s="179" t="s">
        <v>1093</v>
      </c>
      <c r="C79" s="179"/>
      <c r="D79" s="179"/>
      <c r="E79" s="615"/>
      <c r="F79" s="616"/>
      <c r="G79" s="616"/>
      <c r="H79" s="616"/>
      <c r="I79" s="615"/>
      <c r="J79" s="616"/>
      <c r="K79" s="616"/>
      <c r="L79" s="616"/>
      <c r="M79" s="616"/>
      <c r="N79" s="861"/>
      <c r="O79" s="862"/>
      <c r="P79" s="862"/>
      <c r="Q79" s="615"/>
      <c r="R79" s="615"/>
      <c r="S79" s="615"/>
      <c r="U79" s="616"/>
      <c r="V79" s="615"/>
      <c r="W79" s="615"/>
      <c r="X79" s="615"/>
      <c r="Y79" s="615"/>
      <c r="Z79" s="615"/>
      <c r="AA79" s="615"/>
      <c r="AB79" s="616"/>
      <c r="AC79" s="616"/>
      <c r="AD79" s="615"/>
      <c r="AE79" s="616"/>
      <c r="AF79" s="615"/>
      <c r="AG79" s="615"/>
      <c r="AH79" s="616"/>
      <c r="AI79" s="615"/>
      <c r="AJ79" s="616"/>
      <c r="AK79" s="615"/>
      <c r="AL79" s="616"/>
      <c r="AM79" s="615"/>
      <c r="AN79" s="616"/>
      <c r="AO79" s="205"/>
      <c r="AP79" s="615"/>
      <c r="AQ79" s="615"/>
      <c r="AR79" s="615"/>
      <c r="AS79" s="616"/>
      <c r="AT79" s="615"/>
      <c r="AU79" s="615"/>
      <c r="AV79" s="615"/>
      <c r="AW79" s="615"/>
      <c r="AX79" s="615"/>
      <c r="AY79" s="615"/>
      <c r="AZ79" s="616"/>
      <c r="BA79" s="615"/>
      <c r="BB79" s="615"/>
      <c r="BC79" s="615"/>
      <c r="BD79" s="615"/>
      <c r="BE79" s="615"/>
      <c r="BF79" s="615"/>
      <c r="BG79" s="615"/>
      <c r="BH79" s="616"/>
      <c r="BI79" s="616"/>
      <c r="BJ79" s="615"/>
      <c r="BK79" s="616"/>
      <c r="BL79" s="615"/>
      <c r="BM79" s="616"/>
      <c r="BN79" s="615"/>
      <c r="BO79" s="616"/>
      <c r="BP79" s="615"/>
      <c r="BQ79" s="616"/>
      <c r="BR79" s="615"/>
      <c r="CG79" s="179" t="s">
        <v>1314</v>
      </c>
      <c r="CM79" s="205"/>
    </row>
    <row r="80" spans="1:91">
      <c r="A80" s="179"/>
      <c r="B80" s="179"/>
      <c r="C80" s="179" t="s">
        <v>1094</v>
      </c>
      <c r="D80" s="179" t="s">
        <v>1095</v>
      </c>
      <c r="E80" s="615">
        <v>5762.42</v>
      </c>
      <c r="F80" s="616">
        <v>7984</v>
      </c>
      <c r="G80" s="616">
        <v>7984</v>
      </c>
      <c r="H80" s="616">
        <v>7696.26</v>
      </c>
      <c r="I80" s="615">
        <v>13605.06</v>
      </c>
      <c r="J80" s="616">
        <v>8252</v>
      </c>
      <c r="K80" s="616">
        <v>6200</v>
      </c>
      <c r="L80" s="616">
        <v>5387</v>
      </c>
      <c r="M80" s="616">
        <v>3189</v>
      </c>
      <c r="N80" s="616">
        <v>11801</v>
      </c>
      <c r="O80" s="615">
        <v>12285.05</v>
      </c>
      <c r="P80" s="615">
        <v>11734.5</v>
      </c>
      <c r="Q80" s="615">
        <v>1978.99</v>
      </c>
      <c r="R80" s="615">
        <v>1978.99</v>
      </c>
      <c r="S80" s="615">
        <v>2833.59</v>
      </c>
      <c r="U80" s="616">
        <v>13500</v>
      </c>
      <c r="V80" s="615">
        <v>13500</v>
      </c>
      <c r="W80" s="615">
        <v>11497.73</v>
      </c>
      <c r="X80" s="615">
        <v>11631.41</v>
      </c>
      <c r="Y80" s="615">
        <v>7860.06</v>
      </c>
      <c r="Z80" s="615">
        <v>11596.72</v>
      </c>
      <c r="AA80" s="615">
        <v>11596.72</v>
      </c>
      <c r="AB80" s="616">
        <v>11550</v>
      </c>
      <c r="AC80" s="616">
        <v>13025</v>
      </c>
      <c r="AD80" s="615">
        <v>11526.26</v>
      </c>
      <c r="AE80" s="616">
        <v>11500</v>
      </c>
      <c r="AF80" s="615">
        <v>7785.37</v>
      </c>
      <c r="AG80" s="615">
        <v>1126.58</v>
      </c>
      <c r="AH80" s="616">
        <v>6940</v>
      </c>
      <c r="AI80" s="615">
        <v>6940</v>
      </c>
      <c r="AJ80" s="616">
        <v>6926</v>
      </c>
      <c r="AK80" s="615">
        <v>6940</v>
      </c>
      <c r="AL80" s="616">
        <v>7127</v>
      </c>
      <c r="AM80" s="615">
        <v>6940</v>
      </c>
      <c r="AN80" s="616">
        <v>4942</v>
      </c>
      <c r="AO80" s="205"/>
      <c r="AP80" s="615">
        <v>4942</v>
      </c>
      <c r="AQ80" s="615">
        <v>11285.92</v>
      </c>
      <c r="AR80" s="615">
        <v>11387.31</v>
      </c>
      <c r="AS80" s="616">
        <v>6935.6</v>
      </c>
      <c r="AT80" s="615">
        <v>10534.99</v>
      </c>
      <c r="AU80" s="615">
        <v>11327</v>
      </c>
      <c r="AV80" s="615">
        <v>11370.88</v>
      </c>
      <c r="AW80" s="615">
        <v>11619.81</v>
      </c>
      <c r="AX80" s="615">
        <v>11059.88</v>
      </c>
      <c r="AY80" s="615">
        <v>11327</v>
      </c>
      <c r="AZ80" s="616">
        <v>7491</v>
      </c>
      <c r="BA80" s="615">
        <v>0</v>
      </c>
      <c r="BB80" s="615">
        <v>0</v>
      </c>
      <c r="BC80" s="615">
        <v>0</v>
      </c>
      <c r="BD80" s="615">
        <v>0</v>
      </c>
      <c r="BE80" s="615">
        <v>0</v>
      </c>
      <c r="BF80" s="615">
        <v>0</v>
      </c>
      <c r="BG80" s="615">
        <v>0</v>
      </c>
      <c r="BH80" s="616">
        <v>0</v>
      </c>
      <c r="BI80" s="616">
        <v>5154</v>
      </c>
      <c r="BJ80" s="615">
        <v>0</v>
      </c>
      <c r="BK80" s="616">
        <v>5154</v>
      </c>
      <c r="BL80" s="615">
        <v>0</v>
      </c>
      <c r="BM80" s="616">
        <v>0</v>
      </c>
      <c r="BN80" s="615">
        <v>0</v>
      </c>
      <c r="BO80" s="616">
        <v>5154</v>
      </c>
      <c r="BP80" s="615">
        <v>0</v>
      </c>
      <c r="BQ80" s="616">
        <v>2443</v>
      </c>
      <c r="BR80" s="866">
        <v>2146.96</v>
      </c>
      <c r="BT80" s="205">
        <v>6135</v>
      </c>
      <c r="BU80" s="205">
        <v>6135</v>
      </c>
      <c r="BV80" s="179">
        <v>765</v>
      </c>
      <c r="BW80" s="205">
        <v>10417</v>
      </c>
      <c r="BX80" s="179">
        <v>4942</v>
      </c>
      <c r="BY80" s="179">
        <v>4942</v>
      </c>
      <c r="BZ80" s="205">
        <v>2239.1</v>
      </c>
      <c r="CA80" s="205">
        <v>2239.1</v>
      </c>
      <c r="CC80" s="185"/>
      <c r="CD80" s="185"/>
      <c r="CE80" s="185"/>
      <c r="CF80" s="185"/>
      <c r="CH80" s="179" t="s">
        <v>1322</v>
      </c>
      <c r="CI80" s="179" t="s">
        <v>1095</v>
      </c>
      <c r="CJ80" s="205">
        <v>0</v>
      </c>
      <c r="CK80" s="205">
        <v>5082</v>
      </c>
      <c r="CL80" s="205">
        <v>0</v>
      </c>
      <c r="CM80" s="205">
        <v>0</v>
      </c>
    </row>
    <row r="81" spans="1:91">
      <c r="A81" s="179"/>
      <c r="B81" s="179"/>
      <c r="C81" s="179" t="s">
        <v>1096</v>
      </c>
      <c r="D81" s="179" t="s">
        <v>1095</v>
      </c>
      <c r="E81" s="615">
        <v>0</v>
      </c>
      <c r="F81" s="616">
        <v>0</v>
      </c>
      <c r="G81" s="616">
        <v>0</v>
      </c>
      <c r="H81" s="616">
        <v>0</v>
      </c>
      <c r="I81" s="615">
        <v>0</v>
      </c>
      <c r="J81" s="616">
        <v>0</v>
      </c>
      <c r="K81" s="616">
        <v>0</v>
      </c>
      <c r="L81" s="616">
        <v>0</v>
      </c>
      <c r="M81" s="616"/>
      <c r="N81" s="616">
        <v>0</v>
      </c>
      <c r="O81" s="615">
        <v>0</v>
      </c>
      <c r="P81" s="615">
        <v>0</v>
      </c>
      <c r="Q81" s="615">
        <v>0</v>
      </c>
      <c r="R81" s="615">
        <v>0</v>
      </c>
      <c r="S81" s="615">
        <v>0</v>
      </c>
      <c r="U81" s="616">
        <v>0</v>
      </c>
      <c r="V81" s="615">
        <v>0</v>
      </c>
      <c r="W81" s="615">
        <v>0</v>
      </c>
      <c r="X81" s="615">
        <v>0</v>
      </c>
      <c r="Y81" s="615">
        <v>0</v>
      </c>
      <c r="Z81" s="615">
        <v>0</v>
      </c>
      <c r="AA81" s="615">
        <v>0</v>
      </c>
      <c r="AB81" s="616">
        <v>0</v>
      </c>
      <c r="AC81" s="616">
        <v>0</v>
      </c>
      <c r="AD81" s="615">
        <v>0</v>
      </c>
      <c r="AE81" s="616">
        <v>0</v>
      </c>
      <c r="AF81" s="615">
        <v>0</v>
      </c>
      <c r="AG81" s="615">
        <v>0</v>
      </c>
      <c r="AH81" s="616">
        <v>0</v>
      </c>
      <c r="AI81" s="615"/>
      <c r="AJ81" s="616">
        <v>0</v>
      </c>
      <c r="AK81" s="615"/>
      <c r="AL81" s="616">
        <v>0</v>
      </c>
      <c r="AM81" s="615"/>
      <c r="AN81" s="616">
        <v>0</v>
      </c>
      <c r="AO81" s="205"/>
      <c r="AP81" s="615"/>
      <c r="AQ81" s="615">
        <v>0</v>
      </c>
      <c r="AR81" s="615">
        <v>0</v>
      </c>
      <c r="AS81" s="616">
        <v>0</v>
      </c>
      <c r="AT81" s="615">
        <v>0</v>
      </c>
      <c r="AU81" s="615"/>
      <c r="AV81" s="615">
        <v>0</v>
      </c>
      <c r="AW81" s="615">
        <v>0</v>
      </c>
      <c r="AX81" s="615">
        <v>0</v>
      </c>
      <c r="AY81" s="615"/>
      <c r="AZ81" s="616">
        <v>0</v>
      </c>
      <c r="BA81" s="615">
        <v>0</v>
      </c>
      <c r="BB81" s="615">
        <v>0</v>
      </c>
      <c r="BC81" s="615">
        <v>668</v>
      </c>
      <c r="BD81" s="615">
        <v>668</v>
      </c>
      <c r="BE81" s="615">
        <v>668</v>
      </c>
      <c r="BF81" s="615">
        <v>0</v>
      </c>
      <c r="BG81" s="615">
        <v>0</v>
      </c>
      <c r="BH81" s="616">
        <v>0</v>
      </c>
      <c r="BI81" s="616">
        <v>0</v>
      </c>
      <c r="BJ81" s="615">
        <v>0</v>
      </c>
      <c r="BK81" s="616">
        <v>0</v>
      </c>
      <c r="BL81" s="615">
        <v>0</v>
      </c>
      <c r="BM81" s="616">
        <v>0</v>
      </c>
      <c r="BN81" s="615">
        <v>0</v>
      </c>
      <c r="BO81" s="616">
        <v>0</v>
      </c>
      <c r="BP81" s="615">
        <v>0</v>
      </c>
      <c r="BQ81" s="616"/>
      <c r="BR81" s="866">
        <v>0</v>
      </c>
      <c r="BW81" s="205">
        <v>0</v>
      </c>
      <c r="BX81" s="179">
        <v>0</v>
      </c>
      <c r="BY81" s="179">
        <v>0</v>
      </c>
      <c r="BZ81" s="205">
        <v>0</v>
      </c>
      <c r="CA81" s="205">
        <v>0</v>
      </c>
      <c r="CC81" s="185"/>
      <c r="CD81" s="185"/>
      <c r="CE81" s="185"/>
      <c r="CF81" s="185"/>
      <c r="CH81" s="179" t="s">
        <v>1323</v>
      </c>
      <c r="CI81" s="179" t="s">
        <v>1095</v>
      </c>
      <c r="CJ81" s="205">
        <v>0</v>
      </c>
      <c r="CL81" s="205">
        <v>0</v>
      </c>
      <c r="CM81" s="205">
        <v>0</v>
      </c>
    </row>
    <row r="82" spans="1:91">
      <c r="A82" s="179"/>
      <c r="B82" s="179"/>
      <c r="C82" s="179" t="s">
        <v>1097</v>
      </c>
      <c r="D82" s="179" t="s">
        <v>1095</v>
      </c>
      <c r="E82" s="615">
        <v>315</v>
      </c>
      <c r="F82" s="616">
        <v>0</v>
      </c>
      <c r="G82" s="616">
        <v>0</v>
      </c>
      <c r="H82" s="616">
        <v>24</v>
      </c>
      <c r="I82" s="615">
        <v>80</v>
      </c>
      <c r="J82" s="616">
        <v>518</v>
      </c>
      <c r="K82" s="616">
        <v>0</v>
      </c>
      <c r="L82" s="616">
        <v>0</v>
      </c>
      <c r="M82" s="616"/>
      <c r="N82" s="616">
        <v>0</v>
      </c>
      <c r="O82" s="615">
        <v>0</v>
      </c>
      <c r="P82" s="615">
        <v>0</v>
      </c>
      <c r="Q82" s="617">
        <v>480</v>
      </c>
      <c r="R82" s="617">
        <v>515</v>
      </c>
      <c r="S82" s="615">
        <v>300</v>
      </c>
      <c r="U82" s="616">
        <v>340</v>
      </c>
      <c r="V82" s="615">
        <v>340</v>
      </c>
      <c r="W82" s="615">
        <v>45</v>
      </c>
      <c r="X82" s="615">
        <v>99</v>
      </c>
      <c r="Y82" s="615">
        <v>600</v>
      </c>
      <c r="Z82" s="615">
        <v>361</v>
      </c>
      <c r="AA82" s="615">
        <v>40</v>
      </c>
      <c r="AB82" s="616">
        <v>0</v>
      </c>
      <c r="AC82" s="616">
        <v>900</v>
      </c>
      <c r="AD82" s="615">
        <v>0</v>
      </c>
      <c r="AE82" s="616">
        <v>0</v>
      </c>
      <c r="AF82" s="615">
        <v>267</v>
      </c>
      <c r="AG82" s="615">
        <v>82</v>
      </c>
      <c r="AH82" s="616">
        <v>0</v>
      </c>
      <c r="AI82" s="615"/>
      <c r="AJ82" s="616">
        <v>0</v>
      </c>
      <c r="AK82" s="615"/>
      <c r="AL82" s="616">
        <v>50</v>
      </c>
      <c r="AM82" s="615"/>
      <c r="AN82" s="616">
        <v>220</v>
      </c>
      <c r="AO82" s="205"/>
      <c r="AP82" s="615">
        <v>220</v>
      </c>
      <c r="AQ82" s="615">
        <v>93</v>
      </c>
      <c r="AR82" s="615">
        <v>67</v>
      </c>
      <c r="AS82" s="616">
        <v>1032</v>
      </c>
      <c r="AT82" s="615">
        <f>270+3018</f>
        <v>3288</v>
      </c>
      <c r="AU82" s="615">
        <v>250</v>
      </c>
      <c r="AV82" s="615">
        <v>165</v>
      </c>
      <c r="AW82" s="615">
        <v>0</v>
      </c>
      <c r="AX82" s="615">
        <v>60</v>
      </c>
      <c r="AY82" s="615">
        <v>150</v>
      </c>
      <c r="AZ82" s="616">
        <v>800</v>
      </c>
      <c r="BA82" s="615">
        <v>1500</v>
      </c>
      <c r="BB82" s="615">
        <v>1500</v>
      </c>
      <c r="BC82" s="615">
        <v>462</v>
      </c>
      <c r="BD82" s="615">
        <v>462</v>
      </c>
      <c r="BE82" s="615">
        <v>462</v>
      </c>
      <c r="BF82" s="615">
        <v>213.6</v>
      </c>
      <c r="BG82" s="615">
        <v>335</v>
      </c>
      <c r="BH82" s="616">
        <v>495</v>
      </c>
      <c r="BI82" s="616">
        <v>120</v>
      </c>
      <c r="BJ82" s="615">
        <v>1400</v>
      </c>
      <c r="BK82" s="616">
        <v>150</v>
      </c>
      <c r="BL82" s="615">
        <v>477</v>
      </c>
      <c r="BM82" s="616">
        <v>495</v>
      </c>
      <c r="BN82" s="615">
        <v>1350</v>
      </c>
      <c r="BO82" s="616">
        <v>25</v>
      </c>
      <c r="BP82" s="615">
        <v>454</v>
      </c>
      <c r="BQ82" s="616">
        <v>140</v>
      </c>
      <c r="BR82" s="866">
        <v>0</v>
      </c>
      <c r="BW82" s="205">
        <v>140</v>
      </c>
      <c r="BX82" s="179">
        <v>220</v>
      </c>
      <c r="BY82" s="179">
        <v>220</v>
      </c>
      <c r="BZ82" s="205">
        <v>124</v>
      </c>
      <c r="CA82" s="205">
        <v>124</v>
      </c>
      <c r="CC82" s="185"/>
      <c r="CD82" s="185"/>
      <c r="CE82" s="185"/>
      <c r="CF82" s="185"/>
      <c r="CH82" s="179" t="s">
        <v>1324</v>
      </c>
      <c r="CI82" s="179" t="s">
        <v>1095</v>
      </c>
      <c r="CJ82" s="205">
        <v>2500</v>
      </c>
      <c r="CK82" s="205">
        <v>750</v>
      </c>
      <c r="CL82" s="205">
        <v>2500</v>
      </c>
      <c r="CM82" s="205">
        <v>2500</v>
      </c>
    </row>
    <row r="83" spans="1:91">
      <c r="A83" s="179"/>
      <c r="B83" s="179"/>
      <c r="C83" s="179" t="s">
        <v>1098</v>
      </c>
      <c r="D83" s="179" t="s">
        <v>1095</v>
      </c>
      <c r="E83" s="615">
        <v>0</v>
      </c>
      <c r="F83" s="616">
        <v>0</v>
      </c>
      <c r="G83" s="616">
        <v>0</v>
      </c>
      <c r="H83" s="616">
        <v>0</v>
      </c>
      <c r="I83" s="615">
        <v>0</v>
      </c>
      <c r="J83" s="616">
        <v>0</v>
      </c>
      <c r="K83" s="616">
        <v>0</v>
      </c>
      <c r="L83" s="616">
        <v>0</v>
      </c>
      <c r="M83" s="616"/>
      <c r="N83" s="616">
        <v>0</v>
      </c>
      <c r="O83" s="615">
        <v>0</v>
      </c>
      <c r="P83" s="615">
        <v>0</v>
      </c>
      <c r="Q83" s="615">
        <v>0</v>
      </c>
      <c r="R83" s="615">
        <v>0</v>
      </c>
      <c r="S83" s="615">
        <v>0</v>
      </c>
      <c r="U83" s="616">
        <v>0</v>
      </c>
      <c r="V83" s="615">
        <v>0</v>
      </c>
      <c r="W83" s="615">
        <v>0</v>
      </c>
      <c r="X83" s="615">
        <v>0</v>
      </c>
      <c r="Y83" s="615">
        <v>0</v>
      </c>
      <c r="Z83" s="615">
        <v>0</v>
      </c>
      <c r="AA83" s="615">
        <v>0</v>
      </c>
      <c r="AB83" s="616">
        <v>0</v>
      </c>
      <c r="AC83" s="616">
        <v>0</v>
      </c>
      <c r="AD83" s="615">
        <v>0</v>
      </c>
      <c r="AE83" s="616">
        <v>0</v>
      </c>
      <c r="AF83" s="615">
        <v>0</v>
      </c>
      <c r="AG83" s="615">
        <v>0</v>
      </c>
      <c r="AH83" s="616">
        <v>0</v>
      </c>
      <c r="AI83" s="615"/>
      <c r="AJ83" s="616">
        <v>0</v>
      </c>
      <c r="AK83" s="615"/>
      <c r="AL83" s="616">
        <v>0</v>
      </c>
      <c r="AM83" s="615"/>
      <c r="AN83" s="616">
        <v>0</v>
      </c>
      <c r="AO83" s="205"/>
      <c r="AP83" s="615"/>
      <c r="AQ83" s="615">
        <v>0</v>
      </c>
      <c r="AR83" s="615">
        <v>0</v>
      </c>
      <c r="AS83" s="616">
        <v>0</v>
      </c>
      <c r="AT83" s="615">
        <v>0</v>
      </c>
      <c r="AU83" s="615"/>
      <c r="AV83" s="615">
        <v>0</v>
      </c>
      <c r="AW83" s="615">
        <v>0</v>
      </c>
      <c r="AX83" s="615">
        <v>0</v>
      </c>
      <c r="AY83" s="615"/>
      <c r="AZ83" s="616">
        <v>0</v>
      </c>
      <c r="BA83" s="615">
        <v>1500</v>
      </c>
      <c r="BB83" s="615">
        <v>1500</v>
      </c>
      <c r="BC83" s="615">
        <v>200</v>
      </c>
      <c r="BD83" s="615">
        <v>200</v>
      </c>
      <c r="BE83" s="615">
        <v>200</v>
      </c>
      <c r="BF83" s="615">
        <v>0</v>
      </c>
      <c r="BG83" s="615">
        <v>0</v>
      </c>
      <c r="BH83" s="616">
        <v>0</v>
      </c>
      <c r="BI83" s="616">
        <v>0</v>
      </c>
      <c r="BJ83" s="615">
        <v>0</v>
      </c>
      <c r="BK83" s="616">
        <v>0</v>
      </c>
      <c r="BL83" s="615">
        <v>0</v>
      </c>
      <c r="BM83" s="616">
        <v>0</v>
      </c>
      <c r="BN83" s="615">
        <v>0</v>
      </c>
      <c r="BO83" s="616">
        <v>0</v>
      </c>
      <c r="BP83" s="615">
        <v>0</v>
      </c>
      <c r="BQ83" s="616"/>
      <c r="BR83" s="866">
        <v>0</v>
      </c>
      <c r="BW83" s="205">
        <v>0</v>
      </c>
      <c r="BX83" s="179">
        <v>0</v>
      </c>
      <c r="BY83" s="179">
        <v>0</v>
      </c>
      <c r="BZ83" s="205">
        <v>0</v>
      </c>
      <c r="CA83" s="205">
        <v>0</v>
      </c>
      <c r="CC83" s="185"/>
      <c r="CD83" s="185"/>
      <c r="CE83" s="185"/>
      <c r="CF83" s="185"/>
      <c r="CH83" s="179" t="s">
        <v>1325</v>
      </c>
      <c r="CI83" s="179" t="s">
        <v>1095</v>
      </c>
      <c r="CJ83" s="205">
        <v>0</v>
      </c>
      <c r="CL83" s="205">
        <v>0</v>
      </c>
      <c r="CM83" s="205">
        <v>0</v>
      </c>
    </row>
    <row r="84" spans="1:91">
      <c r="A84" s="179"/>
      <c r="B84" s="179" t="s">
        <v>1099</v>
      </c>
      <c r="C84" s="179"/>
      <c r="D84" s="179" t="s">
        <v>1100</v>
      </c>
      <c r="E84" s="867"/>
      <c r="F84" s="619"/>
      <c r="G84" s="619"/>
      <c r="H84" s="619"/>
      <c r="I84" s="619"/>
      <c r="J84" s="619"/>
      <c r="K84" s="619"/>
      <c r="L84" s="619"/>
      <c r="M84" s="619"/>
      <c r="N84" s="619"/>
      <c r="O84" s="619"/>
      <c r="P84" s="619"/>
      <c r="Q84" s="619"/>
      <c r="R84" s="619"/>
      <c r="S84" s="619"/>
      <c r="T84" s="619"/>
      <c r="U84" s="619"/>
      <c r="V84" s="619"/>
      <c r="W84" s="619"/>
      <c r="X84" s="619"/>
      <c r="Y84" s="619"/>
      <c r="Z84" s="619"/>
      <c r="AA84" s="619"/>
      <c r="AB84" s="619"/>
      <c r="AC84" s="619"/>
      <c r="AD84" s="619"/>
      <c r="AE84" s="619"/>
      <c r="AF84" s="619"/>
      <c r="AG84" s="619"/>
      <c r="AH84" s="619"/>
      <c r="AI84" s="619"/>
      <c r="AJ84" s="619"/>
      <c r="AK84" s="619"/>
      <c r="AL84" s="619"/>
      <c r="AM84" s="619"/>
      <c r="AN84" s="619"/>
      <c r="AO84" s="619"/>
      <c r="AP84" s="619"/>
      <c r="AQ84" s="619"/>
      <c r="AR84" s="619"/>
      <c r="AS84" s="619"/>
      <c r="AT84" s="619"/>
      <c r="AU84" s="619"/>
      <c r="AV84" s="619"/>
      <c r="AW84" s="619"/>
      <c r="AX84" s="619"/>
      <c r="AY84" s="619"/>
      <c r="AZ84" s="619"/>
      <c r="BA84" s="619"/>
      <c r="BB84" s="619"/>
      <c r="BC84" s="619"/>
      <c r="BD84" s="619"/>
      <c r="BE84" s="619"/>
      <c r="BF84" s="619"/>
      <c r="BG84" s="619"/>
      <c r="BH84" s="619"/>
      <c r="BI84" s="619"/>
      <c r="BJ84" s="619"/>
      <c r="BK84" s="619"/>
      <c r="BL84" s="619"/>
      <c r="BM84" s="619"/>
      <c r="BN84" s="619"/>
      <c r="BO84" s="619"/>
      <c r="BP84" s="619"/>
      <c r="BQ84" s="619"/>
      <c r="BR84" s="619"/>
      <c r="CG84" s="179" t="s">
        <v>1315</v>
      </c>
      <c r="CI84" s="179" t="s">
        <v>1100</v>
      </c>
    </row>
    <row r="85" spans="1:91">
      <c r="A85" s="179"/>
      <c r="B85" s="179"/>
      <c r="C85" s="179"/>
      <c r="D85" s="179"/>
      <c r="E85" s="868"/>
      <c r="F85" s="620"/>
      <c r="G85" s="620"/>
      <c r="H85" s="620"/>
      <c r="I85" s="620"/>
      <c r="J85" s="620"/>
      <c r="K85" s="620"/>
      <c r="L85" s="620"/>
      <c r="M85" s="620"/>
      <c r="N85" s="620"/>
      <c r="O85" s="620"/>
      <c r="P85" s="620"/>
      <c r="Q85" s="620"/>
      <c r="R85" s="620"/>
      <c r="S85" s="869"/>
      <c r="T85" s="620"/>
      <c r="U85" s="869"/>
      <c r="V85" s="869"/>
      <c r="W85" s="869"/>
      <c r="X85" s="869"/>
      <c r="Y85" s="869"/>
      <c r="Z85" s="869"/>
      <c r="AA85" s="869"/>
      <c r="AB85" s="869"/>
      <c r="AC85" s="869"/>
      <c r="AD85" s="869"/>
      <c r="AE85" s="869"/>
      <c r="AF85" s="869"/>
      <c r="AG85" s="869"/>
      <c r="AH85" s="869"/>
      <c r="AI85" s="869"/>
      <c r="AJ85" s="869"/>
      <c r="AK85" s="869"/>
      <c r="AL85" s="869"/>
      <c r="AM85" s="869"/>
      <c r="AN85" s="869"/>
      <c r="AO85" s="869"/>
      <c r="AP85" s="869"/>
      <c r="AQ85" s="869"/>
      <c r="AR85" s="869"/>
      <c r="AS85" s="869"/>
      <c r="AT85" s="869"/>
      <c r="AU85" s="869"/>
      <c r="AV85" s="869"/>
      <c r="AW85" s="869"/>
      <c r="AX85" s="869"/>
      <c r="AY85" s="869"/>
      <c r="AZ85" s="869"/>
      <c r="BA85" s="869"/>
      <c r="BB85" s="870"/>
      <c r="BC85" s="870"/>
      <c r="BD85" s="870"/>
      <c r="BE85" s="870"/>
      <c r="BF85" s="870"/>
      <c r="BG85" s="870"/>
      <c r="BH85" s="870"/>
      <c r="BI85" s="870"/>
      <c r="BJ85" s="870"/>
      <c r="BK85" s="870"/>
      <c r="BL85" s="870"/>
      <c r="BM85" s="870"/>
      <c r="BN85" s="870"/>
      <c r="BO85" s="870"/>
      <c r="BP85" s="870"/>
      <c r="BQ85" s="870"/>
      <c r="BR85" s="870"/>
    </row>
    <row r="86" spans="1:91" ht="18.75">
      <c r="A86" s="179" t="s">
        <v>1101</v>
      </c>
      <c r="B86" s="179"/>
      <c r="C86" s="179"/>
      <c r="D86" s="179" t="s">
        <v>1344</v>
      </c>
      <c r="E86" s="867"/>
      <c r="F86" s="619"/>
      <c r="G86" s="619"/>
      <c r="H86" s="619"/>
      <c r="I86" s="619"/>
      <c r="J86" s="619"/>
      <c r="K86" s="619"/>
      <c r="L86" s="619"/>
      <c r="M86" s="619"/>
      <c r="N86" s="619"/>
      <c r="O86" s="619"/>
      <c r="P86" s="619"/>
      <c r="Q86" s="619"/>
      <c r="R86" s="619"/>
      <c r="S86" s="619"/>
      <c r="T86" s="619"/>
      <c r="U86" s="619"/>
      <c r="V86" s="619"/>
      <c r="W86" s="619"/>
      <c r="X86" s="619"/>
      <c r="Y86" s="619"/>
      <c r="Z86" s="619"/>
      <c r="AA86" s="619"/>
      <c r="AB86" s="619"/>
      <c r="AC86" s="619"/>
      <c r="AD86" s="619"/>
      <c r="AE86" s="619"/>
      <c r="AF86" s="619"/>
      <c r="AG86" s="619"/>
      <c r="AH86" s="619"/>
      <c r="AI86" s="619"/>
      <c r="AJ86" s="619"/>
      <c r="AK86" s="619"/>
      <c r="AL86" s="619"/>
      <c r="AM86" s="619"/>
      <c r="AN86" s="619"/>
      <c r="AO86" s="619"/>
      <c r="AP86" s="619"/>
      <c r="AQ86" s="619"/>
      <c r="AR86" s="619"/>
      <c r="AS86" s="619"/>
      <c r="AT86" s="619"/>
      <c r="AU86" s="619"/>
      <c r="AV86" s="619"/>
      <c r="AW86" s="619"/>
      <c r="AX86" s="619"/>
      <c r="AY86" s="619"/>
      <c r="AZ86" s="619"/>
      <c r="BA86" s="619"/>
      <c r="BB86" s="619"/>
      <c r="BC86" s="619"/>
      <c r="BD86" s="619"/>
      <c r="BE86" s="619"/>
      <c r="BF86" s="619"/>
      <c r="BG86" s="619"/>
      <c r="BH86" s="619"/>
      <c r="BI86" s="619"/>
      <c r="BJ86" s="619"/>
      <c r="BK86" s="619"/>
      <c r="BL86" s="619"/>
      <c r="BM86" s="619"/>
      <c r="BN86" s="619"/>
      <c r="BO86" s="619"/>
      <c r="BP86" s="619"/>
      <c r="BQ86" s="619"/>
      <c r="BR86" s="619"/>
    </row>
    <row r="87" spans="1:91">
      <c r="A87" s="179"/>
      <c r="B87" s="179"/>
      <c r="C87" s="179"/>
      <c r="D87" s="179"/>
      <c r="E87" s="179"/>
    </row>
    <row r="88" spans="1:91">
      <c r="A88" s="179"/>
    </row>
    <row r="89" spans="1:91">
      <c r="A89" s="179"/>
      <c r="B89" s="179"/>
      <c r="C89" s="179"/>
      <c r="D89" s="179"/>
      <c r="E89" s="179"/>
    </row>
  </sheetData>
  <mergeCells count="3">
    <mergeCell ref="BT2:BU2"/>
    <mergeCell ref="BX2:BY2"/>
    <mergeCell ref="BZ2:CA2"/>
  </mergeCells>
  <phoneticPr fontId="28" type="noConversion"/>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83"/>
  <sheetViews>
    <sheetView workbookViewId="0">
      <selection sqref="A1:B1"/>
    </sheetView>
  </sheetViews>
  <sheetFormatPr defaultColWidth="8.85546875" defaultRowHeight="15.75"/>
  <cols>
    <col min="1" max="1" width="5.42578125" style="69" customWidth="1"/>
    <col min="2" max="2" width="31.7109375" style="79" customWidth="1"/>
    <col min="3" max="3" width="11.140625" style="79" customWidth="1"/>
    <col min="4" max="4" width="21.85546875" style="79" customWidth="1"/>
    <col min="5" max="5" width="8.85546875" style="80"/>
    <col min="6" max="6" width="60.85546875" style="79" customWidth="1"/>
    <col min="7" max="16384" width="8.85546875" style="69"/>
  </cols>
  <sheetData>
    <row r="1" spans="1:6">
      <c r="A1" s="659" t="s">
        <v>74</v>
      </c>
      <c r="B1" s="659"/>
      <c r="C1" s="659" t="s">
        <v>75</v>
      </c>
      <c r="D1" s="659"/>
      <c r="E1" s="98" t="s">
        <v>76</v>
      </c>
      <c r="F1" s="98" t="s">
        <v>255</v>
      </c>
    </row>
    <row r="2" spans="1:6" ht="31.5">
      <c r="A2" s="70" t="s">
        <v>256</v>
      </c>
      <c r="B2" s="71"/>
      <c r="C2" s="660" t="s">
        <v>1264</v>
      </c>
      <c r="D2" s="661"/>
      <c r="E2" s="72"/>
      <c r="F2" s="73" t="s">
        <v>1265</v>
      </c>
    </row>
    <row r="3" spans="1:6">
      <c r="A3" s="74" t="s">
        <v>258</v>
      </c>
      <c r="B3" s="75"/>
      <c r="C3" s="662" t="s">
        <v>866</v>
      </c>
      <c r="D3" s="663"/>
      <c r="E3" s="72"/>
      <c r="F3" s="73" t="s">
        <v>1333</v>
      </c>
    </row>
    <row r="4" spans="1:6">
      <c r="A4" s="31" t="s">
        <v>259</v>
      </c>
      <c r="B4" s="32"/>
      <c r="C4" s="31"/>
      <c r="D4" s="75"/>
      <c r="E4" s="72"/>
      <c r="F4" s="73"/>
    </row>
    <row r="5" spans="1:6">
      <c r="A5" s="31"/>
      <c r="B5" s="32" t="s">
        <v>869</v>
      </c>
      <c r="C5" s="76" t="s">
        <v>1268</v>
      </c>
      <c r="D5" s="32"/>
      <c r="E5" s="72"/>
      <c r="F5" s="73"/>
    </row>
    <row r="6" spans="1:6">
      <c r="A6" s="31"/>
      <c r="B6" s="32" t="s">
        <v>1183</v>
      </c>
      <c r="C6" s="76" t="s">
        <v>1440</v>
      </c>
      <c r="D6" s="32"/>
      <c r="E6" s="72"/>
      <c r="F6" s="73"/>
    </row>
    <row r="7" spans="1:6">
      <c r="A7" s="31"/>
      <c r="B7" s="32" t="s">
        <v>873</v>
      </c>
      <c r="C7" s="74"/>
      <c r="D7" s="32" t="s">
        <v>10</v>
      </c>
      <c r="E7" s="72"/>
      <c r="F7" s="73"/>
    </row>
    <row r="8" spans="1:6">
      <c r="A8" s="31"/>
      <c r="B8" s="32" t="s">
        <v>1143</v>
      </c>
      <c r="C8" s="76"/>
      <c r="D8" s="32" t="s">
        <v>12</v>
      </c>
      <c r="E8" s="72"/>
      <c r="F8" s="73"/>
    </row>
    <row r="9" spans="1:6">
      <c r="A9" s="31"/>
      <c r="B9" s="32" t="s">
        <v>152</v>
      </c>
      <c r="C9" s="76"/>
      <c r="D9" s="32" t="s">
        <v>15</v>
      </c>
      <c r="E9" s="72"/>
      <c r="F9" s="73"/>
    </row>
    <row r="10" spans="1:6">
      <c r="A10" s="31"/>
      <c r="B10" s="32" t="s">
        <v>154</v>
      </c>
      <c r="C10" s="74"/>
      <c r="D10" s="32"/>
      <c r="E10" s="72"/>
      <c r="F10" s="73"/>
    </row>
    <row r="11" spans="1:6">
      <c r="A11" s="31"/>
      <c r="B11" s="32" t="s">
        <v>978</v>
      </c>
      <c r="C11" s="74"/>
      <c r="D11" s="32"/>
      <c r="E11" s="72"/>
      <c r="F11" s="73"/>
    </row>
    <row r="12" spans="1:6">
      <c r="A12" s="31"/>
      <c r="B12" s="32" t="s">
        <v>979</v>
      </c>
      <c r="C12" s="74"/>
      <c r="D12" s="32" t="s">
        <v>19</v>
      </c>
      <c r="E12" s="72"/>
      <c r="F12" s="73"/>
    </row>
    <row r="13" spans="1:6">
      <c r="A13" s="31"/>
      <c r="B13" s="32" t="s">
        <v>1152</v>
      </c>
      <c r="C13" s="76"/>
      <c r="D13" s="32" t="s">
        <v>21</v>
      </c>
      <c r="E13" s="72"/>
      <c r="F13" s="73"/>
    </row>
    <row r="14" spans="1:6">
      <c r="A14" s="31"/>
      <c r="B14" s="32" t="s">
        <v>1154</v>
      </c>
      <c r="C14" s="76"/>
      <c r="D14" s="32" t="s">
        <v>24</v>
      </c>
      <c r="E14" s="72"/>
      <c r="F14" s="73"/>
    </row>
    <row r="15" spans="1:6">
      <c r="A15" s="31"/>
      <c r="B15" s="32"/>
      <c r="C15" s="76"/>
      <c r="D15" s="32"/>
      <c r="E15" s="72"/>
      <c r="F15" s="73"/>
    </row>
    <row r="16" spans="1:6">
      <c r="A16" s="31" t="s">
        <v>158</v>
      </c>
      <c r="B16" s="32"/>
      <c r="C16" s="76"/>
      <c r="D16" s="32"/>
      <c r="E16" s="72"/>
      <c r="F16" s="73"/>
    </row>
    <row r="17" spans="1:6">
      <c r="A17" s="31"/>
      <c r="B17" s="32" t="s">
        <v>1157</v>
      </c>
      <c r="C17" s="76"/>
      <c r="D17" s="32" t="s">
        <v>28</v>
      </c>
      <c r="E17" s="72"/>
      <c r="F17" s="73"/>
    </row>
    <row r="18" spans="1:6">
      <c r="A18" s="31"/>
      <c r="B18" s="32" t="s">
        <v>104</v>
      </c>
      <c r="C18" s="76"/>
      <c r="D18" s="32" t="s">
        <v>31</v>
      </c>
      <c r="E18" s="72"/>
      <c r="F18" s="73"/>
    </row>
    <row r="19" spans="1:6">
      <c r="A19" s="31"/>
      <c r="B19" s="35" t="s">
        <v>106</v>
      </c>
      <c r="C19" s="76"/>
      <c r="D19" s="32" t="s">
        <v>31</v>
      </c>
      <c r="E19" s="72"/>
      <c r="F19" s="73"/>
    </row>
    <row r="20" spans="1:6">
      <c r="A20" s="31"/>
      <c r="B20" s="35" t="s">
        <v>108</v>
      </c>
      <c r="C20" s="76"/>
      <c r="D20" s="32" t="s">
        <v>35</v>
      </c>
      <c r="E20" s="72"/>
      <c r="F20" s="73"/>
    </row>
    <row r="21" spans="1:6">
      <c r="A21" s="31"/>
      <c r="B21" s="35" t="s">
        <v>109</v>
      </c>
      <c r="C21" s="76"/>
      <c r="D21" s="32" t="s">
        <v>28</v>
      </c>
      <c r="E21" s="72"/>
      <c r="F21" s="73"/>
    </row>
    <row r="22" spans="1:6">
      <c r="A22" s="31"/>
      <c r="B22" s="35" t="s">
        <v>110</v>
      </c>
      <c r="C22" s="76"/>
      <c r="D22" s="32" t="s">
        <v>39</v>
      </c>
      <c r="E22" s="72"/>
      <c r="F22" s="73"/>
    </row>
    <row r="23" spans="1:6">
      <c r="A23" s="31"/>
      <c r="B23" s="35" t="s">
        <v>111</v>
      </c>
      <c r="C23" s="76"/>
      <c r="D23" s="32" t="s">
        <v>41</v>
      </c>
      <c r="E23" s="72"/>
      <c r="F23" s="73"/>
    </row>
    <row r="24" spans="1:6">
      <c r="A24" s="31"/>
      <c r="B24" s="35" t="s">
        <v>112</v>
      </c>
      <c r="C24" s="76"/>
      <c r="D24" s="32" t="s">
        <v>41</v>
      </c>
      <c r="E24" s="72"/>
      <c r="F24" s="73"/>
    </row>
    <row r="25" spans="1:6">
      <c r="A25" s="31"/>
      <c r="B25" s="32" t="s">
        <v>114</v>
      </c>
      <c r="C25" s="76"/>
      <c r="D25" s="32" t="s">
        <v>41</v>
      </c>
      <c r="E25" s="72"/>
      <c r="F25" s="73"/>
    </row>
    <row r="26" spans="1:6">
      <c r="A26" s="31"/>
      <c r="B26" s="32" t="s">
        <v>115</v>
      </c>
      <c r="C26" s="76"/>
      <c r="D26" s="32" t="s">
        <v>41</v>
      </c>
      <c r="E26" s="72"/>
      <c r="F26" s="73"/>
    </row>
    <row r="27" spans="1:6">
      <c r="A27" s="31"/>
      <c r="B27" s="32"/>
      <c r="C27" s="74"/>
      <c r="D27" s="32"/>
      <c r="E27" s="72"/>
      <c r="F27" s="73"/>
    </row>
    <row r="28" spans="1:6">
      <c r="A28" s="31" t="s">
        <v>116</v>
      </c>
      <c r="B28" s="32"/>
      <c r="C28" s="74"/>
      <c r="D28" s="32"/>
      <c r="E28" s="72"/>
      <c r="F28" s="73"/>
    </row>
    <row r="29" spans="1:6">
      <c r="A29" s="31"/>
      <c r="B29" s="32" t="s">
        <v>117</v>
      </c>
      <c r="C29" s="74"/>
      <c r="D29" s="32" t="s">
        <v>48</v>
      </c>
      <c r="E29" s="72"/>
      <c r="F29" s="73"/>
    </row>
    <row r="30" spans="1:6">
      <c r="A30" s="31"/>
      <c r="B30" s="35" t="s">
        <v>118</v>
      </c>
      <c r="C30" s="74">
        <v>3.2</v>
      </c>
      <c r="D30" s="32" t="s">
        <v>50</v>
      </c>
      <c r="E30" s="72">
        <v>2</v>
      </c>
      <c r="F30" s="73"/>
    </row>
    <row r="31" spans="1:6">
      <c r="A31" s="31"/>
      <c r="B31" s="35" t="s">
        <v>119</v>
      </c>
      <c r="C31" s="74"/>
      <c r="D31" s="32" t="s">
        <v>50</v>
      </c>
      <c r="E31" s="72"/>
      <c r="F31" s="73"/>
    </row>
    <row r="32" spans="1:6">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1282</v>
      </c>
      <c r="C35" s="74">
        <v>9</v>
      </c>
      <c r="D35" s="32" t="s">
        <v>56</v>
      </c>
      <c r="E35" s="72"/>
      <c r="F35" s="73"/>
    </row>
    <row r="36" spans="1:6">
      <c r="A36" s="31"/>
      <c r="B36" s="35" t="s">
        <v>123</v>
      </c>
      <c r="C36" s="74"/>
      <c r="D36" s="32"/>
      <c r="E36" s="72"/>
      <c r="F36" s="73"/>
    </row>
    <row r="37" spans="1:6">
      <c r="A37" s="31"/>
      <c r="B37" s="32"/>
      <c r="C37" s="76"/>
      <c r="D37" s="32" t="s">
        <v>59</v>
      </c>
      <c r="E37" s="72"/>
      <c r="F37" s="73"/>
    </row>
    <row r="38" spans="1:6">
      <c r="A38" s="31"/>
      <c r="B38" s="47"/>
      <c r="C38" s="76"/>
      <c r="D38" s="32" t="s">
        <v>59</v>
      </c>
      <c r="E38" s="72"/>
      <c r="F38" s="73"/>
    </row>
    <row r="39" spans="1:6">
      <c r="A39" s="31"/>
      <c r="B39" s="48"/>
      <c r="C39" s="76"/>
      <c r="D39" s="32" t="s">
        <v>59</v>
      </c>
      <c r="E39" s="72"/>
      <c r="F39" s="73"/>
    </row>
    <row r="40" spans="1:6">
      <c r="A40" s="31"/>
      <c r="B40" s="48"/>
      <c r="C40" s="76"/>
      <c r="D40" s="32" t="s">
        <v>59</v>
      </c>
      <c r="E40" s="72"/>
      <c r="F40" s="73"/>
    </row>
    <row r="41" spans="1:6">
      <c r="A41" s="31"/>
      <c r="B41" s="48"/>
      <c r="C41" s="76"/>
      <c r="D41" s="32" t="s">
        <v>59</v>
      </c>
      <c r="E41" s="72"/>
      <c r="F41" s="73"/>
    </row>
    <row r="42" spans="1:6">
      <c r="A42" s="31"/>
      <c r="B42" s="32"/>
      <c r="C42" s="76"/>
      <c r="D42" s="32" t="s">
        <v>59</v>
      </c>
      <c r="E42" s="72"/>
      <c r="F42" s="73"/>
    </row>
    <row r="43" spans="1:6">
      <c r="A43" s="31"/>
      <c r="B43" s="32"/>
      <c r="C43" s="76" t="s">
        <v>1283</v>
      </c>
      <c r="D43" s="32" t="s">
        <v>59</v>
      </c>
      <c r="E43" s="72"/>
      <c r="F43" s="73"/>
    </row>
    <row r="44" spans="1:6">
      <c r="A44" s="664" t="s">
        <v>125</v>
      </c>
      <c r="B44" s="664"/>
      <c r="C44" s="662" t="s">
        <v>1334</v>
      </c>
      <c r="D44" s="695"/>
      <c r="E44" s="695"/>
      <c r="F44" s="695"/>
    </row>
    <row r="45" spans="1:6">
      <c r="A45" s="664" t="s">
        <v>127</v>
      </c>
      <c r="B45" s="664"/>
      <c r="C45" s="662" t="s">
        <v>1284</v>
      </c>
      <c r="D45" s="695"/>
      <c r="E45" s="695"/>
      <c r="F45" s="695"/>
    </row>
    <row r="46" spans="1:6">
      <c r="A46" s="77"/>
      <c r="B46" s="77"/>
      <c r="C46" s="77"/>
      <c r="D46" s="77"/>
      <c r="E46" s="78"/>
      <c r="F46" s="77"/>
    </row>
    <row r="48" spans="1:6">
      <c r="A48" s="69" t="s">
        <v>1326</v>
      </c>
    </row>
    <row r="49" spans="1:6">
      <c r="A49" s="659" t="s">
        <v>74</v>
      </c>
      <c r="B49" s="659"/>
      <c r="C49" s="659" t="s">
        <v>75</v>
      </c>
      <c r="D49" s="659"/>
      <c r="E49" s="98" t="s">
        <v>76</v>
      </c>
      <c r="F49" s="98" t="s">
        <v>255</v>
      </c>
    </row>
    <row r="50" spans="1:6">
      <c r="A50" s="70"/>
      <c r="B50" s="71"/>
      <c r="C50" s="70"/>
      <c r="D50" s="71"/>
      <c r="E50" s="81"/>
      <c r="F50" s="82"/>
    </row>
    <row r="51" spans="1:6">
      <c r="A51" s="83" t="s">
        <v>1288</v>
      </c>
      <c r="B51" s="84"/>
      <c r="C51" s="74"/>
      <c r="D51" s="75" t="s">
        <v>56</v>
      </c>
      <c r="E51" s="72"/>
      <c r="F51" s="85"/>
    </row>
    <row r="52" spans="1:6">
      <c r="A52" s="83" t="s">
        <v>1289</v>
      </c>
      <c r="B52" s="84"/>
      <c r="C52" s="74"/>
      <c r="D52" s="75" t="s">
        <v>56</v>
      </c>
      <c r="E52" s="72"/>
      <c r="F52" s="85"/>
    </row>
    <row r="53" spans="1:6">
      <c r="A53" s="83"/>
      <c r="B53" s="84"/>
      <c r="C53" s="74"/>
      <c r="D53" s="75"/>
      <c r="E53" s="72"/>
      <c r="F53" s="85"/>
    </row>
    <row r="54" spans="1:6">
      <c r="A54" s="83" t="s">
        <v>1291</v>
      </c>
      <c r="B54" s="84"/>
      <c r="C54" s="74">
        <v>0</v>
      </c>
      <c r="D54" s="75" t="s">
        <v>1328</v>
      </c>
      <c r="E54" s="72">
        <v>2</v>
      </c>
      <c r="F54" s="85"/>
    </row>
    <row r="55" spans="1:6">
      <c r="A55" s="83" t="s">
        <v>1292</v>
      </c>
      <c r="B55" s="84"/>
      <c r="C55" s="74">
        <v>1</v>
      </c>
      <c r="D55" s="75" t="s">
        <v>1328</v>
      </c>
      <c r="E55" s="72"/>
      <c r="F55" s="85"/>
    </row>
    <row r="56" spans="1:6">
      <c r="A56" s="83"/>
      <c r="B56" s="84"/>
      <c r="C56" s="74"/>
      <c r="D56" s="75"/>
      <c r="E56" s="72"/>
      <c r="F56" s="85"/>
    </row>
    <row r="57" spans="1:6">
      <c r="A57" s="83" t="s">
        <v>1293</v>
      </c>
      <c r="B57" s="84"/>
      <c r="C57" s="74">
        <v>0</v>
      </c>
      <c r="D57" s="75" t="s">
        <v>1328</v>
      </c>
      <c r="E57" s="72">
        <v>2</v>
      </c>
      <c r="F57" s="85"/>
    </row>
    <row r="58" spans="1:6">
      <c r="A58" s="83" t="s">
        <v>1294</v>
      </c>
      <c r="B58" s="84"/>
      <c r="C58" s="74">
        <v>0</v>
      </c>
      <c r="D58" s="75" t="s">
        <v>1328</v>
      </c>
      <c r="E58" s="72"/>
      <c r="F58" s="85"/>
    </row>
    <row r="59" spans="1:6">
      <c r="A59" s="83" t="s">
        <v>1295</v>
      </c>
      <c r="B59" s="84"/>
      <c r="C59" s="74">
        <v>0</v>
      </c>
      <c r="D59" s="75" t="s">
        <v>1328</v>
      </c>
      <c r="E59" s="72"/>
      <c r="F59" s="85"/>
    </row>
    <row r="60" spans="1:6">
      <c r="A60" s="83" t="s">
        <v>1296</v>
      </c>
      <c r="B60" s="84"/>
      <c r="C60" s="74">
        <v>1</v>
      </c>
      <c r="D60" s="75" t="s">
        <v>1328</v>
      </c>
      <c r="E60" s="72"/>
      <c r="F60" s="85"/>
    </row>
    <row r="61" spans="1:6">
      <c r="A61" s="83" t="s">
        <v>1297</v>
      </c>
      <c r="B61" s="84"/>
      <c r="C61" s="74">
        <v>0</v>
      </c>
      <c r="D61" s="75" t="s">
        <v>1328</v>
      </c>
      <c r="E61" s="72"/>
      <c r="F61" s="85"/>
    </row>
    <row r="62" spans="1:6">
      <c r="A62" s="83"/>
      <c r="B62" s="84"/>
      <c r="C62" s="74"/>
      <c r="D62" s="75"/>
      <c r="E62" s="72"/>
      <c r="F62" s="85"/>
    </row>
    <row r="63" spans="1:6">
      <c r="A63" s="83" t="s">
        <v>1298</v>
      </c>
      <c r="B63" s="84"/>
      <c r="C63" s="74">
        <v>2.33</v>
      </c>
      <c r="D63" s="75" t="s">
        <v>1329</v>
      </c>
      <c r="E63" s="72">
        <v>2</v>
      </c>
      <c r="F63" s="85"/>
    </row>
    <row r="64" spans="1:6">
      <c r="A64" s="83" t="s">
        <v>1299</v>
      </c>
      <c r="B64" s="84"/>
      <c r="C64" s="74"/>
      <c r="D64" s="75" t="s">
        <v>1329</v>
      </c>
      <c r="E64" s="72"/>
      <c r="F64" s="85"/>
    </row>
    <row r="65" spans="1:6">
      <c r="A65" s="83" t="s">
        <v>1300</v>
      </c>
      <c r="B65" s="84"/>
      <c r="C65" s="74"/>
      <c r="D65" s="75" t="s">
        <v>1330</v>
      </c>
      <c r="E65" s="72"/>
      <c r="F65" s="85"/>
    </row>
    <row r="66" spans="1:6">
      <c r="A66" s="83"/>
      <c r="B66" s="84"/>
      <c r="C66" s="74"/>
      <c r="D66" s="75"/>
      <c r="E66" s="72"/>
      <c r="F66" s="85"/>
    </row>
    <row r="67" spans="1:6">
      <c r="A67" s="86" t="s">
        <v>1301</v>
      </c>
      <c r="B67" s="87"/>
      <c r="C67" s="74"/>
      <c r="D67" s="75"/>
      <c r="E67" s="72"/>
      <c r="F67" s="85"/>
    </row>
    <row r="68" spans="1:6">
      <c r="A68" s="88"/>
      <c r="B68" s="89" t="s">
        <v>1302</v>
      </c>
      <c r="C68" s="74">
        <v>0</v>
      </c>
      <c r="D68" s="75" t="s">
        <v>1331</v>
      </c>
      <c r="E68" s="72">
        <v>2</v>
      </c>
      <c r="F68" s="85" t="s">
        <v>1338</v>
      </c>
    </row>
    <row r="69" spans="1:6">
      <c r="A69" s="88"/>
      <c r="B69" s="89" t="s">
        <v>1303</v>
      </c>
      <c r="C69" s="74">
        <v>1.1331039999999999</v>
      </c>
      <c r="D69" s="75" t="s">
        <v>1331</v>
      </c>
      <c r="E69" s="72">
        <v>2</v>
      </c>
      <c r="F69" s="85"/>
    </row>
    <row r="70" spans="1:6">
      <c r="A70" s="88"/>
      <c r="B70" s="89" t="s">
        <v>1304</v>
      </c>
      <c r="C70" s="74">
        <v>-1.9984999999999999E-2</v>
      </c>
      <c r="D70" s="75" t="s">
        <v>1331</v>
      </c>
      <c r="E70" s="72">
        <v>2</v>
      </c>
      <c r="F70" s="85"/>
    </row>
    <row r="71" spans="1:6">
      <c r="A71" s="88"/>
      <c r="B71" s="89" t="s">
        <v>1305</v>
      </c>
      <c r="C71" s="74">
        <v>0</v>
      </c>
      <c r="D71" s="75" t="s">
        <v>1331</v>
      </c>
      <c r="E71" s="72">
        <v>2</v>
      </c>
      <c r="F71" s="85"/>
    </row>
    <row r="72" spans="1:6">
      <c r="A72" s="88"/>
      <c r="B72" s="89" t="s">
        <v>1306</v>
      </c>
      <c r="C72" s="74">
        <v>0</v>
      </c>
      <c r="D72" s="75" t="s">
        <v>1331</v>
      </c>
      <c r="E72" s="72">
        <v>2</v>
      </c>
      <c r="F72" s="85"/>
    </row>
    <row r="73" spans="1:6">
      <c r="A73" s="88"/>
      <c r="B73" s="89"/>
      <c r="C73" s="74"/>
      <c r="D73" s="75"/>
      <c r="E73" s="72"/>
      <c r="F73" s="85"/>
    </row>
    <row r="74" spans="1:6">
      <c r="A74" s="88" t="s">
        <v>1307</v>
      </c>
      <c r="B74" s="89"/>
      <c r="C74" s="74"/>
      <c r="D74" s="75"/>
      <c r="E74" s="72"/>
      <c r="F74" s="85"/>
    </row>
    <row r="75" spans="1:6">
      <c r="A75" s="88"/>
      <c r="B75" s="89" t="s">
        <v>1302</v>
      </c>
      <c r="C75" s="67"/>
      <c r="D75" s="75" t="s">
        <v>1332</v>
      </c>
      <c r="E75" s="72"/>
    </row>
    <row r="76" spans="1:6">
      <c r="A76" s="88"/>
      <c r="B76" s="89" t="s">
        <v>1303</v>
      </c>
      <c r="C76" s="67"/>
      <c r="D76" s="75" t="s">
        <v>1332</v>
      </c>
      <c r="E76" s="72"/>
      <c r="F76" s="85"/>
    </row>
    <row r="77" spans="1:6">
      <c r="A77" s="83"/>
      <c r="B77" s="84" t="s">
        <v>1304</v>
      </c>
      <c r="C77" s="67"/>
      <c r="D77" s="75" t="s">
        <v>1332</v>
      </c>
      <c r="E77" s="72"/>
      <c r="F77" s="85"/>
    </row>
    <row r="78" spans="1:6">
      <c r="A78" s="83"/>
      <c r="B78" s="84" t="s">
        <v>1305</v>
      </c>
      <c r="C78" s="67"/>
      <c r="D78" s="75" t="s">
        <v>1332</v>
      </c>
      <c r="E78" s="72"/>
      <c r="F78" s="85"/>
    </row>
    <row r="79" spans="1:6">
      <c r="A79" s="90"/>
      <c r="B79" s="91" t="s">
        <v>1306</v>
      </c>
      <c r="C79" s="68"/>
      <c r="D79" s="92" t="s">
        <v>1332</v>
      </c>
      <c r="E79" s="93"/>
      <c r="F79" s="94"/>
    </row>
    <row r="80" spans="1:6">
      <c r="A80" s="95"/>
      <c r="B80" s="95"/>
    </row>
    <row r="81" spans="1:6">
      <c r="A81" s="69" t="s">
        <v>129</v>
      </c>
    </row>
    <row r="82" spans="1:6">
      <c r="A82" s="696" t="s">
        <v>1336</v>
      </c>
      <c r="B82" s="696"/>
      <c r="C82" s="696"/>
      <c r="D82" s="696"/>
      <c r="E82" s="696"/>
      <c r="F82" s="696"/>
    </row>
    <row r="83" spans="1:6">
      <c r="A83" s="69" t="s">
        <v>1337</v>
      </c>
    </row>
  </sheetData>
  <mergeCells count="11">
    <mergeCell ref="A1:B1"/>
    <mergeCell ref="C1:D1"/>
    <mergeCell ref="C2:D2"/>
    <mergeCell ref="C3:D3"/>
    <mergeCell ref="A44:B44"/>
    <mergeCell ref="C44:F44"/>
    <mergeCell ref="A45:B45"/>
    <mergeCell ref="C45:F45"/>
    <mergeCell ref="A49:B49"/>
    <mergeCell ref="C49:D49"/>
    <mergeCell ref="A82:F82"/>
  </mergeCells>
  <phoneticPr fontId="2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F83"/>
  <sheetViews>
    <sheetView workbookViewId="0">
      <selection sqref="A1:B1"/>
    </sheetView>
  </sheetViews>
  <sheetFormatPr defaultColWidth="8.85546875" defaultRowHeight="15.75"/>
  <cols>
    <col min="1" max="1" width="5.42578125" style="69" customWidth="1"/>
    <col min="2" max="2" width="31.7109375" style="79" customWidth="1"/>
    <col min="3" max="3" width="11.140625" style="79" customWidth="1"/>
    <col min="4" max="4" width="21.85546875" style="79" customWidth="1"/>
    <col min="5" max="5" width="8.85546875" style="80"/>
    <col min="6" max="6" width="60.85546875" style="79" customWidth="1"/>
    <col min="7" max="16384" width="8.85546875" style="69"/>
  </cols>
  <sheetData>
    <row r="1" spans="1:6">
      <c r="A1" s="659" t="s">
        <v>1347</v>
      </c>
      <c r="B1" s="659"/>
      <c r="C1" s="659" t="s">
        <v>1348</v>
      </c>
      <c r="D1" s="659"/>
      <c r="E1" s="98" t="s">
        <v>1349</v>
      </c>
      <c r="F1" s="98" t="s">
        <v>1350</v>
      </c>
    </row>
    <row r="2" spans="1:6" ht="31.5">
      <c r="A2" s="70" t="s">
        <v>1351</v>
      </c>
      <c r="B2" s="71"/>
      <c r="C2" s="660" t="s">
        <v>1352</v>
      </c>
      <c r="D2" s="661"/>
      <c r="E2" s="72"/>
      <c r="F2" s="73" t="s">
        <v>1353</v>
      </c>
    </row>
    <row r="3" spans="1:6">
      <c r="A3" s="74" t="s">
        <v>1354</v>
      </c>
      <c r="B3" s="75"/>
      <c r="C3" s="662" t="s">
        <v>1355</v>
      </c>
      <c r="D3" s="663"/>
      <c r="E3" s="72"/>
      <c r="F3" s="73" t="s">
        <v>1333</v>
      </c>
    </row>
    <row r="4" spans="1:6">
      <c r="A4" s="31" t="s">
        <v>1356</v>
      </c>
      <c r="B4" s="32"/>
      <c r="C4" s="31"/>
      <c r="D4" s="75"/>
      <c r="E4" s="72"/>
      <c r="F4" s="73"/>
    </row>
    <row r="5" spans="1:6">
      <c r="A5" s="31"/>
      <c r="B5" s="32" t="s">
        <v>1357</v>
      </c>
      <c r="C5" s="76" t="s">
        <v>1358</v>
      </c>
      <c r="D5" s="32"/>
      <c r="E5" s="72"/>
      <c r="F5" s="73"/>
    </row>
    <row r="6" spans="1:6">
      <c r="A6" s="31"/>
      <c r="B6" s="32" t="s">
        <v>1359</v>
      </c>
      <c r="C6" s="76" t="s">
        <v>1346</v>
      </c>
      <c r="D6" s="32"/>
      <c r="E6" s="72"/>
      <c r="F6" s="73"/>
    </row>
    <row r="7" spans="1:6">
      <c r="A7" s="31"/>
      <c r="B7" s="32" t="s">
        <v>1360</v>
      </c>
      <c r="C7" s="74"/>
      <c r="D7" s="32" t="s">
        <v>10</v>
      </c>
      <c r="E7" s="72"/>
      <c r="F7" s="73"/>
    </row>
    <row r="8" spans="1:6">
      <c r="A8" s="31"/>
      <c r="B8" s="32" t="s">
        <v>1361</v>
      </c>
      <c r="C8" s="76"/>
      <c r="D8" s="32" t="s">
        <v>12</v>
      </c>
      <c r="E8" s="72"/>
      <c r="F8" s="73"/>
    </row>
    <row r="9" spans="1:6">
      <c r="A9" s="31"/>
      <c r="B9" s="32" t="s">
        <v>1362</v>
      </c>
      <c r="C9" s="76"/>
      <c r="D9" s="32" t="s">
        <v>15</v>
      </c>
      <c r="E9" s="72"/>
      <c r="F9" s="73"/>
    </row>
    <row r="10" spans="1:6">
      <c r="A10" s="31"/>
      <c r="B10" s="32" t="s">
        <v>1363</v>
      </c>
      <c r="C10" s="74"/>
      <c r="D10" s="32"/>
      <c r="E10" s="72"/>
      <c r="F10" s="73"/>
    </row>
    <row r="11" spans="1:6">
      <c r="A11" s="31"/>
      <c r="B11" s="32" t="s">
        <v>1364</v>
      </c>
      <c r="C11" s="74"/>
      <c r="D11" s="32"/>
      <c r="E11" s="72"/>
      <c r="F11" s="73"/>
    </row>
    <row r="12" spans="1:6">
      <c r="A12" s="31"/>
      <c r="B12" s="32" t="s">
        <v>1365</v>
      </c>
      <c r="C12" s="74"/>
      <c r="D12" s="32" t="s">
        <v>19</v>
      </c>
      <c r="E12" s="72"/>
      <c r="F12" s="73"/>
    </row>
    <row r="13" spans="1:6">
      <c r="A13" s="31"/>
      <c r="B13" s="32" t="s">
        <v>1366</v>
      </c>
      <c r="C13" s="76"/>
      <c r="D13" s="32" t="s">
        <v>21</v>
      </c>
      <c r="E13" s="72"/>
      <c r="F13" s="73"/>
    </row>
    <row r="14" spans="1:6">
      <c r="A14" s="31"/>
      <c r="B14" s="32" t="s">
        <v>1367</v>
      </c>
      <c r="C14" s="76"/>
      <c r="D14" s="32" t="s">
        <v>24</v>
      </c>
      <c r="E14" s="72"/>
      <c r="F14" s="73"/>
    </row>
    <row r="15" spans="1:6">
      <c r="A15" s="31"/>
      <c r="B15" s="32"/>
      <c r="C15" s="76"/>
      <c r="D15" s="32"/>
      <c r="E15" s="72"/>
      <c r="F15" s="73"/>
    </row>
    <row r="16" spans="1:6">
      <c r="A16" s="31" t="s">
        <v>1368</v>
      </c>
      <c r="B16" s="32"/>
      <c r="C16" s="76"/>
      <c r="D16" s="32"/>
      <c r="E16" s="72"/>
      <c r="F16" s="73"/>
    </row>
    <row r="17" spans="1:6">
      <c r="A17" s="31"/>
      <c r="B17" s="32" t="s">
        <v>1369</v>
      </c>
      <c r="C17" s="76"/>
      <c r="D17" s="32" t="s">
        <v>28</v>
      </c>
      <c r="E17" s="72"/>
      <c r="F17" s="73"/>
    </row>
    <row r="18" spans="1:6">
      <c r="A18" s="31"/>
      <c r="B18" s="32" t="s">
        <v>104</v>
      </c>
      <c r="C18" s="76"/>
      <c r="D18" s="32" t="s">
        <v>31</v>
      </c>
      <c r="E18" s="72"/>
      <c r="F18" s="73"/>
    </row>
    <row r="19" spans="1:6">
      <c r="A19" s="31"/>
      <c r="B19" s="35" t="s">
        <v>1370</v>
      </c>
      <c r="C19" s="76"/>
      <c r="D19" s="32" t="s">
        <v>31</v>
      </c>
      <c r="E19" s="72"/>
      <c r="F19" s="73"/>
    </row>
    <row r="20" spans="1:6">
      <c r="A20" s="31"/>
      <c r="B20" s="35" t="s">
        <v>1371</v>
      </c>
      <c r="C20" s="76"/>
      <c r="D20" s="32" t="s">
        <v>35</v>
      </c>
      <c r="E20" s="72"/>
      <c r="F20" s="73"/>
    </row>
    <row r="21" spans="1:6">
      <c r="A21" s="31"/>
      <c r="B21" s="35" t="s">
        <v>1372</v>
      </c>
      <c r="C21" s="76"/>
      <c r="D21" s="32" t="s">
        <v>28</v>
      </c>
      <c r="E21" s="72"/>
      <c r="F21" s="73"/>
    </row>
    <row r="22" spans="1:6">
      <c r="A22" s="31"/>
      <c r="B22" s="35" t="s">
        <v>1373</v>
      </c>
      <c r="C22" s="76"/>
      <c r="D22" s="32" t="s">
        <v>39</v>
      </c>
      <c r="E22" s="72"/>
      <c r="F22" s="73"/>
    </row>
    <row r="23" spans="1:6">
      <c r="A23" s="31"/>
      <c r="B23" s="35" t="s">
        <v>1374</v>
      </c>
      <c r="C23" s="76"/>
      <c r="D23" s="32" t="s">
        <v>41</v>
      </c>
      <c r="E23" s="72"/>
      <c r="F23" s="73"/>
    </row>
    <row r="24" spans="1:6">
      <c r="A24" s="31"/>
      <c r="B24" s="35" t="s">
        <v>1375</v>
      </c>
      <c r="C24" s="76"/>
      <c r="D24" s="32" t="s">
        <v>41</v>
      </c>
      <c r="E24" s="72"/>
      <c r="F24" s="73"/>
    </row>
    <row r="25" spans="1:6">
      <c r="A25" s="31"/>
      <c r="B25" s="32" t="s">
        <v>1376</v>
      </c>
      <c r="C25" s="76"/>
      <c r="D25" s="32" t="s">
        <v>41</v>
      </c>
      <c r="E25" s="72"/>
      <c r="F25" s="73"/>
    </row>
    <row r="26" spans="1:6">
      <c r="A26" s="31"/>
      <c r="B26" s="32" t="s">
        <v>1377</v>
      </c>
      <c r="C26" s="76"/>
      <c r="D26" s="32" t="s">
        <v>41</v>
      </c>
      <c r="E26" s="72"/>
      <c r="F26" s="73"/>
    </row>
    <row r="27" spans="1:6">
      <c r="A27" s="31"/>
      <c r="B27" s="32"/>
      <c r="C27" s="74"/>
      <c r="D27" s="32"/>
      <c r="E27" s="72"/>
      <c r="F27" s="73"/>
    </row>
    <row r="28" spans="1:6">
      <c r="A28" s="31" t="s">
        <v>1378</v>
      </c>
      <c r="B28" s="32"/>
      <c r="C28" s="74"/>
      <c r="D28" s="32"/>
      <c r="E28" s="72"/>
      <c r="F28" s="73"/>
    </row>
    <row r="29" spans="1:6">
      <c r="A29" s="31"/>
      <c r="B29" s="32" t="s">
        <v>1379</v>
      </c>
      <c r="C29" s="74"/>
      <c r="D29" s="32" t="s">
        <v>48</v>
      </c>
      <c r="E29" s="72"/>
      <c r="F29" s="73"/>
    </row>
    <row r="30" spans="1:6">
      <c r="A30" s="31"/>
      <c r="B30" s="35" t="s">
        <v>1380</v>
      </c>
      <c r="C30" s="74"/>
      <c r="D30" s="32" t="s">
        <v>50</v>
      </c>
      <c r="E30" s="72"/>
      <c r="F30" s="73"/>
    </row>
    <row r="31" spans="1:6">
      <c r="A31" s="31"/>
      <c r="B31" s="35" t="s">
        <v>1381</v>
      </c>
      <c r="C31" s="74"/>
      <c r="D31" s="32" t="s">
        <v>50</v>
      </c>
      <c r="E31" s="72"/>
      <c r="F31" s="73"/>
    </row>
    <row r="32" spans="1:6">
      <c r="A32" s="31"/>
      <c r="B32" s="35" t="s">
        <v>1382</v>
      </c>
      <c r="C32" s="74"/>
      <c r="D32" s="32" t="s">
        <v>41</v>
      </c>
      <c r="E32" s="72"/>
      <c r="F32" s="73"/>
    </row>
    <row r="33" spans="1:6">
      <c r="A33" s="74"/>
      <c r="B33" s="75"/>
      <c r="C33" s="74"/>
      <c r="D33" s="75"/>
      <c r="E33" s="72"/>
      <c r="F33" s="73"/>
    </row>
    <row r="34" spans="1:6">
      <c r="A34" s="31" t="s">
        <v>1383</v>
      </c>
      <c r="B34" s="32"/>
      <c r="C34" s="74"/>
      <c r="D34" s="32"/>
      <c r="E34" s="72"/>
      <c r="F34" s="73"/>
    </row>
    <row r="35" spans="1:6">
      <c r="A35" s="31"/>
      <c r="B35" s="32" t="s">
        <v>1384</v>
      </c>
      <c r="C35" s="74">
        <v>8</v>
      </c>
      <c r="D35" s="32" t="s">
        <v>56</v>
      </c>
      <c r="E35" s="72"/>
      <c r="F35" s="73"/>
    </row>
    <row r="36" spans="1:6">
      <c r="A36" s="31"/>
      <c r="B36" s="35" t="s">
        <v>1385</v>
      </c>
      <c r="C36" s="74"/>
      <c r="D36" s="32"/>
      <c r="E36" s="72"/>
      <c r="F36" s="73"/>
    </row>
    <row r="37" spans="1:6">
      <c r="A37" s="31"/>
      <c r="B37" s="32"/>
      <c r="C37" s="76"/>
      <c r="D37" s="32" t="s">
        <v>59</v>
      </c>
      <c r="E37" s="72"/>
      <c r="F37" s="73"/>
    </row>
    <row r="38" spans="1:6">
      <c r="A38" s="31"/>
      <c r="B38" s="47"/>
      <c r="C38" s="76"/>
      <c r="D38" s="32" t="s">
        <v>59</v>
      </c>
      <c r="E38" s="72"/>
      <c r="F38" s="73"/>
    </row>
    <row r="39" spans="1:6">
      <c r="A39" s="31"/>
      <c r="B39" s="48"/>
      <c r="C39" s="76"/>
      <c r="D39" s="32" t="s">
        <v>59</v>
      </c>
      <c r="E39" s="72"/>
      <c r="F39" s="73"/>
    </row>
    <row r="40" spans="1:6">
      <c r="A40" s="31"/>
      <c r="B40" s="48"/>
      <c r="C40" s="76"/>
      <c r="D40" s="32" t="s">
        <v>59</v>
      </c>
      <c r="E40" s="72"/>
      <c r="F40" s="73"/>
    </row>
    <row r="41" spans="1:6">
      <c r="A41" s="31"/>
      <c r="B41" s="48"/>
      <c r="C41" s="76"/>
      <c r="D41" s="32" t="s">
        <v>59</v>
      </c>
      <c r="E41" s="72"/>
      <c r="F41" s="73"/>
    </row>
    <row r="42" spans="1:6">
      <c r="A42" s="31"/>
      <c r="B42" s="32"/>
      <c r="C42" s="76"/>
      <c r="D42" s="32" t="s">
        <v>59</v>
      </c>
      <c r="E42" s="72"/>
      <c r="F42" s="73"/>
    </row>
    <row r="43" spans="1:6">
      <c r="A43" s="31"/>
      <c r="B43" s="32"/>
      <c r="C43" s="76" t="s">
        <v>1386</v>
      </c>
      <c r="D43" s="32" t="s">
        <v>59</v>
      </c>
      <c r="E43" s="72"/>
      <c r="F43" s="73"/>
    </row>
    <row r="44" spans="1:6">
      <c r="A44" s="664" t="s">
        <v>1387</v>
      </c>
      <c r="B44" s="664"/>
      <c r="C44" s="662" t="s">
        <v>1334</v>
      </c>
      <c r="D44" s="695"/>
      <c r="E44" s="695"/>
      <c r="F44" s="695"/>
    </row>
    <row r="45" spans="1:6">
      <c r="A45" s="664" t="s">
        <v>1388</v>
      </c>
      <c r="B45" s="664"/>
      <c r="C45" s="662" t="s">
        <v>1389</v>
      </c>
      <c r="D45" s="695"/>
      <c r="E45" s="695"/>
      <c r="F45" s="695"/>
    </row>
    <row r="46" spans="1:6">
      <c r="A46" s="77"/>
      <c r="B46" s="77"/>
      <c r="C46" s="77"/>
      <c r="D46" s="77"/>
      <c r="E46" s="78"/>
      <c r="F46" s="77"/>
    </row>
    <row r="48" spans="1:6">
      <c r="A48" s="69" t="s">
        <v>1326</v>
      </c>
    </row>
    <row r="49" spans="1:6">
      <c r="A49" s="659" t="s">
        <v>1347</v>
      </c>
      <c r="B49" s="659"/>
      <c r="C49" s="659" t="s">
        <v>1348</v>
      </c>
      <c r="D49" s="659"/>
      <c r="E49" s="98" t="s">
        <v>1349</v>
      </c>
      <c r="F49" s="98" t="s">
        <v>1350</v>
      </c>
    </row>
    <row r="50" spans="1:6">
      <c r="A50" s="70"/>
      <c r="B50" s="71"/>
      <c r="C50" s="70"/>
      <c r="D50" s="71"/>
      <c r="E50" s="81"/>
      <c r="F50" s="82"/>
    </row>
    <row r="51" spans="1:6">
      <c r="A51" s="83" t="s">
        <v>1288</v>
      </c>
      <c r="B51" s="84"/>
      <c r="C51" s="74">
        <v>32.200000000000003</v>
      </c>
      <c r="D51" s="75" t="s">
        <v>56</v>
      </c>
      <c r="E51" s="72">
        <v>1</v>
      </c>
      <c r="F51" s="85"/>
    </row>
    <row r="52" spans="1:6">
      <c r="A52" s="83" t="s">
        <v>1289</v>
      </c>
      <c r="B52" s="84"/>
      <c r="C52" s="74"/>
      <c r="D52" s="75" t="s">
        <v>56</v>
      </c>
      <c r="E52" s="72"/>
      <c r="F52" s="85"/>
    </row>
    <row r="53" spans="1:6">
      <c r="A53" s="83"/>
      <c r="B53" s="84"/>
      <c r="C53" s="74"/>
      <c r="D53" s="75"/>
      <c r="E53" s="72"/>
      <c r="F53" s="85"/>
    </row>
    <row r="54" spans="1:6">
      <c r="A54" s="83" t="s">
        <v>1291</v>
      </c>
      <c r="B54" s="84"/>
      <c r="C54" s="74">
        <v>1</v>
      </c>
      <c r="D54" s="75" t="s">
        <v>1328</v>
      </c>
      <c r="E54" s="72">
        <v>2</v>
      </c>
      <c r="F54" s="85"/>
    </row>
    <row r="55" spans="1:6">
      <c r="A55" s="83" t="s">
        <v>1292</v>
      </c>
      <c r="B55" s="84"/>
      <c r="C55" s="74">
        <v>0</v>
      </c>
      <c r="D55" s="75" t="s">
        <v>1328</v>
      </c>
      <c r="E55" s="72"/>
      <c r="F55" s="85"/>
    </row>
    <row r="56" spans="1:6">
      <c r="A56" s="83"/>
      <c r="B56" s="84"/>
      <c r="C56" s="74"/>
      <c r="D56" s="75"/>
      <c r="E56" s="72"/>
      <c r="F56" s="85"/>
    </row>
    <row r="57" spans="1:6">
      <c r="A57" s="83" t="s">
        <v>1293</v>
      </c>
      <c r="B57" s="84"/>
      <c r="C57" s="74">
        <v>1</v>
      </c>
      <c r="D57" s="75" t="s">
        <v>1328</v>
      </c>
      <c r="E57" s="72">
        <v>2</v>
      </c>
      <c r="F57" s="85"/>
    </row>
    <row r="58" spans="1:6">
      <c r="A58" s="83" t="s">
        <v>1294</v>
      </c>
      <c r="B58" s="84"/>
      <c r="C58" s="74">
        <v>0</v>
      </c>
      <c r="D58" s="75" t="s">
        <v>1328</v>
      </c>
      <c r="E58" s="72"/>
      <c r="F58" s="85"/>
    </row>
    <row r="59" spans="1:6">
      <c r="A59" s="83" t="s">
        <v>1295</v>
      </c>
      <c r="B59" s="84"/>
      <c r="C59" s="74">
        <v>0</v>
      </c>
      <c r="D59" s="75" t="s">
        <v>1328</v>
      </c>
      <c r="E59" s="72"/>
      <c r="F59" s="85"/>
    </row>
    <row r="60" spans="1:6">
      <c r="A60" s="83" t="s">
        <v>1296</v>
      </c>
      <c r="B60" s="84"/>
      <c r="C60" s="74">
        <v>0</v>
      </c>
      <c r="D60" s="75" t="s">
        <v>1328</v>
      </c>
      <c r="E60" s="72"/>
      <c r="F60" s="85"/>
    </row>
    <row r="61" spans="1:6">
      <c r="A61" s="83" t="s">
        <v>1297</v>
      </c>
      <c r="B61" s="84"/>
      <c r="C61" s="74">
        <v>0</v>
      </c>
      <c r="D61" s="75" t="s">
        <v>1328</v>
      </c>
      <c r="E61" s="72"/>
      <c r="F61" s="85"/>
    </row>
    <row r="62" spans="1:6">
      <c r="A62" s="83"/>
      <c r="B62" s="84"/>
      <c r="C62" s="74"/>
      <c r="D62" s="75"/>
      <c r="E62" s="72"/>
      <c r="F62" s="85"/>
    </row>
    <row r="63" spans="1:6">
      <c r="A63" s="83" t="s">
        <v>1298</v>
      </c>
      <c r="B63" s="84"/>
      <c r="C63" s="74"/>
      <c r="D63" s="75" t="s">
        <v>1329</v>
      </c>
      <c r="E63" s="72"/>
      <c r="F63" s="85"/>
    </row>
    <row r="64" spans="1:6">
      <c r="A64" s="83" t="s">
        <v>1299</v>
      </c>
      <c r="B64" s="84"/>
      <c r="C64" s="74"/>
      <c r="D64" s="75" t="s">
        <v>1329</v>
      </c>
      <c r="E64" s="72"/>
      <c r="F64" s="85"/>
    </row>
    <row r="65" spans="1:6">
      <c r="A65" s="83" t="s">
        <v>1300</v>
      </c>
      <c r="B65" s="84"/>
      <c r="C65" s="74"/>
      <c r="D65" s="75" t="s">
        <v>1330</v>
      </c>
      <c r="E65" s="72"/>
      <c r="F65" s="85"/>
    </row>
    <row r="66" spans="1:6">
      <c r="A66" s="83"/>
      <c r="B66" s="84"/>
      <c r="C66" s="74"/>
      <c r="D66" s="75"/>
      <c r="E66" s="72"/>
      <c r="F66" s="85"/>
    </row>
    <row r="67" spans="1:6">
      <c r="A67" s="86" t="s">
        <v>1301</v>
      </c>
      <c r="B67" s="87"/>
      <c r="C67" s="74"/>
      <c r="D67" s="75"/>
      <c r="E67" s="72"/>
      <c r="F67" s="85"/>
    </row>
    <row r="68" spans="1:6">
      <c r="A68" s="88"/>
      <c r="B68" s="89" t="s">
        <v>1302</v>
      </c>
      <c r="C68" s="74">
        <v>0</v>
      </c>
      <c r="D68" s="75" t="s">
        <v>1331</v>
      </c>
      <c r="E68" s="72">
        <v>2</v>
      </c>
      <c r="F68" s="85" t="s">
        <v>1335</v>
      </c>
    </row>
    <row r="69" spans="1:6">
      <c r="A69" s="88"/>
      <c r="B69" s="89" t="s">
        <v>1303</v>
      </c>
      <c r="C69" s="74">
        <v>0</v>
      </c>
      <c r="D69" s="75" t="s">
        <v>1331</v>
      </c>
      <c r="E69" s="72">
        <v>2</v>
      </c>
      <c r="F69" s="85"/>
    </row>
    <row r="70" spans="1:6">
      <c r="A70" s="88"/>
      <c r="B70" s="89" t="s">
        <v>1304</v>
      </c>
      <c r="C70" s="74">
        <v>0</v>
      </c>
      <c r="D70" s="75" t="s">
        <v>1331</v>
      </c>
      <c r="E70" s="72">
        <v>2</v>
      </c>
      <c r="F70" s="85"/>
    </row>
    <row r="71" spans="1:6">
      <c r="A71" s="88"/>
      <c r="B71" s="89" t="s">
        <v>1305</v>
      </c>
      <c r="C71" s="74">
        <v>0</v>
      </c>
      <c r="D71" s="75" t="s">
        <v>1331</v>
      </c>
      <c r="E71" s="72">
        <v>2</v>
      </c>
      <c r="F71" s="85"/>
    </row>
    <row r="72" spans="1:6">
      <c r="A72" s="88"/>
      <c r="B72" s="89" t="s">
        <v>1306</v>
      </c>
      <c r="C72" s="74">
        <v>0</v>
      </c>
      <c r="D72" s="75" t="s">
        <v>1331</v>
      </c>
      <c r="E72" s="72">
        <v>2</v>
      </c>
      <c r="F72" s="85"/>
    </row>
    <row r="73" spans="1:6">
      <c r="A73" s="88"/>
      <c r="B73" s="89"/>
      <c r="C73" s="74"/>
      <c r="D73" s="75"/>
      <c r="E73" s="72"/>
      <c r="F73" s="85"/>
    </row>
    <row r="74" spans="1:6">
      <c r="A74" s="88" t="s">
        <v>1307</v>
      </c>
      <c r="B74" s="89"/>
      <c r="C74" s="74"/>
      <c r="D74" s="75"/>
      <c r="E74" s="72"/>
      <c r="F74" s="85"/>
    </row>
    <row r="75" spans="1:6">
      <c r="A75" s="88"/>
      <c r="B75" s="89" t="s">
        <v>1302</v>
      </c>
      <c r="C75" s="67">
        <v>0.10345799999999999</v>
      </c>
      <c r="D75" s="75" t="s">
        <v>1332</v>
      </c>
      <c r="E75" s="72">
        <v>2</v>
      </c>
      <c r="F75" s="85" t="s">
        <v>1338</v>
      </c>
    </row>
    <row r="76" spans="1:6">
      <c r="A76" s="88"/>
      <c r="B76" s="89" t="s">
        <v>1303</v>
      </c>
      <c r="C76" s="67">
        <v>0.82113100000000006</v>
      </c>
      <c r="D76" s="75" t="s">
        <v>1332</v>
      </c>
      <c r="E76" s="72">
        <v>2</v>
      </c>
      <c r="F76" s="85"/>
    </row>
    <row r="77" spans="1:6">
      <c r="A77" s="83"/>
      <c r="B77" s="84" t="s">
        <v>1304</v>
      </c>
      <c r="C77" s="67">
        <v>-2.225E-3</v>
      </c>
      <c r="D77" s="75" t="s">
        <v>1332</v>
      </c>
      <c r="E77" s="72">
        <v>2</v>
      </c>
      <c r="F77" s="85"/>
    </row>
    <row r="78" spans="1:6">
      <c r="A78" s="83"/>
      <c r="B78" s="84" t="s">
        <v>1305</v>
      </c>
      <c r="C78" s="67">
        <v>0.17479</v>
      </c>
      <c r="D78" s="75" t="s">
        <v>1332</v>
      </c>
      <c r="E78" s="72">
        <v>2</v>
      </c>
      <c r="F78" s="85"/>
    </row>
    <row r="79" spans="1:6">
      <c r="A79" s="90"/>
      <c r="B79" s="91" t="s">
        <v>1306</v>
      </c>
      <c r="C79" s="68">
        <v>0.77484699999999995</v>
      </c>
      <c r="D79" s="92" t="s">
        <v>1332</v>
      </c>
      <c r="E79" s="93">
        <v>2</v>
      </c>
      <c r="F79" s="94"/>
    </row>
    <row r="80" spans="1:6">
      <c r="A80" s="95"/>
      <c r="B80" s="95"/>
    </row>
    <row r="81" spans="1:6">
      <c r="A81" s="69" t="s">
        <v>1390</v>
      </c>
    </row>
    <row r="82" spans="1:6">
      <c r="A82" s="696" t="s">
        <v>1336</v>
      </c>
      <c r="B82" s="696"/>
      <c r="C82" s="696"/>
      <c r="D82" s="696"/>
      <c r="E82" s="696"/>
      <c r="F82" s="696"/>
    </row>
    <row r="83" spans="1:6">
      <c r="A83" s="69" t="s">
        <v>1337</v>
      </c>
    </row>
  </sheetData>
  <mergeCells count="11">
    <mergeCell ref="A1:B1"/>
    <mergeCell ref="C1:D1"/>
    <mergeCell ref="C2:D2"/>
    <mergeCell ref="C3:D3"/>
    <mergeCell ref="A44:B44"/>
    <mergeCell ref="C44:F44"/>
    <mergeCell ref="A45:B45"/>
    <mergeCell ref="C45:F45"/>
    <mergeCell ref="A49:B49"/>
    <mergeCell ref="C49:D49"/>
    <mergeCell ref="A82:F82"/>
  </mergeCells>
  <phoneticPr fontId="2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57"/>
  <sheetViews>
    <sheetView workbookViewId="0">
      <selection sqref="A1:B1"/>
    </sheetView>
  </sheetViews>
  <sheetFormatPr defaultColWidth="9" defaultRowHeight="15.75"/>
  <cols>
    <col min="1" max="1" width="5.42578125" style="24" customWidth="1"/>
    <col min="2" max="2" width="31.42578125" style="44" customWidth="1"/>
    <col min="3" max="3" width="9" style="44"/>
    <col min="4" max="4" width="15" style="44" customWidth="1"/>
    <col min="5" max="5" width="9" style="97"/>
    <col min="6" max="6" width="60.85546875" style="44" customWidth="1"/>
    <col min="7" max="16384" width="9" style="24"/>
  </cols>
  <sheetData>
    <row r="1" spans="1:6">
      <c r="A1" s="674" t="s">
        <v>74</v>
      </c>
      <c r="B1" s="674"/>
      <c r="C1" s="674" t="s">
        <v>75</v>
      </c>
      <c r="D1" s="674"/>
      <c r="E1" s="96" t="s">
        <v>76</v>
      </c>
      <c r="F1" s="96" t="s">
        <v>77</v>
      </c>
    </row>
    <row r="2" spans="1:6">
      <c r="A2" s="25" t="s">
        <v>78</v>
      </c>
      <c r="B2" s="26"/>
      <c r="C2" s="679"/>
      <c r="D2" s="680"/>
      <c r="E2" s="27"/>
      <c r="F2" s="28"/>
    </row>
    <row r="3" spans="1:6" ht="63">
      <c r="A3" s="29" t="s">
        <v>80</v>
      </c>
      <c r="B3" s="30"/>
      <c r="C3" s="681" t="s">
        <v>81</v>
      </c>
      <c r="D3" s="682"/>
      <c r="E3" s="27" t="s">
        <v>170</v>
      </c>
      <c r="F3" s="28" t="s">
        <v>171</v>
      </c>
    </row>
    <row r="4" spans="1:6">
      <c r="A4" s="31" t="s">
        <v>83</v>
      </c>
      <c r="B4" s="32"/>
      <c r="C4" s="31"/>
      <c r="D4" s="30"/>
      <c r="E4" s="27"/>
      <c r="F4" s="28"/>
    </row>
    <row r="5" spans="1:6">
      <c r="A5" s="31"/>
      <c r="B5" s="32" t="s">
        <v>84</v>
      </c>
      <c r="C5" s="29" t="s">
        <v>172</v>
      </c>
      <c r="D5" s="32"/>
      <c r="E5" s="27"/>
      <c r="F5" s="28"/>
    </row>
    <row r="6" spans="1:6">
      <c r="A6" s="31"/>
      <c r="B6" s="32" t="s">
        <v>86</v>
      </c>
      <c r="C6" s="29" t="s">
        <v>173</v>
      </c>
      <c r="D6" s="32"/>
      <c r="E6" s="27"/>
      <c r="F6" s="28"/>
    </row>
    <row r="7" spans="1:6">
      <c r="A7" s="31"/>
      <c r="B7" s="32" t="s">
        <v>88</v>
      </c>
      <c r="C7" s="29">
        <v>23</v>
      </c>
      <c r="D7" s="32" t="s">
        <v>10</v>
      </c>
      <c r="E7" s="27">
        <v>1</v>
      </c>
      <c r="F7" s="28" t="s">
        <v>174</v>
      </c>
    </row>
    <row r="8" spans="1:6">
      <c r="A8" s="31"/>
      <c r="B8" s="32" t="s">
        <v>90</v>
      </c>
      <c r="C8" s="29">
        <v>10500</v>
      </c>
      <c r="D8" s="32" t="s">
        <v>12</v>
      </c>
      <c r="E8" s="27">
        <v>1</v>
      </c>
      <c r="F8" s="28" t="s">
        <v>175</v>
      </c>
    </row>
    <row r="9" spans="1:6" ht="110.25">
      <c r="A9" s="31"/>
      <c r="B9" s="32" t="s">
        <v>176</v>
      </c>
      <c r="C9" s="29">
        <v>90000</v>
      </c>
      <c r="D9" s="32" t="s">
        <v>15</v>
      </c>
      <c r="E9" s="27" t="s">
        <v>177</v>
      </c>
      <c r="F9" s="28" t="s">
        <v>178</v>
      </c>
    </row>
    <row r="10" spans="1:6" ht="94.5">
      <c r="A10" s="31"/>
      <c r="B10" s="32" t="s">
        <v>93</v>
      </c>
      <c r="C10" s="29">
        <v>88</v>
      </c>
      <c r="D10" s="32"/>
      <c r="E10" s="27" t="s">
        <v>179</v>
      </c>
      <c r="F10" s="28" t="s">
        <v>180</v>
      </c>
    </row>
    <row r="11" spans="1:6">
      <c r="A11" s="31"/>
      <c r="B11" s="32" t="s">
        <v>94</v>
      </c>
      <c r="C11" s="29">
        <v>36</v>
      </c>
      <c r="D11" s="32"/>
      <c r="E11" s="27" t="s">
        <v>181</v>
      </c>
      <c r="F11" s="28"/>
    </row>
    <row r="12" spans="1:6">
      <c r="A12" s="31"/>
      <c r="B12" s="32" t="s">
        <v>96</v>
      </c>
      <c r="C12" s="29">
        <v>3.5</v>
      </c>
      <c r="D12" s="32" t="s">
        <v>19</v>
      </c>
      <c r="E12" s="27">
        <v>1</v>
      </c>
      <c r="F12" s="28" t="s">
        <v>182</v>
      </c>
    </row>
    <row r="13" spans="1:6">
      <c r="A13" s="31"/>
      <c r="B13" s="32" t="s">
        <v>97</v>
      </c>
      <c r="C13" s="29">
        <v>3</v>
      </c>
      <c r="D13" s="32" t="s">
        <v>21</v>
      </c>
      <c r="E13" s="27"/>
      <c r="F13" s="28" t="s">
        <v>183</v>
      </c>
    </row>
    <row r="14" spans="1:6" ht="47.25">
      <c r="A14" s="31"/>
      <c r="B14" s="32" t="s">
        <v>98</v>
      </c>
      <c r="C14" s="29">
        <v>1450</v>
      </c>
      <c r="D14" s="32" t="s">
        <v>24</v>
      </c>
      <c r="E14" s="27" t="s">
        <v>184</v>
      </c>
      <c r="F14" s="28" t="s">
        <v>185</v>
      </c>
    </row>
    <row r="15" spans="1:6">
      <c r="A15" s="31"/>
      <c r="B15" s="32"/>
      <c r="C15" s="29"/>
      <c r="D15" s="32"/>
      <c r="E15" s="27"/>
      <c r="F15" s="28"/>
    </row>
    <row r="16" spans="1:6">
      <c r="A16" s="31" t="s">
        <v>101</v>
      </c>
      <c r="B16" s="32"/>
      <c r="C16" s="29"/>
      <c r="D16" s="32"/>
      <c r="E16" s="27"/>
      <c r="F16" s="28"/>
    </row>
    <row r="17" spans="1:6" ht="31.5">
      <c r="A17" s="31"/>
      <c r="B17" s="32" t="s">
        <v>102</v>
      </c>
      <c r="C17" s="29">
        <v>7276</v>
      </c>
      <c r="D17" s="32" t="s">
        <v>28</v>
      </c>
      <c r="E17" s="27">
        <v>6</v>
      </c>
      <c r="F17" s="28" t="s">
        <v>186</v>
      </c>
    </row>
    <row r="18" spans="1:6" ht="47.25">
      <c r="A18" s="31"/>
      <c r="B18" s="32" t="s">
        <v>104</v>
      </c>
      <c r="C18" s="29">
        <v>1</v>
      </c>
      <c r="D18" s="32" t="s">
        <v>31</v>
      </c>
      <c r="E18" s="27" t="s">
        <v>187</v>
      </c>
      <c r="F18" s="28" t="s">
        <v>188</v>
      </c>
    </row>
    <row r="19" spans="1:6" ht="78.75">
      <c r="A19" s="31"/>
      <c r="B19" s="35" t="s">
        <v>106</v>
      </c>
      <c r="C19" s="29">
        <v>1</v>
      </c>
      <c r="D19" s="32" t="s">
        <v>31</v>
      </c>
      <c r="E19" s="27">
        <v>3</v>
      </c>
      <c r="F19" s="28" t="s">
        <v>189</v>
      </c>
    </row>
    <row r="20" spans="1:6">
      <c r="A20" s="31"/>
      <c r="B20" s="35" t="s">
        <v>108</v>
      </c>
      <c r="C20" s="29"/>
      <c r="D20" s="32" t="s">
        <v>35</v>
      </c>
      <c r="E20" s="27"/>
      <c r="F20" s="28"/>
    </row>
    <row r="21" spans="1:6">
      <c r="A21" s="31"/>
      <c r="B21" s="35" t="s">
        <v>190</v>
      </c>
      <c r="C21" s="29"/>
      <c r="D21" s="32" t="s">
        <v>28</v>
      </c>
      <c r="E21" s="27"/>
      <c r="F21" s="28"/>
    </row>
    <row r="22" spans="1:6">
      <c r="A22" s="31"/>
      <c r="B22" s="35" t="s">
        <v>110</v>
      </c>
      <c r="C22" s="29"/>
      <c r="D22" s="32" t="s">
        <v>39</v>
      </c>
      <c r="E22" s="27"/>
      <c r="F22" s="28"/>
    </row>
    <row r="23" spans="1:6">
      <c r="A23" s="31"/>
      <c r="B23" s="35" t="s">
        <v>111</v>
      </c>
      <c r="C23" s="29">
        <v>1</v>
      </c>
      <c r="D23" s="32" t="s">
        <v>41</v>
      </c>
      <c r="E23" s="27"/>
      <c r="F23" s="28"/>
    </row>
    <row r="24" spans="1:6" ht="110.25">
      <c r="A24" s="31"/>
      <c r="B24" s="35" t="s">
        <v>112</v>
      </c>
      <c r="C24" s="29">
        <v>0.34</v>
      </c>
      <c r="D24" s="32" t="s">
        <v>41</v>
      </c>
      <c r="E24" s="27">
        <v>7</v>
      </c>
      <c r="F24" s="28" t="s">
        <v>191</v>
      </c>
    </row>
    <row r="25" spans="1:6">
      <c r="A25" s="31"/>
      <c r="B25" s="32" t="s">
        <v>114</v>
      </c>
      <c r="C25" s="29">
        <v>1</v>
      </c>
      <c r="D25" s="32" t="s">
        <v>41</v>
      </c>
      <c r="E25" s="27"/>
      <c r="F25" s="28"/>
    </row>
    <row r="26" spans="1:6">
      <c r="A26" s="31"/>
      <c r="B26" s="32" t="s">
        <v>192</v>
      </c>
      <c r="C26" s="29"/>
      <c r="D26" s="32" t="s">
        <v>41</v>
      </c>
      <c r="E26" s="27"/>
      <c r="F26" s="28"/>
    </row>
    <row r="27" spans="1:6">
      <c r="A27" s="31"/>
      <c r="B27" s="32"/>
      <c r="C27" s="29"/>
      <c r="D27" s="32"/>
      <c r="E27" s="27"/>
      <c r="F27" s="28"/>
    </row>
    <row r="28" spans="1:6">
      <c r="A28" s="31" t="s">
        <v>116</v>
      </c>
      <c r="B28" s="32"/>
      <c r="C28" s="29"/>
      <c r="D28" s="32"/>
      <c r="E28" s="27"/>
      <c r="F28" s="28"/>
    </row>
    <row r="29" spans="1:6">
      <c r="A29" s="31"/>
      <c r="B29" s="32" t="s">
        <v>117</v>
      </c>
      <c r="C29" s="29"/>
      <c r="D29" s="32" t="s">
        <v>48</v>
      </c>
      <c r="E29" s="27"/>
      <c r="F29" s="28"/>
    </row>
    <row r="30" spans="1:6" ht="47.25">
      <c r="A30" s="31"/>
      <c r="B30" s="35" t="s">
        <v>118</v>
      </c>
      <c r="C30" s="29">
        <v>2510</v>
      </c>
      <c r="D30" s="32" t="s">
        <v>50</v>
      </c>
      <c r="E30" s="27">
        <v>7</v>
      </c>
      <c r="F30" s="28" t="s">
        <v>193</v>
      </c>
    </row>
    <row r="31" spans="1:6">
      <c r="A31" s="31"/>
      <c r="B31" s="35" t="s">
        <v>194</v>
      </c>
      <c r="C31" s="29"/>
      <c r="D31" s="32" t="s">
        <v>50</v>
      </c>
      <c r="E31" s="27"/>
      <c r="F31" s="28"/>
    </row>
    <row r="32" spans="1:6">
      <c r="A32" s="31"/>
      <c r="B32" s="35" t="s">
        <v>120</v>
      </c>
      <c r="C32" s="29"/>
      <c r="D32" s="32" t="s">
        <v>41</v>
      </c>
      <c r="E32" s="27"/>
      <c r="F32" s="28"/>
    </row>
    <row r="33" spans="1:6">
      <c r="A33" s="29"/>
      <c r="B33" s="30"/>
      <c r="C33" s="29"/>
      <c r="D33" s="30"/>
      <c r="E33" s="27"/>
      <c r="F33" s="28"/>
    </row>
    <row r="34" spans="1:6">
      <c r="A34" s="31" t="s">
        <v>121</v>
      </c>
      <c r="B34" s="32"/>
      <c r="C34" s="29"/>
      <c r="D34" s="32"/>
      <c r="E34" s="27"/>
      <c r="F34" s="28"/>
    </row>
    <row r="35" spans="1:6" ht="31.5">
      <c r="A35" s="31"/>
      <c r="B35" s="32" t="s">
        <v>122</v>
      </c>
      <c r="C35" s="29">
        <v>32.299999999999997</v>
      </c>
      <c r="D35" s="32" t="s">
        <v>56</v>
      </c>
      <c r="E35" s="27">
        <v>2</v>
      </c>
      <c r="F35" s="28" t="s">
        <v>1588</v>
      </c>
    </row>
    <row r="36" spans="1:6">
      <c r="A36" s="31"/>
      <c r="B36" s="35" t="s">
        <v>123</v>
      </c>
      <c r="C36" s="29"/>
      <c r="D36" s="32"/>
      <c r="E36" s="27"/>
      <c r="F36" s="28"/>
    </row>
    <row r="37" spans="1:6">
      <c r="A37" s="31"/>
      <c r="B37" s="36" t="s">
        <v>58</v>
      </c>
      <c r="C37" s="29">
        <v>1</v>
      </c>
      <c r="D37" s="32" t="s">
        <v>59</v>
      </c>
      <c r="E37" s="27">
        <v>2</v>
      </c>
      <c r="F37" s="28" t="s">
        <v>1589</v>
      </c>
    </row>
    <row r="38" spans="1:6">
      <c r="A38" s="31"/>
      <c r="B38" s="36" t="s">
        <v>60</v>
      </c>
      <c r="C38" s="29">
        <v>5.4</v>
      </c>
      <c r="D38" s="32" t="s">
        <v>59</v>
      </c>
      <c r="E38" s="27"/>
      <c r="F38" s="28" t="s">
        <v>1590</v>
      </c>
    </row>
    <row r="39" spans="1:6">
      <c r="A39" s="31"/>
      <c r="B39" s="36" t="s">
        <v>61</v>
      </c>
      <c r="C39" s="29">
        <v>75</v>
      </c>
      <c r="D39" s="32" t="s">
        <v>59</v>
      </c>
      <c r="E39" s="27"/>
      <c r="F39" s="28" t="s">
        <v>195</v>
      </c>
    </row>
    <row r="40" spans="1:6">
      <c r="A40" s="31"/>
      <c r="B40" s="36" t="s">
        <v>62</v>
      </c>
      <c r="C40" s="29">
        <v>12.1</v>
      </c>
      <c r="D40" s="32" t="s">
        <v>59</v>
      </c>
      <c r="E40" s="27"/>
      <c r="F40" s="28" t="s">
        <v>1591</v>
      </c>
    </row>
    <row r="41" spans="1:6">
      <c r="A41" s="31"/>
      <c r="B41" s="36" t="s">
        <v>63</v>
      </c>
      <c r="C41" s="29">
        <v>2.9</v>
      </c>
      <c r="D41" s="32" t="s">
        <v>59</v>
      </c>
      <c r="E41" s="27"/>
      <c r="F41" s="28"/>
    </row>
    <row r="42" spans="1:6">
      <c r="A42" s="31"/>
      <c r="B42" s="36" t="s">
        <v>64</v>
      </c>
      <c r="C42" s="29">
        <v>3.6</v>
      </c>
      <c r="D42" s="32" t="s">
        <v>59</v>
      </c>
      <c r="E42" s="27"/>
      <c r="F42" s="28"/>
    </row>
    <row r="43" spans="1:6">
      <c r="A43" s="38"/>
      <c r="B43" s="39" t="s">
        <v>65</v>
      </c>
      <c r="C43" s="29">
        <v>0</v>
      </c>
      <c r="D43" s="32" t="s">
        <v>59</v>
      </c>
      <c r="E43" s="27"/>
      <c r="F43" s="28"/>
    </row>
    <row r="44" spans="1:6">
      <c r="A44" s="675" t="s">
        <v>196</v>
      </c>
      <c r="B44" s="675"/>
      <c r="C44" s="688" t="s">
        <v>197</v>
      </c>
      <c r="D44" s="677"/>
      <c r="E44" s="677"/>
      <c r="F44" s="678"/>
    </row>
    <row r="45" spans="1:6">
      <c r="A45" s="675" t="s">
        <v>127</v>
      </c>
      <c r="B45" s="675"/>
      <c r="C45" s="688" t="s">
        <v>198</v>
      </c>
      <c r="D45" s="677"/>
      <c r="E45" s="677"/>
      <c r="F45" s="678"/>
    </row>
    <row r="46" spans="1:6">
      <c r="A46" s="42"/>
      <c r="B46" s="42"/>
      <c r="C46" s="42"/>
      <c r="D46" s="42"/>
      <c r="E46" s="43"/>
      <c r="F46" s="42"/>
    </row>
    <row r="47" spans="1:6">
      <c r="A47" s="24" t="s">
        <v>129</v>
      </c>
    </row>
    <row r="48" spans="1:6">
      <c r="A48" s="675" t="s">
        <v>199</v>
      </c>
      <c r="B48" s="675"/>
      <c r="C48" s="675"/>
      <c r="D48" s="675"/>
      <c r="E48" s="675"/>
      <c r="F48" s="675"/>
    </row>
    <row r="49" spans="1:6">
      <c r="A49" s="697" t="s">
        <v>200</v>
      </c>
      <c r="B49" s="675"/>
      <c r="C49" s="675"/>
      <c r="D49" s="675"/>
      <c r="E49" s="675"/>
      <c r="F49" s="675"/>
    </row>
    <row r="50" spans="1:6">
      <c r="A50" s="675" t="s">
        <v>201</v>
      </c>
      <c r="B50" s="675"/>
      <c r="C50" s="675"/>
      <c r="D50" s="675"/>
      <c r="E50" s="675"/>
      <c r="F50" s="675"/>
    </row>
    <row r="51" spans="1:6">
      <c r="A51" s="671" t="s">
        <v>202</v>
      </c>
      <c r="B51" s="671"/>
      <c r="C51" s="671"/>
      <c r="D51" s="671"/>
      <c r="E51" s="671"/>
      <c r="F51" s="671"/>
    </row>
    <row r="52" spans="1:6">
      <c r="A52" s="671" t="s">
        <v>203</v>
      </c>
      <c r="B52" s="671"/>
      <c r="C52" s="671"/>
      <c r="D52" s="671"/>
      <c r="E52" s="671"/>
      <c r="F52" s="671"/>
    </row>
    <row r="53" spans="1:6">
      <c r="A53" s="675" t="s">
        <v>204</v>
      </c>
      <c r="B53" s="675"/>
      <c r="C53" s="675"/>
      <c r="D53" s="675"/>
      <c r="E53" s="675"/>
      <c r="F53" s="675"/>
    </row>
    <row r="54" spans="1:6">
      <c r="A54" s="675" t="s">
        <v>205</v>
      </c>
      <c r="B54" s="675"/>
      <c r="C54" s="675"/>
      <c r="D54" s="675"/>
      <c r="E54" s="675"/>
      <c r="F54" s="675"/>
    </row>
    <row r="55" spans="1:6">
      <c r="A55" s="675" t="s">
        <v>206</v>
      </c>
      <c r="B55" s="675"/>
      <c r="C55" s="675"/>
      <c r="D55" s="675"/>
      <c r="E55" s="675"/>
      <c r="F55" s="675"/>
    </row>
    <row r="56" spans="1:6">
      <c r="A56" s="675" t="s">
        <v>207</v>
      </c>
      <c r="B56" s="675"/>
      <c r="C56" s="675"/>
      <c r="D56" s="675"/>
      <c r="E56" s="675"/>
      <c r="F56" s="675"/>
    </row>
    <row r="57" spans="1:6">
      <c r="A57" s="675" t="s">
        <v>208</v>
      </c>
      <c r="B57" s="675"/>
      <c r="C57" s="675"/>
      <c r="D57" s="675"/>
      <c r="E57" s="675"/>
      <c r="F57" s="675"/>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G57"/>
  <sheetViews>
    <sheetView workbookViewId="0">
      <selection sqref="A1:B1"/>
    </sheetView>
  </sheetViews>
  <sheetFormatPr defaultColWidth="9" defaultRowHeight="15.75"/>
  <cols>
    <col min="1" max="1" width="5.28515625" style="447" customWidth="1"/>
    <col min="2" max="2" width="31.28515625" style="448" customWidth="1"/>
    <col min="3" max="3" width="9" style="448"/>
    <col min="4" max="4" width="15" style="448" customWidth="1"/>
    <col min="5" max="5" width="9" style="449"/>
    <col min="6" max="6" width="20" style="449" bestFit="1" customWidth="1"/>
    <col min="7" max="7" width="60.85546875" style="448" customWidth="1"/>
    <col min="8" max="16384" width="9" style="447"/>
  </cols>
  <sheetData>
    <row r="1" spans="1:7">
      <c r="A1" s="624" t="s">
        <v>2277</v>
      </c>
      <c r="B1" s="624"/>
      <c r="C1" s="624" t="s">
        <v>2276</v>
      </c>
      <c r="D1" s="624"/>
      <c r="E1" s="473" t="s">
        <v>2275</v>
      </c>
      <c r="F1" s="473" t="s">
        <v>1208</v>
      </c>
      <c r="G1" s="473" t="s">
        <v>2274</v>
      </c>
    </row>
    <row r="2" spans="1:7">
      <c r="A2" s="472" t="s">
        <v>2273</v>
      </c>
      <c r="B2" s="471"/>
      <c r="C2" s="629" t="s">
        <v>2394</v>
      </c>
      <c r="D2" s="630"/>
      <c r="E2" s="453"/>
      <c r="F2" s="453"/>
      <c r="G2" s="452"/>
    </row>
    <row r="3" spans="1:7">
      <c r="A3" s="462" t="s">
        <v>2272</v>
      </c>
      <c r="B3" s="466"/>
      <c r="C3" s="631" t="s">
        <v>2393</v>
      </c>
      <c r="D3" s="632"/>
      <c r="E3" s="453">
        <v>1</v>
      </c>
      <c r="F3" s="453"/>
      <c r="G3" s="452"/>
    </row>
    <row r="4" spans="1:7">
      <c r="A4" s="461" t="s">
        <v>2301</v>
      </c>
      <c r="B4" s="465"/>
      <c r="C4" s="461"/>
      <c r="D4" s="466"/>
      <c r="E4" s="453"/>
      <c r="F4" s="453"/>
      <c r="G4" s="452"/>
    </row>
    <row r="5" spans="1:7">
      <c r="A5" s="461"/>
      <c r="B5" s="465" t="s">
        <v>2300</v>
      </c>
      <c r="C5" s="462" t="s">
        <v>2392</v>
      </c>
      <c r="D5" s="458"/>
      <c r="E5" s="453"/>
      <c r="F5" s="453"/>
      <c r="G5" s="452"/>
    </row>
    <row r="6" spans="1:7">
      <c r="A6" s="461"/>
      <c r="B6" s="465" t="s">
        <v>2298</v>
      </c>
      <c r="C6" s="462" t="s">
        <v>2391</v>
      </c>
      <c r="D6" s="458"/>
      <c r="E6" s="453">
        <v>2</v>
      </c>
      <c r="F6" s="453"/>
      <c r="G6" s="452"/>
    </row>
    <row r="7" spans="1:7">
      <c r="A7" s="461"/>
      <c r="B7" s="465" t="s">
        <v>2390</v>
      </c>
      <c r="C7" s="462">
        <v>25</v>
      </c>
      <c r="D7" s="458" t="s">
        <v>10</v>
      </c>
      <c r="E7" s="453">
        <v>3</v>
      </c>
      <c r="F7" s="453"/>
      <c r="G7" s="468" t="s">
        <v>2389</v>
      </c>
    </row>
    <row r="8" spans="1:7">
      <c r="A8" s="461"/>
      <c r="B8" s="465" t="s">
        <v>2388</v>
      </c>
      <c r="C8" s="469"/>
      <c r="D8" s="458" t="s">
        <v>12</v>
      </c>
      <c r="E8" s="453"/>
      <c r="F8" s="453"/>
    </row>
    <row r="9" spans="1:7">
      <c r="A9" s="461"/>
      <c r="B9" s="465" t="s">
        <v>2387</v>
      </c>
      <c r="C9" s="469">
        <f>39.07*1000000/(9*12-1-1-1)/30</f>
        <v>12403.174603174604</v>
      </c>
      <c r="D9" s="458" t="s">
        <v>15</v>
      </c>
      <c r="E9" s="453">
        <v>5</v>
      </c>
      <c r="F9" s="453"/>
      <c r="G9" s="468" t="s">
        <v>2386</v>
      </c>
    </row>
    <row r="10" spans="1:7">
      <c r="A10" s="461"/>
      <c r="B10" s="465" t="s">
        <v>2385</v>
      </c>
      <c r="C10" s="462">
        <v>10</v>
      </c>
      <c r="D10" s="458"/>
      <c r="E10" s="453">
        <v>1</v>
      </c>
      <c r="F10" s="453"/>
      <c r="G10" s="468" t="s">
        <v>2383</v>
      </c>
    </row>
    <row r="11" spans="1:7">
      <c r="A11" s="461"/>
      <c r="B11" s="465" t="s">
        <v>2384</v>
      </c>
      <c r="C11" s="462">
        <v>4</v>
      </c>
      <c r="D11" s="458"/>
      <c r="E11" s="453">
        <v>1</v>
      </c>
      <c r="F11" s="453"/>
      <c r="G11" s="468" t="s">
        <v>2383</v>
      </c>
    </row>
    <row r="12" spans="1:7">
      <c r="A12" s="461"/>
      <c r="B12" s="465" t="s">
        <v>2382</v>
      </c>
      <c r="C12" s="462"/>
      <c r="D12" s="458" t="s">
        <v>19</v>
      </c>
      <c r="E12" s="453"/>
      <c r="F12" s="453"/>
      <c r="G12" s="452"/>
    </row>
    <row r="13" spans="1:7">
      <c r="A13" s="461"/>
      <c r="B13" s="465" t="s">
        <v>2381</v>
      </c>
      <c r="C13" s="462"/>
      <c r="D13" s="458" t="s">
        <v>21</v>
      </c>
      <c r="E13" s="453"/>
      <c r="F13" s="453"/>
      <c r="G13" s="452"/>
    </row>
    <row r="14" spans="1:7">
      <c r="A14" s="461"/>
      <c r="B14" s="465" t="s">
        <v>2380</v>
      </c>
      <c r="C14" s="469"/>
      <c r="D14" s="458" t="s">
        <v>24</v>
      </c>
      <c r="E14" s="453"/>
      <c r="F14" s="453"/>
      <c r="G14" s="468"/>
    </row>
    <row r="15" spans="1:7">
      <c r="A15" s="461"/>
      <c r="B15" s="465"/>
      <c r="C15" s="462"/>
      <c r="D15" s="458"/>
      <c r="E15" s="453"/>
      <c r="F15" s="453"/>
      <c r="G15" s="452"/>
    </row>
    <row r="16" spans="1:7">
      <c r="A16" s="461" t="s">
        <v>2379</v>
      </c>
      <c r="B16" s="465"/>
      <c r="C16" s="462"/>
      <c r="D16" s="458"/>
      <c r="E16" s="453"/>
      <c r="F16" s="453"/>
      <c r="G16" s="452"/>
    </row>
    <row r="17" spans="1:7" ht="49.5" customHeight="1">
      <c r="A17" s="461"/>
      <c r="B17" s="465" t="s">
        <v>2378</v>
      </c>
      <c r="C17" s="462" t="s">
        <v>2377</v>
      </c>
      <c r="D17" s="458" t="s">
        <v>28</v>
      </c>
      <c r="E17" s="453">
        <v>5</v>
      </c>
      <c r="F17" s="453"/>
      <c r="G17" s="452" t="s">
        <v>2376</v>
      </c>
    </row>
    <row r="18" spans="1:7">
      <c r="A18" s="461"/>
      <c r="B18" s="465" t="s">
        <v>2375</v>
      </c>
      <c r="C18" s="462">
        <f>78.4/(100-78.4)</f>
        <v>3.6296296296296306</v>
      </c>
      <c r="D18" s="458" t="s">
        <v>31</v>
      </c>
      <c r="E18" s="453">
        <v>5</v>
      </c>
      <c r="F18" s="453"/>
      <c r="G18" s="452" t="s">
        <v>2374</v>
      </c>
    </row>
    <row r="19" spans="1:7" ht="31.5">
      <c r="A19" s="461"/>
      <c r="B19" s="463" t="s">
        <v>2373</v>
      </c>
      <c r="C19" s="462">
        <f>50000/30000</f>
        <v>1.6666666666666667</v>
      </c>
      <c r="D19" s="458" t="s">
        <v>31</v>
      </c>
      <c r="E19" s="453">
        <v>6</v>
      </c>
      <c r="F19" s="453"/>
      <c r="G19" s="452" t="s">
        <v>2372</v>
      </c>
    </row>
    <row r="20" spans="1:7" ht="31.5">
      <c r="A20" s="461"/>
      <c r="B20" s="463" t="s">
        <v>2371</v>
      </c>
      <c r="C20" s="462">
        <f>20*1000000/30000</f>
        <v>666.66666666666663</v>
      </c>
      <c r="D20" s="458" t="s">
        <v>35</v>
      </c>
      <c r="E20" s="453">
        <v>6</v>
      </c>
      <c r="F20" s="453"/>
      <c r="G20" s="452" t="s">
        <v>2370</v>
      </c>
    </row>
    <row r="21" spans="1:7">
      <c r="A21" s="461"/>
      <c r="B21" s="463" t="s">
        <v>2369</v>
      </c>
      <c r="C21" s="462"/>
      <c r="D21" s="458" t="s">
        <v>28</v>
      </c>
      <c r="E21" s="453"/>
      <c r="F21" s="453"/>
      <c r="G21" s="452"/>
    </row>
    <row r="22" spans="1:7">
      <c r="A22" s="461"/>
      <c r="B22" s="463" t="s">
        <v>2368</v>
      </c>
      <c r="C22" s="462"/>
      <c r="D22" s="458" t="s">
        <v>39</v>
      </c>
      <c r="E22" s="453"/>
      <c r="F22" s="453"/>
      <c r="G22" s="452"/>
    </row>
    <row r="23" spans="1:7">
      <c r="A23" s="461"/>
      <c r="B23" s="463" t="s">
        <v>2367</v>
      </c>
      <c r="C23" s="462"/>
      <c r="D23" s="458" t="s">
        <v>41</v>
      </c>
      <c r="E23" s="453"/>
      <c r="F23" s="453"/>
      <c r="G23" s="452"/>
    </row>
    <row r="24" spans="1:7">
      <c r="A24" s="461"/>
      <c r="B24" s="463" t="s">
        <v>2366</v>
      </c>
      <c r="C24" s="462"/>
      <c r="D24" s="458" t="s">
        <v>41</v>
      </c>
      <c r="E24" s="453"/>
      <c r="F24" s="453"/>
      <c r="G24" s="452"/>
    </row>
    <row r="25" spans="1:7">
      <c r="A25" s="461"/>
      <c r="B25" s="465" t="s">
        <v>2365</v>
      </c>
      <c r="C25" s="462"/>
      <c r="D25" s="458" t="s">
        <v>41</v>
      </c>
      <c r="E25" s="453"/>
      <c r="F25" s="453"/>
      <c r="G25" s="452"/>
    </row>
    <row r="26" spans="1:7">
      <c r="A26" s="461"/>
      <c r="B26" s="465" t="s">
        <v>2364</v>
      </c>
      <c r="C26" s="462"/>
      <c r="D26" s="458" t="s">
        <v>41</v>
      </c>
      <c r="E26" s="453"/>
      <c r="F26" s="453"/>
      <c r="G26" s="452"/>
    </row>
    <row r="27" spans="1:7">
      <c r="A27" s="461"/>
      <c r="B27" s="465"/>
      <c r="C27" s="462"/>
      <c r="D27" s="458"/>
      <c r="E27" s="453"/>
      <c r="F27" s="453"/>
      <c r="G27" s="452"/>
    </row>
    <row r="28" spans="1:7">
      <c r="A28" s="461" t="s">
        <v>2363</v>
      </c>
      <c r="B28" s="465"/>
      <c r="C28" s="462"/>
      <c r="D28" s="458"/>
      <c r="E28" s="453"/>
      <c r="F28" s="453"/>
      <c r="G28" s="452"/>
    </row>
    <row r="29" spans="1:7">
      <c r="A29" s="461"/>
      <c r="B29" s="465" t="s">
        <v>2362</v>
      </c>
      <c r="C29" s="462"/>
      <c r="D29" s="458" t="s">
        <v>48</v>
      </c>
      <c r="E29" s="453"/>
      <c r="F29" s="453"/>
      <c r="G29" s="452"/>
    </row>
    <row r="30" spans="1:7">
      <c r="A30" s="461"/>
      <c r="B30" s="463" t="s">
        <v>2361</v>
      </c>
      <c r="C30" s="462"/>
      <c r="D30" s="458" t="s">
        <v>50</v>
      </c>
      <c r="E30" s="453"/>
      <c r="F30" s="453"/>
      <c r="G30" s="452"/>
    </row>
    <row r="31" spans="1:7">
      <c r="A31" s="461"/>
      <c r="B31" s="463" t="s">
        <v>2360</v>
      </c>
      <c r="C31" s="462"/>
      <c r="D31" s="458" t="s">
        <v>50</v>
      </c>
      <c r="E31" s="453"/>
      <c r="F31" s="453"/>
      <c r="G31" s="452"/>
    </row>
    <row r="32" spans="1:7">
      <c r="A32" s="461"/>
      <c r="B32" s="463" t="s">
        <v>2359</v>
      </c>
      <c r="C32" s="462"/>
      <c r="D32" s="458" t="s">
        <v>41</v>
      </c>
      <c r="E32" s="453"/>
      <c r="F32" s="453"/>
      <c r="G32" s="452"/>
    </row>
    <row r="33" spans="1:7">
      <c r="A33" s="462"/>
      <c r="B33" s="466"/>
      <c r="C33" s="462"/>
      <c r="D33" s="466"/>
      <c r="E33" s="453"/>
      <c r="F33" s="453"/>
      <c r="G33" s="452"/>
    </row>
    <row r="34" spans="1:7">
      <c r="A34" s="461" t="s">
        <v>2358</v>
      </c>
      <c r="B34" s="465"/>
      <c r="C34" s="462"/>
      <c r="D34" s="458"/>
      <c r="E34" s="453"/>
      <c r="F34" s="453"/>
      <c r="G34" s="452"/>
    </row>
    <row r="35" spans="1:7">
      <c r="A35" s="461"/>
      <c r="B35" s="465" t="s">
        <v>2357</v>
      </c>
      <c r="C35" s="462" t="s">
        <v>2356</v>
      </c>
      <c r="D35" s="458" t="s">
        <v>56</v>
      </c>
      <c r="E35" s="453">
        <v>6</v>
      </c>
      <c r="F35" s="453"/>
      <c r="G35" s="452" t="s">
        <v>2355</v>
      </c>
    </row>
    <row r="36" spans="1:7">
      <c r="A36" s="461"/>
      <c r="B36" s="463" t="s">
        <v>2354</v>
      </c>
      <c r="C36" s="462"/>
      <c r="D36" s="458"/>
      <c r="E36" s="453"/>
      <c r="F36" s="453"/>
      <c r="G36" s="452"/>
    </row>
    <row r="37" spans="1:7">
      <c r="A37" s="461"/>
      <c r="B37" s="460" t="s">
        <v>58</v>
      </c>
      <c r="C37" s="459"/>
      <c r="D37" s="458" t="s">
        <v>59</v>
      </c>
      <c r="E37" s="453"/>
      <c r="F37" s="453"/>
      <c r="G37" s="452"/>
    </row>
    <row r="38" spans="1:7">
      <c r="A38" s="461"/>
      <c r="B38" s="460" t="s">
        <v>60</v>
      </c>
      <c r="C38" s="459"/>
      <c r="D38" s="458" t="s">
        <v>59</v>
      </c>
      <c r="E38" s="453"/>
      <c r="F38" s="453"/>
      <c r="G38" s="452"/>
    </row>
    <row r="39" spans="1:7">
      <c r="A39" s="461"/>
      <c r="B39" s="460" t="s">
        <v>61</v>
      </c>
      <c r="C39" s="459"/>
      <c r="D39" s="458" t="s">
        <v>59</v>
      </c>
      <c r="E39" s="453"/>
      <c r="F39" s="453"/>
      <c r="G39" s="452"/>
    </row>
    <row r="40" spans="1:7">
      <c r="A40" s="461"/>
      <c r="B40" s="460" t="s">
        <v>62</v>
      </c>
      <c r="C40" s="459"/>
      <c r="D40" s="458" t="s">
        <v>59</v>
      </c>
      <c r="E40" s="453"/>
      <c r="F40" s="453"/>
      <c r="G40" s="452"/>
    </row>
    <row r="41" spans="1:7">
      <c r="A41" s="461"/>
      <c r="B41" s="460" t="s">
        <v>63</v>
      </c>
      <c r="C41" s="459"/>
      <c r="D41" s="458" t="s">
        <v>59</v>
      </c>
      <c r="E41" s="453"/>
      <c r="F41" s="453"/>
      <c r="G41" s="452"/>
    </row>
    <row r="42" spans="1:7">
      <c r="A42" s="461"/>
      <c r="B42" s="460" t="s">
        <v>64</v>
      </c>
      <c r="C42" s="459"/>
      <c r="D42" s="458" t="s">
        <v>59</v>
      </c>
      <c r="E42" s="453"/>
      <c r="F42" s="453"/>
      <c r="G42" s="452"/>
    </row>
    <row r="43" spans="1:7">
      <c r="A43" s="457"/>
      <c r="B43" s="456" t="s">
        <v>65</v>
      </c>
      <c r="C43" s="455"/>
      <c r="D43" s="454" t="s">
        <v>59</v>
      </c>
      <c r="E43" s="453"/>
      <c r="F43" s="453"/>
      <c r="G43" s="452"/>
    </row>
    <row r="44" spans="1:7">
      <c r="A44" s="625" t="s">
        <v>2353</v>
      </c>
      <c r="B44" s="625"/>
      <c r="C44" s="626"/>
      <c r="D44" s="627"/>
      <c r="E44" s="627"/>
      <c r="F44" s="627"/>
      <c r="G44" s="628"/>
    </row>
    <row r="45" spans="1:7" ht="42.75" customHeight="1">
      <c r="A45" s="625" t="s">
        <v>2352</v>
      </c>
      <c r="B45" s="625"/>
      <c r="C45" s="622" t="s">
        <v>2395</v>
      </c>
      <c r="D45" s="623"/>
      <c r="E45" s="623"/>
      <c r="F45" s="623"/>
      <c r="G45" s="623"/>
    </row>
    <row r="46" spans="1:7">
      <c r="A46" s="450"/>
      <c r="B46" s="450"/>
      <c r="C46" s="450"/>
      <c r="D46" s="450"/>
      <c r="E46" s="451"/>
      <c r="F46" s="451"/>
      <c r="G46" s="450"/>
    </row>
    <row r="47" spans="1:7">
      <c r="A47" s="447" t="s">
        <v>2351</v>
      </c>
    </row>
    <row r="48" spans="1:7" ht="15.75" customHeight="1">
      <c r="A48" s="633" t="s">
        <v>2350</v>
      </c>
      <c r="B48" s="633"/>
      <c r="C48" s="633"/>
      <c r="D48" s="633"/>
      <c r="E48" s="633"/>
      <c r="F48" s="633"/>
      <c r="G48" s="633"/>
    </row>
    <row r="49" spans="1:7">
      <c r="A49" s="633" t="s">
        <v>2349</v>
      </c>
      <c r="B49" s="633"/>
      <c r="C49" s="633"/>
      <c r="D49" s="633"/>
      <c r="E49" s="633"/>
      <c r="F49" s="633"/>
      <c r="G49" s="633"/>
    </row>
    <row r="50" spans="1:7">
      <c r="A50" s="633" t="s">
        <v>2348</v>
      </c>
      <c r="B50" s="633"/>
      <c r="C50" s="633"/>
      <c r="D50" s="633"/>
      <c r="E50" s="633"/>
      <c r="F50" s="633"/>
      <c r="G50" s="633"/>
    </row>
    <row r="51" spans="1:7">
      <c r="A51" s="633" t="s">
        <v>2347</v>
      </c>
      <c r="B51" s="633"/>
      <c r="C51" s="633"/>
      <c r="D51" s="633"/>
      <c r="E51" s="633"/>
      <c r="F51" s="633"/>
      <c r="G51" s="633"/>
    </row>
    <row r="52" spans="1:7">
      <c r="A52" s="633" t="s">
        <v>2346</v>
      </c>
      <c r="B52" s="633"/>
      <c r="C52" s="633"/>
      <c r="D52" s="633"/>
      <c r="E52" s="633"/>
      <c r="F52" s="633"/>
      <c r="G52" s="633"/>
    </row>
    <row r="53" spans="1:7">
      <c r="A53" s="633" t="s">
        <v>2345</v>
      </c>
      <c r="B53" s="633"/>
      <c r="C53" s="633"/>
      <c r="D53" s="633"/>
      <c r="E53" s="633"/>
      <c r="F53" s="633"/>
      <c r="G53" s="633"/>
    </row>
    <row r="56" spans="1:7">
      <c r="A56" s="633"/>
      <c r="B56" s="633"/>
      <c r="C56" s="633"/>
      <c r="D56" s="633"/>
      <c r="E56" s="633"/>
      <c r="F56" s="633"/>
      <c r="G56" s="633"/>
    </row>
    <row r="57" spans="1:7">
      <c r="A57" s="633"/>
      <c r="B57" s="633"/>
      <c r="C57" s="633"/>
      <c r="D57" s="633"/>
      <c r="E57" s="633"/>
      <c r="F57" s="633"/>
      <c r="G57" s="633"/>
    </row>
  </sheetData>
  <mergeCells count="16">
    <mergeCell ref="A50:G50"/>
    <mergeCell ref="A52:G52"/>
    <mergeCell ref="A53:G53"/>
    <mergeCell ref="A56:G56"/>
    <mergeCell ref="A57:G57"/>
    <mergeCell ref="A51:G51"/>
    <mergeCell ref="A49:G49"/>
    <mergeCell ref="A48:G48"/>
    <mergeCell ref="C45:G45"/>
    <mergeCell ref="C1:D1"/>
    <mergeCell ref="A1:B1"/>
    <mergeCell ref="A44:B44"/>
    <mergeCell ref="A45:B45"/>
    <mergeCell ref="C44:G44"/>
    <mergeCell ref="C2:D2"/>
    <mergeCell ref="C3:D3"/>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G57"/>
  <sheetViews>
    <sheetView workbookViewId="0">
      <selection sqref="A1:B1"/>
    </sheetView>
  </sheetViews>
  <sheetFormatPr defaultColWidth="9" defaultRowHeight="15.75"/>
  <cols>
    <col min="1" max="1" width="5.28515625" style="447" customWidth="1"/>
    <col min="2" max="2" width="31.28515625" style="448" customWidth="1"/>
    <col min="3" max="3" width="9" style="448"/>
    <col min="4" max="4" width="15" style="448" customWidth="1"/>
    <col min="5" max="5" width="9" style="449"/>
    <col min="6" max="6" width="20" style="449" bestFit="1" customWidth="1"/>
    <col min="7" max="7" width="60.85546875" style="448" customWidth="1"/>
    <col min="8" max="16384" width="9" style="447"/>
  </cols>
  <sheetData>
    <row r="1" spans="1:7">
      <c r="A1" s="624" t="s">
        <v>2446</v>
      </c>
      <c r="B1" s="624"/>
      <c r="C1" s="624" t="s">
        <v>2445</v>
      </c>
      <c r="D1" s="624"/>
      <c r="E1" s="473" t="s">
        <v>2444</v>
      </c>
      <c r="F1" s="473" t="s">
        <v>1208</v>
      </c>
      <c r="G1" s="473" t="s">
        <v>2443</v>
      </c>
    </row>
    <row r="2" spans="1:7">
      <c r="A2" s="472" t="s">
        <v>2442</v>
      </c>
      <c r="B2" s="471"/>
      <c r="C2" s="629"/>
      <c r="D2" s="630"/>
      <c r="E2" s="453"/>
      <c r="F2" s="453"/>
      <c r="G2" s="452"/>
    </row>
    <row r="3" spans="1:7">
      <c r="A3" s="462" t="s">
        <v>2441</v>
      </c>
      <c r="B3" s="466"/>
      <c r="C3" s="631" t="s">
        <v>2440</v>
      </c>
      <c r="D3" s="632"/>
      <c r="E3" s="453">
        <v>1</v>
      </c>
      <c r="F3" s="453"/>
      <c r="G3" s="452"/>
    </row>
    <row r="4" spans="1:7">
      <c r="A4" s="461" t="s">
        <v>2439</v>
      </c>
      <c r="B4" s="465"/>
      <c r="C4" s="461"/>
      <c r="D4" s="466"/>
      <c r="E4" s="453"/>
      <c r="F4" s="453"/>
      <c r="G4" s="452"/>
    </row>
    <row r="5" spans="1:7">
      <c r="A5" s="461"/>
      <c r="B5" s="465" t="s">
        <v>2438</v>
      </c>
      <c r="C5" s="462" t="s">
        <v>2437</v>
      </c>
      <c r="D5" s="458"/>
      <c r="E5" s="453"/>
      <c r="F5" s="453"/>
      <c r="G5" s="452"/>
    </row>
    <row r="6" spans="1:7">
      <c r="A6" s="461"/>
      <c r="B6" s="465" t="s">
        <v>2436</v>
      </c>
      <c r="C6" s="462" t="s">
        <v>1837</v>
      </c>
      <c r="D6" s="458"/>
      <c r="E6" s="453"/>
      <c r="F6" s="453"/>
      <c r="G6" s="452"/>
    </row>
    <row r="7" spans="1:7" ht="47.25">
      <c r="A7" s="461"/>
      <c r="B7" s="465" t="s">
        <v>2435</v>
      </c>
      <c r="C7" s="462">
        <f>2016-2001+1</f>
        <v>16</v>
      </c>
      <c r="D7" s="458" t="s">
        <v>10</v>
      </c>
      <c r="E7" s="453">
        <v>2</v>
      </c>
      <c r="F7" s="453"/>
      <c r="G7" s="467" t="s">
        <v>2434</v>
      </c>
    </row>
    <row r="8" spans="1:7" ht="47.25">
      <c r="A8" s="461"/>
      <c r="B8" s="465" t="s">
        <v>2433</v>
      </c>
      <c r="C8" s="469">
        <v>65</v>
      </c>
      <c r="D8" s="458" t="s">
        <v>12</v>
      </c>
      <c r="E8" s="453">
        <v>3</v>
      </c>
      <c r="F8" s="453"/>
      <c r="G8" s="467" t="s">
        <v>2432</v>
      </c>
    </row>
    <row r="9" spans="1:7" ht="31.5">
      <c r="A9" s="461"/>
      <c r="B9" s="465" t="s">
        <v>2431</v>
      </c>
      <c r="C9" s="469">
        <v>36000</v>
      </c>
      <c r="D9" s="458" t="s">
        <v>15</v>
      </c>
      <c r="E9" s="453">
        <v>2</v>
      </c>
      <c r="F9" s="453"/>
      <c r="G9" s="467" t="s">
        <v>2430</v>
      </c>
    </row>
    <row r="10" spans="1:7" ht="47.25">
      <c r="A10" s="461"/>
      <c r="B10" s="465" t="s">
        <v>2429</v>
      </c>
      <c r="C10" s="462">
        <v>99</v>
      </c>
      <c r="D10" s="458"/>
      <c r="E10" s="453">
        <v>2</v>
      </c>
      <c r="F10" s="453"/>
      <c r="G10" s="467" t="s">
        <v>2428</v>
      </c>
    </row>
    <row r="11" spans="1:7">
      <c r="A11" s="461"/>
      <c r="B11" s="465" t="s">
        <v>2427</v>
      </c>
      <c r="C11" s="462"/>
      <c r="D11" s="458"/>
      <c r="E11" s="453"/>
      <c r="F11" s="453"/>
      <c r="G11" s="452"/>
    </row>
    <row r="12" spans="1:7">
      <c r="A12" s="461"/>
      <c r="B12" s="465" t="s">
        <v>2426</v>
      </c>
      <c r="C12" s="462"/>
      <c r="D12" s="458" t="s">
        <v>19</v>
      </c>
      <c r="E12" s="453"/>
      <c r="F12" s="453"/>
      <c r="G12" s="452"/>
    </row>
    <row r="13" spans="1:7">
      <c r="A13" s="461"/>
      <c r="B13" s="465" t="s">
        <v>2425</v>
      </c>
      <c r="C13" s="462"/>
      <c r="D13" s="458" t="s">
        <v>21</v>
      </c>
      <c r="E13" s="453"/>
      <c r="F13" s="453"/>
      <c r="G13" s="452"/>
    </row>
    <row r="14" spans="1:7">
      <c r="A14" s="461"/>
      <c r="B14" s="465" t="s">
        <v>2424</v>
      </c>
      <c r="C14" s="469"/>
      <c r="D14" s="458" t="s">
        <v>24</v>
      </c>
      <c r="E14" s="453"/>
      <c r="F14" s="453"/>
      <c r="G14" s="468"/>
    </row>
    <row r="15" spans="1:7">
      <c r="A15" s="461"/>
      <c r="B15" s="465"/>
      <c r="C15" s="462"/>
      <c r="D15" s="458"/>
      <c r="E15" s="453"/>
      <c r="F15" s="453"/>
      <c r="G15" s="452"/>
    </row>
    <row r="16" spans="1:7">
      <c r="A16" s="461" t="s">
        <v>2423</v>
      </c>
      <c r="B16" s="465"/>
      <c r="C16" s="462"/>
      <c r="D16" s="458"/>
      <c r="E16" s="453"/>
      <c r="F16" s="453"/>
      <c r="G16" s="452"/>
    </row>
    <row r="17" spans="1:7" ht="49.5" customHeight="1">
      <c r="A17" s="461"/>
      <c r="B17" s="465" t="s">
        <v>2422</v>
      </c>
      <c r="C17" s="462">
        <f>11.5*35.31/8.39</f>
        <v>48.398688915375452</v>
      </c>
      <c r="D17" s="458" t="s">
        <v>28</v>
      </c>
      <c r="E17" s="453">
        <v>1</v>
      </c>
      <c r="F17" s="453"/>
      <c r="G17" s="452" t="s">
        <v>2421</v>
      </c>
    </row>
    <row r="18" spans="1:7" ht="31.5">
      <c r="A18" s="461"/>
      <c r="B18" s="465" t="s">
        <v>2420</v>
      </c>
      <c r="C18" s="462">
        <f>88.6/(100-88.6)</f>
        <v>7.7719298245613988</v>
      </c>
      <c r="D18" s="458" t="s">
        <v>31</v>
      </c>
      <c r="E18" s="453">
        <v>1</v>
      </c>
      <c r="F18" s="453"/>
      <c r="G18" s="452" t="s">
        <v>2419</v>
      </c>
    </row>
    <row r="19" spans="1:7">
      <c r="A19" s="461"/>
      <c r="B19" s="463" t="s">
        <v>2418</v>
      </c>
      <c r="C19" s="462"/>
      <c r="D19" s="458" t="s">
        <v>31</v>
      </c>
      <c r="E19" s="453"/>
      <c r="F19" s="453"/>
      <c r="G19" s="452"/>
    </row>
    <row r="20" spans="1:7">
      <c r="A20" s="461"/>
      <c r="B20" s="463" t="s">
        <v>2417</v>
      </c>
      <c r="C20" s="462"/>
      <c r="D20" s="458" t="s">
        <v>35</v>
      </c>
      <c r="E20" s="453"/>
      <c r="F20" s="453"/>
      <c r="G20" s="452"/>
    </row>
    <row r="21" spans="1:7">
      <c r="A21" s="461"/>
      <c r="B21" s="463" t="s">
        <v>2416</v>
      </c>
      <c r="C21" s="462"/>
      <c r="D21" s="458" t="s">
        <v>28</v>
      </c>
      <c r="E21" s="453"/>
      <c r="F21" s="453"/>
      <c r="G21" s="452"/>
    </row>
    <row r="22" spans="1:7">
      <c r="A22" s="461"/>
      <c r="B22" s="463" t="s">
        <v>2415</v>
      </c>
      <c r="C22" s="462"/>
      <c r="D22" s="458" t="s">
        <v>39</v>
      </c>
      <c r="E22" s="453"/>
      <c r="F22" s="453"/>
      <c r="G22" s="452"/>
    </row>
    <row r="23" spans="1:7">
      <c r="A23" s="461"/>
      <c r="B23" s="463" t="s">
        <v>2414</v>
      </c>
      <c r="C23" s="462"/>
      <c r="D23" s="458" t="s">
        <v>41</v>
      </c>
      <c r="E23" s="453"/>
      <c r="F23" s="453"/>
      <c r="G23" s="452"/>
    </row>
    <row r="24" spans="1:7">
      <c r="A24" s="461"/>
      <c r="B24" s="463" t="s">
        <v>2413</v>
      </c>
      <c r="C24" s="462"/>
      <c r="D24" s="458" t="s">
        <v>41</v>
      </c>
      <c r="E24" s="453"/>
      <c r="F24" s="453"/>
      <c r="G24" s="452"/>
    </row>
    <row r="25" spans="1:7">
      <c r="A25" s="461"/>
      <c r="B25" s="465" t="s">
        <v>2412</v>
      </c>
      <c r="C25" s="462"/>
      <c r="D25" s="458" t="s">
        <v>41</v>
      </c>
      <c r="E25" s="453"/>
      <c r="F25" s="453"/>
      <c r="G25" s="452"/>
    </row>
    <row r="26" spans="1:7">
      <c r="A26" s="461"/>
      <c r="B26" s="465" t="s">
        <v>2411</v>
      </c>
      <c r="C26" s="462"/>
      <c r="D26" s="458" t="s">
        <v>41</v>
      </c>
      <c r="E26" s="453"/>
      <c r="F26" s="453"/>
      <c r="G26" s="452"/>
    </row>
    <row r="27" spans="1:7">
      <c r="A27" s="461"/>
      <c r="B27" s="465"/>
      <c r="C27" s="462"/>
      <c r="D27" s="458"/>
      <c r="E27" s="453"/>
      <c r="F27" s="453"/>
      <c r="G27" s="452"/>
    </row>
    <row r="28" spans="1:7">
      <c r="A28" s="461" t="s">
        <v>2410</v>
      </c>
      <c r="B28" s="465"/>
      <c r="C28" s="462"/>
      <c r="D28" s="458"/>
      <c r="E28" s="453"/>
      <c r="F28" s="453"/>
      <c r="G28" s="452"/>
    </row>
    <row r="29" spans="1:7">
      <c r="A29" s="461"/>
      <c r="B29" s="465" t="s">
        <v>2409</v>
      </c>
      <c r="C29" s="462"/>
      <c r="D29" s="458" t="s">
        <v>48</v>
      </c>
      <c r="E29" s="453"/>
      <c r="F29" s="453"/>
      <c r="G29" s="452"/>
    </row>
    <row r="30" spans="1:7">
      <c r="A30" s="461"/>
      <c r="B30" s="463" t="s">
        <v>2408</v>
      </c>
      <c r="C30" s="462"/>
      <c r="D30" s="458" t="s">
        <v>50</v>
      </c>
      <c r="E30" s="453"/>
      <c r="F30" s="453"/>
      <c r="G30" s="452"/>
    </row>
    <row r="31" spans="1:7">
      <c r="A31" s="461"/>
      <c r="B31" s="463" t="s">
        <v>2407</v>
      </c>
      <c r="C31" s="462"/>
      <c r="D31" s="458" t="s">
        <v>50</v>
      </c>
      <c r="E31" s="453"/>
      <c r="F31" s="453"/>
      <c r="G31" s="452"/>
    </row>
    <row r="32" spans="1:7">
      <c r="A32" s="461"/>
      <c r="B32" s="463" t="s">
        <v>2406</v>
      </c>
      <c r="C32" s="462"/>
      <c r="D32" s="458" t="s">
        <v>41</v>
      </c>
      <c r="E32" s="453"/>
      <c r="F32" s="453"/>
      <c r="G32" s="452"/>
    </row>
    <row r="33" spans="1:7">
      <c r="A33" s="462"/>
      <c r="B33" s="466"/>
      <c r="C33" s="462"/>
      <c r="D33" s="466"/>
      <c r="E33" s="453"/>
      <c r="F33" s="453"/>
      <c r="G33" s="452"/>
    </row>
    <row r="34" spans="1:7">
      <c r="A34" s="461" t="s">
        <v>2405</v>
      </c>
      <c r="B34" s="465"/>
      <c r="C34" s="462"/>
      <c r="D34" s="458"/>
      <c r="E34" s="453"/>
      <c r="F34" s="453"/>
      <c r="G34" s="452"/>
    </row>
    <row r="35" spans="1:7">
      <c r="A35" s="461"/>
      <c r="B35" s="465" t="s">
        <v>2404</v>
      </c>
      <c r="C35" s="465">
        <v>16.899999999999999</v>
      </c>
      <c r="D35" s="458" t="s">
        <v>56</v>
      </c>
      <c r="E35" s="453">
        <v>4</v>
      </c>
      <c r="F35" s="453"/>
      <c r="G35" s="464"/>
    </row>
    <row r="36" spans="1:7">
      <c r="A36" s="461"/>
      <c r="B36" s="463" t="s">
        <v>2403</v>
      </c>
      <c r="C36" s="462"/>
      <c r="D36" s="458"/>
      <c r="E36" s="453"/>
      <c r="F36" s="453"/>
      <c r="G36" s="452"/>
    </row>
    <row r="37" spans="1:7">
      <c r="A37" s="461"/>
      <c r="B37" s="460" t="s">
        <v>58</v>
      </c>
      <c r="C37" s="459"/>
      <c r="D37" s="458" t="s">
        <v>59</v>
      </c>
      <c r="E37" s="453"/>
      <c r="F37" s="453"/>
      <c r="G37" s="452"/>
    </row>
    <row r="38" spans="1:7">
      <c r="A38" s="461"/>
      <c r="B38" s="460" t="s">
        <v>60</v>
      </c>
      <c r="C38" s="459"/>
      <c r="D38" s="458" t="s">
        <v>59</v>
      </c>
      <c r="E38" s="453"/>
      <c r="F38" s="453"/>
      <c r="G38" s="452"/>
    </row>
    <row r="39" spans="1:7">
      <c r="A39" s="461"/>
      <c r="B39" s="460" t="s">
        <v>61</v>
      </c>
      <c r="C39" s="459"/>
      <c r="D39" s="458" t="s">
        <v>59</v>
      </c>
      <c r="E39" s="453"/>
      <c r="F39" s="453"/>
      <c r="G39" s="452"/>
    </row>
    <row r="40" spans="1:7">
      <c r="A40" s="461"/>
      <c r="B40" s="460" t="s">
        <v>62</v>
      </c>
      <c r="C40" s="459"/>
      <c r="D40" s="458" t="s">
        <v>59</v>
      </c>
      <c r="E40" s="453"/>
      <c r="F40" s="453"/>
      <c r="G40" s="452"/>
    </row>
    <row r="41" spans="1:7">
      <c r="A41" s="461"/>
      <c r="B41" s="460" t="s">
        <v>63</v>
      </c>
      <c r="C41" s="459"/>
      <c r="D41" s="458" t="s">
        <v>59</v>
      </c>
      <c r="E41" s="453"/>
      <c r="F41" s="453"/>
      <c r="G41" s="452"/>
    </row>
    <row r="42" spans="1:7">
      <c r="A42" s="461"/>
      <c r="B42" s="460" t="s">
        <v>64</v>
      </c>
      <c r="C42" s="459"/>
      <c r="D42" s="458" t="s">
        <v>59</v>
      </c>
      <c r="E42" s="453"/>
      <c r="F42" s="453"/>
      <c r="G42" s="452"/>
    </row>
    <row r="43" spans="1:7">
      <c r="A43" s="457"/>
      <c r="B43" s="456" t="s">
        <v>65</v>
      </c>
      <c r="C43" s="455"/>
      <c r="D43" s="454" t="s">
        <v>59</v>
      </c>
      <c r="E43" s="453"/>
      <c r="F43" s="453"/>
      <c r="G43" s="452"/>
    </row>
    <row r="44" spans="1:7">
      <c r="A44" s="625" t="s">
        <v>2402</v>
      </c>
      <c r="B44" s="625"/>
      <c r="C44" s="626"/>
      <c r="D44" s="627"/>
      <c r="E44" s="627"/>
      <c r="F44" s="627"/>
      <c r="G44" s="628"/>
    </row>
    <row r="45" spans="1:7" ht="42.75" customHeight="1">
      <c r="A45" s="625" t="s">
        <v>2401</v>
      </c>
      <c r="B45" s="625"/>
      <c r="C45" s="622" t="s">
        <v>2447</v>
      </c>
      <c r="D45" s="623"/>
      <c r="E45" s="623"/>
      <c r="F45" s="623"/>
      <c r="G45" s="623"/>
    </row>
    <row r="46" spans="1:7">
      <c r="A46" s="450"/>
      <c r="B46" s="450"/>
      <c r="C46" s="450"/>
      <c r="D46" s="450"/>
      <c r="E46" s="451"/>
      <c r="F46" s="451"/>
      <c r="G46" s="450"/>
    </row>
    <row r="47" spans="1:7">
      <c r="A47" s="447" t="s">
        <v>2400</v>
      </c>
    </row>
    <row r="48" spans="1:7">
      <c r="A48" s="633" t="s">
        <v>2399</v>
      </c>
      <c r="B48" s="633"/>
      <c r="C48" s="633"/>
      <c r="D48" s="633"/>
      <c r="E48" s="633"/>
      <c r="F48" s="633"/>
      <c r="G48" s="633"/>
    </row>
    <row r="49" spans="1:7">
      <c r="A49" s="633" t="s">
        <v>2398</v>
      </c>
      <c r="B49" s="633"/>
      <c r="C49" s="633"/>
      <c r="D49" s="633"/>
      <c r="E49" s="633"/>
      <c r="F49" s="633"/>
      <c r="G49" s="633"/>
    </row>
    <row r="50" spans="1:7">
      <c r="A50" s="633" t="s">
        <v>2397</v>
      </c>
      <c r="B50" s="633"/>
      <c r="C50" s="633"/>
      <c r="D50" s="633"/>
      <c r="E50" s="633"/>
      <c r="F50" s="633"/>
      <c r="G50" s="633"/>
    </row>
    <row r="51" spans="1:7">
      <c r="A51" s="633" t="s">
        <v>2396</v>
      </c>
      <c r="B51" s="633"/>
      <c r="C51" s="633"/>
      <c r="D51" s="633"/>
      <c r="E51" s="633"/>
      <c r="F51" s="633"/>
      <c r="G51" s="633"/>
    </row>
    <row r="52" spans="1:7">
      <c r="A52" s="633"/>
      <c r="B52" s="633"/>
      <c r="C52" s="633"/>
      <c r="D52" s="633"/>
      <c r="E52" s="633"/>
      <c r="F52" s="633"/>
      <c r="G52" s="633"/>
    </row>
    <row r="53" spans="1:7">
      <c r="A53" s="633"/>
      <c r="B53" s="633"/>
      <c r="C53" s="633"/>
      <c r="D53" s="633"/>
      <c r="E53" s="633"/>
      <c r="F53" s="633"/>
      <c r="G53" s="633"/>
    </row>
    <row r="54" spans="1:7">
      <c r="A54" s="633"/>
      <c r="B54" s="633"/>
      <c r="C54" s="633"/>
      <c r="D54" s="633"/>
      <c r="E54" s="633"/>
      <c r="F54" s="633"/>
      <c r="G54" s="633"/>
    </row>
    <row r="55" spans="1:7">
      <c r="A55" s="633"/>
      <c r="B55" s="633"/>
      <c r="C55" s="633"/>
      <c r="D55" s="633"/>
      <c r="E55" s="633"/>
      <c r="F55" s="633"/>
      <c r="G55" s="633"/>
    </row>
    <row r="56" spans="1:7">
      <c r="A56" s="633"/>
      <c r="B56" s="633"/>
      <c r="C56" s="633"/>
      <c r="D56" s="633"/>
      <c r="E56" s="633"/>
      <c r="F56" s="633"/>
      <c r="G56" s="633"/>
    </row>
    <row r="57" spans="1:7">
      <c r="A57" s="633"/>
      <c r="B57" s="633"/>
      <c r="C57" s="633"/>
      <c r="D57" s="633"/>
      <c r="E57" s="633"/>
      <c r="F57" s="633"/>
      <c r="G57" s="633"/>
    </row>
  </sheetData>
  <mergeCells count="18">
    <mergeCell ref="A49:G49"/>
    <mergeCell ref="C45:G45"/>
    <mergeCell ref="C1:D1"/>
    <mergeCell ref="A1:B1"/>
    <mergeCell ref="A44:B44"/>
    <mergeCell ref="A45:B45"/>
    <mergeCell ref="C44:G44"/>
    <mergeCell ref="C2:D2"/>
    <mergeCell ref="C3:D3"/>
    <mergeCell ref="A48:G48"/>
    <mergeCell ref="A50:G50"/>
    <mergeCell ref="A54:G54"/>
    <mergeCell ref="A55:G55"/>
    <mergeCell ref="A56:G56"/>
    <mergeCell ref="A57:G57"/>
    <mergeCell ref="A52:G52"/>
    <mergeCell ref="A53:G53"/>
    <mergeCell ref="A51:G51"/>
  </mergeCells>
  <phoneticPr fontId="28" type="noConversion"/>
  <hyperlinks>
    <hyperlink ref="G7" r:id="rId1" display="http://www.ogj.com/articles/2001/10/qinhuangdao-field-brought-on-stream-in-chinas-bohai-bay.html"/>
  </hyperlinks>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3"/>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74</v>
      </c>
      <c r="B1" s="659"/>
      <c r="C1" s="659" t="s">
        <v>75</v>
      </c>
      <c r="D1" s="659"/>
      <c r="E1" s="98" t="s">
        <v>76</v>
      </c>
      <c r="F1" s="98" t="s">
        <v>77</v>
      </c>
    </row>
    <row r="2" spans="1:6">
      <c r="A2" s="70" t="s">
        <v>78</v>
      </c>
      <c r="B2" s="71"/>
      <c r="C2" s="660"/>
      <c r="D2" s="661"/>
      <c r="E2" s="72"/>
      <c r="F2" s="73"/>
    </row>
    <row r="3" spans="1:6" ht="31.5">
      <c r="A3" s="74" t="s">
        <v>80</v>
      </c>
      <c r="B3" s="75"/>
      <c r="C3" s="662" t="s">
        <v>81</v>
      </c>
      <c r="D3" s="663"/>
      <c r="E3" s="72"/>
      <c r="F3" s="73" t="s">
        <v>209</v>
      </c>
    </row>
    <row r="4" spans="1:6">
      <c r="A4" s="31" t="s">
        <v>83</v>
      </c>
      <c r="B4" s="32"/>
      <c r="C4" s="31"/>
      <c r="D4" s="75"/>
      <c r="E4" s="72"/>
      <c r="F4" s="73"/>
    </row>
    <row r="5" spans="1:6">
      <c r="A5" s="31"/>
      <c r="B5" s="32" t="s">
        <v>84</v>
      </c>
      <c r="C5" s="74" t="s">
        <v>210</v>
      </c>
      <c r="D5" s="32"/>
      <c r="E5" s="72"/>
      <c r="F5" s="73"/>
    </row>
    <row r="6" spans="1:6">
      <c r="A6" s="31"/>
      <c r="B6" s="32" t="s">
        <v>86</v>
      </c>
      <c r="C6" s="74" t="s">
        <v>211</v>
      </c>
      <c r="D6" s="32"/>
      <c r="E6" s="72"/>
      <c r="F6" s="73"/>
    </row>
    <row r="7" spans="1:6">
      <c r="A7" s="31"/>
      <c r="B7" s="32" t="s">
        <v>88</v>
      </c>
      <c r="C7" s="74">
        <v>9</v>
      </c>
      <c r="D7" s="32" t="s">
        <v>10</v>
      </c>
      <c r="E7" s="72"/>
      <c r="F7" s="73" t="s">
        <v>212</v>
      </c>
    </row>
    <row r="8" spans="1:6" ht="31.5">
      <c r="A8" s="31"/>
      <c r="B8" s="32" t="s">
        <v>90</v>
      </c>
      <c r="C8" s="74">
        <v>6725</v>
      </c>
      <c r="D8" s="32" t="s">
        <v>12</v>
      </c>
      <c r="E8" s="72">
        <v>4</v>
      </c>
      <c r="F8" s="73" t="s">
        <v>213</v>
      </c>
    </row>
    <row r="9" spans="1:6" ht="78.75">
      <c r="A9" s="31"/>
      <c r="B9" s="32" t="s">
        <v>176</v>
      </c>
      <c r="C9" s="74">
        <v>22500</v>
      </c>
      <c r="D9" s="32" t="s">
        <v>15</v>
      </c>
      <c r="E9" s="72">
        <v>5</v>
      </c>
      <c r="F9" s="73" t="s">
        <v>214</v>
      </c>
    </row>
    <row r="10" spans="1:6" ht="31.5">
      <c r="A10" s="31"/>
      <c r="B10" s="32" t="s">
        <v>93</v>
      </c>
      <c r="C10" s="74">
        <v>1083</v>
      </c>
      <c r="D10" s="32"/>
      <c r="E10" s="72" t="s">
        <v>1592</v>
      </c>
      <c r="F10" s="73" t="s">
        <v>215</v>
      </c>
    </row>
    <row r="11" spans="1:6" ht="78.75">
      <c r="A11" s="31"/>
      <c r="B11" s="32" t="s">
        <v>94</v>
      </c>
      <c r="C11" s="74">
        <v>542</v>
      </c>
      <c r="D11" s="32"/>
      <c r="E11" s="72" t="s">
        <v>216</v>
      </c>
      <c r="F11" s="73" t="s">
        <v>217</v>
      </c>
    </row>
    <row r="12" spans="1:6">
      <c r="A12" s="31"/>
      <c r="B12" s="32" t="s">
        <v>96</v>
      </c>
      <c r="C12" s="74">
        <v>3</v>
      </c>
      <c r="D12" s="32" t="s">
        <v>19</v>
      </c>
      <c r="E12" s="72" t="s">
        <v>140</v>
      </c>
      <c r="F12" s="73"/>
    </row>
    <row r="13" spans="1:6">
      <c r="A13" s="31"/>
      <c r="B13" s="32" t="s">
        <v>97</v>
      </c>
      <c r="C13" s="74">
        <v>3</v>
      </c>
      <c r="D13" s="32" t="s">
        <v>21</v>
      </c>
      <c r="E13" s="72"/>
      <c r="F13" s="73" t="s">
        <v>218</v>
      </c>
    </row>
    <row r="14" spans="1:6" ht="31.5">
      <c r="A14" s="31"/>
      <c r="B14" s="32" t="s">
        <v>98</v>
      </c>
      <c r="C14" s="74">
        <v>2900</v>
      </c>
      <c r="D14" s="32" t="s">
        <v>24</v>
      </c>
      <c r="E14" s="72">
        <v>6</v>
      </c>
      <c r="F14" s="73" t="s">
        <v>219</v>
      </c>
    </row>
    <row r="15" spans="1:6">
      <c r="A15" s="31"/>
      <c r="B15" s="32"/>
      <c r="C15" s="74"/>
      <c r="D15" s="32"/>
      <c r="E15" s="72"/>
      <c r="F15" s="73"/>
    </row>
    <row r="16" spans="1:6">
      <c r="A16" s="31" t="s">
        <v>220</v>
      </c>
      <c r="B16" s="32"/>
      <c r="C16" s="74"/>
      <c r="D16" s="32"/>
      <c r="E16" s="72"/>
      <c r="F16" s="73"/>
    </row>
    <row r="17" spans="1:6" ht="47.25">
      <c r="A17" s="31"/>
      <c r="B17" s="32" t="s">
        <v>102</v>
      </c>
      <c r="C17" s="74">
        <v>397</v>
      </c>
      <c r="D17" s="32" t="s">
        <v>28</v>
      </c>
      <c r="E17" s="72">
        <v>4</v>
      </c>
      <c r="F17" s="73" t="s">
        <v>221</v>
      </c>
    </row>
    <row r="18" spans="1:6" ht="47.25">
      <c r="A18" s="31"/>
      <c r="B18" s="32" t="s">
        <v>104</v>
      </c>
      <c r="C18" s="74">
        <v>0.36</v>
      </c>
      <c r="D18" s="32" t="s">
        <v>31</v>
      </c>
      <c r="E18" s="72">
        <v>5</v>
      </c>
      <c r="F18" s="73" t="s">
        <v>222</v>
      </c>
    </row>
    <row r="19" spans="1:6" ht="63">
      <c r="A19" s="31"/>
      <c r="B19" s="35" t="s">
        <v>223</v>
      </c>
      <c r="C19" s="74">
        <v>2.25</v>
      </c>
      <c r="D19" s="32" t="s">
        <v>31</v>
      </c>
      <c r="E19" s="72" t="s">
        <v>224</v>
      </c>
      <c r="F19" s="73" t="s">
        <v>225</v>
      </c>
    </row>
    <row r="20" spans="1:6">
      <c r="A20" s="31"/>
      <c r="B20" s="35" t="s">
        <v>108</v>
      </c>
      <c r="C20" s="74"/>
      <c r="D20" s="32" t="s">
        <v>35</v>
      </c>
      <c r="E20" s="72"/>
      <c r="F20" s="73"/>
    </row>
    <row r="21" spans="1:6">
      <c r="A21" s="31"/>
      <c r="B21" s="35" t="s">
        <v>109</v>
      </c>
      <c r="C21" s="74"/>
      <c r="D21" s="32" t="s">
        <v>28</v>
      </c>
      <c r="E21" s="72"/>
      <c r="F21" s="73"/>
    </row>
    <row r="22" spans="1:6">
      <c r="A22" s="31"/>
      <c r="B22" s="35" t="s">
        <v>110</v>
      </c>
      <c r="C22" s="74"/>
      <c r="D22" s="32" t="s">
        <v>39</v>
      </c>
      <c r="E22" s="72"/>
      <c r="F22" s="73"/>
    </row>
    <row r="23" spans="1:6">
      <c r="A23" s="31"/>
      <c r="B23" s="35" t="s">
        <v>111</v>
      </c>
      <c r="C23" s="74"/>
      <c r="D23" s="32" t="s">
        <v>41</v>
      </c>
      <c r="E23" s="72"/>
      <c r="F23" s="73"/>
    </row>
    <row r="24" spans="1:6">
      <c r="A24" s="31"/>
      <c r="B24" s="35" t="s">
        <v>112</v>
      </c>
      <c r="C24" s="74"/>
      <c r="D24" s="32" t="s">
        <v>41</v>
      </c>
      <c r="E24" s="72"/>
      <c r="F24" s="73"/>
    </row>
    <row r="25" spans="1:6">
      <c r="A25" s="31"/>
      <c r="B25" s="32" t="s">
        <v>114</v>
      </c>
      <c r="C25" s="74">
        <v>1</v>
      </c>
      <c r="D25" s="32" t="s">
        <v>41</v>
      </c>
      <c r="E25" s="72"/>
      <c r="F25" s="73"/>
    </row>
    <row r="26" spans="1:6">
      <c r="A26" s="31"/>
      <c r="B26" s="32" t="s">
        <v>115</v>
      </c>
      <c r="C26" s="74"/>
      <c r="D26" s="32" t="s">
        <v>41</v>
      </c>
      <c r="E26" s="72"/>
      <c r="F26" s="73"/>
    </row>
    <row r="27" spans="1:6">
      <c r="A27" s="31"/>
      <c r="B27" s="32"/>
      <c r="C27" s="74"/>
      <c r="D27" s="32"/>
      <c r="E27" s="72"/>
      <c r="F27" s="73"/>
    </row>
    <row r="28" spans="1:6">
      <c r="A28" s="31" t="s">
        <v>116</v>
      </c>
      <c r="B28" s="32"/>
      <c r="C28" s="74"/>
      <c r="D28" s="32"/>
      <c r="E28" s="72"/>
      <c r="F28" s="73"/>
    </row>
    <row r="29" spans="1:6">
      <c r="A29" s="31"/>
      <c r="B29" s="32" t="s">
        <v>117</v>
      </c>
      <c r="C29" s="74"/>
      <c r="D29" s="32" t="s">
        <v>48</v>
      </c>
      <c r="E29" s="72"/>
      <c r="F29" s="73"/>
    </row>
    <row r="30" spans="1:6">
      <c r="A30" s="31"/>
      <c r="B30" s="35" t="s">
        <v>118</v>
      </c>
      <c r="C30" s="74"/>
      <c r="D30" s="32" t="s">
        <v>50</v>
      </c>
      <c r="E30" s="72"/>
      <c r="F30" s="73"/>
    </row>
    <row r="31" spans="1:6">
      <c r="A31" s="31"/>
      <c r="B31" s="35" t="s">
        <v>119</v>
      </c>
      <c r="C31" s="74"/>
      <c r="D31" s="32" t="s">
        <v>50</v>
      </c>
      <c r="E31" s="72"/>
      <c r="F31" s="73"/>
    </row>
    <row r="32" spans="1:6">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122</v>
      </c>
      <c r="C35" s="74">
        <v>53.5</v>
      </c>
      <c r="D35" s="32" t="s">
        <v>56</v>
      </c>
      <c r="E35" s="72">
        <v>4</v>
      </c>
      <c r="F35" s="73" t="s">
        <v>226</v>
      </c>
    </row>
    <row r="36" spans="1:6">
      <c r="A36" s="31"/>
      <c r="B36" s="35" t="s">
        <v>123</v>
      </c>
      <c r="C36" s="74"/>
      <c r="D36" s="32"/>
      <c r="E36" s="72"/>
      <c r="F36" s="73"/>
    </row>
    <row r="37" spans="1:6" ht="31.5">
      <c r="A37" s="31"/>
      <c r="B37" s="36" t="s">
        <v>58</v>
      </c>
      <c r="C37" s="37">
        <v>2.1</v>
      </c>
      <c r="D37" s="32" t="s">
        <v>59</v>
      </c>
      <c r="E37" s="72">
        <v>4</v>
      </c>
      <c r="F37" s="73" t="s">
        <v>227</v>
      </c>
    </row>
    <row r="38" spans="1:6">
      <c r="A38" s="31"/>
      <c r="B38" s="36" t="s">
        <v>60</v>
      </c>
      <c r="C38" s="37">
        <v>0</v>
      </c>
      <c r="D38" s="32" t="s">
        <v>59</v>
      </c>
      <c r="E38" s="72"/>
      <c r="F38" s="73"/>
    </row>
    <row r="39" spans="1:6">
      <c r="A39" s="31"/>
      <c r="B39" s="36" t="s">
        <v>61</v>
      </c>
      <c r="C39" s="37">
        <v>49.1</v>
      </c>
      <c r="D39" s="32" t="s">
        <v>59</v>
      </c>
      <c r="E39" s="72"/>
      <c r="F39" s="73"/>
    </row>
    <row r="40" spans="1:6">
      <c r="A40" s="31"/>
      <c r="B40" s="36" t="s">
        <v>62</v>
      </c>
      <c r="C40" s="37">
        <v>12.6</v>
      </c>
      <c r="D40" s="32" t="s">
        <v>59</v>
      </c>
      <c r="E40" s="72"/>
      <c r="F40" s="73"/>
    </row>
    <row r="41" spans="1:6">
      <c r="A41" s="31"/>
      <c r="B41" s="36" t="s">
        <v>63</v>
      </c>
      <c r="C41" s="37">
        <v>19.100000000000001</v>
      </c>
      <c r="D41" s="32" t="s">
        <v>59</v>
      </c>
      <c r="E41" s="72"/>
      <c r="F41" s="73"/>
    </row>
    <row r="42" spans="1:6">
      <c r="A42" s="31"/>
      <c r="B42" s="36" t="s">
        <v>64</v>
      </c>
      <c r="C42" s="37">
        <f>100-SUM(C37:C41)</f>
        <v>17.099999999999994</v>
      </c>
      <c r="D42" s="32" t="s">
        <v>59</v>
      </c>
      <c r="E42" s="72"/>
      <c r="F42" s="73"/>
    </row>
    <row r="43" spans="1:6">
      <c r="A43" s="38"/>
      <c r="B43" s="39" t="s">
        <v>65</v>
      </c>
      <c r="C43" s="40">
        <v>0</v>
      </c>
      <c r="D43" s="125" t="s">
        <v>59</v>
      </c>
      <c r="E43" s="72"/>
      <c r="F43" s="73"/>
    </row>
    <row r="44" spans="1:6">
      <c r="A44" s="664" t="s">
        <v>125</v>
      </c>
      <c r="B44" s="664"/>
      <c r="C44" s="685" t="s">
        <v>228</v>
      </c>
      <c r="D44" s="666"/>
      <c r="E44" s="666"/>
      <c r="F44" s="667"/>
    </row>
    <row r="45" spans="1:6">
      <c r="A45" s="664" t="s">
        <v>127</v>
      </c>
      <c r="B45" s="664"/>
      <c r="C45" s="685" t="s">
        <v>1599</v>
      </c>
      <c r="D45" s="666"/>
      <c r="E45" s="666"/>
      <c r="F45" s="667"/>
    </row>
    <row r="46" spans="1:6">
      <c r="A46" s="77"/>
      <c r="B46" s="77"/>
      <c r="C46" s="77"/>
      <c r="D46" s="77"/>
      <c r="E46" s="101"/>
      <c r="F46" s="77"/>
    </row>
    <row r="47" spans="1:6">
      <c r="A47" s="69" t="s">
        <v>129</v>
      </c>
    </row>
    <row r="48" spans="1:6">
      <c r="A48" s="664" t="s">
        <v>1593</v>
      </c>
      <c r="B48" s="664"/>
      <c r="C48" s="664"/>
      <c r="D48" s="664"/>
      <c r="E48" s="664"/>
      <c r="F48" s="664"/>
    </row>
    <row r="49" spans="1:6">
      <c r="A49" s="664" t="s">
        <v>1594</v>
      </c>
      <c r="B49" s="664"/>
      <c r="C49" s="664"/>
      <c r="D49" s="664"/>
      <c r="E49" s="664"/>
      <c r="F49" s="664"/>
    </row>
    <row r="50" spans="1:6">
      <c r="A50" s="664" t="s">
        <v>1595</v>
      </c>
      <c r="B50" s="664"/>
      <c r="C50" s="664"/>
      <c r="D50" s="664"/>
      <c r="E50" s="664"/>
      <c r="F50" s="664"/>
    </row>
    <row r="51" spans="1:6">
      <c r="A51" s="664" t="s">
        <v>1596</v>
      </c>
      <c r="B51" s="664"/>
      <c r="C51" s="664"/>
      <c r="D51" s="664"/>
      <c r="E51" s="664"/>
      <c r="F51" s="664"/>
    </row>
    <row r="52" spans="1:6">
      <c r="A52" s="668" t="s">
        <v>1597</v>
      </c>
      <c r="B52" s="668"/>
      <c r="C52" s="668"/>
      <c r="D52" s="668"/>
      <c r="E52" s="668"/>
      <c r="F52" s="668"/>
    </row>
    <row r="53" spans="1:6">
      <c r="A53" s="664" t="s">
        <v>1598</v>
      </c>
      <c r="B53" s="664"/>
      <c r="C53" s="664"/>
      <c r="D53" s="664"/>
      <c r="E53" s="664"/>
      <c r="F53" s="664"/>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28"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57"/>
  <sheetViews>
    <sheetView topLeftCell="A25" workbookViewId="0">
      <selection activeCell="G18" sqref="G18"/>
    </sheetView>
  </sheetViews>
  <sheetFormatPr defaultColWidth="9" defaultRowHeight="15.75"/>
  <cols>
    <col min="1" max="1" width="5.28515625" style="447" customWidth="1"/>
    <col min="2" max="2" width="31.28515625" style="448" customWidth="1"/>
    <col min="3" max="3" width="9" style="448"/>
    <col min="4" max="4" width="15" style="448" customWidth="1"/>
    <col min="5" max="5" width="9" style="449"/>
    <col min="6" max="6" width="20" style="449" bestFit="1" customWidth="1"/>
    <col min="7" max="7" width="60.85546875" style="448" customWidth="1"/>
    <col min="8" max="16384" width="9" style="447"/>
  </cols>
  <sheetData>
    <row r="1" spans="1:7">
      <c r="A1" s="624" t="s">
        <v>2277</v>
      </c>
      <c r="B1" s="624"/>
      <c r="C1" s="624" t="s">
        <v>2276</v>
      </c>
      <c r="D1" s="624"/>
      <c r="E1" s="473" t="s">
        <v>2275</v>
      </c>
      <c r="F1" s="473" t="s">
        <v>1208</v>
      </c>
      <c r="G1" s="473" t="s">
        <v>2274</v>
      </c>
    </row>
    <row r="2" spans="1:7">
      <c r="A2" s="472" t="s">
        <v>2273</v>
      </c>
      <c r="B2" s="471"/>
      <c r="C2" s="629" t="s">
        <v>2394</v>
      </c>
      <c r="D2" s="630"/>
      <c r="E2" s="453"/>
      <c r="F2" s="453"/>
      <c r="G2" s="452"/>
    </row>
    <row r="3" spans="1:7">
      <c r="A3" s="462" t="s">
        <v>2272</v>
      </c>
      <c r="B3" s="466"/>
      <c r="C3" s="631" t="s">
        <v>2490</v>
      </c>
      <c r="D3" s="632"/>
      <c r="E3" s="453"/>
      <c r="F3" s="453"/>
      <c r="G3" s="452"/>
    </row>
    <row r="4" spans="1:7">
      <c r="A4" s="461" t="s">
        <v>2301</v>
      </c>
      <c r="B4" s="465"/>
      <c r="C4" s="461"/>
      <c r="D4" s="466"/>
      <c r="E4" s="453"/>
      <c r="F4" s="453"/>
      <c r="G4" s="452"/>
    </row>
    <row r="5" spans="1:7">
      <c r="A5" s="461"/>
      <c r="B5" s="465" t="s">
        <v>2300</v>
      </c>
      <c r="C5" s="462" t="s">
        <v>1838</v>
      </c>
      <c r="D5" s="458"/>
      <c r="E5" s="453"/>
      <c r="F5" s="453"/>
      <c r="G5" s="452"/>
    </row>
    <row r="6" spans="1:7" ht="63">
      <c r="A6" s="461"/>
      <c r="B6" s="465" t="s">
        <v>2298</v>
      </c>
      <c r="C6" s="462" t="s">
        <v>2489</v>
      </c>
      <c r="D6" s="458"/>
      <c r="E6" s="453">
        <v>1</v>
      </c>
      <c r="F6" s="453"/>
      <c r="G6" s="468" t="s">
        <v>2488</v>
      </c>
    </row>
    <row r="7" spans="1:7" ht="31.5">
      <c r="A7" s="461"/>
      <c r="B7" s="465" t="s">
        <v>2390</v>
      </c>
      <c r="C7" s="462">
        <f>2016-1985+1</f>
        <v>32</v>
      </c>
      <c r="D7" s="458" t="s">
        <v>10</v>
      </c>
      <c r="E7" s="453">
        <v>1</v>
      </c>
      <c r="F7" s="453"/>
      <c r="G7" s="468" t="s">
        <v>2487</v>
      </c>
    </row>
    <row r="8" spans="1:7" ht="47.25">
      <c r="A8" s="461"/>
      <c r="B8" s="465" t="s">
        <v>2388</v>
      </c>
      <c r="C8" s="469">
        <v>7600</v>
      </c>
      <c r="D8" s="458" t="s">
        <v>12</v>
      </c>
      <c r="E8" s="453">
        <v>1</v>
      </c>
      <c r="F8" s="453"/>
      <c r="G8" s="468" t="s">
        <v>2486</v>
      </c>
    </row>
    <row r="9" spans="1:7" ht="63">
      <c r="A9" s="461"/>
      <c r="B9" s="465" t="s">
        <v>2387</v>
      </c>
      <c r="C9" s="469">
        <v>76533</v>
      </c>
      <c r="D9" s="458" t="s">
        <v>15</v>
      </c>
      <c r="E9" s="453">
        <v>2</v>
      </c>
      <c r="F9" s="453"/>
      <c r="G9" s="468" t="s">
        <v>2485</v>
      </c>
    </row>
    <row r="10" spans="1:7">
      <c r="A10" s="461"/>
      <c r="B10" s="465" t="s">
        <v>2385</v>
      </c>
      <c r="C10" s="462">
        <v>49</v>
      </c>
      <c r="D10" s="458"/>
      <c r="E10" s="453">
        <v>3</v>
      </c>
      <c r="F10" s="453"/>
      <c r="G10" s="468" t="s">
        <v>2484</v>
      </c>
    </row>
    <row r="11" spans="1:7">
      <c r="A11" s="461"/>
      <c r="B11" s="465" t="s">
        <v>2384</v>
      </c>
      <c r="C11" s="462"/>
      <c r="D11" s="458"/>
      <c r="E11" s="453"/>
      <c r="F11" s="453"/>
      <c r="G11" s="452"/>
    </row>
    <row r="12" spans="1:7">
      <c r="A12" s="461"/>
      <c r="B12" s="465" t="s">
        <v>2483</v>
      </c>
      <c r="C12" s="462"/>
      <c r="D12" s="458" t="s">
        <v>19</v>
      </c>
      <c r="E12" s="453"/>
      <c r="F12" s="453"/>
      <c r="G12" s="452"/>
    </row>
    <row r="13" spans="1:7" ht="31.5">
      <c r="A13" s="461"/>
      <c r="B13" s="465" t="s">
        <v>2482</v>
      </c>
      <c r="C13" s="462" t="s">
        <v>2481</v>
      </c>
      <c r="D13" s="458" t="s">
        <v>21</v>
      </c>
      <c r="E13" s="453">
        <v>1</v>
      </c>
      <c r="F13" s="453"/>
      <c r="G13" s="452" t="s">
        <v>2480</v>
      </c>
    </row>
    <row r="14" spans="1:7" ht="78.75">
      <c r="A14" s="461"/>
      <c r="B14" s="465" t="s">
        <v>2479</v>
      </c>
      <c r="C14" s="469">
        <v>3213</v>
      </c>
      <c r="D14" s="458" t="s">
        <v>24</v>
      </c>
      <c r="E14" s="453">
        <v>1</v>
      </c>
      <c r="F14" s="453"/>
      <c r="G14" s="468" t="s">
        <v>2478</v>
      </c>
    </row>
    <row r="15" spans="1:7">
      <c r="A15" s="461"/>
      <c r="B15" s="465"/>
      <c r="C15" s="462"/>
      <c r="D15" s="458"/>
      <c r="E15" s="453"/>
      <c r="F15" s="453"/>
      <c r="G15" s="452"/>
    </row>
    <row r="16" spans="1:7">
      <c r="A16" s="461" t="s">
        <v>2477</v>
      </c>
      <c r="B16" s="465"/>
      <c r="C16" s="462"/>
      <c r="D16" s="458"/>
      <c r="E16" s="453"/>
      <c r="F16" s="453"/>
      <c r="G16" s="452"/>
    </row>
    <row r="17" spans="1:7" ht="49.5" customHeight="1">
      <c r="A17" s="461"/>
      <c r="B17" s="465" t="s">
        <v>2476</v>
      </c>
      <c r="C17" s="462">
        <v>8</v>
      </c>
      <c r="D17" s="458" t="s">
        <v>28</v>
      </c>
      <c r="E17" s="453">
        <v>3</v>
      </c>
      <c r="F17" s="453"/>
      <c r="G17" s="468" t="s">
        <v>2475</v>
      </c>
    </row>
    <row r="18" spans="1:7" ht="63">
      <c r="A18" s="461"/>
      <c r="B18" s="465" t="s">
        <v>2474</v>
      </c>
      <c r="C18" s="462">
        <f>102/67</f>
        <v>1.5223880597014925</v>
      </c>
      <c r="D18" s="458" t="s">
        <v>31</v>
      </c>
      <c r="E18" s="453">
        <v>3</v>
      </c>
      <c r="F18" s="453"/>
      <c r="G18" s="468" t="s">
        <v>2473</v>
      </c>
    </row>
    <row r="19" spans="1:7">
      <c r="A19" s="461"/>
      <c r="B19" s="463" t="s">
        <v>2472</v>
      </c>
      <c r="C19" s="462"/>
      <c r="D19" s="458" t="s">
        <v>31</v>
      </c>
      <c r="E19" s="453"/>
      <c r="F19" s="453"/>
      <c r="G19" s="452"/>
    </row>
    <row r="20" spans="1:7">
      <c r="A20" s="461"/>
      <c r="B20" s="463" t="s">
        <v>2471</v>
      </c>
      <c r="C20" s="462"/>
      <c r="D20" s="458" t="s">
        <v>35</v>
      </c>
      <c r="E20" s="453"/>
      <c r="F20" s="453"/>
      <c r="G20" s="452"/>
    </row>
    <row r="21" spans="1:7">
      <c r="A21" s="461"/>
      <c r="B21" s="463" t="s">
        <v>2470</v>
      </c>
      <c r="C21" s="462"/>
      <c r="D21" s="458" t="s">
        <v>28</v>
      </c>
      <c r="E21" s="453"/>
      <c r="F21" s="453"/>
      <c r="G21" s="452"/>
    </row>
    <row r="22" spans="1:7">
      <c r="A22" s="461"/>
      <c r="B22" s="463" t="s">
        <v>2469</v>
      </c>
      <c r="C22" s="462"/>
      <c r="D22" s="458" t="s">
        <v>39</v>
      </c>
      <c r="E22" s="453"/>
      <c r="F22" s="453"/>
      <c r="G22" s="452"/>
    </row>
    <row r="23" spans="1:7">
      <c r="A23" s="461"/>
      <c r="B23" s="463" t="s">
        <v>2468</v>
      </c>
      <c r="C23" s="462"/>
      <c r="D23" s="458" t="s">
        <v>41</v>
      </c>
      <c r="E23" s="453"/>
      <c r="F23" s="453"/>
      <c r="G23" s="452"/>
    </row>
    <row r="24" spans="1:7">
      <c r="A24" s="461"/>
      <c r="B24" s="463" t="s">
        <v>2467</v>
      </c>
      <c r="C24" s="462"/>
      <c r="D24" s="458" t="s">
        <v>41</v>
      </c>
      <c r="E24" s="453"/>
      <c r="F24" s="453"/>
      <c r="G24" s="452"/>
    </row>
    <row r="25" spans="1:7">
      <c r="A25" s="461"/>
      <c r="B25" s="465" t="s">
        <v>2466</v>
      </c>
      <c r="C25" s="462"/>
      <c r="D25" s="458" t="s">
        <v>41</v>
      </c>
      <c r="E25" s="453"/>
      <c r="F25" s="453"/>
      <c r="G25" s="452"/>
    </row>
    <row r="26" spans="1:7">
      <c r="A26" s="461"/>
      <c r="B26" s="465" t="s">
        <v>2465</v>
      </c>
      <c r="C26" s="462"/>
      <c r="D26" s="458" t="s">
        <v>41</v>
      </c>
      <c r="E26" s="453"/>
      <c r="F26" s="453"/>
      <c r="G26" s="452"/>
    </row>
    <row r="27" spans="1:7">
      <c r="A27" s="461"/>
      <c r="B27" s="465"/>
      <c r="C27" s="462"/>
      <c r="D27" s="458"/>
      <c r="E27" s="453"/>
      <c r="F27" s="453"/>
      <c r="G27" s="452"/>
    </row>
    <row r="28" spans="1:7">
      <c r="A28" s="461" t="s">
        <v>2464</v>
      </c>
      <c r="B28" s="465"/>
      <c r="C28" s="462"/>
      <c r="D28" s="458"/>
      <c r="E28" s="453"/>
      <c r="F28" s="453"/>
      <c r="G28" s="452"/>
    </row>
    <row r="29" spans="1:7">
      <c r="A29" s="461"/>
      <c r="B29" s="465" t="s">
        <v>2463</v>
      </c>
      <c r="C29" s="462"/>
      <c r="D29" s="458" t="s">
        <v>48</v>
      </c>
      <c r="E29" s="453"/>
      <c r="F29" s="453"/>
      <c r="G29" s="452"/>
    </row>
    <row r="30" spans="1:7">
      <c r="A30" s="461"/>
      <c r="B30" s="463" t="s">
        <v>2462</v>
      </c>
      <c r="C30" s="462"/>
      <c r="D30" s="458" t="s">
        <v>50</v>
      </c>
      <c r="E30" s="453"/>
      <c r="F30" s="453"/>
      <c r="G30" s="452"/>
    </row>
    <row r="31" spans="1:7">
      <c r="A31" s="461"/>
      <c r="B31" s="463" t="s">
        <v>2461</v>
      </c>
      <c r="C31" s="462"/>
      <c r="D31" s="458" t="s">
        <v>50</v>
      </c>
      <c r="E31" s="453"/>
      <c r="F31" s="453"/>
      <c r="G31" s="452"/>
    </row>
    <row r="32" spans="1:7">
      <c r="A32" s="461"/>
      <c r="B32" s="463" t="s">
        <v>2460</v>
      </c>
      <c r="C32" s="462"/>
      <c r="D32" s="458" t="s">
        <v>41</v>
      </c>
      <c r="E32" s="453"/>
      <c r="F32" s="453"/>
      <c r="G32" s="452"/>
    </row>
    <row r="33" spans="1:7">
      <c r="A33" s="462"/>
      <c r="B33" s="466"/>
      <c r="C33" s="462"/>
      <c r="D33" s="466"/>
      <c r="E33" s="453"/>
      <c r="F33" s="453"/>
      <c r="G33" s="452"/>
    </row>
    <row r="34" spans="1:7">
      <c r="A34" s="461" t="s">
        <v>2459</v>
      </c>
      <c r="B34" s="465"/>
      <c r="C34" s="462"/>
      <c r="D34" s="458"/>
      <c r="E34" s="453"/>
      <c r="F34" s="453"/>
      <c r="G34" s="452"/>
    </row>
    <row r="35" spans="1:7" ht="60">
      <c r="A35" s="461"/>
      <c r="B35" s="465" t="s">
        <v>2458</v>
      </c>
      <c r="C35" s="462">
        <v>29</v>
      </c>
      <c r="D35" s="458" t="s">
        <v>56</v>
      </c>
      <c r="E35" s="453">
        <v>1</v>
      </c>
      <c r="F35" s="453"/>
      <c r="G35" s="464" t="s">
        <v>2457</v>
      </c>
    </row>
    <row r="36" spans="1:7">
      <c r="A36" s="461"/>
      <c r="B36" s="463" t="s">
        <v>2456</v>
      </c>
      <c r="C36" s="462"/>
      <c r="D36" s="458"/>
      <c r="E36" s="453"/>
      <c r="F36" s="453"/>
      <c r="G36" s="452"/>
    </row>
    <row r="37" spans="1:7">
      <c r="A37" s="461"/>
      <c r="B37" s="460" t="s">
        <v>58</v>
      </c>
      <c r="C37" s="459"/>
      <c r="D37" s="458" t="s">
        <v>59</v>
      </c>
      <c r="E37" s="453"/>
      <c r="F37" s="453"/>
      <c r="G37" s="452"/>
    </row>
    <row r="38" spans="1:7">
      <c r="A38" s="461"/>
      <c r="B38" s="460" t="s">
        <v>60</v>
      </c>
      <c r="C38" s="459"/>
      <c r="D38" s="458" t="s">
        <v>59</v>
      </c>
      <c r="E38" s="453"/>
      <c r="F38" s="453"/>
      <c r="G38" s="452"/>
    </row>
    <row r="39" spans="1:7">
      <c r="A39" s="461"/>
      <c r="B39" s="460" t="s">
        <v>61</v>
      </c>
      <c r="C39" s="459"/>
      <c r="D39" s="458" t="s">
        <v>59</v>
      </c>
      <c r="E39" s="453"/>
      <c r="F39" s="453"/>
      <c r="G39" s="452"/>
    </row>
    <row r="40" spans="1:7">
      <c r="A40" s="461"/>
      <c r="B40" s="460" t="s">
        <v>62</v>
      </c>
      <c r="C40" s="459"/>
      <c r="D40" s="458" t="s">
        <v>59</v>
      </c>
      <c r="E40" s="453"/>
      <c r="F40" s="453"/>
      <c r="G40" s="452"/>
    </row>
    <row r="41" spans="1:7">
      <c r="A41" s="461"/>
      <c r="B41" s="460" t="s">
        <v>63</v>
      </c>
      <c r="C41" s="459"/>
      <c r="D41" s="458" t="s">
        <v>59</v>
      </c>
      <c r="E41" s="453"/>
      <c r="F41" s="453"/>
      <c r="G41" s="452"/>
    </row>
    <row r="42" spans="1:7">
      <c r="A42" s="461"/>
      <c r="B42" s="460" t="s">
        <v>64</v>
      </c>
      <c r="C42" s="459"/>
      <c r="D42" s="458" t="s">
        <v>59</v>
      </c>
      <c r="E42" s="453"/>
      <c r="F42" s="453"/>
      <c r="G42" s="452"/>
    </row>
    <row r="43" spans="1:7">
      <c r="A43" s="457"/>
      <c r="B43" s="456" t="s">
        <v>65</v>
      </c>
      <c r="C43" s="455"/>
      <c r="D43" s="454" t="s">
        <v>59</v>
      </c>
      <c r="E43" s="453"/>
      <c r="F43" s="453"/>
      <c r="G43" s="452"/>
    </row>
    <row r="44" spans="1:7">
      <c r="A44" s="625" t="s">
        <v>2455</v>
      </c>
      <c r="B44" s="625"/>
      <c r="C44" s="626" t="s">
        <v>2454</v>
      </c>
      <c r="D44" s="627"/>
      <c r="E44" s="627"/>
      <c r="F44" s="627"/>
      <c r="G44" s="628"/>
    </row>
    <row r="45" spans="1:7" ht="61.5" customHeight="1">
      <c r="A45" s="625" t="s">
        <v>2453</v>
      </c>
      <c r="B45" s="625"/>
      <c r="C45" s="622" t="s">
        <v>2491</v>
      </c>
      <c r="D45" s="623"/>
      <c r="E45" s="623"/>
      <c r="F45" s="623"/>
      <c r="G45" s="623"/>
    </row>
    <row r="46" spans="1:7">
      <c r="A46" s="450"/>
      <c r="B46" s="450"/>
      <c r="C46" s="450"/>
      <c r="D46" s="450"/>
      <c r="E46" s="451"/>
      <c r="F46" s="451"/>
      <c r="G46" s="450"/>
    </row>
    <row r="47" spans="1:7">
      <c r="A47" s="447" t="s">
        <v>2452</v>
      </c>
    </row>
    <row r="48" spans="1:7">
      <c r="A48" s="633" t="s">
        <v>2451</v>
      </c>
      <c r="B48" s="633"/>
      <c r="C48" s="633"/>
      <c r="D48" s="633"/>
      <c r="E48" s="633"/>
      <c r="F48" s="633"/>
      <c r="G48" s="633"/>
    </row>
    <row r="49" spans="1:7">
      <c r="A49" s="478" t="s">
        <v>2450</v>
      </c>
      <c r="B49" s="478"/>
      <c r="C49" s="478"/>
      <c r="D49" s="478"/>
      <c r="E49" s="478"/>
      <c r="F49" s="478"/>
      <c r="G49" s="478"/>
    </row>
    <row r="50" spans="1:7">
      <c r="A50" s="478" t="s">
        <v>2449</v>
      </c>
      <c r="B50" s="478"/>
      <c r="C50" s="478"/>
      <c r="D50" s="478"/>
      <c r="E50" s="478"/>
      <c r="F50" s="478"/>
      <c r="G50" s="478"/>
    </row>
    <row r="51" spans="1:7">
      <c r="A51" s="633" t="s">
        <v>2448</v>
      </c>
      <c r="B51" s="633"/>
      <c r="C51" s="633"/>
      <c r="D51" s="633"/>
      <c r="E51" s="633"/>
      <c r="F51" s="633"/>
      <c r="G51" s="633"/>
    </row>
    <row r="52" spans="1:7">
      <c r="A52" s="633"/>
      <c r="B52" s="633"/>
      <c r="C52" s="633"/>
      <c r="D52" s="633"/>
      <c r="E52" s="633"/>
      <c r="F52" s="633"/>
      <c r="G52" s="633"/>
    </row>
    <row r="53" spans="1:7">
      <c r="A53" s="633"/>
      <c r="B53" s="633"/>
      <c r="C53" s="633"/>
      <c r="D53" s="633"/>
      <c r="E53" s="633"/>
      <c r="F53" s="633"/>
      <c r="G53" s="633"/>
    </row>
    <row r="54" spans="1:7">
      <c r="A54" s="633"/>
      <c r="B54" s="633"/>
      <c r="C54" s="633"/>
      <c r="D54" s="633"/>
      <c r="E54" s="633"/>
      <c r="F54" s="633"/>
      <c r="G54" s="633"/>
    </row>
    <row r="55" spans="1:7">
      <c r="A55" s="633"/>
      <c r="B55" s="633"/>
      <c r="C55" s="633"/>
      <c r="D55" s="633"/>
      <c r="E55" s="633"/>
      <c r="F55" s="633"/>
      <c r="G55" s="633"/>
    </row>
    <row r="56" spans="1:7">
      <c r="A56" s="633"/>
      <c r="B56" s="633"/>
      <c r="C56" s="633"/>
      <c r="D56" s="633"/>
      <c r="E56" s="633"/>
      <c r="F56" s="633"/>
      <c r="G56" s="633"/>
    </row>
    <row r="57" spans="1:7">
      <c r="A57" s="633"/>
      <c r="B57" s="633"/>
      <c r="C57" s="633"/>
      <c r="D57" s="633"/>
      <c r="E57" s="633"/>
      <c r="F57" s="633"/>
      <c r="G57" s="633"/>
    </row>
  </sheetData>
  <mergeCells count="16">
    <mergeCell ref="A48:G48"/>
    <mergeCell ref="C45:G45"/>
    <mergeCell ref="C1:D1"/>
    <mergeCell ref="A1:B1"/>
    <mergeCell ref="A44:B44"/>
    <mergeCell ref="A45:B45"/>
    <mergeCell ref="C44:G44"/>
    <mergeCell ref="C2:D2"/>
    <mergeCell ref="C3:D3"/>
    <mergeCell ref="A51:G51"/>
    <mergeCell ref="A54:G54"/>
    <mergeCell ref="A55:G55"/>
    <mergeCell ref="A56:G56"/>
    <mergeCell ref="A57:G57"/>
    <mergeCell ref="A52:G52"/>
    <mergeCell ref="A53:G53"/>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G57"/>
  <sheetViews>
    <sheetView workbookViewId="0">
      <selection sqref="A1:B1"/>
    </sheetView>
  </sheetViews>
  <sheetFormatPr defaultColWidth="9" defaultRowHeight="15.75"/>
  <cols>
    <col min="1" max="1" width="5.28515625" style="447" customWidth="1"/>
    <col min="2" max="2" width="31.28515625" style="448" customWidth="1"/>
    <col min="3" max="3" width="11.7109375" style="448" bestFit="1" customWidth="1"/>
    <col min="4" max="4" width="15" style="448" customWidth="1"/>
    <col min="5" max="5" width="9" style="449"/>
    <col min="6" max="6" width="20" style="449" bestFit="1" customWidth="1"/>
    <col min="7" max="7" width="60.85546875" style="448" customWidth="1"/>
    <col min="8" max="16384" width="9" style="447"/>
  </cols>
  <sheetData>
    <row r="1" spans="1:7">
      <c r="A1" s="624" t="s">
        <v>282</v>
      </c>
      <c r="B1" s="624"/>
      <c r="C1" s="624" t="s">
        <v>283</v>
      </c>
      <c r="D1" s="624"/>
      <c r="E1" s="473" t="s">
        <v>284</v>
      </c>
      <c r="F1" s="473" t="s">
        <v>1208</v>
      </c>
      <c r="G1" s="473" t="s">
        <v>285</v>
      </c>
    </row>
    <row r="2" spans="1:7">
      <c r="A2" s="472" t="s">
        <v>286</v>
      </c>
      <c r="B2" s="471"/>
      <c r="C2" s="629"/>
      <c r="D2" s="630"/>
      <c r="E2" s="453"/>
      <c r="F2" s="453"/>
      <c r="G2" s="452"/>
    </row>
    <row r="3" spans="1:7">
      <c r="A3" s="462" t="s">
        <v>288</v>
      </c>
      <c r="B3" s="466"/>
      <c r="C3" s="631" t="s">
        <v>1856</v>
      </c>
      <c r="D3" s="632"/>
      <c r="E3" s="453">
        <v>2</v>
      </c>
      <c r="F3" s="453"/>
      <c r="G3" s="452"/>
    </row>
    <row r="4" spans="1:7">
      <c r="A4" s="461" t="s">
        <v>291</v>
      </c>
      <c r="B4" s="465"/>
      <c r="C4" s="461"/>
      <c r="D4" s="466"/>
      <c r="E4" s="453"/>
      <c r="F4" s="453"/>
      <c r="G4" s="452"/>
    </row>
    <row r="5" spans="1:7">
      <c r="A5" s="461"/>
      <c r="B5" s="465" t="s">
        <v>292</v>
      </c>
      <c r="C5" s="462" t="s">
        <v>1855</v>
      </c>
      <c r="D5" s="458"/>
      <c r="E5" s="453"/>
      <c r="F5" s="453"/>
      <c r="G5" s="452"/>
    </row>
    <row r="6" spans="1:7" ht="63">
      <c r="A6" s="461"/>
      <c r="B6" s="470" t="s">
        <v>294</v>
      </c>
      <c r="C6" s="462" t="s">
        <v>1854</v>
      </c>
      <c r="D6" s="458"/>
      <c r="E6" s="453">
        <v>2</v>
      </c>
      <c r="F6" s="453"/>
      <c r="G6" s="467" t="s">
        <v>1853</v>
      </c>
    </row>
    <row r="7" spans="1:7" ht="63">
      <c r="A7" s="461"/>
      <c r="B7" s="465" t="s">
        <v>296</v>
      </c>
      <c r="C7" s="462">
        <f>2016-1993+1</f>
        <v>24</v>
      </c>
      <c r="D7" s="458" t="s">
        <v>10</v>
      </c>
      <c r="E7" s="453">
        <v>1</v>
      </c>
      <c r="F7" s="453"/>
      <c r="G7" s="467" t="s">
        <v>1852</v>
      </c>
    </row>
    <row r="8" spans="1:7" ht="78.75">
      <c r="A8" s="461"/>
      <c r="B8" s="465" t="s">
        <v>298</v>
      </c>
      <c r="C8" s="469">
        <v>15000</v>
      </c>
      <c r="D8" s="458" t="s">
        <v>12</v>
      </c>
      <c r="E8" s="453">
        <v>4</v>
      </c>
      <c r="F8" s="453"/>
      <c r="G8" s="467" t="s">
        <v>1851</v>
      </c>
    </row>
    <row r="9" spans="1:7" ht="63">
      <c r="A9" s="461"/>
      <c r="B9" s="465" t="s">
        <v>300</v>
      </c>
      <c r="C9" s="469">
        <v>220000</v>
      </c>
      <c r="D9" s="458" t="s">
        <v>15</v>
      </c>
      <c r="E9" s="453">
        <v>3</v>
      </c>
      <c r="F9" s="453"/>
      <c r="G9" s="467" t="s">
        <v>1850</v>
      </c>
    </row>
    <row r="10" spans="1:7">
      <c r="A10" s="461"/>
      <c r="B10" s="465" t="s">
        <v>301</v>
      </c>
      <c r="C10" s="462" t="s">
        <v>1849</v>
      </c>
      <c r="D10" s="458"/>
      <c r="E10" s="453">
        <v>2</v>
      </c>
      <c r="F10" s="453"/>
      <c r="G10" s="467" t="s">
        <v>1848</v>
      </c>
    </row>
    <row r="11" spans="1:7">
      <c r="A11" s="461"/>
      <c r="B11" s="465" t="s">
        <v>302</v>
      </c>
      <c r="C11" s="462"/>
      <c r="D11" s="458"/>
      <c r="E11" s="453"/>
      <c r="F11" s="453"/>
      <c r="G11" s="452"/>
    </row>
    <row r="12" spans="1:7">
      <c r="A12" s="461"/>
      <c r="B12" s="465" t="s">
        <v>303</v>
      </c>
      <c r="C12" s="462"/>
      <c r="D12" s="458" t="s">
        <v>19</v>
      </c>
      <c r="E12" s="453"/>
      <c r="F12" s="453"/>
      <c r="G12" s="452"/>
    </row>
    <row r="13" spans="1:7">
      <c r="A13" s="461"/>
      <c r="B13" s="465" t="s">
        <v>305</v>
      </c>
      <c r="C13" s="462"/>
      <c r="D13" s="458" t="s">
        <v>21</v>
      </c>
      <c r="E13" s="453"/>
      <c r="F13" s="453"/>
      <c r="G13" s="452"/>
    </row>
    <row r="14" spans="1:7" ht="47.25">
      <c r="A14" s="461"/>
      <c r="B14" s="465" t="s">
        <v>306</v>
      </c>
      <c r="C14" s="469">
        <v>6000</v>
      </c>
      <c r="D14" s="458" t="s">
        <v>24</v>
      </c>
      <c r="E14" s="453">
        <v>4</v>
      </c>
      <c r="F14" s="453"/>
      <c r="G14" s="468" t="s">
        <v>1847</v>
      </c>
    </row>
    <row r="15" spans="1:7">
      <c r="A15" s="461"/>
      <c r="B15" s="465"/>
      <c r="C15" s="462"/>
      <c r="D15" s="458"/>
      <c r="E15" s="453"/>
      <c r="F15" s="453"/>
      <c r="G15" s="452"/>
    </row>
    <row r="16" spans="1:7">
      <c r="A16" s="461" t="s">
        <v>307</v>
      </c>
      <c r="B16" s="465"/>
      <c r="C16" s="462"/>
      <c r="D16" s="458"/>
      <c r="E16" s="453"/>
      <c r="F16" s="453"/>
      <c r="G16" s="452"/>
    </row>
    <row r="17" spans="1:7" ht="49.5" customHeight="1">
      <c r="A17" s="461"/>
      <c r="B17" s="465" t="s">
        <v>308</v>
      </c>
      <c r="C17" s="462" t="s">
        <v>1846</v>
      </c>
      <c r="D17" s="458" t="s">
        <v>28</v>
      </c>
      <c r="E17" s="453">
        <v>5</v>
      </c>
      <c r="F17" s="453"/>
      <c r="G17" s="467" t="s">
        <v>1845</v>
      </c>
    </row>
    <row r="18" spans="1:7">
      <c r="A18" s="461"/>
      <c r="B18" s="465" t="s">
        <v>309</v>
      </c>
      <c r="C18" s="462"/>
      <c r="D18" s="458" t="s">
        <v>31</v>
      </c>
      <c r="E18" s="453"/>
      <c r="F18" s="453"/>
      <c r="G18" s="452"/>
    </row>
    <row r="19" spans="1:7">
      <c r="A19" s="461"/>
      <c r="B19" s="463" t="s">
        <v>311</v>
      </c>
      <c r="C19" s="462"/>
      <c r="D19" s="458" t="s">
        <v>31</v>
      </c>
      <c r="E19" s="453"/>
      <c r="F19" s="453"/>
      <c r="G19" s="452"/>
    </row>
    <row r="20" spans="1:7">
      <c r="A20" s="461"/>
      <c r="B20" s="463" t="s">
        <v>313</v>
      </c>
      <c r="C20" s="462"/>
      <c r="D20" s="458" t="s">
        <v>35</v>
      </c>
      <c r="E20" s="453"/>
      <c r="F20" s="453"/>
      <c r="G20" s="452"/>
    </row>
    <row r="21" spans="1:7">
      <c r="A21" s="461"/>
      <c r="B21" s="463" t="s">
        <v>314</v>
      </c>
      <c r="C21" s="462"/>
      <c r="D21" s="458" t="s">
        <v>28</v>
      </c>
      <c r="E21" s="453"/>
      <c r="F21" s="453"/>
      <c r="G21" s="452"/>
    </row>
    <row r="22" spans="1:7">
      <c r="A22" s="461"/>
      <c r="B22" s="463" t="s">
        <v>315</v>
      </c>
      <c r="C22" s="462"/>
      <c r="D22" s="458" t="s">
        <v>39</v>
      </c>
      <c r="E22" s="453"/>
      <c r="F22" s="453"/>
      <c r="G22" s="452"/>
    </row>
    <row r="23" spans="1:7">
      <c r="A23" s="461"/>
      <c r="B23" s="463" t="s">
        <v>317</v>
      </c>
      <c r="C23" s="462"/>
      <c r="D23" s="458" t="s">
        <v>41</v>
      </c>
      <c r="E23" s="453"/>
      <c r="F23" s="453"/>
      <c r="G23" s="452"/>
    </row>
    <row r="24" spans="1:7">
      <c r="A24" s="461"/>
      <c r="B24" s="463" t="s">
        <v>318</v>
      </c>
      <c r="C24" s="462"/>
      <c r="D24" s="458" t="s">
        <v>41</v>
      </c>
      <c r="E24" s="453"/>
      <c r="F24" s="453"/>
      <c r="G24" s="452"/>
    </row>
    <row r="25" spans="1:7">
      <c r="A25" s="461"/>
      <c r="B25" s="465" t="s">
        <v>319</v>
      </c>
      <c r="C25" s="462"/>
      <c r="D25" s="458" t="s">
        <v>41</v>
      </c>
      <c r="E25" s="453"/>
      <c r="F25" s="453"/>
      <c r="G25" s="452"/>
    </row>
    <row r="26" spans="1:7">
      <c r="A26" s="461"/>
      <c r="B26" s="465" t="s">
        <v>320</v>
      </c>
      <c r="C26" s="462"/>
      <c r="D26" s="458" t="s">
        <v>41</v>
      </c>
      <c r="E26" s="453"/>
      <c r="F26" s="453"/>
      <c r="G26" s="452"/>
    </row>
    <row r="27" spans="1:7">
      <c r="A27" s="461"/>
      <c r="B27" s="465"/>
      <c r="C27" s="462"/>
      <c r="D27" s="458"/>
      <c r="E27" s="453"/>
      <c r="F27" s="453"/>
      <c r="G27" s="452"/>
    </row>
    <row r="28" spans="1:7">
      <c r="A28" s="461" t="s">
        <v>322</v>
      </c>
      <c r="B28" s="465"/>
      <c r="C28" s="462"/>
      <c r="D28" s="458"/>
      <c r="E28" s="453"/>
      <c r="F28" s="453"/>
      <c r="G28" s="452"/>
    </row>
    <row r="29" spans="1:7">
      <c r="A29" s="461"/>
      <c r="B29" s="465" t="s">
        <v>323</v>
      </c>
      <c r="C29" s="462"/>
      <c r="D29" s="458" t="s">
        <v>48</v>
      </c>
      <c r="E29" s="453"/>
      <c r="F29" s="453"/>
      <c r="G29" s="452"/>
    </row>
    <row r="30" spans="1:7">
      <c r="A30" s="461"/>
      <c r="B30" s="463" t="s">
        <v>324</v>
      </c>
      <c r="C30" s="462"/>
      <c r="D30" s="458" t="s">
        <v>50</v>
      </c>
      <c r="E30" s="453"/>
      <c r="F30" s="453"/>
      <c r="G30" s="452"/>
    </row>
    <row r="31" spans="1:7">
      <c r="A31" s="461"/>
      <c r="B31" s="463" t="s">
        <v>325</v>
      </c>
      <c r="C31" s="462"/>
      <c r="D31" s="458" t="s">
        <v>50</v>
      </c>
      <c r="E31" s="453"/>
      <c r="F31" s="453"/>
      <c r="G31" s="452"/>
    </row>
    <row r="32" spans="1:7">
      <c r="A32" s="461"/>
      <c r="B32" s="463" t="s">
        <v>326</v>
      </c>
      <c r="C32" s="462"/>
      <c r="D32" s="458" t="s">
        <v>41</v>
      </c>
      <c r="E32" s="453"/>
      <c r="F32" s="453"/>
      <c r="G32" s="452"/>
    </row>
    <row r="33" spans="1:7">
      <c r="A33" s="462"/>
      <c r="B33" s="466"/>
      <c r="C33" s="462"/>
      <c r="D33" s="466"/>
      <c r="E33" s="453"/>
      <c r="F33" s="453"/>
      <c r="G33" s="452"/>
    </row>
    <row r="34" spans="1:7">
      <c r="A34" s="461" t="s">
        <v>327</v>
      </c>
      <c r="B34" s="465"/>
      <c r="C34" s="462"/>
      <c r="D34" s="458"/>
      <c r="E34" s="453"/>
      <c r="F34" s="453"/>
      <c r="G34" s="452"/>
    </row>
    <row r="35" spans="1:7">
      <c r="A35" s="461"/>
      <c r="B35" s="465" t="s">
        <v>328</v>
      </c>
      <c r="C35" s="462">
        <v>44</v>
      </c>
      <c r="D35" s="458" t="s">
        <v>56</v>
      </c>
      <c r="E35" s="453">
        <v>5</v>
      </c>
      <c r="F35" s="453"/>
      <c r="G35" s="464"/>
    </row>
    <row r="36" spans="1:7">
      <c r="A36" s="461"/>
      <c r="B36" s="463" t="s">
        <v>330</v>
      </c>
      <c r="C36" s="462"/>
      <c r="D36" s="458"/>
      <c r="E36" s="453"/>
      <c r="F36" s="453"/>
      <c r="G36" s="452"/>
    </row>
    <row r="37" spans="1:7">
      <c r="A37" s="461"/>
      <c r="B37" s="460" t="s">
        <v>58</v>
      </c>
      <c r="C37" s="459"/>
      <c r="D37" s="458" t="s">
        <v>59</v>
      </c>
      <c r="E37" s="453"/>
      <c r="F37" s="453"/>
      <c r="G37" s="452"/>
    </row>
    <row r="38" spans="1:7">
      <c r="A38" s="461"/>
      <c r="B38" s="460" t="s">
        <v>60</v>
      </c>
      <c r="C38" s="459"/>
      <c r="D38" s="458" t="s">
        <v>59</v>
      </c>
      <c r="E38" s="453"/>
      <c r="F38" s="453"/>
      <c r="G38" s="452"/>
    </row>
    <row r="39" spans="1:7">
      <c r="A39" s="461"/>
      <c r="B39" s="460" t="s">
        <v>61</v>
      </c>
      <c r="C39" s="459"/>
      <c r="D39" s="458" t="s">
        <v>59</v>
      </c>
      <c r="E39" s="453"/>
      <c r="F39" s="453"/>
      <c r="G39" s="452"/>
    </row>
    <row r="40" spans="1:7">
      <c r="A40" s="461"/>
      <c r="B40" s="460" t="s">
        <v>62</v>
      </c>
      <c r="C40" s="459"/>
      <c r="D40" s="458" t="s">
        <v>59</v>
      </c>
      <c r="E40" s="453"/>
      <c r="F40" s="453"/>
      <c r="G40" s="452"/>
    </row>
    <row r="41" spans="1:7">
      <c r="A41" s="461"/>
      <c r="B41" s="460" t="s">
        <v>63</v>
      </c>
      <c r="C41" s="459"/>
      <c r="D41" s="458" t="s">
        <v>59</v>
      </c>
      <c r="E41" s="453"/>
      <c r="F41" s="453"/>
      <c r="G41" s="452"/>
    </row>
    <row r="42" spans="1:7">
      <c r="A42" s="461"/>
      <c r="B42" s="460" t="s">
        <v>64</v>
      </c>
      <c r="C42" s="459"/>
      <c r="D42" s="458" t="s">
        <v>59</v>
      </c>
      <c r="E42" s="453"/>
      <c r="F42" s="453"/>
      <c r="G42" s="452"/>
    </row>
    <row r="43" spans="1:7">
      <c r="A43" s="457"/>
      <c r="B43" s="456" t="s">
        <v>65</v>
      </c>
      <c r="C43" s="455"/>
      <c r="D43" s="454" t="s">
        <v>59</v>
      </c>
      <c r="E43" s="453"/>
      <c r="F43" s="453"/>
      <c r="G43" s="452"/>
    </row>
    <row r="44" spans="1:7">
      <c r="A44" s="625" t="s">
        <v>331</v>
      </c>
      <c r="B44" s="625"/>
      <c r="C44" s="626"/>
      <c r="D44" s="627"/>
      <c r="E44" s="627"/>
      <c r="F44" s="627"/>
      <c r="G44" s="628"/>
    </row>
    <row r="45" spans="1:7" ht="48.75" customHeight="1">
      <c r="A45" s="625" t="s">
        <v>333</v>
      </c>
      <c r="B45" s="625"/>
      <c r="C45" s="622" t="s">
        <v>2492</v>
      </c>
      <c r="D45" s="623"/>
      <c r="E45" s="623"/>
      <c r="F45" s="623"/>
      <c r="G45" s="623"/>
    </row>
    <row r="46" spans="1:7">
      <c r="A46" s="450"/>
      <c r="B46" s="450"/>
      <c r="C46" s="450"/>
      <c r="D46" s="450"/>
      <c r="E46" s="451"/>
      <c r="F46" s="451"/>
      <c r="G46" s="450"/>
    </row>
    <row r="47" spans="1:7">
      <c r="A47" s="447" t="s">
        <v>334</v>
      </c>
    </row>
    <row r="48" spans="1:7">
      <c r="A48" s="633" t="s">
        <v>1844</v>
      </c>
      <c r="B48" s="633"/>
      <c r="C48" s="633"/>
      <c r="D48" s="633"/>
      <c r="E48" s="633"/>
      <c r="F48" s="633"/>
      <c r="G48" s="633"/>
    </row>
    <row r="49" spans="1:7">
      <c r="A49" s="633" t="s">
        <v>1843</v>
      </c>
      <c r="B49" s="633"/>
      <c r="C49" s="633"/>
      <c r="D49" s="633"/>
      <c r="E49" s="633"/>
      <c r="F49" s="633"/>
      <c r="G49" s="633"/>
    </row>
    <row r="50" spans="1:7">
      <c r="A50" s="633" t="s">
        <v>1842</v>
      </c>
      <c r="B50" s="633"/>
      <c r="C50" s="633"/>
      <c r="D50" s="633"/>
      <c r="E50" s="633"/>
      <c r="F50" s="633"/>
      <c r="G50" s="633"/>
    </row>
    <row r="51" spans="1:7">
      <c r="A51" s="633" t="s">
        <v>1841</v>
      </c>
      <c r="B51" s="633"/>
      <c r="C51" s="633"/>
      <c r="D51" s="633"/>
      <c r="E51" s="633"/>
      <c r="F51" s="633"/>
      <c r="G51" s="633"/>
    </row>
    <row r="52" spans="1:7">
      <c r="A52" s="633" t="s">
        <v>1840</v>
      </c>
      <c r="B52" s="633"/>
      <c r="C52" s="633"/>
      <c r="D52" s="633"/>
      <c r="E52" s="633"/>
      <c r="F52" s="633"/>
      <c r="G52" s="633"/>
    </row>
    <row r="53" spans="1:7">
      <c r="A53" s="633" t="s">
        <v>1839</v>
      </c>
      <c r="B53" s="633"/>
      <c r="C53" s="633"/>
      <c r="D53" s="633"/>
      <c r="E53" s="633"/>
      <c r="F53" s="633"/>
      <c r="G53" s="633"/>
    </row>
    <row r="54" spans="1:7">
      <c r="A54" s="633"/>
      <c r="B54" s="633"/>
      <c r="C54" s="633"/>
      <c r="D54" s="633"/>
      <c r="E54" s="633"/>
      <c r="F54" s="633"/>
      <c r="G54" s="633"/>
    </row>
    <row r="55" spans="1:7">
      <c r="A55" s="633"/>
      <c r="B55" s="633"/>
      <c r="C55" s="633"/>
      <c r="D55" s="633"/>
      <c r="E55" s="633"/>
      <c r="F55" s="633"/>
      <c r="G55" s="633"/>
    </row>
    <row r="56" spans="1:7">
      <c r="A56" s="633"/>
      <c r="B56" s="633"/>
      <c r="C56" s="633"/>
      <c r="D56" s="633"/>
      <c r="E56" s="633"/>
      <c r="F56" s="633"/>
      <c r="G56" s="633"/>
    </row>
    <row r="57" spans="1:7">
      <c r="A57" s="633"/>
      <c r="B57" s="633"/>
      <c r="C57" s="633"/>
      <c r="D57" s="633"/>
      <c r="E57" s="633"/>
      <c r="F57" s="633"/>
      <c r="G57" s="633"/>
    </row>
  </sheetData>
  <mergeCells count="18">
    <mergeCell ref="A1:B1"/>
    <mergeCell ref="C1:D1"/>
    <mergeCell ref="C2:D2"/>
    <mergeCell ref="C3:D3"/>
    <mergeCell ref="A44:B44"/>
    <mergeCell ref="C44:G44"/>
    <mergeCell ref="A55:G55"/>
    <mergeCell ref="A56:G56"/>
    <mergeCell ref="A57:G57"/>
    <mergeCell ref="A45:B45"/>
    <mergeCell ref="C45:G45"/>
    <mergeCell ref="A48:G48"/>
    <mergeCell ref="A49:G49"/>
    <mergeCell ref="A50:G50"/>
    <mergeCell ref="A51:G51"/>
    <mergeCell ref="A52:G52"/>
    <mergeCell ref="A53:G53"/>
    <mergeCell ref="A54:G5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G57"/>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7.140625" style="99" bestFit="1" customWidth="1"/>
    <col min="6" max="6" width="20" style="99" bestFit="1" customWidth="1"/>
    <col min="7" max="7" width="60.85546875" style="79" customWidth="1"/>
    <col min="8" max="16384" width="9" style="69"/>
  </cols>
  <sheetData>
    <row r="1" spans="1:7">
      <c r="A1" s="659" t="s">
        <v>252</v>
      </c>
      <c r="B1" s="659"/>
      <c r="C1" s="659" t="s">
        <v>1456</v>
      </c>
      <c r="D1" s="659"/>
      <c r="E1" s="98" t="s">
        <v>1457</v>
      </c>
      <c r="F1" s="98" t="s">
        <v>1208</v>
      </c>
      <c r="G1" s="98" t="s">
        <v>1458</v>
      </c>
    </row>
    <row r="2" spans="1:7">
      <c r="A2" s="70" t="s">
        <v>1459</v>
      </c>
      <c r="B2" s="71"/>
      <c r="C2" s="660"/>
      <c r="D2" s="661"/>
      <c r="E2" s="72"/>
      <c r="F2" s="72"/>
      <c r="G2" s="73"/>
    </row>
    <row r="3" spans="1:7">
      <c r="A3" s="74" t="s">
        <v>1460</v>
      </c>
      <c r="B3" s="75"/>
      <c r="C3" s="662" t="s">
        <v>866</v>
      </c>
      <c r="D3" s="663"/>
      <c r="E3" s="72"/>
      <c r="F3" s="72"/>
      <c r="G3" s="73"/>
    </row>
    <row r="4" spans="1:7">
      <c r="A4" s="31" t="s">
        <v>1461</v>
      </c>
      <c r="B4" s="32"/>
      <c r="C4" s="31"/>
      <c r="D4" s="75"/>
      <c r="E4" s="72"/>
      <c r="F4" s="72"/>
      <c r="G4" s="73"/>
    </row>
    <row r="5" spans="1:7">
      <c r="A5" s="31"/>
      <c r="B5" s="32" t="s">
        <v>1462</v>
      </c>
      <c r="C5" s="74" t="s">
        <v>1454</v>
      </c>
      <c r="D5" s="32"/>
      <c r="E5" s="72"/>
      <c r="F5" s="72"/>
      <c r="G5" s="73"/>
    </row>
    <row r="6" spans="1:7">
      <c r="A6" s="31"/>
      <c r="B6" s="32" t="s">
        <v>1463</v>
      </c>
      <c r="C6" s="74" t="s">
        <v>1455</v>
      </c>
      <c r="D6" s="32"/>
      <c r="E6" s="72"/>
      <c r="F6" s="72"/>
      <c r="G6" s="73"/>
    </row>
    <row r="7" spans="1:7">
      <c r="A7" s="31"/>
      <c r="B7" s="32" t="s">
        <v>1464</v>
      </c>
      <c r="C7" s="74">
        <f>2014-1972</f>
        <v>42</v>
      </c>
      <c r="D7" s="32" t="s">
        <v>10</v>
      </c>
      <c r="E7" s="72">
        <v>1</v>
      </c>
      <c r="F7" s="72" t="s">
        <v>1210</v>
      </c>
      <c r="G7" s="128" t="s">
        <v>1465</v>
      </c>
    </row>
    <row r="8" spans="1:7">
      <c r="A8" s="31"/>
      <c r="B8" s="32" t="s">
        <v>1466</v>
      </c>
      <c r="C8" s="74">
        <f>2000*3.3</f>
        <v>6600</v>
      </c>
      <c r="D8" s="32" t="s">
        <v>12</v>
      </c>
      <c r="E8" s="72">
        <v>1</v>
      </c>
      <c r="F8" s="72" t="s">
        <v>1210</v>
      </c>
      <c r="G8" s="73" t="s">
        <v>1467</v>
      </c>
    </row>
    <row r="9" spans="1:7" ht="31.5">
      <c r="A9" s="31"/>
      <c r="B9" s="32" t="s">
        <v>1468</v>
      </c>
      <c r="C9" s="74">
        <f>1000*((2045+543+521)/365)*6.28</f>
        <v>53491.835616438366</v>
      </c>
      <c r="D9" s="32" t="s">
        <v>15</v>
      </c>
      <c r="E9" s="72">
        <v>2</v>
      </c>
      <c r="F9" s="72"/>
      <c r="G9" s="73" t="s">
        <v>1469</v>
      </c>
    </row>
    <row r="10" spans="1:7" ht="31.5">
      <c r="A10" s="31"/>
      <c r="B10" s="32" t="s">
        <v>1470</v>
      </c>
      <c r="C10" s="74">
        <f>SUM(62,32,29)</f>
        <v>123</v>
      </c>
      <c r="D10" s="32"/>
      <c r="E10" s="72">
        <v>1</v>
      </c>
      <c r="F10" s="72" t="s">
        <v>1210</v>
      </c>
      <c r="G10" s="73" t="s">
        <v>1471</v>
      </c>
    </row>
    <row r="11" spans="1:7">
      <c r="A11" s="31"/>
      <c r="B11" s="32" t="s">
        <v>978</v>
      </c>
      <c r="C11" s="74">
        <f>SUM(49,14)</f>
        <v>63</v>
      </c>
      <c r="D11" s="32"/>
      <c r="E11" s="72">
        <v>1</v>
      </c>
      <c r="F11" s="72" t="s">
        <v>1210</v>
      </c>
      <c r="G11" s="73" t="s">
        <v>1472</v>
      </c>
    </row>
    <row r="12" spans="1:7">
      <c r="A12" s="31"/>
      <c r="B12" s="32" t="s">
        <v>979</v>
      </c>
      <c r="C12" s="74"/>
      <c r="D12" s="32" t="s">
        <v>19</v>
      </c>
      <c r="E12" s="72"/>
      <c r="F12" s="72"/>
      <c r="G12" s="73"/>
    </row>
    <row r="13" spans="1:7">
      <c r="A13" s="31"/>
      <c r="B13" s="32" t="s">
        <v>1152</v>
      </c>
      <c r="C13" s="74"/>
      <c r="D13" s="32" t="s">
        <v>21</v>
      </c>
      <c r="E13" s="72"/>
      <c r="F13" s="72"/>
      <c r="G13" s="73"/>
    </row>
    <row r="14" spans="1:7">
      <c r="A14" s="31"/>
      <c r="B14" s="32" t="s">
        <v>1367</v>
      </c>
      <c r="C14" s="74"/>
      <c r="D14" s="32" t="s">
        <v>24</v>
      </c>
      <c r="E14" s="72"/>
      <c r="F14" s="72"/>
      <c r="G14" s="73"/>
    </row>
    <row r="15" spans="1:7">
      <c r="A15" s="31"/>
      <c r="B15" s="32"/>
      <c r="C15" s="74"/>
      <c r="D15" s="32"/>
      <c r="E15" s="72"/>
      <c r="F15" s="72"/>
      <c r="G15" s="73"/>
    </row>
    <row r="16" spans="1:7">
      <c r="A16" s="31" t="s">
        <v>1473</v>
      </c>
      <c r="B16" s="32"/>
      <c r="C16" s="74"/>
      <c r="D16" s="32"/>
      <c r="E16" s="72"/>
      <c r="F16" s="72"/>
      <c r="G16" s="73"/>
    </row>
    <row r="17" spans="1:7" ht="47.25">
      <c r="A17" s="31"/>
      <c r="B17" s="32" t="s">
        <v>1474</v>
      </c>
      <c r="C17" s="74">
        <f>((23.38+15.68+90.99)*10^9*35.14)/((106.5+60.25+27.41)*10^6*6.28)</f>
        <v>3747.940663554125</v>
      </c>
      <c r="D17" s="32" t="s">
        <v>28</v>
      </c>
      <c r="E17" s="72">
        <v>1</v>
      </c>
      <c r="F17" s="72" t="s">
        <v>1210</v>
      </c>
      <c r="G17" s="73" t="s">
        <v>1475</v>
      </c>
    </row>
    <row r="18" spans="1:7" ht="47.25">
      <c r="A18" s="31"/>
      <c r="B18" s="32" t="s">
        <v>104</v>
      </c>
      <c r="C18" s="74">
        <f>(141.81+76.69+48.63)/(106.5+60.25+27.41)</f>
        <v>1.3758240626287599</v>
      </c>
      <c r="D18" s="32" t="s">
        <v>31</v>
      </c>
      <c r="E18" s="72">
        <v>1</v>
      </c>
      <c r="F18" s="72" t="s">
        <v>1210</v>
      </c>
      <c r="G18" s="73" t="s">
        <v>1476</v>
      </c>
    </row>
    <row r="19" spans="1:7" ht="31.5">
      <c r="A19" s="31"/>
      <c r="B19" s="35" t="s">
        <v>1477</v>
      </c>
      <c r="C19" s="74">
        <f>(285+134)/(106.5+60.25+27.41)</f>
        <v>2.1580140090646891</v>
      </c>
      <c r="D19" s="32" t="s">
        <v>31</v>
      </c>
      <c r="E19" s="72">
        <v>1</v>
      </c>
      <c r="F19" s="72" t="s">
        <v>1210</v>
      </c>
      <c r="G19" s="73" t="s">
        <v>1478</v>
      </c>
    </row>
    <row r="20" spans="1:7">
      <c r="A20" s="31"/>
      <c r="B20" s="35" t="s">
        <v>108</v>
      </c>
      <c r="C20" s="74"/>
      <c r="D20" s="32" t="s">
        <v>35</v>
      </c>
      <c r="E20" s="72"/>
      <c r="F20" s="72"/>
    </row>
    <row r="21" spans="1:7">
      <c r="A21" s="31"/>
      <c r="B21" s="35" t="s">
        <v>1479</v>
      </c>
      <c r="C21" s="74"/>
      <c r="D21" s="32" t="s">
        <v>28</v>
      </c>
      <c r="E21" s="72">
        <v>1</v>
      </c>
      <c r="F21" s="72" t="s">
        <v>1210</v>
      </c>
      <c r="G21" s="73" t="s">
        <v>1480</v>
      </c>
    </row>
    <row r="22" spans="1:7">
      <c r="A22" s="31"/>
      <c r="B22" s="35" t="s">
        <v>110</v>
      </c>
      <c r="C22" s="74"/>
      <c r="D22" s="32" t="s">
        <v>39</v>
      </c>
      <c r="E22" s="72"/>
      <c r="F22" s="72"/>
      <c r="G22" s="73"/>
    </row>
    <row r="23" spans="1:7">
      <c r="A23" s="31"/>
      <c r="B23" s="35" t="s">
        <v>111</v>
      </c>
      <c r="C23" s="74"/>
      <c r="D23" s="32" t="s">
        <v>41</v>
      </c>
      <c r="E23" s="72"/>
      <c r="F23" s="72"/>
      <c r="G23" s="73"/>
    </row>
    <row r="24" spans="1:7">
      <c r="A24" s="31"/>
      <c r="B24" s="35" t="s">
        <v>1481</v>
      </c>
      <c r="C24" s="74"/>
      <c r="D24" s="32" t="s">
        <v>41</v>
      </c>
      <c r="E24" s="72"/>
      <c r="F24" s="72"/>
      <c r="G24" s="73"/>
    </row>
    <row r="25" spans="1:7">
      <c r="A25" s="31"/>
      <c r="B25" s="32" t="s">
        <v>114</v>
      </c>
      <c r="C25" s="74"/>
      <c r="D25" s="32" t="s">
        <v>41</v>
      </c>
      <c r="E25" s="72"/>
      <c r="F25" s="72"/>
      <c r="G25" s="73"/>
    </row>
    <row r="26" spans="1:7">
      <c r="A26" s="31"/>
      <c r="B26" s="32" t="s">
        <v>1482</v>
      </c>
      <c r="C26" s="74"/>
      <c r="D26" s="32" t="s">
        <v>41</v>
      </c>
      <c r="E26" s="72"/>
      <c r="F26" s="72"/>
      <c r="G26" s="73"/>
    </row>
    <row r="27" spans="1:7">
      <c r="A27" s="31"/>
      <c r="B27" s="32"/>
      <c r="C27" s="74"/>
      <c r="D27" s="32"/>
      <c r="E27" s="72"/>
      <c r="F27" s="72"/>
      <c r="G27" s="73"/>
    </row>
    <row r="28" spans="1:7">
      <c r="A28" s="31" t="s">
        <v>1483</v>
      </c>
      <c r="B28" s="32"/>
      <c r="C28" s="74"/>
      <c r="D28" s="32"/>
      <c r="E28" s="72"/>
      <c r="F28" s="72"/>
      <c r="G28" s="73"/>
    </row>
    <row r="29" spans="1:7">
      <c r="A29" s="31"/>
      <c r="B29" s="32" t="s">
        <v>117</v>
      </c>
      <c r="C29" s="74"/>
      <c r="D29" s="32" t="s">
        <v>48</v>
      </c>
      <c r="E29" s="72"/>
      <c r="F29" s="72"/>
      <c r="G29" s="73"/>
    </row>
    <row r="30" spans="1:7">
      <c r="A30" s="31"/>
      <c r="B30" s="35" t="s">
        <v>118</v>
      </c>
      <c r="C30" s="74"/>
      <c r="D30" s="32" t="s">
        <v>50</v>
      </c>
      <c r="E30" s="72"/>
      <c r="F30" s="72"/>
      <c r="G30" s="73"/>
    </row>
    <row r="31" spans="1:7">
      <c r="A31" s="31"/>
      <c r="B31" s="35" t="s">
        <v>1484</v>
      </c>
      <c r="C31" s="74"/>
      <c r="D31" s="32" t="s">
        <v>50</v>
      </c>
      <c r="E31" s="72"/>
      <c r="F31" s="72"/>
      <c r="G31" s="73"/>
    </row>
    <row r="32" spans="1:7">
      <c r="A32" s="31"/>
      <c r="B32" s="35" t="s">
        <v>120</v>
      </c>
      <c r="C32" s="74"/>
      <c r="D32" s="32" t="s">
        <v>41</v>
      </c>
      <c r="E32" s="72"/>
      <c r="F32" s="72"/>
      <c r="G32" s="73"/>
    </row>
    <row r="33" spans="1:7">
      <c r="A33" s="74"/>
      <c r="B33" s="75"/>
      <c r="C33" s="74"/>
      <c r="D33" s="75"/>
      <c r="E33" s="72"/>
      <c r="F33" s="72"/>
      <c r="G33" s="73"/>
    </row>
    <row r="34" spans="1:7">
      <c r="A34" s="31" t="s">
        <v>1485</v>
      </c>
      <c r="B34" s="32"/>
      <c r="C34" s="74"/>
      <c r="D34" s="32"/>
      <c r="E34" s="72"/>
      <c r="F34" s="72"/>
      <c r="G34" s="73"/>
    </row>
    <row r="35" spans="1:7">
      <c r="A35" s="31"/>
      <c r="B35" s="32" t="s">
        <v>122</v>
      </c>
      <c r="C35" s="74"/>
      <c r="D35" s="32" t="s">
        <v>56</v>
      </c>
      <c r="E35" s="72"/>
      <c r="F35" s="72"/>
      <c r="G35" s="73"/>
    </row>
    <row r="36" spans="1:7">
      <c r="A36" s="31"/>
      <c r="B36" s="35" t="s">
        <v>123</v>
      </c>
      <c r="C36" s="74"/>
      <c r="D36" s="32"/>
      <c r="E36" s="72"/>
      <c r="F36" s="72"/>
      <c r="G36" s="73"/>
    </row>
    <row r="37" spans="1:7">
      <c r="A37" s="31"/>
      <c r="B37" s="36" t="s">
        <v>58</v>
      </c>
      <c r="C37" s="37"/>
      <c r="D37" s="32" t="s">
        <v>59</v>
      </c>
      <c r="E37" s="72"/>
      <c r="F37" s="72"/>
      <c r="G37" s="73"/>
    </row>
    <row r="38" spans="1:7">
      <c r="A38" s="31"/>
      <c r="B38" s="36" t="s">
        <v>60</v>
      </c>
      <c r="C38" s="37"/>
      <c r="D38" s="32" t="s">
        <v>59</v>
      </c>
      <c r="E38" s="72"/>
      <c r="F38" s="72"/>
      <c r="G38" s="73"/>
    </row>
    <row r="39" spans="1:7">
      <c r="A39" s="31"/>
      <c r="B39" s="36" t="s">
        <v>61</v>
      </c>
      <c r="C39" s="37"/>
      <c r="D39" s="32" t="s">
        <v>59</v>
      </c>
      <c r="E39" s="72"/>
      <c r="F39" s="72"/>
      <c r="G39" s="73"/>
    </row>
    <row r="40" spans="1:7">
      <c r="A40" s="31"/>
      <c r="B40" s="36" t="s">
        <v>62</v>
      </c>
      <c r="C40" s="37"/>
      <c r="D40" s="32" t="s">
        <v>59</v>
      </c>
      <c r="E40" s="72"/>
      <c r="F40" s="72"/>
      <c r="G40" s="73"/>
    </row>
    <row r="41" spans="1:7">
      <c r="A41" s="31"/>
      <c r="B41" s="36" t="s">
        <v>63</v>
      </c>
      <c r="C41" s="37"/>
      <c r="D41" s="32" t="s">
        <v>59</v>
      </c>
      <c r="E41" s="72"/>
      <c r="F41" s="72"/>
      <c r="G41" s="73"/>
    </row>
    <row r="42" spans="1:7">
      <c r="A42" s="31"/>
      <c r="B42" s="36" t="s">
        <v>64</v>
      </c>
      <c r="C42" s="37"/>
      <c r="D42" s="32" t="s">
        <v>59</v>
      </c>
      <c r="E42" s="72"/>
      <c r="F42" s="72"/>
      <c r="G42" s="73"/>
    </row>
    <row r="43" spans="1:7">
      <c r="A43" s="38"/>
      <c r="B43" s="39" t="s">
        <v>65</v>
      </c>
      <c r="C43" s="40"/>
      <c r="D43" s="125" t="s">
        <v>59</v>
      </c>
      <c r="E43" s="72"/>
      <c r="F43" s="72"/>
      <c r="G43" s="73"/>
    </row>
    <row r="44" spans="1:7">
      <c r="A44" s="664" t="s">
        <v>1486</v>
      </c>
      <c r="B44" s="664"/>
      <c r="C44" s="665"/>
      <c r="D44" s="666"/>
      <c r="E44" s="666"/>
      <c r="F44" s="666"/>
      <c r="G44" s="667"/>
    </row>
    <row r="45" spans="1:7">
      <c r="A45" s="664" t="s">
        <v>127</v>
      </c>
      <c r="B45" s="664"/>
      <c r="C45" s="685" t="s">
        <v>1600</v>
      </c>
      <c r="D45" s="666"/>
      <c r="E45" s="666"/>
      <c r="F45" s="666"/>
      <c r="G45" s="667"/>
    </row>
    <row r="46" spans="1:7">
      <c r="A46" s="77"/>
      <c r="B46" s="77"/>
      <c r="C46" s="77"/>
      <c r="D46" s="77"/>
      <c r="E46" s="101"/>
      <c r="F46" s="101"/>
      <c r="G46" s="77"/>
    </row>
    <row r="47" spans="1:7">
      <c r="A47" s="69" t="s">
        <v>129</v>
      </c>
    </row>
    <row r="48" spans="1:7">
      <c r="A48" s="668" t="s">
        <v>1487</v>
      </c>
      <c r="B48" s="668"/>
      <c r="C48" s="668"/>
      <c r="D48" s="668"/>
      <c r="E48" s="668"/>
      <c r="F48" s="668"/>
      <c r="G48" s="668"/>
    </row>
    <row r="49" spans="1:7">
      <c r="A49" s="668" t="s">
        <v>1488</v>
      </c>
      <c r="B49" s="668"/>
      <c r="C49" s="668"/>
      <c r="D49" s="668"/>
      <c r="E49" s="668"/>
      <c r="F49" s="668"/>
      <c r="G49" s="668"/>
    </row>
    <row r="50" spans="1:7">
      <c r="A50" s="668"/>
      <c r="B50" s="668"/>
      <c r="C50" s="668"/>
      <c r="D50" s="668"/>
      <c r="E50" s="668"/>
      <c r="F50" s="668"/>
      <c r="G50" s="668"/>
    </row>
    <row r="51" spans="1:7">
      <c r="A51" s="668"/>
      <c r="B51" s="668"/>
      <c r="C51" s="668"/>
      <c r="D51" s="668"/>
      <c r="E51" s="668"/>
      <c r="F51" s="668"/>
      <c r="G51" s="668"/>
    </row>
    <row r="52" spans="1:7">
      <c r="A52" s="668"/>
      <c r="B52" s="668"/>
      <c r="C52" s="668"/>
      <c r="D52" s="668"/>
      <c r="E52" s="668"/>
      <c r="F52" s="668"/>
      <c r="G52" s="668"/>
    </row>
    <row r="53" spans="1:7">
      <c r="A53" s="668"/>
      <c r="B53" s="668"/>
      <c r="C53" s="668"/>
      <c r="D53" s="668"/>
      <c r="E53" s="668"/>
      <c r="F53" s="668"/>
      <c r="G53" s="668"/>
    </row>
    <row r="54" spans="1:7">
      <c r="A54" s="668"/>
      <c r="B54" s="668"/>
      <c r="C54" s="668"/>
      <c r="D54" s="668"/>
      <c r="E54" s="668"/>
      <c r="F54" s="668"/>
      <c r="G54" s="668"/>
    </row>
    <row r="55" spans="1:7">
      <c r="A55" s="668"/>
      <c r="B55" s="668"/>
      <c r="C55" s="668"/>
      <c r="D55" s="668"/>
      <c r="E55" s="668"/>
      <c r="F55" s="668"/>
      <c r="G55" s="668"/>
    </row>
    <row r="56" spans="1:7">
      <c r="A56" s="668"/>
      <c r="B56" s="668"/>
      <c r="C56" s="668"/>
      <c r="D56" s="668"/>
      <c r="E56" s="668"/>
      <c r="F56" s="668"/>
      <c r="G56" s="668"/>
    </row>
    <row r="57" spans="1:7">
      <c r="A57" s="668"/>
      <c r="B57" s="668"/>
      <c r="C57" s="668"/>
      <c r="D57" s="668"/>
      <c r="E57" s="668"/>
      <c r="F57" s="668"/>
      <c r="G57" s="668"/>
    </row>
  </sheetData>
  <mergeCells count="18">
    <mergeCell ref="A1:B1"/>
    <mergeCell ref="C1:D1"/>
    <mergeCell ref="C2:D2"/>
    <mergeCell ref="C3:D3"/>
    <mergeCell ref="A44:B44"/>
    <mergeCell ref="C44:G44"/>
    <mergeCell ref="A57:G57"/>
    <mergeCell ref="A45:B45"/>
    <mergeCell ref="C45:G45"/>
    <mergeCell ref="A48:G48"/>
    <mergeCell ref="A49:G49"/>
    <mergeCell ref="A50:G50"/>
    <mergeCell ref="A51:G51"/>
    <mergeCell ref="A52:G52"/>
    <mergeCell ref="A53:G53"/>
    <mergeCell ref="A54:G54"/>
    <mergeCell ref="A55:G55"/>
    <mergeCell ref="A56:G56"/>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G57"/>
  <sheetViews>
    <sheetView workbookViewId="0">
      <selection sqref="A1:B1"/>
    </sheetView>
  </sheetViews>
  <sheetFormatPr defaultColWidth="9" defaultRowHeight="15.75"/>
  <cols>
    <col min="1" max="1" width="5.28515625" style="296" customWidth="1"/>
    <col min="2" max="2" width="31.28515625" style="297" customWidth="1"/>
    <col min="3" max="3" width="15.140625" style="297" customWidth="1"/>
    <col min="4" max="4" width="18.140625" style="297" customWidth="1"/>
    <col min="5" max="5" width="9" style="298"/>
    <col min="6" max="6" width="20" style="298" bestFit="1" customWidth="1"/>
    <col min="7" max="7" width="60.85546875" style="297" customWidth="1"/>
    <col min="8" max="16384" width="9" style="296"/>
  </cols>
  <sheetData>
    <row r="1" spans="1:7">
      <c r="A1" s="701" t="s">
        <v>1912</v>
      </c>
      <c r="B1" s="701"/>
      <c r="C1" s="701" t="s">
        <v>1911</v>
      </c>
      <c r="D1" s="701"/>
      <c r="E1" s="318" t="s">
        <v>1910</v>
      </c>
      <c r="F1" s="318" t="s">
        <v>1208</v>
      </c>
      <c r="G1" s="318" t="s">
        <v>1909</v>
      </c>
    </row>
    <row r="2" spans="1:7">
      <c r="A2" s="317" t="s">
        <v>1908</v>
      </c>
      <c r="B2" s="316"/>
      <c r="C2" s="706"/>
      <c r="D2" s="707"/>
      <c r="E2" s="302"/>
      <c r="F2" s="302"/>
      <c r="G2" s="301"/>
    </row>
    <row r="3" spans="1:7">
      <c r="A3" s="311" t="s">
        <v>1907</v>
      </c>
      <c r="B3" s="314"/>
      <c r="C3" s="708" t="s">
        <v>1906</v>
      </c>
      <c r="D3" s="709"/>
      <c r="E3" s="302">
        <v>3</v>
      </c>
      <c r="F3" s="302"/>
      <c r="G3" s="301"/>
    </row>
    <row r="4" spans="1:7">
      <c r="A4" s="310" t="s">
        <v>1905</v>
      </c>
      <c r="B4" s="313"/>
      <c r="C4" s="310"/>
      <c r="D4" s="314"/>
      <c r="E4" s="302"/>
      <c r="F4" s="302"/>
      <c r="G4" s="301"/>
    </row>
    <row r="5" spans="1:7">
      <c r="A5" s="310"/>
      <c r="B5" s="313" t="s">
        <v>1904</v>
      </c>
      <c r="C5" s="311" t="s">
        <v>1903</v>
      </c>
      <c r="D5" s="307"/>
      <c r="E5" s="302"/>
      <c r="F5" s="302"/>
      <c r="G5" s="301"/>
    </row>
    <row r="6" spans="1:7" ht="78.75">
      <c r="A6" s="310"/>
      <c r="B6" s="313" t="s">
        <v>1902</v>
      </c>
      <c r="C6" s="319" t="s">
        <v>1901</v>
      </c>
      <c r="D6" s="307"/>
      <c r="E6" s="302">
        <v>1</v>
      </c>
      <c r="F6" s="302"/>
      <c r="G6" s="301" t="s">
        <v>1900</v>
      </c>
    </row>
    <row r="7" spans="1:7" ht="47.25">
      <c r="A7" s="310"/>
      <c r="B7" s="313" t="s">
        <v>1899</v>
      </c>
      <c r="C7" s="311">
        <f>2016-1967</f>
        <v>49</v>
      </c>
      <c r="D7" s="307" t="s">
        <v>10</v>
      </c>
      <c r="E7" s="302">
        <v>2</v>
      </c>
      <c r="F7" s="302"/>
      <c r="G7" s="301" t="s">
        <v>1898</v>
      </c>
    </row>
    <row r="8" spans="1:7" ht="31.5">
      <c r="A8" s="310"/>
      <c r="B8" s="313" t="s">
        <v>1897</v>
      </c>
      <c r="C8" s="311" t="s">
        <v>1896</v>
      </c>
      <c r="D8" s="307" t="s">
        <v>12</v>
      </c>
      <c r="E8" s="302">
        <v>3</v>
      </c>
      <c r="F8" s="302"/>
      <c r="G8" s="301" t="s">
        <v>1895</v>
      </c>
    </row>
    <row r="9" spans="1:7" ht="31.5">
      <c r="A9" s="310"/>
      <c r="B9" s="313" t="s">
        <v>1894</v>
      </c>
      <c r="C9" s="315">
        <v>390000</v>
      </c>
      <c r="D9" s="307" t="s">
        <v>15</v>
      </c>
      <c r="E9" s="302">
        <v>2</v>
      </c>
      <c r="F9" s="302"/>
      <c r="G9" s="301" t="s">
        <v>1893</v>
      </c>
    </row>
    <row r="10" spans="1:7" ht="47.25">
      <c r="A10" s="310"/>
      <c r="B10" s="313" t="s">
        <v>1892</v>
      </c>
      <c r="C10" s="311">
        <v>300</v>
      </c>
      <c r="D10" s="307"/>
      <c r="E10" s="302">
        <v>2</v>
      </c>
      <c r="F10" s="302"/>
      <c r="G10" s="301" t="s">
        <v>1891</v>
      </c>
    </row>
    <row r="11" spans="1:7">
      <c r="A11" s="310"/>
      <c r="B11" s="313" t="s">
        <v>1890</v>
      </c>
      <c r="C11" s="311"/>
      <c r="D11" s="307"/>
      <c r="E11" s="302"/>
      <c r="F11" s="302"/>
      <c r="G11" s="301"/>
    </row>
    <row r="12" spans="1:7">
      <c r="A12" s="310"/>
      <c r="B12" s="313" t="s">
        <v>1889</v>
      </c>
      <c r="C12" s="311"/>
      <c r="D12" s="307" t="s">
        <v>19</v>
      </c>
      <c r="E12" s="302"/>
      <c r="F12" s="302"/>
      <c r="G12" s="301"/>
    </row>
    <row r="13" spans="1:7">
      <c r="A13" s="310"/>
      <c r="B13" s="313" t="s">
        <v>1888</v>
      </c>
      <c r="C13" s="311"/>
      <c r="D13" s="307" t="s">
        <v>21</v>
      </c>
      <c r="E13" s="302"/>
      <c r="F13" s="302"/>
      <c r="G13" s="301"/>
    </row>
    <row r="14" spans="1:7">
      <c r="A14" s="310"/>
      <c r="B14" s="313" t="s">
        <v>1887</v>
      </c>
      <c r="C14" s="311"/>
      <c r="D14" s="307" t="s">
        <v>24</v>
      </c>
      <c r="E14" s="302"/>
      <c r="F14" s="302"/>
      <c r="G14" s="301"/>
    </row>
    <row r="15" spans="1:7">
      <c r="A15" s="310"/>
      <c r="B15" s="313"/>
      <c r="C15" s="311"/>
      <c r="D15" s="307"/>
      <c r="E15" s="302"/>
      <c r="F15" s="302"/>
      <c r="G15" s="301"/>
    </row>
    <row r="16" spans="1:7">
      <c r="A16" s="310" t="s">
        <v>1886</v>
      </c>
      <c r="B16" s="313"/>
      <c r="C16" s="311"/>
      <c r="D16" s="307"/>
      <c r="E16" s="302"/>
      <c r="F16" s="302"/>
      <c r="G16" s="301"/>
    </row>
    <row r="17" spans="1:7">
      <c r="A17" s="310"/>
      <c r="B17" s="313" t="s">
        <v>1885</v>
      </c>
      <c r="C17" s="311"/>
      <c r="D17" s="307" t="s">
        <v>28</v>
      </c>
      <c r="E17" s="302"/>
      <c r="F17" s="302"/>
      <c r="G17" s="301"/>
    </row>
    <row r="18" spans="1:7" ht="31.5">
      <c r="A18" s="310"/>
      <c r="B18" s="313" t="s">
        <v>1884</v>
      </c>
      <c r="C18" s="311">
        <f>197.324/337.93</f>
        <v>0.58391974669310209</v>
      </c>
      <c r="D18" s="307" t="s">
        <v>31</v>
      </c>
      <c r="E18" s="302">
        <v>1</v>
      </c>
      <c r="F18" s="302"/>
      <c r="G18" s="301" t="s">
        <v>1883</v>
      </c>
    </row>
    <row r="19" spans="1:7">
      <c r="A19" s="310"/>
      <c r="B19" s="312" t="s">
        <v>1882</v>
      </c>
      <c r="C19" s="311"/>
      <c r="D19" s="307" t="s">
        <v>31</v>
      </c>
      <c r="E19" s="302"/>
      <c r="F19" s="302"/>
      <c r="G19" s="301"/>
    </row>
    <row r="20" spans="1:7">
      <c r="A20" s="310"/>
      <c r="B20" s="312" t="s">
        <v>1881</v>
      </c>
      <c r="C20" s="311"/>
      <c r="D20" s="307" t="s">
        <v>35</v>
      </c>
      <c r="E20" s="302"/>
      <c r="F20" s="302"/>
      <c r="G20" s="301"/>
    </row>
    <row r="21" spans="1:7">
      <c r="A21" s="310"/>
      <c r="B21" s="312" t="s">
        <v>1880</v>
      </c>
      <c r="C21" s="311"/>
      <c r="D21" s="307" t="s">
        <v>28</v>
      </c>
      <c r="E21" s="302"/>
      <c r="F21" s="302"/>
      <c r="G21" s="301"/>
    </row>
    <row r="22" spans="1:7">
      <c r="A22" s="310"/>
      <c r="B22" s="312" t="s">
        <v>1879</v>
      </c>
      <c r="C22" s="311"/>
      <c r="D22" s="307" t="s">
        <v>39</v>
      </c>
      <c r="E22" s="302"/>
      <c r="F22" s="302"/>
      <c r="G22" s="301"/>
    </row>
    <row r="23" spans="1:7">
      <c r="A23" s="310"/>
      <c r="B23" s="312" t="s">
        <v>1878</v>
      </c>
      <c r="C23" s="311"/>
      <c r="D23" s="307" t="s">
        <v>41</v>
      </c>
      <c r="E23" s="302"/>
      <c r="F23" s="302"/>
      <c r="G23" s="301"/>
    </row>
    <row r="24" spans="1:7">
      <c r="A24" s="310"/>
      <c r="B24" s="312" t="s">
        <v>1877</v>
      </c>
      <c r="C24" s="311"/>
      <c r="D24" s="307" t="s">
        <v>41</v>
      </c>
      <c r="E24" s="302"/>
      <c r="F24" s="302"/>
      <c r="G24" s="301"/>
    </row>
    <row r="25" spans="1:7">
      <c r="A25" s="310"/>
      <c r="B25" s="313" t="s">
        <v>1876</v>
      </c>
      <c r="C25" s="311"/>
      <c r="D25" s="307" t="s">
        <v>41</v>
      </c>
      <c r="E25" s="302"/>
      <c r="F25" s="302"/>
      <c r="G25" s="301"/>
    </row>
    <row r="26" spans="1:7">
      <c r="A26" s="310"/>
      <c r="B26" s="313" t="s">
        <v>1875</v>
      </c>
      <c r="C26" s="311"/>
      <c r="D26" s="307" t="s">
        <v>41</v>
      </c>
      <c r="E26" s="302"/>
      <c r="F26" s="302"/>
      <c r="G26" s="301"/>
    </row>
    <row r="27" spans="1:7">
      <c r="A27" s="310"/>
      <c r="B27" s="313"/>
      <c r="C27" s="311"/>
      <c r="D27" s="307"/>
      <c r="E27" s="302"/>
      <c r="F27" s="302"/>
      <c r="G27" s="301"/>
    </row>
    <row r="28" spans="1:7">
      <c r="A28" s="310" t="s">
        <v>1874</v>
      </c>
      <c r="B28" s="313"/>
      <c r="C28" s="311"/>
      <c r="D28" s="307"/>
      <c r="E28" s="302"/>
      <c r="F28" s="302"/>
      <c r="G28" s="301"/>
    </row>
    <row r="29" spans="1:7">
      <c r="A29" s="310"/>
      <c r="B29" s="313" t="s">
        <v>1873</v>
      </c>
      <c r="C29" s="311"/>
      <c r="D29" s="307" t="s">
        <v>48</v>
      </c>
      <c r="E29" s="302"/>
      <c r="F29" s="302"/>
      <c r="G29" s="301"/>
    </row>
    <row r="30" spans="1:7">
      <c r="A30" s="310"/>
      <c r="B30" s="312" t="s">
        <v>1872</v>
      </c>
      <c r="C30" s="311"/>
      <c r="D30" s="307" t="s">
        <v>50</v>
      </c>
      <c r="E30" s="302"/>
      <c r="F30" s="302"/>
      <c r="G30" s="301"/>
    </row>
    <row r="31" spans="1:7">
      <c r="A31" s="310"/>
      <c r="B31" s="312" t="s">
        <v>1871</v>
      </c>
      <c r="C31" s="311"/>
      <c r="D31" s="307" t="s">
        <v>50</v>
      </c>
      <c r="E31" s="302"/>
      <c r="F31" s="302"/>
      <c r="G31" s="301"/>
    </row>
    <row r="32" spans="1:7">
      <c r="A32" s="310"/>
      <c r="B32" s="312" t="s">
        <v>1870</v>
      </c>
      <c r="C32" s="311"/>
      <c r="D32" s="307" t="s">
        <v>41</v>
      </c>
      <c r="E32" s="302"/>
      <c r="F32" s="302"/>
      <c r="G32" s="301"/>
    </row>
    <row r="33" spans="1:7">
      <c r="A33" s="311"/>
      <c r="B33" s="314"/>
      <c r="C33" s="311"/>
      <c r="D33" s="314"/>
      <c r="E33" s="302"/>
      <c r="F33" s="302"/>
      <c r="G33" s="301"/>
    </row>
    <row r="34" spans="1:7">
      <c r="A34" s="310" t="s">
        <v>1869</v>
      </c>
      <c r="B34" s="313"/>
      <c r="C34" s="311"/>
      <c r="D34" s="307"/>
      <c r="E34" s="302"/>
      <c r="F34" s="302"/>
      <c r="G34" s="301"/>
    </row>
    <row r="35" spans="1:7" ht="31.5">
      <c r="A35" s="310"/>
      <c r="B35" s="313" t="s">
        <v>1868</v>
      </c>
      <c r="C35" s="311">
        <v>24.1</v>
      </c>
      <c r="D35" s="307" t="s">
        <v>56</v>
      </c>
      <c r="E35" s="302">
        <v>5</v>
      </c>
      <c r="F35" s="302"/>
      <c r="G35" s="301" t="s">
        <v>1867</v>
      </c>
    </row>
    <row r="36" spans="1:7">
      <c r="A36" s="310"/>
      <c r="B36" s="312" t="s">
        <v>1866</v>
      </c>
      <c r="C36" s="311"/>
      <c r="D36" s="307"/>
      <c r="E36" s="302"/>
      <c r="F36" s="302"/>
      <c r="G36" s="301"/>
    </row>
    <row r="37" spans="1:7">
      <c r="A37" s="310"/>
      <c r="B37" s="309" t="s">
        <v>58</v>
      </c>
      <c r="C37" s="308"/>
      <c r="D37" s="307" t="s">
        <v>59</v>
      </c>
      <c r="E37" s="302"/>
      <c r="F37" s="302"/>
      <c r="G37" s="301"/>
    </row>
    <row r="38" spans="1:7">
      <c r="A38" s="310"/>
      <c r="B38" s="309" t="s">
        <v>60</v>
      </c>
      <c r="C38" s="308"/>
      <c r="D38" s="307" t="s">
        <v>59</v>
      </c>
      <c r="E38" s="302"/>
      <c r="F38" s="302"/>
      <c r="G38" s="301"/>
    </row>
    <row r="39" spans="1:7">
      <c r="A39" s="310"/>
      <c r="B39" s="309" t="s">
        <v>61</v>
      </c>
      <c r="C39" s="308"/>
      <c r="D39" s="307" t="s">
        <v>59</v>
      </c>
      <c r="E39" s="302"/>
      <c r="F39" s="302"/>
      <c r="G39" s="301"/>
    </row>
    <row r="40" spans="1:7">
      <c r="A40" s="310"/>
      <c r="B40" s="309" t="s">
        <v>62</v>
      </c>
      <c r="C40" s="308"/>
      <c r="D40" s="307" t="s">
        <v>59</v>
      </c>
      <c r="E40" s="302"/>
      <c r="F40" s="302"/>
      <c r="G40" s="301"/>
    </row>
    <row r="41" spans="1:7">
      <c r="A41" s="310"/>
      <c r="B41" s="309" t="s">
        <v>63</v>
      </c>
      <c r="C41" s="308"/>
      <c r="D41" s="307" t="s">
        <v>59</v>
      </c>
      <c r="E41" s="302"/>
      <c r="F41" s="302"/>
      <c r="G41" s="301"/>
    </row>
    <row r="42" spans="1:7">
      <c r="A42" s="310"/>
      <c r="B42" s="309" t="s">
        <v>64</v>
      </c>
      <c r="C42" s="308"/>
      <c r="D42" s="307" t="s">
        <v>59</v>
      </c>
      <c r="E42" s="302"/>
      <c r="F42" s="302"/>
      <c r="G42" s="301"/>
    </row>
    <row r="43" spans="1:7">
      <c r="A43" s="306"/>
      <c r="B43" s="305" t="s">
        <v>65</v>
      </c>
      <c r="C43" s="304"/>
      <c r="D43" s="303" t="s">
        <v>59</v>
      </c>
      <c r="E43" s="302"/>
      <c r="F43" s="302"/>
      <c r="G43" s="301"/>
    </row>
    <row r="44" spans="1:7">
      <c r="A44" s="702" t="s">
        <v>1865</v>
      </c>
      <c r="B44" s="702"/>
      <c r="C44" s="703" t="s">
        <v>1864</v>
      </c>
      <c r="D44" s="704"/>
      <c r="E44" s="704"/>
      <c r="F44" s="704"/>
      <c r="G44" s="705"/>
    </row>
    <row r="45" spans="1:7" ht="82.5" customHeight="1">
      <c r="A45" s="702" t="s">
        <v>1863</v>
      </c>
      <c r="B45" s="702"/>
      <c r="C45" s="699" t="s">
        <v>2278</v>
      </c>
      <c r="D45" s="700"/>
      <c r="E45" s="700"/>
      <c r="F45" s="700"/>
      <c r="G45" s="700"/>
    </row>
    <row r="46" spans="1:7">
      <c r="A46" s="299"/>
      <c r="B46" s="299"/>
      <c r="C46" s="299"/>
      <c r="D46" s="299"/>
      <c r="E46" s="300"/>
      <c r="F46" s="300"/>
      <c r="G46" s="299"/>
    </row>
    <row r="47" spans="1:7">
      <c r="A47" s="296" t="s">
        <v>1862</v>
      </c>
    </row>
    <row r="48" spans="1:7">
      <c r="A48" s="296" t="s">
        <v>1861</v>
      </c>
    </row>
    <row r="49" spans="1:7">
      <c r="A49" s="698" t="s">
        <v>1860</v>
      </c>
      <c r="B49" s="698"/>
      <c r="C49" s="698"/>
      <c r="D49" s="698"/>
      <c r="E49" s="698"/>
      <c r="F49" s="698"/>
      <c r="G49" s="698"/>
    </row>
    <row r="50" spans="1:7">
      <c r="A50" s="296" t="s">
        <v>1859</v>
      </c>
    </row>
    <row r="51" spans="1:7">
      <c r="A51" s="698" t="s">
        <v>1858</v>
      </c>
      <c r="B51" s="698"/>
      <c r="C51" s="698"/>
      <c r="D51" s="698"/>
      <c r="E51" s="698"/>
      <c r="F51" s="698"/>
      <c r="G51" s="698"/>
    </row>
    <row r="52" spans="1:7">
      <c r="A52" s="296" t="s">
        <v>1857</v>
      </c>
    </row>
    <row r="53" spans="1:7">
      <c r="A53" s="698"/>
      <c r="B53" s="698"/>
      <c r="C53" s="698"/>
      <c r="D53" s="698"/>
      <c r="E53" s="698"/>
      <c r="F53" s="698"/>
      <c r="G53" s="698"/>
    </row>
    <row r="54" spans="1:7">
      <c r="A54" s="698"/>
      <c r="B54" s="698"/>
      <c r="C54" s="698"/>
      <c r="D54" s="698"/>
      <c r="E54" s="698"/>
      <c r="F54" s="698"/>
      <c r="G54" s="698"/>
    </row>
    <row r="55" spans="1:7">
      <c r="A55" s="698"/>
      <c r="B55" s="698"/>
      <c r="C55" s="698"/>
      <c r="D55" s="698"/>
      <c r="E55" s="698"/>
      <c r="F55" s="698"/>
      <c r="G55" s="698"/>
    </row>
    <row r="56" spans="1:7">
      <c r="A56" s="698"/>
      <c r="B56" s="698"/>
      <c r="C56" s="698"/>
      <c r="D56" s="698"/>
      <c r="E56" s="698"/>
      <c r="F56" s="698"/>
      <c r="G56" s="698"/>
    </row>
    <row r="57" spans="1:7">
      <c r="A57" s="698"/>
      <c r="B57" s="698"/>
      <c r="C57" s="698"/>
      <c r="D57" s="698"/>
      <c r="E57" s="698"/>
      <c r="F57" s="698"/>
      <c r="G57" s="698"/>
    </row>
  </sheetData>
  <mergeCells count="15">
    <mergeCell ref="A49:G49"/>
    <mergeCell ref="C45:G45"/>
    <mergeCell ref="C1:D1"/>
    <mergeCell ref="A1:B1"/>
    <mergeCell ref="A44:B44"/>
    <mergeCell ref="A45:B45"/>
    <mergeCell ref="C44:G44"/>
    <mergeCell ref="C2:D2"/>
    <mergeCell ref="C3:D3"/>
    <mergeCell ref="A51:G51"/>
    <mergeCell ref="A54:G54"/>
    <mergeCell ref="A55:G55"/>
    <mergeCell ref="A56:G56"/>
    <mergeCell ref="A57:G57"/>
    <mergeCell ref="A53:G53"/>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57"/>
  <sheetViews>
    <sheetView topLeftCell="A19" workbookViewId="0">
      <selection activeCell="N41" sqref="N41"/>
    </sheetView>
  </sheetViews>
  <sheetFormatPr defaultColWidth="11.42578125" defaultRowHeight="15"/>
  <cols>
    <col min="2" max="2" width="15.42578125" customWidth="1"/>
    <col min="3" max="3" width="15.28515625" customWidth="1"/>
    <col min="8" max="8" width="12.140625" bestFit="1" customWidth="1"/>
    <col min="9" max="9" width="20" customWidth="1"/>
    <col min="10" max="10" width="11.140625" customWidth="1"/>
  </cols>
  <sheetData>
    <row r="1" spans="1:14">
      <c r="A1" s="578" t="s">
        <v>2704</v>
      </c>
    </row>
    <row r="2" spans="1:14">
      <c r="A2" s="578" t="s">
        <v>2705</v>
      </c>
    </row>
    <row r="3" spans="1:14">
      <c r="A3" s="578" t="s">
        <v>2706</v>
      </c>
    </row>
    <row r="5" spans="1:14">
      <c r="A5" s="578" t="s">
        <v>2837</v>
      </c>
      <c r="B5" s="578" t="s">
        <v>2846</v>
      </c>
      <c r="C5" s="578" t="s">
        <v>1206</v>
      </c>
      <c r="D5" s="578" t="s">
        <v>1102</v>
      </c>
      <c r="E5" s="578" t="s">
        <v>2843</v>
      </c>
      <c r="F5" s="578" t="s">
        <v>2844</v>
      </c>
      <c r="G5" s="578" t="s">
        <v>2845</v>
      </c>
      <c r="H5" s="578" t="s">
        <v>2842</v>
      </c>
      <c r="I5" s="578" t="s">
        <v>2841</v>
      </c>
      <c r="J5" s="578" t="s">
        <v>2969</v>
      </c>
      <c r="M5" t="s">
        <v>2848</v>
      </c>
      <c r="N5" t="s">
        <v>2849</v>
      </c>
    </row>
    <row r="6" spans="1:14">
      <c r="C6" t="s">
        <v>2707</v>
      </c>
      <c r="D6" t="s">
        <v>2708</v>
      </c>
      <c r="E6">
        <v>180000</v>
      </c>
      <c r="G6" s="576">
        <v>313.20934912997456</v>
      </c>
      <c r="H6" s="576">
        <f>VLOOKUP(D6,$B$89:$H$163,7,FALSE)</f>
        <v>64196964.461187214</v>
      </c>
      <c r="I6" s="577">
        <f>H6/E6</f>
        <v>356.64980256215119</v>
      </c>
      <c r="J6" s="577"/>
      <c r="L6" t="s">
        <v>2708</v>
      </c>
      <c r="M6" s="576">
        <f>G6</f>
        <v>313.20934912997456</v>
      </c>
      <c r="N6" s="577">
        <f>I6</f>
        <v>356.64980256215119</v>
      </c>
    </row>
    <row r="7" spans="1:14">
      <c r="C7" t="s">
        <v>1008</v>
      </c>
      <c r="D7" t="s">
        <v>2709</v>
      </c>
      <c r="E7">
        <v>105000</v>
      </c>
      <c r="G7" s="576">
        <v>223.0078965498704</v>
      </c>
      <c r="H7" s="576">
        <f t="shared" ref="H7:H66" si="0">VLOOKUP(D7,$B$89:$H$163,7,FALSE)</f>
        <v>7158080.0593607314</v>
      </c>
      <c r="I7" s="577">
        <f t="shared" ref="I7:I68" si="1">H7/E7</f>
        <v>68.17219104153078</v>
      </c>
      <c r="J7" s="577"/>
      <c r="L7" t="s">
        <v>2709</v>
      </c>
      <c r="M7" s="576">
        <f t="shared" ref="M7:M71" si="2">G7</f>
        <v>223.0078965498704</v>
      </c>
      <c r="N7" s="577">
        <f t="shared" ref="N7:N68" si="3">I7</f>
        <v>68.17219104153078</v>
      </c>
    </row>
    <row r="8" spans="1:14">
      <c r="C8" t="s">
        <v>1008</v>
      </c>
      <c r="D8" t="s">
        <v>1016</v>
      </c>
      <c r="E8">
        <v>175000</v>
      </c>
      <c r="G8" s="576">
        <v>223.0078965498704</v>
      </c>
      <c r="H8" s="576">
        <f t="shared" si="0"/>
        <v>5634226.5662100455</v>
      </c>
      <c r="I8" s="577">
        <f t="shared" si="1"/>
        <v>32.195580378343116</v>
      </c>
      <c r="J8" s="577"/>
      <c r="L8" t="s">
        <v>1016</v>
      </c>
      <c r="M8" s="576">
        <f t="shared" si="2"/>
        <v>223.0078965498704</v>
      </c>
      <c r="N8" s="577">
        <f t="shared" si="3"/>
        <v>32.195580378343116</v>
      </c>
    </row>
    <row r="9" spans="1:14">
      <c r="C9" t="s">
        <v>1008</v>
      </c>
      <c r="D9" t="s">
        <v>1120</v>
      </c>
      <c r="E9">
        <v>50000</v>
      </c>
      <c r="G9" s="576">
        <v>190</v>
      </c>
      <c r="H9" s="576">
        <f t="shared" si="0"/>
        <v>2921928.6027397262</v>
      </c>
      <c r="I9" s="577">
        <f t="shared" si="1"/>
        <v>58.438572054794527</v>
      </c>
      <c r="J9" s="577"/>
      <c r="L9" t="s">
        <v>1120</v>
      </c>
      <c r="M9" s="576">
        <f t="shared" si="2"/>
        <v>190</v>
      </c>
      <c r="N9" s="577">
        <f t="shared" si="3"/>
        <v>58.438572054794527</v>
      </c>
    </row>
    <row r="10" spans="1:14">
      <c r="C10" t="s">
        <v>2710</v>
      </c>
      <c r="D10" t="s">
        <v>2688</v>
      </c>
      <c r="E10">
        <v>60000</v>
      </c>
      <c r="G10" s="576">
        <v>73.594255093845078</v>
      </c>
      <c r="H10" s="585">
        <v>0</v>
      </c>
      <c r="I10" s="577">
        <f t="shared" si="1"/>
        <v>0</v>
      </c>
      <c r="J10" s="577">
        <v>10</v>
      </c>
      <c r="L10" t="s">
        <v>2688</v>
      </c>
      <c r="M10" s="576">
        <f t="shared" si="2"/>
        <v>73.594255093845078</v>
      </c>
      <c r="N10" s="577">
        <f t="shared" si="3"/>
        <v>0</v>
      </c>
    </row>
    <row r="11" spans="1:14">
      <c r="C11" t="s">
        <v>1116</v>
      </c>
      <c r="D11" t="s">
        <v>1252</v>
      </c>
      <c r="E11">
        <v>655700</v>
      </c>
      <c r="G11" s="576">
        <v>24.865479056620696</v>
      </c>
      <c r="H11" s="576">
        <f t="shared" si="0"/>
        <v>1908928.8520547946</v>
      </c>
      <c r="I11" s="577">
        <f t="shared" si="1"/>
        <v>2.9112838982077087</v>
      </c>
      <c r="J11" s="577">
        <v>10</v>
      </c>
      <c r="L11" t="s">
        <v>1252</v>
      </c>
      <c r="M11" s="576">
        <f t="shared" si="2"/>
        <v>24.865479056620696</v>
      </c>
      <c r="N11" s="577">
        <f t="shared" si="3"/>
        <v>2.9112838982077087</v>
      </c>
    </row>
    <row r="12" spans="1:14">
      <c r="C12" t="s">
        <v>85</v>
      </c>
      <c r="D12" t="s">
        <v>1032</v>
      </c>
      <c r="E12">
        <v>16912</v>
      </c>
      <c r="G12" s="576">
        <v>44.74826195239492</v>
      </c>
      <c r="H12" s="585">
        <v>0</v>
      </c>
      <c r="I12" s="577">
        <f t="shared" si="1"/>
        <v>0</v>
      </c>
      <c r="J12" s="577">
        <v>10</v>
      </c>
      <c r="L12" t="s">
        <v>1032</v>
      </c>
      <c r="M12" s="576">
        <f t="shared" si="2"/>
        <v>44.74826195239492</v>
      </c>
      <c r="N12" s="577">
        <f t="shared" si="3"/>
        <v>0</v>
      </c>
    </row>
    <row r="13" spans="1:14">
      <c r="C13" t="s">
        <v>85</v>
      </c>
      <c r="D13" t="s">
        <v>87</v>
      </c>
      <c r="E13">
        <v>100000</v>
      </c>
      <c r="G13" s="576">
        <v>44.74826195239492</v>
      </c>
      <c r="H13" s="576">
        <f t="shared" si="0"/>
        <v>12727288.876529681</v>
      </c>
      <c r="I13" s="577">
        <f t="shared" si="1"/>
        <v>127.27288876529681</v>
      </c>
      <c r="J13" s="577"/>
      <c r="L13" t="s">
        <v>87</v>
      </c>
      <c r="M13" s="576">
        <f t="shared" si="2"/>
        <v>44.74826195239492</v>
      </c>
      <c r="N13" s="577">
        <f t="shared" si="3"/>
        <v>127.27288876529681</v>
      </c>
    </row>
    <row r="14" spans="1:14">
      <c r="C14" t="s">
        <v>148</v>
      </c>
      <c r="D14" t="s">
        <v>1121</v>
      </c>
      <c r="E14">
        <v>135483</v>
      </c>
      <c r="G14" s="576">
        <v>81.586088878737954</v>
      </c>
      <c r="H14" s="585">
        <v>0</v>
      </c>
      <c r="I14" s="577">
        <f t="shared" si="1"/>
        <v>0</v>
      </c>
      <c r="J14" s="577">
        <v>10</v>
      </c>
      <c r="L14" t="s">
        <v>1121</v>
      </c>
      <c r="M14" s="576">
        <f t="shared" si="2"/>
        <v>81.586088878737954</v>
      </c>
      <c r="N14" s="577">
        <f t="shared" si="3"/>
        <v>0</v>
      </c>
    </row>
    <row r="15" spans="1:14">
      <c r="C15" t="s">
        <v>1010</v>
      </c>
      <c r="D15" t="s">
        <v>1019</v>
      </c>
      <c r="E15">
        <v>90000</v>
      </c>
      <c r="F15">
        <v>2694</v>
      </c>
      <c r="G15" s="576">
        <v>2694</v>
      </c>
      <c r="H15" s="576">
        <f t="shared" si="0"/>
        <v>10090006.431050232</v>
      </c>
      <c r="I15" s="577">
        <f t="shared" si="1"/>
        <v>112.1111825672248</v>
      </c>
      <c r="J15" s="577"/>
      <c r="L15" t="s">
        <v>1019</v>
      </c>
      <c r="M15" s="576">
        <f t="shared" si="2"/>
        <v>2694</v>
      </c>
      <c r="N15" s="577">
        <f t="shared" si="3"/>
        <v>112.1111825672248</v>
      </c>
    </row>
    <row r="16" spans="1:14">
      <c r="C16" t="s">
        <v>1010</v>
      </c>
      <c r="D16" t="s">
        <v>2711</v>
      </c>
      <c r="E16">
        <v>12403</v>
      </c>
      <c r="G16" s="576">
        <v>62.092122555256076</v>
      </c>
      <c r="H16" s="576">
        <f t="shared" si="0"/>
        <v>2906125.6776255714</v>
      </c>
      <c r="I16" s="577">
        <f t="shared" si="1"/>
        <v>234.30828651338962</v>
      </c>
      <c r="J16" s="577"/>
      <c r="L16" t="s">
        <v>2711</v>
      </c>
      <c r="M16" s="576">
        <f t="shared" si="2"/>
        <v>62.092122555256076</v>
      </c>
      <c r="N16" s="577">
        <f t="shared" si="3"/>
        <v>234.30828651338962</v>
      </c>
    </row>
    <row r="17" spans="3:14">
      <c r="C17" t="s">
        <v>1010</v>
      </c>
      <c r="D17" t="s">
        <v>1837</v>
      </c>
      <c r="E17">
        <v>36000</v>
      </c>
      <c r="G17" s="576">
        <v>38.4</v>
      </c>
      <c r="H17" s="576">
        <f t="shared" si="0"/>
        <v>1460190.2805479453</v>
      </c>
      <c r="I17" s="577">
        <f t="shared" si="1"/>
        <v>40.560841126331816</v>
      </c>
      <c r="J17" s="577"/>
      <c r="L17" t="s">
        <v>1837</v>
      </c>
      <c r="M17" s="576">
        <f t="shared" si="2"/>
        <v>38.4</v>
      </c>
      <c r="N17" s="577">
        <f t="shared" si="3"/>
        <v>40.560841126331816</v>
      </c>
    </row>
    <row r="18" spans="3:14">
      <c r="C18" t="s">
        <v>2665</v>
      </c>
      <c r="D18" t="s">
        <v>2692</v>
      </c>
      <c r="E18">
        <v>76533</v>
      </c>
      <c r="G18" s="576">
        <v>77.990802215352687</v>
      </c>
      <c r="H18" s="576">
        <f t="shared" si="0"/>
        <v>5413308.1232876712</v>
      </c>
      <c r="I18" s="577">
        <f t="shared" si="1"/>
        <v>70.731685982356254</v>
      </c>
      <c r="J18" s="577"/>
      <c r="L18" t="s">
        <v>2692</v>
      </c>
      <c r="M18" s="576">
        <f t="shared" si="2"/>
        <v>77.990802215352687</v>
      </c>
      <c r="N18" s="577">
        <f t="shared" si="3"/>
        <v>70.731685982356254</v>
      </c>
    </row>
    <row r="19" spans="3:14">
      <c r="C19" t="s">
        <v>2665</v>
      </c>
      <c r="D19" t="s">
        <v>1631</v>
      </c>
      <c r="E19">
        <v>220000</v>
      </c>
      <c r="G19" s="576">
        <v>77.990802215352687</v>
      </c>
      <c r="H19" s="576">
        <f t="shared" si="0"/>
        <v>203825.48310502287</v>
      </c>
      <c r="I19" s="577">
        <f t="shared" si="1"/>
        <v>0.92647946865919484</v>
      </c>
      <c r="J19" s="577">
        <v>10</v>
      </c>
      <c r="L19" t="s">
        <v>1631</v>
      </c>
      <c r="M19" s="576">
        <f t="shared" si="2"/>
        <v>77.990802215352687</v>
      </c>
      <c r="N19" s="577">
        <f t="shared" si="3"/>
        <v>0.92647946865919484</v>
      </c>
    </row>
    <row r="20" spans="3:14">
      <c r="C20" s="582" t="s">
        <v>1454</v>
      </c>
      <c r="D20" s="582" t="s">
        <v>2830</v>
      </c>
      <c r="E20" s="583">
        <v>44527.780821917804</v>
      </c>
      <c r="F20" s="582"/>
      <c r="G20" s="583">
        <v>43.7761242869461</v>
      </c>
      <c r="H20" s="576">
        <f t="shared" si="0"/>
        <v>8489653.879999999</v>
      </c>
      <c r="I20" s="584">
        <f>(H20/(E20+E21))</f>
        <v>158.70933913868305</v>
      </c>
      <c r="L20" t="s">
        <v>2830</v>
      </c>
      <c r="M20" s="576">
        <f t="shared" si="2"/>
        <v>43.7761242869461</v>
      </c>
      <c r="N20" s="577">
        <f t="shared" si="3"/>
        <v>158.70933913868305</v>
      </c>
    </row>
    <row r="21" spans="3:14">
      <c r="C21" s="582" t="s">
        <v>1454</v>
      </c>
      <c r="D21" s="582" t="s">
        <v>2830</v>
      </c>
      <c r="E21" s="583">
        <v>8964.054794520549</v>
      </c>
      <c r="F21" s="582"/>
      <c r="G21" s="583">
        <v>43.7761242869461</v>
      </c>
      <c r="H21" s="576">
        <f t="shared" si="0"/>
        <v>8489653.879999999</v>
      </c>
      <c r="I21" s="584">
        <f>(H20/(E20+E21))</f>
        <v>158.70933913868305</v>
      </c>
      <c r="L21" t="s">
        <v>2830</v>
      </c>
      <c r="M21" s="576">
        <f t="shared" si="2"/>
        <v>43.7761242869461</v>
      </c>
      <c r="N21" s="577">
        <f t="shared" si="3"/>
        <v>158.70933913868305</v>
      </c>
    </row>
    <row r="22" spans="3:14">
      <c r="C22" t="s">
        <v>2712</v>
      </c>
      <c r="D22" t="s">
        <v>2694</v>
      </c>
      <c r="E22">
        <v>390000</v>
      </c>
      <c r="G22" s="576">
        <v>254.42171820036003</v>
      </c>
      <c r="H22" s="576">
        <f t="shared" si="0"/>
        <v>82188046.438904107</v>
      </c>
      <c r="I22" s="577">
        <f t="shared" si="1"/>
        <v>210.73858061257462</v>
      </c>
      <c r="J22" s="577"/>
      <c r="L22" t="s">
        <v>2694</v>
      </c>
      <c r="M22" s="576">
        <f t="shared" si="2"/>
        <v>254.42171820036003</v>
      </c>
      <c r="N22" s="577">
        <f t="shared" si="3"/>
        <v>210.73858061257462</v>
      </c>
    </row>
    <row r="23" spans="3:14" s="610" customFormat="1">
      <c r="C23" s="610" t="s">
        <v>2889</v>
      </c>
      <c r="D23" s="610" t="s">
        <v>2891</v>
      </c>
      <c r="E23" s="610">
        <v>270000</v>
      </c>
      <c r="G23" s="576"/>
      <c r="H23" s="576">
        <f t="shared" si="0"/>
        <v>44133731.990593605</v>
      </c>
      <c r="I23" s="577">
        <f t="shared" si="1"/>
        <v>163.45826663182817</v>
      </c>
      <c r="J23" s="577"/>
      <c r="L23" s="610" t="str">
        <f>D23</f>
        <v>Bombay High</v>
      </c>
      <c r="M23" s="576">
        <f t="shared" ref="M23" si="4">G23</f>
        <v>0</v>
      </c>
      <c r="N23" s="577">
        <f t="shared" ref="N23" si="5">I23</f>
        <v>163.45826663182817</v>
      </c>
    </row>
    <row r="24" spans="3:14">
      <c r="C24" t="s">
        <v>1011</v>
      </c>
      <c r="D24" t="s">
        <v>381</v>
      </c>
      <c r="E24">
        <v>165057</v>
      </c>
      <c r="F24">
        <v>5</v>
      </c>
      <c r="G24" s="576">
        <v>5</v>
      </c>
      <c r="H24" s="576">
        <f t="shared" si="0"/>
        <v>7274183.1826484026</v>
      </c>
      <c r="I24" s="577">
        <f t="shared" si="1"/>
        <v>44.070734247250357</v>
      </c>
      <c r="J24" s="577"/>
      <c r="L24" t="s">
        <v>381</v>
      </c>
      <c r="M24" s="576">
        <f t="shared" si="2"/>
        <v>5</v>
      </c>
      <c r="N24" s="577">
        <f t="shared" si="3"/>
        <v>44.070734247250357</v>
      </c>
    </row>
    <row r="25" spans="3:14">
      <c r="C25" t="s">
        <v>1011</v>
      </c>
      <c r="D25" t="s">
        <v>1524</v>
      </c>
      <c r="E25">
        <v>70000</v>
      </c>
      <c r="G25" s="576">
        <v>230.88224574328069</v>
      </c>
      <c r="H25" s="576">
        <f t="shared" si="0"/>
        <v>7815675.2493150681</v>
      </c>
      <c r="I25" s="577">
        <f t="shared" si="1"/>
        <v>111.65250356164383</v>
      </c>
      <c r="J25" s="577"/>
      <c r="L25" t="s">
        <v>1524</v>
      </c>
      <c r="M25" s="576">
        <f t="shared" si="2"/>
        <v>230.88224574328069</v>
      </c>
      <c r="N25" s="577">
        <f t="shared" si="3"/>
        <v>111.65250356164383</v>
      </c>
    </row>
    <row r="26" spans="3:14">
      <c r="C26" t="s">
        <v>1922</v>
      </c>
      <c r="D26" t="s">
        <v>2713</v>
      </c>
      <c r="E26">
        <v>140000</v>
      </c>
      <c r="G26" s="576">
        <v>270.99599651149765</v>
      </c>
      <c r="H26" s="576">
        <f t="shared" si="0"/>
        <v>29609521.525114153</v>
      </c>
      <c r="I26" s="577">
        <f t="shared" si="1"/>
        <v>211.49658232224394</v>
      </c>
      <c r="J26" s="577"/>
      <c r="L26" t="s">
        <v>2713</v>
      </c>
      <c r="M26" s="576">
        <f t="shared" si="2"/>
        <v>270.99599651149765</v>
      </c>
      <c r="N26" s="577">
        <f t="shared" si="3"/>
        <v>211.49658232224394</v>
      </c>
    </row>
    <row r="27" spans="3:14">
      <c r="C27" t="s">
        <v>1922</v>
      </c>
      <c r="D27" t="s">
        <v>2690</v>
      </c>
      <c r="E27">
        <v>520000</v>
      </c>
      <c r="G27" s="576">
        <v>270.99599651149765</v>
      </c>
      <c r="H27" s="576">
        <f t="shared" si="0"/>
        <v>106795877.66365299</v>
      </c>
      <c r="I27" s="577">
        <f t="shared" si="1"/>
        <v>205.37668781471729</v>
      </c>
      <c r="J27" s="577"/>
      <c r="L27" t="s">
        <v>2690</v>
      </c>
      <c r="M27" s="576">
        <f t="shared" si="2"/>
        <v>270.99599651149765</v>
      </c>
      <c r="N27" s="577">
        <f t="shared" si="3"/>
        <v>205.37668781471729</v>
      </c>
    </row>
    <row r="28" spans="3:14">
      <c r="C28" t="s">
        <v>1012</v>
      </c>
      <c r="D28" t="s">
        <v>2687</v>
      </c>
      <c r="E28">
        <v>1060000</v>
      </c>
      <c r="G28" s="576">
        <v>344.65914902832992</v>
      </c>
      <c r="H28" s="576">
        <f t="shared" si="0"/>
        <v>390705167.10146117</v>
      </c>
      <c r="I28" s="577">
        <f t="shared" si="1"/>
        <v>368.58978028439731</v>
      </c>
      <c r="J28" s="577"/>
      <c r="L28" t="s">
        <v>2687</v>
      </c>
      <c r="M28" s="576">
        <f t="shared" si="2"/>
        <v>344.65914902832992</v>
      </c>
      <c r="N28" s="577">
        <f t="shared" si="3"/>
        <v>368.58978028439731</v>
      </c>
    </row>
    <row r="29" spans="3:14">
      <c r="C29" t="s">
        <v>1012</v>
      </c>
      <c r="D29" t="s">
        <v>2714</v>
      </c>
      <c r="E29">
        <v>400000</v>
      </c>
      <c r="G29" s="576">
        <v>344.65914902832992</v>
      </c>
      <c r="H29" s="576">
        <f t="shared" si="0"/>
        <v>120067915.94447489</v>
      </c>
      <c r="I29" s="577">
        <f t="shared" si="1"/>
        <v>300.16978986118721</v>
      </c>
      <c r="J29" s="577"/>
      <c r="L29" t="s">
        <v>2714</v>
      </c>
      <c r="M29" s="576">
        <f t="shared" si="2"/>
        <v>344.65914902832992</v>
      </c>
      <c r="N29" s="577">
        <f t="shared" si="3"/>
        <v>300.16978986118721</v>
      </c>
    </row>
    <row r="30" spans="3:14">
      <c r="C30" t="s">
        <v>1012</v>
      </c>
      <c r="D30" t="s">
        <v>1022</v>
      </c>
      <c r="E30">
        <v>125130</v>
      </c>
      <c r="F30">
        <v>543</v>
      </c>
      <c r="G30" s="576">
        <v>543</v>
      </c>
      <c r="H30" s="576">
        <f t="shared" si="0"/>
        <v>139718305.05917811</v>
      </c>
      <c r="I30" s="577">
        <f t="shared" si="1"/>
        <v>1116.5851918738761</v>
      </c>
      <c r="J30" s="577"/>
      <c r="L30" t="s">
        <v>1022</v>
      </c>
      <c r="M30" s="576">
        <f t="shared" si="2"/>
        <v>543</v>
      </c>
      <c r="N30" s="577">
        <f t="shared" si="3"/>
        <v>1116.5851918738761</v>
      </c>
    </row>
    <row r="31" spans="3:14">
      <c r="C31" t="s">
        <v>1012</v>
      </c>
      <c r="D31" t="s">
        <v>2689</v>
      </c>
      <c r="E31">
        <v>250000</v>
      </c>
      <c r="G31" s="576">
        <v>344.65914902832992</v>
      </c>
      <c r="H31" s="576">
        <f t="shared" si="0"/>
        <v>94660101.949406385</v>
      </c>
      <c r="I31" s="577">
        <f t="shared" si="1"/>
        <v>378.64040779762553</v>
      </c>
      <c r="J31" s="577"/>
      <c r="L31" t="s">
        <v>2689</v>
      </c>
      <c r="M31" s="576">
        <f t="shared" si="2"/>
        <v>344.65914902832992</v>
      </c>
      <c r="N31" s="577">
        <f t="shared" si="3"/>
        <v>378.64040779762553</v>
      </c>
    </row>
    <row r="32" spans="3:14">
      <c r="C32" t="s">
        <v>1115</v>
      </c>
      <c r="D32" t="s">
        <v>1023</v>
      </c>
      <c r="E32">
        <v>528767</v>
      </c>
      <c r="F32">
        <v>18</v>
      </c>
      <c r="G32" s="576">
        <v>18</v>
      </c>
      <c r="H32" s="576">
        <f t="shared" si="0"/>
        <v>15357863.141552512</v>
      </c>
      <c r="I32" s="577">
        <f t="shared" si="1"/>
        <v>29.044670226304802</v>
      </c>
      <c r="J32" s="577"/>
      <c r="L32" t="s">
        <v>1023</v>
      </c>
      <c r="M32" s="576">
        <f t="shared" si="2"/>
        <v>18</v>
      </c>
      <c r="N32" s="577">
        <f t="shared" si="3"/>
        <v>29.044670226304802</v>
      </c>
    </row>
    <row r="33" spans="3:14">
      <c r="C33" t="s">
        <v>1013</v>
      </c>
      <c r="D33" t="s">
        <v>2715</v>
      </c>
      <c r="E33">
        <v>1400000</v>
      </c>
      <c r="G33" s="576">
        <v>52.942027942715107</v>
      </c>
      <c r="H33" s="576">
        <f t="shared" si="0"/>
        <v>22196530.608401828</v>
      </c>
      <c r="I33" s="577">
        <f t="shared" si="1"/>
        <v>15.854664720287019</v>
      </c>
      <c r="J33" s="577"/>
      <c r="L33" t="s">
        <v>2715</v>
      </c>
      <c r="M33" s="576">
        <f t="shared" si="2"/>
        <v>52.942027942715107</v>
      </c>
      <c r="N33" s="577">
        <f t="shared" si="3"/>
        <v>15.854664720287019</v>
      </c>
    </row>
    <row r="34" spans="3:14">
      <c r="C34" t="s">
        <v>1013</v>
      </c>
      <c r="D34" t="s">
        <v>1024</v>
      </c>
      <c r="E34">
        <v>90000</v>
      </c>
      <c r="F34" s="576">
        <v>52.942027942715107</v>
      </c>
      <c r="G34" s="576">
        <v>52.942027942715107</v>
      </c>
      <c r="H34" s="576">
        <f t="shared" si="0"/>
        <v>19189266.210045662</v>
      </c>
      <c r="I34" s="577">
        <f t="shared" si="1"/>
        <v>213.21406900050735</v>
      </c>
      <c r="J34" s="577"/>
      <c r="L34" t="s">
        <v>1024</v>
      </c>
      <c r="M34" s="576">
        <f t="shared" si="2"/>
        <v>52.942027942715107</v>
      </c>
      <c r="N34" s="577">
        <f t="shared" si="3"/>
        <v>213.21406900050735</v>
      </c>
    </row>
    <row r="35" spans="3:14">
      <c r="C35" t="s">
        <v>2716</v>
      </c>
      <c r="D35" t="s">
        <v>2691</v>
      </c>
      <c r="E35">
        <v>345000</v>
      </c>
      <c r="G35" s="576">
        <v>462.74357720421176</v>
      </c>
      <c r="H35" s="576">
        <f t="shared" si="0"/>
        <v>9746212.1826484036</v>
      </c>
      <c r="I35" s="577">
        <f t="shared" si="1"/>
        <v>28.249890384488126</v>
      </c>
      <c r="J35" s="577"/>
      <c r="L35" t="s">
        <v>2691</v>
      </c>
      <c r="M35" s="576">
        <f t="shared" si="2"/>
        <v>462.74357720421176</v>
      </c>
      <c r="N35" s="577">
        <f t="shared" si="3"/>
        <v>28.249890384488126</v>
      </c>
    </row>
    <row r="36" spans="3:14">
      <c r="C36" t="s">
        <v>1441</v>
      </c>
      <c r="D36" t="s">
        <v>1442</v>
      </c>
      <c r="E36">
        <v>750000</v>
      </c>
      <c r="G36" s="576">
        <v>77.876293090598679</v>
      </c>
      <c r="H36" s="576">
        <f t="shared" si="0"/>
        <v>22202690.524109591</v>
      </c>
      <c r="I36" s="577">
        <f t="shared" si="1"/>
        <v>29.603587365479456</v>
      </c>
      <c r="J36" s="577"/>
      <c r="L36" t="s">
        <v>1442</v>
      </c>
      <c r="M36" s="576">
        <f t="shared" si="2"/>
        <v>77.876293090598679</v>
      </c>
      <c r="N36" s="577">
        <f t="shared" si="3"/>
        <v>29.603587365479456</v>
      </c>
    </row>
    <row r="37" spans="3:14">
      <c r="C37" t="s">
        <v>1441</v>
      </c>
      <c r="D37" t="s">
        <v>2089</v>
      </c>
      <c r="E37">
        <v>69000</v>
      </c>
      <c r="G37" s="576">
        <v>77.876293090598679</v>
      </c>
      <c r="H37" s="585">
        <v>0</v>
      </c>
      <c r="I37" s="577">
        <f t="shared" si="1"/>
        <v>0</v>
      </c>
      <c r="J37" s="577">
        <v>10</v>
      </c>
      <c r="L37" t="s">
        <v>2089</v>
      </c>
      <c r="M37" s="576">
        <f t="shared" si="2"/>
        <v>77.876293090598679</v>
      </c>
      <c r="N37" s="577">
        <f t="shared" si="3"/>
        <v>0</v>
      </c>
    </row>
    <row r="38" spans="3:14">
      <c r="C38" t="s">
        <v>554</v>
      </c>
      <c r="D38" t="s">
        <v>1025</v>
      </c>
      <c r="E38">
        <v>233000</v>
      </c>
      <c r="F38">
        <v>90</v>
      </c>
      <c r="G38" s="576">
        <v>90</v>
      </c>
      <c r="H38" s="576">
        <f t="shared" si="0"/>
        <v>8729697.0873972606</v>
      </c>
      <c r="I38" s="577">
        <f t="shared" si="1"/>
        <v>37.466511104709269</v>
      </c>
      <c r="J38" s="577"/>
      <c r="L38" t="s">
        <v>1025</v>
      </c>
      <c r="M38" s="576">
        <f t="shared" si="2"/>
        <v>90</v>
      </c>
      <c r="N38" s="577">
        <f t="shared" si="3"/>
        <v>37.466511104709269</v>
      </c>
    </row>
    <row r="39" spans="3:14">
      <c r="C39" t="s">
        <v>554</v>
      </c>
      <c r="D39" t="s">
        <v>1526</v>
      </c>
      <c r="E39">
        <v>97260</v>
      </c>
      <c r="F39">
        <v>129</v>
      </c>
      <c r="G39" s="576">
        <v>129</v>
      </c>
      <c r="H39" s="585">
        <v>0</v>
      </c>
      <c r="I39" s="577">
        <f t="shared" si="1"/>
        <v>0</v>
      </c>
      <c r="J39" s="577"/>
      <c r="L39" t="s">
        <v>1526</v>
      </c>
      <c r="M39" s="576">
        <f t="shared" si="2"/>
        <v>129</v>
      </c>
      <c r="N39" s="577">
        <f t="shared" si="3"/>
        <v>0</v>
      </c>
    </row>
    <row r="40" spans="3:14">
      <c r="C40" t="s">
        <v>554</v>
      </c>
      <c r="D40" t="s">
        <v>556</v>
      </c>
      <c r="E40">
        <v>2234</v>
      </c>
      <c r="F40">
        <v>1652</v>
      </c>
      <c r="G40" s="576">
        <v>1652</v>
      </c>
      <c r="H40" s="576">
        <f t="shared" si="0"/>
        <v>1701555.7735159819</v>
      </c>
      <c r="I40" s="577">
        <f t="shared" si="1"/>
        <v>761.66328268396683</v>
      </c>
      <c r="J40" s="577"/>
      <c r="L40" t="s">
        <v>556</v>
      </c>
      <c r="M40" s="576">
        <f t="shared" si="2"/>
        <v>1652</v>
      </c>
      <c r="N40" s="577">
        <f t="shared" si="3"/>
        <v>761.66328268396683</v>
      </c>
    </row>
    <row r="41" spans="3:14">
      <c r="C41" t="s">
        <v>554</v>
      </c>
      <c r="D41" t="s">
        <v>1527</v>
      </c>
      <c r="E41">
        <v>3540</v>
      </c>
      <c r="F41">
        <v>1273</v>
      </c>
      <c r="G41" s="576">
        <v>1273</v>
      </c>
      <c r="H41" s="576">
        <f t="shared" si="0"/>
        <v>7391898.8493150696</v>
      </c>
      <c r="I41" s="577">
        <f t="shared" si="1"/>
        <v>2088.1070195805282</v>
      </c>
      <c r="J41" s="577"/>
      <c r="L41" t="s">
        <v>1527</v>
      </c>
      <c r="M41" s="576">
        <f t="shared" si="2"/>
        <v>1273</v>
      </c>
      <c r="N41" s="611">
        <v>1273</v>
      </c>
    </row>
    <row r="42" spans="3:14">
      <c r="C42" t="s">
        <v>554</v>
      </c>
      <c r="D42" t="s">
        <v>594</v>
      </c>
      <c r="E42">
        <v>9910</v>
      </c>
      <c r="F42" s="576">
        <v>2428.4</v>
      </c>
      <c r="G42" s="576">
        <v>2428.4</v>
      </c>
      <c r="H42" s="576">
        <f t="shared" si="0"/>
        <v>9828129.3863013703</v>
      </c>
      <c r="I42" s="577">
        <f t="shared" si="1"/>
        <v>991.73858590326643</v>
      </c>
      <c r="J42" s="577"/>
      <c r="L42" t="s">
        <v>594</v>
      </c>
      <c r="M42" s="576">
        <f t="shared" si="2"/>
        <v>2428.4</v>
      </c>
      <c r="N42" s="577">
        <f t="shared" si="3"/>
        <v>991.73858590326643</v>
      </c>
    </row>
    <row r="43" spans="3:14">
      <c r="C43" t="s">
        <v>554</v>
      </c>
      <c r="D43" t="s">
        <v>1525</v>
      </c>
      <c r="E43">
        <v>266</v>
      </c>
      <c r="F43">
        <v>1081</v>
      </c>
      <c r="G43" s="576">
        <v>1081</v>
      </c>
      <c r="H43" s="576">
        <f t="shared" si="0"/>
        <v>175767.22831050231</v>
      </c>
      <c r="I43" s="577">
        <f t="shared" si="1"/>
        <v>660.77905379888091</v>
      </c>
      <c r="J43" s="577"/>
      <c r="L43" t="s">
        <v>1525</v>
      </c>
      <c r="M43" s="576">
        <f t="shared" si="2"/>
        <v>1081</v>
      </c>
      <c r="N43" s="577">
        <f t="shared" si="3"/>
        <v>660.77905379888091</v>
      </c>
    </row>
    <row r="44" spans="3:14">
      <c r="C44" t="s">
        <v>1014</v>
      </c>
      <c r="D44" t="s">
        <v>1026</v>
      </c>
      <c r="E44">
        <v>102000</v>
      </c>
      <c r="F44" s="576">
        <v>18.033714267663758</v>
      </c>
      <c r="G44" s="576">
        <v>18.033714267663758</v>
      </c>
      <c r="H44" s="576">
        <f t="shared" si="0"/>
        <v>1886675.7534246575</v>
      </c>
      <c r="I44" s="577">
        <f t="shared" si="1"/>
        <v>18.496821112006447</v>
      </c>
      <c r="J44" s="577"/>
      <c r="L44" t="s">
        <v>1026</v>
      </c>
      <c r="M44" s="576">
        <f t="shared" si="2"/>
        <v>18.033714267663758</v>
      </c>
      <c r="N44" s="577">
        <f t="shared" si="3"/>
        <v>18.496821112006447</v>
      </c>
    </row>
    <row r="45" spans="3:14">
      <c r="C45" t="s">
        <v>1014</v>
      </c>
      <c r="D45" t="s">
        <v>1569</v>
      </c>
      <c r="E45">
        <v>51000</v>
      </c>
      <c r="G45" s="576">
        <v>18.033714267663758</v>
      </c>
      <c r="H45" s="576">
        <f t="shared" si="0"/>
        <v>4594136.0867579924</v>
      </c>
      <c r="I45" s="577">
        <f t="shared" si="1"/>
        <v>90.081099740352798</v>
      </c>
      <c r="J45" s="577"/>
      <c r="L45" t="s">
        <v>1569</v>
      </c>
      <c r="M45" s="576">
        <f t="shared" si="2"/>
        <v>18.033714267663758</v>
      </c>
      <c r="N45" s="577">
        <f t="shared" si="3"/>
        <v>90.081099740352798</v>
      </c>
    </row>
    <row r="46" spans="3:14">
      <c r="C46" t="s">
        <v>2717</v>
      </c>
      <c r="D46" t="s">
        <v>2686</v>
      </c>
      <c r="E46">
        <v>335000</v>
      </c>
      <c r="G46" s="576">
        <v>126.84371246099151</v>
      </c>
      <c r="H46" s="576">
        <f t="shared" si="0"/>
        <v>22720026.690958902</v>
      </c>
      <c r="I46" s="577">
        <f t="shared" si="1"/>
        <v>67.820975196892249</v>
      </c>
      <c r="J46" s="577"/>
      <c r="L46" t="s">
        <v>2686</v>
      </c>
      <c r="M46" s="576">
        <f t="shared" si="2"/>
        <v>126.84371246099151</v>
      </c>
      <c r="N46" s="577">
        <f t="shared" si="3"/>
        <v>67.820975196892249</v>
      </c>
    </row>
    <row r="47" spans="3:14">
      <c r="C47" t="s">
        <v>2717</v>
      </c>
      <c r="D47" t="s">
        <v>2685</v>
      </c>
      <c r="E47">
        <v>45000</v>
      </c>
      <c r="G47" s="576">
        <v>126.84371246099151</v>
      </c>
      <c r="H47" s="576">
        <f t="shared" si="0"/>
        <v>6824283.5799086764</v>
      </c>
      <c r="I47" s="577">
        <f t="shared" si="1"/>
        <v>151.65074622019281</v>
      </c>
      <c r="J47" s="577"/>
      <c r="L47" t="s">
        <v>2685</v>
      </c>
      <c r="M47" s="576">
        <f t="shared" si="2"/>
        <v>126.84371246099151</v>
      </c>
      <c r="N47" s="577">
        <f t="shared" si="3"/>
        <v>151.65074622019281</v>
      </c>
    </row>
    <row r="48" spans="3:14">
      <c r="C48" t="s">
        <v>674</v>
      </c>
      <c r="D48" t="s">
        <v>675</v>
      </c>
      <c r="E48">
        <v>250000</v>
      </c>
      <c r="G48" s="576">
        <v>369.9426782966039</v>
      </c>
      <c r="H48" s="576">
        <f t="shared" si="0"/>
        <v>11665138.80365297</v>
      </c>
      <c r="I48" s="577">
        <f t="shared" si="1"/>
        <v>46.660555214611882</v>
      </c>
      <c r="J48" s="577"/>
      <c r="L48" t="s">
        <v>675</v>
      </c>
      <c r="M48" s="576">
        <f t="shared" si="2"/>
        <v>369.9426782966039</v>
      </c>
      <c r="N48" s="577">
        <f t="shared" si="3"/>
        <v>46.660555214611882</v>
      </c>
    </row>
    <row r="49" spans="1:14">
      <c r="C49" t="s">
        <v>674</v>
      </c>
      <c r="D49" t="s">
        <v>2718</v>
      </c>
      <c r="E49">
        <v>300000</v>
      </c>
      <c r="G49" s="576">
        <v>19.645</v>
      </c>
      <c r="H49" s="576">
        <f t="shared" si="0"/>
        <v>2037867.8206392694</v>
      </c>
      <c r="I49" s="577">
        <f t="shared" si="1"/>
        <v>6.792892735464231</v>
      </c>
      <c r="J49" s="577"/>
      <c r="L49" t="s">
        <v>2718</v>
      </c>
      <c r="M49" s="576">
        <f t="shared" si="2"/>
        <v>19.645</v>
      </c>
      <c r="N49" s="577">
        <f t="shared" si="3"/>
        <v>6.792892735464231</v>
      </c>
    </row>
    <row r="50" spans="1:14">
      <c r="C50" t="s">
        <v>674</v>
      </c>
      <c r="D50" t="s">
        <v>2693</v>
      </c>
      <c r="E50">
        <v>750000</v>
      </c>
      <c r="G50" s="576">
        <v>369.94267829660396</v>
      </c>
      <c r="H50" s="576">
        <f t="shared" si="0"/>
        <v>9010827.9000913259</v>
      </c>
      <c r="I50" s="577">
        <f t="shared" si="1"/>
        <v>12.014437200121767</v>
      </c>
      <c r="J50" s="577"/>
      <c r="L50" t="s">
        <v>2693</v>
      </c>
      <c r="M50" s="576">
        <f t="shared" si="2"/>
        <v>369.94267829660396</v>
      </c>
      <c r="N50" s="577">
        <f t="shared" si="3"/>
        <v>12.014437200121767</v>
      </c>
    </row>
    <row r="51" spans="1:14">
      <c r="C51" t="s">
        <v>1512</v>
      </c>
      <c r="D51" t="s">
        <v>1513</v>
      </c>
      <c r="E51">
        <v>5000000</v>
      </c>
      <c r="G51" s="576">
        <v>33.286613237438601</v>
      </c>
      <c r="H51" s="576">
        <f t="shared" si="0"/>
        <v>72350435.297534242</v>
      </c>
      <c r="I51" s="577">
        <f t="shared" si="1"/>
        <v>14.470087059506849</v>
      </c>
      <c r="J51" s="577"/>
      <c r="L51" t="s">
        <v>1513</v>
      </c>
      <c r="M51" s="576">
        <f t="shared" si="2"/>
        <v>33.286613237438601</v>
      </c>
      <c r="N51" s="577">
        <f t="shared" si="3"/>
        <v>14.470087059506849</v>
      </c>
    </row>
    <row r="52" spans="1:14">
      <c r="C52" t="s">
        <v>1512</v>
      </c>
      <c r="D52" t="s">
        <v>2144</v>
      </c>
      <c r="E52">
        <v>1500000</v>
      </c>
      <c r="G52" s="576">
        <v>33.286613237438601</v>
      </c>
      <c r="H52" s="576">
        <f t="shared" si="0"/>
        <v>14607675.710776256</v>
      </c>
      <c r="I52" s="577">
        <f t="shared" si="1"/>
        <v>9.738450473850838</v>
      </c>
      <c r="J52" s="577"/>
      <c r="L52" t="s">
        <v>2144</v>
      </c>
      <c r="M52" s="576">
        <f t="shared" si="2"/>
        <v>33.286613237438601</v>
      </c>
      <c r="N52" s="577">
        <f t="shared" si="3"/>
        <v>9.738450473850838</v>
      </c>
    </row>
    <row r="53" spans="1:14">
      <c r="C53" t="s">
        <v>1512</v>
      </c>
      <c r="D53" t="s">
        <v>1633</v>
      </c>
      <c r="E53">
        <v>450000</v>
      </c>
      <c r="G53" s="576">
        <v>33.286613237438601</v>
      </c>
      <c r="H53" s="576">
        <f t="shared" si="0"/>
        <v>4630547.3162557082</v>
      </c>
      <c r="I53" s="577">
        <f t="shared" si="1"/>
        <v>10.290105147234907</v>
      </c>
      <c r="J53" s="577"/>
      <c r="L53" t="s">
        <v>1633</v>
      </c>
      <c r="M53" s="576">
        <f t="shared" si="2"/>
        <v>33.286613237438601</v>
      </c>
      <c r="N53" s="577">
        <f t="shared" si="3"/>
        <v>10.290105147234907</v>
      </c>
    </row>
    <row r="54" spans="1:14">
      <c r="C54" t="s">
        <v>1514</v>
      </c>
      <c r="D54" t="s">
        <v>2178</v>
      </c>
      <c r="E54">
        <v>140000</v>
      </c>
      <c r="G54" s="576">
        <v>33.546091939475758</v>
      </c>
      <c r="H54" s="576">
        <f t="shared" si="0"/>
        <v>6766232.0182648394</v>
      </c>
      <c r="I54" s="577">
        <f t="shared" si="1"/>
        <v>48.330228701891713</v>
      </c>
      <c r="J54" s="577"/>
      <c r="L54" t="s">
        <v>2178</v>
      </c>
      <c r="M54" s="576">
        <f t="shared" si="2"/>
        <v>33.546091939475758</v>
      </c>
      <c r="N54" s="577">
        <f t="shared" si="3"/>
        <v>48.330228701891713</v>
      </c>
    </row>
    <row r="55" spans="1:14">
      <c r="C55" t="s">
        <v>1514</v>
      </c>
      <c r="D55" t="s">
        <v>1515</v>
      </c>
      <c r="E55">
        <v>360000</v>
      </c>
      <c r="G55" s="576">
        <v>33.546091939475758</v>
      </c>
      <c r="H55" s="576">
        <f t="shared" si="0"/>
        <v>14840559.225570776</v>
      </c>
      <c r="I55" s="577">
        <f t="shared" si="1"/>
        <v>41.223775626585486</v>
      </c>
      <c r="J55" s="577"/>
      <c r="L55" t="s">
        <v>1515</v>
      </c>
      <c r="M55" s="576">
        <f t="shared" si="2"/>
        <v>33.546091939475758</v>
      </c>
      <c r="N55" s="577">
        <f t="shared" si="3"/>
        <v>41.223775626585486</v>
      </c>
    </row>
    <row r="56" spans="1:14">
      <c r="C56" t="s">
        <v>631</v>
      </c>
      <c r="D56" t="s">
        <v>1030</v>
      </c>
      <c r="E56">
        <v>46410</v>
      </c>
      <c r="F56">
        <v>34</v>
      </c>
      <c r="G56" s="576">
        <v>34</v>
      </c>
      <c r="H56" s="576">
        <f t="shared" si="0"/>
        <v>4772483.3844748856</v>
      </c>
      <c r="I56" s="577">
        <f t="shared" si="1"/>
        <v>102.83308305268015</v>
      </c>
      <c r="J56" s="577"/>
      <c r="L56" t="s">
        <v>1030</v>
      </c>
      <c r="M56" s="576">
        <f t="shared" si="2"/>
        <v>34</v>
      </c>
      <c r="N56" s="577">
        <f t="shared" si="3"/>
        <v>102.83308305268015</v>
      </c>
    </row>
    <row r="57" spans="1:14">
      <c r="C57" t="s">
        <v>631</v>
      </c>
      <c r="D57" t="s">
        <v>1030</v>
      </c>
      <c r="E57">
        <v>46410</v>
      </c>
      <c r="F57">
        <v>34</v>
      </c>
      <c r="G57" s="576">
        <v>34</v>
      </c>
      <c r="H57" s="576">
        <f t="shared" si="0"/>
        <v>4772483.3844748856</v>
      </c>
      <c r="I57" s="577">
        <f t="shared" si="1"/>
        <v>102.83308305268015</v>
      </c>
      <c r="J57" s="577"/>
      <c r="L57" t="s">
        <v>1030</v>
      </c>
      <c r="M57" s="576">
        <f t="shared" si="2"/>
        <v>34</v>
      </c>
      <c r="N57" s="577">
        <f t="shared" si="3"/>
        <v>102.83308305268015</v>
      </c>
    </row>
    <row r="58" spans="1:14">
      <c r="A58" t="s">
        <v>2847</v>
      </c>
      <c r="C58" t="s">
        <v>369</v>
      </c>
      <c r="D58" t="s">
        <v>370</v>
      </c>
      <c r="E58">
        <v>507770</v>
      </c>
      <c r="G58" s="576">
        <v>50.577597299635535</v>
      </c>
      <c r="H58" s="576">
        <f t="shared" si="0"/>
        <v>10509074.204383563</v>
      </c>
      <c r="I58" s="577">
        <f t="shared" si="1"/>
        <v>20.69652441929134</v>
      </c>
      <c r="J58" s="577"/>
      <c r="L58" t="s">
        <v>370</v>
      </c>
      <c r="M58" s="576">
        <f t="shared" si="2"/>
        <v>50.577597299635535</v>
      </c>
      <c r="N58" s="577">
        <f t="shared" si="3"/>
        <v>20.69652441929134</v>
      </c>
    </row>
    <row r="59" spans="1:14">
      <c r="B59" t="s">
        <v>2833</v>
      </c>
      <c r="C59" s="582" t="s">
        <v>1009</v>
      </c>
      <c r="D59" s="582" t="s">
        <v>2684</v>
      </c>
      <c r="E59" s="582">
        <v>646704</v>
      </c>
      <c r="F59" s="582">
        <v>514</v>
      </c>
      <c r="G59" s="583">
        <v>514</v>
      </c>
      <c r="H59" s="583">
        <f t="shared" si="0"/>
        <v>337345042.41187215</v>
      </c>
      <c r="I59" s="584">
        <f>H59/E59</f>
        <v>521.63747620529966</v>
      </c>
      <c r="L59" t="s">
        <v>2684</v>
      </c>
      <c r="M59" s="576">
        <f t="shared" si="2"/>
        <v>514</v>
      </c>
      <c r="N59" s="577">
        <f t="shared" si="3"/>
        <v>521.63747620529966</v>
      </c>
    </row>
    <row r="60" spans="1:14">
      <c r="B60" t="s">
        <v>2834</v>
      </c>
      <c r="C60" s="582" t="s">
        <v>1009</v>
      </c>
      <c r="D60" s="582" t="s">
        <v>2684</v>
      </c>
      <c r="E60" s="582">
        <v>277158</v>
      </c>
      <c r="F60" s="582">
        <v>10</v>
      </c>
      <c r="G60" s="583">
        <v>10</v>
      </c>
      <c r="H60" s="583">
        <v>0</v>
      </c>
      <c r="I60" s="584">
        <f t="shared" si="1"/>
        <v>0</v>
      </c>
      <c r="L60" t="s">
        <v>2684</v>
      </c>
      <c r="M60" s="576">
        <f t="shared" si="2"/>
        <v>10</v>
      </c>
      <c r="N60" s="577">
        <f t="shared" si="3"/>
        <v>0</v>
      </c>
    </row>
    <row r="61" spans="1:14">
      <c r="A61" t="s">
        <v>2839</v>
      </c>
      <c r="B61" t="s">
        <v>2831</v>
      </c>
      <c r="C61" s="582" t="s">
        <v>1009</v>
      </c>
      <c r="D61" s="582" t="s">
        <v>2792</v>
      </c>
      <c r="E61" s="582">
        <v>462000</v>
      </c>
      <c r="F61" s="583">
        <v>140.1</v>
      </c>
      <c r="G61" s="583">
        <v>140.1</v>
      </c>
      <c r="H61" s="583">
        <f t="shared" si="0"/>
        <v>80220001.746575341</v>
      </c>
      <c r="I61" s="584">
        <f>H61/(E61+E62)</f>
        <v>95.047395434330966</v>
      </c>
      <c r="K61" s="576"/>
      <c r="L61" t="s">
        <v>2792</v>
      </c>
      <c r="M61" s="576">
        <f t="shared" si="2"/>
        <v>140.1</v>
      </c>
      <c r="N61" s="577">
        <f t="shared" si="3"/>
        <v>95.047395434330966</v>
      </c>
    </row>
    <row r="62" spans="1:14">
      <c r="B62" t="s">
        <v>2832</v>
      </c>
      <c r="C62" s="582" t="s">
        <v>1009</v>
      </c>
      <c r="D62" s="582" t="s">
        <v>2792</v>
      </c>
      <c r="E62" s="582">
        <v>382000</v>
      </c>
      <c r="F62" s="583">
        <v>140.1</v>
      </c>
      <c r="G62" s="583">
        <v>140.1</v>
      </c>
      <c r="H62" s="583">
        <f t="shared" si="0"/>
        <v>80220001.746575341</v>
      </c>
      <c r="I62" s="584">
        <f>H62/(E61+E62)</f>
        <v>95.047395434330966</v>
      </c>
      <c r="L62" t="s">
        <v>2792</v>
      </c>
      <c r="M62" s="576">
        <f t="shared" si="2"/>
        <v>140.1</v>
      </c>
      <c r="N62" s="577">
        <f t="shared" si="3"/>
        <v>95.047395434330966</v>
      </c>
    </row>
    <row r="63" spans="1:14">
      <c r="A63" t="s">
        <v>2838</v>
      </c>
      <c r="B63" t="s">
        <v>2835</v>
      </c>
      <c r="C63" t="s">
        <v>1009</v>
      </c>
      <c r="D63" t="s">
        <v>2700</v>
      </c>
      <c r="E63">
        <v>82000</v>
      </c>
      <c r="F63" s="576">
        <v>140.1</v>
      </c>
      <c r="G63" s="576">
        <v>140.1</v>
      </c>
      <c r="H63" s="576">
        <f t="shared" si="0"/>
        <v>138625194.15342465</v>
      </c>
      <c r="I63" s="586">
        <f t="shared" si="1"/>
        <v>1690.5511482124957</v>
      </c>
      <c r="L63" t="s">
        <v>2700</v>
      </c>
      <c r="M63" s="576">
        <f t="shared" si="2"/>
        <v>140.1</v>
      </c>
      <c r="N63" s="577">
        <f t="shared" si="3"/>
        <v>1690.5511482124957</v>
      </c>
    </row>
    <row r="64" spans="1:14">
      <c r="C64" t="s">
        <v>1009</v>
      </c>
      <c r="D64" t="s">
        <v>2785</v>
      </c>
      <c r="E64">
        <v>97424</v>
      </c>
      <c r="G64" s="576">
        <v>16.247085350905063</v>
      </c>
      <c r="H64" s="576">
        <f t="shared" si="0"/>
        <v>659336.73680365307</v>
      </c>
      <c r="I64" s="577">
        <f t="shared" si="1"/>
        <v>6.767703407822026</v>
      </c>
      <c r="L64" t="s">
        <v>2785</v>
      </c>
      <c r="M64" s="576">
        <f t="shared" si="2"/>
        <v>16.247085350905063</v>
      </c>
      <c r="N64" s="577">
        <f t="shared" si="3"/>
        <v>6.767703407822026</v>
      </c>
    </row>
    <row r="65" spans="1:14">
      <c r="A65" t="s">
        <v>2840</v>
      </c>
      <c r="C65" t="s">
        <v>1009</v>
      </c>
      <c r="D65" t="s">
        <v>2698</v>
      </c>
      <c r="E65">
        <v>259683</v>
      </c>
      <c r="G65" s="576">
        <v>16.247085350905063</v>
      </c>
      <c r="H65" s="576">
        <f t="shared" si="0"/>
        <v>533139.09196347021</v>
      </c>
      <c r="I65" s="577">
        <f t="shared" si="1"/>
        <v>2.0530380963076915</v>
      </c>
      <c r="L65" t="s">
        <v>2698</v>
      </c>
      <c r="M65" s="576">
        <f t="shared" si="2"/>
        <v>16.247085350905063</v>
      </c>
      <c r="N65" s="577">
        <f t="shared" si="3"/>
        <v>2.0530380963076915</v>
      </c>
    </row>
    <row r="66" spans="1:14">
      <c r="C66" t="s">
        <v>1009</v>
      </c>
      <c r="D66" t="s">
        <v>1020</v>
      </c>
      <c r="E66">
        <v>60000</v>
      </c>
      <c r="G66" s="576">
        <v>16.247085350905063</v>
      </c>
      <c r="H66" s="576">
        <f t="shared" si="0"/>
        <v>350244.4219178083</v>
      </c>
      <c r="I66" s="577">
        <f t="shared" si="1"/>
        <v>5.8374070319634717</v>
      </c>
      <c r="L66" t="s">
        <v>1020</v>
      </c>
      <c r="M66" s="576">
        <f t="shared" si="2"/>
        <v>16.247085350905063</v>
      </c>
      <c r="N66" s="577">
        <f t="shared" si="3"/>
        <v>5.8374070319634717</v>
      </c>
    </row>
    <row r="67" spans="1:14">
      <c r="C67" t="s">
        <v>1009</v>
      </c>
      <c r="D67" t="s">
        <v>2701</v>
      </c>
      <c r="E67">
        <v>78918</v>
      </c>
      <c r="G67" s="576">
        <v>16.247085350905063</v>
      </c>
      <c r="H67" s="585">
        <v>0</v>
      </c>
      <c r="I67" s="577">
        <f t="shared" si="1"/>
        <v>0</v>
      </c>
      <c r="L67" t="s">
        <v>2701</v>
      </c>
      <c r="M67" s="576">
        <f t="shared" si="2"/>
        <v>16.247085350905063</v>
      </c>
      <c r="N67" s="577">
        <f t="shared" si="3"/>
        <v>0</v>
      </c>
    </row>
    <row r="68" spans="1:14">
      <c r="C68" t="s">
        <v>1009</v>
      </c>
      <c r="D68" t="s">
        <v>1027</v>
      </c>
      <c r="E68">
        <v>12329</v>
      </c>
      <c r="F68" s="576">
        <v>16.247085350905063</v>
      </c>
      <c r="G68" s="576">
        <v>16.247085350905063</v>
      </c>
      <c r="H68" s="585">
        <v>0</v>
      </c>
      <c r="I68" s="577">
        <f t="shared" si="1"/>
        <v>0</v>
      </c>
      <c r="L68" t="s">
        <v>1027</v>
      </c>
      <c r="M68" s="576">
        <f t="shared" si="2"/>
        <v>16.247085350905063</v>
      </c>
      <c r="N68" s="577">
        <f t="shared" si="3"/>
        <v>0</v>
      </c>
    </row>
    <row r="69" spans="1:14">
      <c r="C69" t="s">
        <v>1009</v>
      </c>
      <c r="D69" t="s">
        <v>1028</v>
      </c>
      <c r="E69">
        <v>26494</v>
      </c>
      <c r="F69">
        <v>300</v>
      </c>
      <c r="G69" s="576">
        <v>300</v>
      </c>
      <c r="H69" s="585">
        <v>0</v>
      </c>
      <c r="I69" s="577">
        <f t="shared" ref="I69:I77" si="6">H69/E69</f>
        <v>0</v>
      </c>
      <c r="L69" t="s">
        <v>1028</v>
      </c>
      <c r="M69" s="576">
        <f t="shared" si="2"/>
        <v>300</v>
      </c>
      <c r="N69" s="577">
        <f t="shared" ref="N69:N77" si="7">I69</f>
        <v>0</v>
      </c>
    </row>
    <row r="70" spans="1:14">
      <c r="C70" t="s">
        <v>1009</v>
      </c>
      <c r="D70" t="s">
        <v>1018</v>
      </c>
      <c r="E70">
        <v>64245</v>
      </c>
      <c r="G70" s="576">
        <v>16.247085350905063</v>
      </c>
      <c r="H70" s="576">
        <f t="shared" ref="H70:H73" si="8">VLOOKUP(D70,$B$89:$H$163,7,FALSE)</f>
        <v>140807.28785388131</v>
      </c>
      <c r="I70" s="577">
        <f t="shared" si="6"/>
        <v>2.1917236805024718</v>
      </c>
      <c r="L70" t="s">
        <v>1018</v>
      </c>
      <c r="M70" s="576">
        <f t="shared" si="2"/>
        <v>16.247085350905063</v>
      </c>
      <c r="N70" s="577">
        <f t="shared" si="7"/>
        <v>2.1917236805024718</v>
      </c>
    </row>
    <row r="71" spans="1:14">
      <c r="C71" t="s">
        <v>1009</v>
      </c>
      <c r="D71" t="s">
        <v>1021</v>
      </c>
      <c r="E71">
        <v>30098</v>
      </c>
      <c r="G71" s="576">
        <v>16.247085350905063</v>
      </c>
      <c r="H71" s="576">
        <f t="shared" si="8"/>
        <v>1598675.5059360729</v>
      </c>
      <c r="I71" s="577">
        <f t="shared" si="6"/>
        <v>53.115672334908396</v>
      </c>
      <c r="L71" t="s">
        <v>1021</v>
      </c>
      <c r="M71" s="576">
        <f t="shared" si="2"/>
        <v>16.247085350905063</v>
      </c>
      <c r="N71" s="577">
        <f t="shared" si="7"/>
        <v>53.115672334908396</v>
      </c>
    </row>
    <row r="72" spans="1:14">
      <c r="C72" t="s">
        <v>1009</v>
      </c>
      <c r="D72" t="s">
        <v>2761</v>
      </c>
      <c r="E72">
        <v>387000</v>
      </c>
      <c r="G72" s="576">
        <v>16.247085350905063</v>
      </c>
      <c r="H72" s="576">
        <f t="shared" si="8"/>
        <v>30142015.599726032</v>
      </c>
      <c r="I72" s="577">
        <f t="shared" si="6"/>
        <v>77.886345218930316</v>
      </c>
      <c r="L72" t="s">
        <v>2761</v>
      </c>
      <c r="M72" s="576">
        <f t="shared" ref="M72:M77" si="9">G72</f>
        <v>16.247085350905063</v>
      </c>
      <c r="N72" s="577">
        <f t="shared" si="7"/>
        <v>77.886345218930316</v>
      </c>
    </row>
    <row r="73" spans="1:14">
      <c r="C73" t="s">
        <v>1009</v>
      </c>
      <c r="D73" t="s">
        <v>2699</v>
      </c>
      <c r="E73">
        <v>20548</v>
      </c>
      <c r="G73" s="576">
        <v>16.247085350905063</v>
      </c>
      <c r="H73" s="576">
        <f t="shared" si="8"/>
        <v>5579.4000913242016</v>
      </c>
      <c r="I73" s="577">
        <f t="shared" si="6"/>
        <v>0.27153008036423015</v>
      </c>
      <c r="L73" t="s">
        <v>2699</v>
      </c>
      <c r="M73" s="576">
        <f t="shared" si="9"/>
        <v>16.247085350905063</v>
      </c>
      <c r="N73" s="577">
        <f t="shared" si="7"/>
        <v>0.27153008036423015</v>
      </c>
    </row>
    <row r="74" spans="1:14">
      <c r="C74" t="s">
        <v>1009</v>
      </c>
      <c r="D74" t="s">
        <v>136</v>
      </c>
      <c r="E74" s="576">
        <v>36344.517808219178</v>
      </c>
      <c r="G74" s="576">
        <v>16.247085350905063</v>
      </c>
      <c r="H74" s="585">
        <v>0</v>
      </c>
      <c r="I74" s="577">
        <f t="shared" si="6"/>
        <v>0</v>
      </c>
      <c r="L74" t="s">
        <v>136</v>
      </c>
      <c r="M74" s="576">
        <f t="shared" si="9"/>
        <v>16.247085350905063</v>
      </c>
      <c r="N74" s="577">
        <f t="shared" si="7"/>
        <v>0</v>
      </c>
    </row>
    <row r="75" spans="1:14">
      <c r="C75" t="s">
        <v>1015</v>
      </c>
      <c r="D75" t="s">
        <v>1031</v>
      </c>
      <c r="E75">
        <v>190000</v>
      </c>
      <c r="G75" s="576">
        <v>101</v>
      </c>
      <c r="H75" s="585">
        <v>0</v>
      </c>
      <c r="I75" s="577">
        <f t="shared" si="6"/>
        <v>0</v>
      </c>
      <c r="L75" t="s">
        <v>1031</v>
      </c>
      <c r="M75" s="576">
        <f t="shared" si="9"/>
        <v>101</v>
      </c>
      <c r="N75" s="577">
        <f t="shared" si="7"/>
        <v>0</v>
      </c>
    </row>
    <row r="76" spans="1:14">
      <c r="C76" t="s">
        <v>1015</v>
      </c>
      <c r="D76" t="s">
        <v>2695</v>
      </c>
      <c r="E76">
        <v>532000</v>
      </c>
      <c r="G76" s="576">
        <v>100</v>
      </c>
      <c r="H76" s="585">
        <v>0</v>
      </c>
      <c r="I76" s="577">
        <f t="shared" si="6"/>
        <v>0</v>
      </c>
      <c r="L76" t="s">
        <v>2695</v>
      </c>
      <c r="M76" s="576">
        <f t="shared" si="9"/>
        <v>100</v>
      </c>
      <c r="N76" s="577">
        <f t="shared" si="7"/>
        <v>0</v>
      </c>
    </row>
    <row r="77" spans="1:14">
      <c r="C77" t="s">
        <v>1015</v>
      </c>
      <c r="D77" t="s">
        <v>2697</v>
      </c>
      <c r="E77">
        <v>100000</v>
      </c>
      <c r="G77" s="576">
        <v>135</v>
      </c>
      <c r="H77" s="585">
        <v>0</v>
      </c>
      <c r="I77" s="577">
        <f t="shared" si="6"/>
        <v>0</v>
      </c>
      <c r="L77" t="s">
        <v>2697</v>
      </c>
      <c r="M77" s="576">
        <f t="shared" si="9"/>
        <v>135</v>
      </c>
      <c r="N77" s="577">
        <f t="shared" si="7"/>
        <v>0</v>
      </c>
    </row>
    <row r="80" spans="1:14">
      <c r="B80" t="s">
        <v>2836</v>
      </c>
    </row>
    <row r="81" spans="1:14">
      <c r="C81" s="579" t="s">
        <v>148</v>
      </c>
      <c r="D81" s="579" t="s">
        <v>149</v>
      </c>
      <c r="E81" s="579">
        <v>5000</v>
      </c>
      <c r="F81" s="579"/>
      <c r="G81" s="580">
        <v>81.586088878737954</v>
      </c>
      <c r="H81" s="580">
        <f>VLOOKUP(D81,$B$89:$H$162,7,FALSE)</f>
        <v>15218668.397077626</v>
      </c>
      <c r="I81" s="581">
        <f>H81/E81</f>
        <v>3043.7336794155253</v>
      </c>
      <c r="M81" s="576">
        <f ca="1">M14:M168</f>
        <v>81.586088878737954</v>
      </c>
      <c r="N81" s="577">
        <f>I81</f>
        <v>3043.7336794155253</v>
      </c>
    </row>
    <row r="82" spans="1:14">
      <c r="C82" s="579" t="s">
        <v>631</v>
      </c>
      <c r="D82" s="579" t="s">
        <v>633</v>
      </c>
      <c r="E82" s="579">
        <v>1030</v>
      </c>
      <c r="F82" s="579">
        <v>728</v>
      </c>
      <c r="G82" s="580">
        <v>728</v>
      </c>
      <c r="H82" s="580">
        <f>VLOOKUP(D82,$B$89:$H$162,7,FALSE)</f>
        <v>4925029.9881278537</v>
      </c>
      <c r="I82" s="581">
        <f>H82/E82</f>
        <v>4781.5825127454891</v>
      </c>
      <c r="M82" s="576">
        <f ca="1">M56:M210</f>
        <v>728</v>
      </c>
      <c r="N82" s="577">
        <f>I82</f>
        <v>4781.5825127454891</v>
      </c>
    </row>
    <row r="83" spans="1:14">
      <c r="C83" s="579" t="s">
        <v>1009</v>
      </c>
      <c r="D83" s="579" t="s">
        <v>1764</v>
      </c>
      <c r="E83" s="579">
        <v>6750</v>
      </c>
      <c r="F83" s="580">
        <v>140.1</v>
      </c>
      <c r="G83" s="580">
        <v>140.1</v>
      </c>
      <c r="H83" s="580" t="e">
        <f>VLOOKUP(D83,$B$89:$H$162,7,FALSE)</f>
        <v>#N/A</v>
      </c>
      <c r="I83" s="581" t="e">
        <f>H83/E83</f>
        <v>#N/A</v>
      </c>
      <c r="M83" s="576">
        <f ca="1">M64:M219</f>
        <v>140.1</v>
      </c>
      <c r="N83" s="577" t="e">
        <f>I83</f>
        <v>#N/A</v>
      </c>
    </row>
    <row r="84" spans="1:14">
      <c r="M84" s="576"/>
      <c r="N84" s="577"/>
    </row>
    <row r="85" spans="1:14">
      <c r="M85" s="576"/>
      <c r="N85" s="577"/>
    </row>
    <row r="86" spans="1:14">
      <c r="A86" s="578" t="s">
        <v>2827</v>
      </c>
    </row>
    <row r="88" spans="1:14">
      <c r="B88" t="s">
        <v>2729</v>
      </c>
      <c r="C88" t="s">
        <v>2730</v>
      </c>
      <c r="D88" t="s">
        <v>2731</v>
      </c>
      <c r="E88" t="s">
        <v>2735</v>
      </c>
      <c r="F88" t="s">
        <v>2739</v>
      </c>
      <c r="G88" t="s">
        <v>2828</v>
      </c>
      <c r="H88" t="s">
        <v>2829</v>
      </c>
    </row>
    <row r="89" spans="1:14">
      <c r="B89" t="s">
        <v>2713</v>
      </c>
      <c r="C89" t="s">
        <v>2746</v>
      </c>
      <c r="D89">
        <v>0.38700000000000001</v>
      </c>
      <c r="E89">
        <v>0.33050000000000002</v>
      </c>
      <c r="F89">
        <v>0.2006</v>
      </c>
      <c r="G89">
        <f>AVERAGE(D89:F89)</f>
        <v>0.30603333333333332</v>
      </c>
      <c r="H89">
        <f>G89*1000000000*35.3147/365</f>
        <v>29609521.525114153</v>
      </c>
    </row>
    <row r="90" spans="1:14">
      <c r="B90" t="s">
        <v>2684</v>
      </c>
      <c r="C90" t="s">
        <v>2684</v>
      </c>
      <c r="D90">
        <v>3.7617219999999998</v>
      </c>
      <c r="E90">
        <v>2.9508760000000001</v>
      </c>
      <c r="F90">
        <v>3.7474319999999999</v>
      </c>
      <c r="G90">
        <f t="shared" ref="G90:G153" si="10">AVERAGE(D90:F90)</f>
        <v>3.4866766666666664</v>
      </c>
      <c r="H90">
        <f t="shared" ref="H90:H153" si="11">G90*1000000000*35.3147/365</f>
        <v>337345042.41187215</v>
      </c>
    </row>
    <row r="91" spans="1:14">
      <c r="B91" t="s">
        <v>1526</v>
      </c>
      <c r="C91" t="s">
        <v>2747</v>
      </c>
      <c r="D91" t="s">
        <v>2746</v>
      </c>
      <c r="E91" t="s">
        <v>2746</v>
      </c>
      <c r="F91" t="s">
        <v>2746</v>
      </c>
      <c r="G91" t="e">
        <f t="shared" si="10"/>
        <v>#DIV/0!</v>
      </c>
      <c r="H91" t="e">
        <f t="shared" si="11"/>
        <v>#DIV/0!</v>
      </c>
    </row>
    <row r="92" spans="1:14">
      <c r="B92" t="s">
        <v>2685</v>
      </c>
      <c r="C92" t="s">
        <v>2748</v>
      </c>
      <c r="D92">
        <v>6.4299999999999996E-2</v>
      </c>
      <c r="E92">
        <v>7.0000000000000007E-2</v>
      </c>
      <c r="F92">
        <v>7.7299999999999994E-2</v>
      </c>
      <c r="G92">
        <f t="shared" si="10"/>
        <v>7.0533333333333337E-2</v>
      </c>
      <c r="H92">
        <f t="shared" si="11"/>
        <v>6824283.5799086764</v>
      </c>
    </row>
    <row r="93" spans="1:14">
      <c r="B93" t="s">
        <v>1442</v>
      </c>
      <c r="C93" t="s">
        <v>2749</v>
      </c>
      <c r="D93">
        <v>0.23880000000000001</v>
      </c>
      <c r="E93">
        <v>0.15256800000000001</v>
      </c>
      <c r="F93">
        <v>0.29706900000000003</v>
      </c>
      <c r="G93">
        <f t="shared" si="10"/>
        <v>0.22947900000000002</v>
      </c>
      <c r="H93">
        <f t="shared" si="11"/>
        <v>22202690.524109591</v>
      </c>
    </row>
    <row r="94" spans="1:14">
      <c r="B94" t="s">
        <v>2089</v>
      </c>
      <c r="C94" t="s">
        <v>2750</v>
      </c>
      <c r="D94" t="s">
        <v>2746</v>
      </c>
      <c r="E94" t="s">
        <v>2746</v>
      </c>
      <c r="F94" t="s">
        <v>2746</v>
      </c>
      <c r="G94" t="e">
        <f t="shared" si="10"/>
        <v>#DIV/0!</v>
      </c>
      <c r="H94" t="e">
        <f t="shared" si="11"/>
        <v>#DIV/0!</v>
      </c>
    </row>
    <row r="95" spans="1:14">
      <c r="B95" t="s">
        <v>1631</v>
      </c>
      <c r="C95" t="s">
        <v>2751</v>
      </c>
      <c r="D95">
        <v>2.81E-3</v>
      </c>
      <c r="E95">
        <v>1.5299999999999999E-3</v>
      </c>
      <c r="F95">
        <v>1.98E-3</v>
      </c>
      <c r="G95">
        <f t="shared" si="10"/>
        <v>2.1066666666666668E-3</v>
      </c>
      <c r="H95">
        <f t="shared" si="11"/>
        <v>203825.48310502287</v>
      </c>
    </row>
    <row r="96" spans="1:14">
      <c r="B96" t="s">
        <v>2686</v>
      </c>
      <c r="C96" t="s">
        <v>2752</v>
      </c>
      <c r="D96">
        <v>0.32345400000000002</v>
      </c>
      <c r="E96">
        <v>0.19015099999999999</v>
      </c>
      <c r="F96">
        <v>0.19087299999999999</v>
      </c>
      <c r="G96">
        <f t="shared" si="10"/>
        <v>0.23482599999999998</v>
      </c>
      <c r="H96">
        <f t="shared" si="11"/>
        <v>22720026.690958902</v>
      </c>
    </row>
    <row r="97" spans="2:8">
      <c r="B97" t="s">
        <v>1527</v>
      </c>
      <c r="C97" t="s">
        <v>2753</v>
      </c>
      <c r="D97">
        <v>8.2699999999999996E-2</v>
      </c>
      <c r="E97">
        <v>7.9600000000000004E-2</v>
      </c>
      <c r="F97">
        <v>6.6900000000000001E-2</v>
      </c>
      <c r="G97">
        <f t="shared" si="10"/>
        <v>7.640000000000001E-2</v>
      </c>
      <c r="H97">
        <f t="shared" si="11"/>
        <v>7391898.8493150696</v>
      </c>
    </row>
    <row r="98" spans="2:8">
      <c r="B98" t="s">
        <v>2178</v>
      </c>
      <c r="C98" t="s">
        <v>2754</v>
      </c>
      <c r="D98">
        <v>6.5699999999999995E-2</v>
      </c>
      <c r="E98">
        <v>7.6300000000000007E-2</v>
      </c>
      <c r="F98">
        <v>6.7799999999999999E-2</v>
      </c>
      <c r="G98">
        <f t="shared" si="10"/>
        <v>6.9933333333333333E-2</v>
      </c>
      <c r="H98">
        <f t="shared" si="11"/>
        <v>6766232.0182648394</v>
      </c>
    </row>
    <row r="99" spans="2:8">
      <c r="B99" t="s">
        <v>2715</v>
      </c>
      <c r="C99" t="s">
        <v>2756</v>
      </c>
      <c r="D99">
        <v>0.22726399999999999</v>
      </c>
      <c r="E99">
        <v>0.25465100000000002</v>
      </c>
      <c r="F99">
        <v>0.20633099999999999</v>
      </c>
      <c r="G99">
        <f t="shared" si="10"/>
        <v>0.2294153333333333</v>
      </c>
      <c r="H99">
        <f t="shared" si="11"/>
        <v>22196530.608401828</v>
      </c>
    </row>
    <row r="100" spans="2:8">
      <c r="B100" t="s">
        <v>1515</v>
      </c>
      <c r="C100" t="s">
        <v>2757</v>
      </c>
      <c r="D100">
        <v>0.16294</v>
      </c>
      <c r="E100">
        <v>0.15934000000000001</v>
      </c>
      <c r="F100">
        <v>0.13788</v>
      </c>
      <c r="G100">
        <f t="shared" si="10"/>
        <v>0.15338666666666667</v>
      </c>
      <c r="H100">
        <f t="shared" si="11"/>
        <v>14840559.225570776</v>
      </c>
    </row>
    <row r="101" spans="2:8">
      <c r="B101" t="s">
        <v>1525</v>
      </c>
      <c r="C101" t="s">
        <v>2758</v>
      </c>
      <c r="D101">
        <v>3.65E-3</v>
      </c>
      <c r="E101">
        <v>1.8E-3</v>
      </c>
      <c r="F101">
        <v>0</v>
      </c>
      <c r="G101">
        <f t="shared" si="10"/>
        <v>1.8166666666666667E-3</v>
      </c>
      <c r="H101">
        <f t="shared" si="11"/>
        <v>175767.22831050231</v>
      </c>
    </row>
    <row r="102" spans="2:8">
      <c r="B102" t="s">
        <v>2687</v>
      </c>
      <c r="C102" t="s">
        <v>2759</v>
      </c>
      <c r="D102">
        <v>4.2224760000000003</v>
      </c>
      <c r="E102">
        <v>3.9779689999999999</v>
      </c>
      <c r="F102">
        <v>3.9141180000000002</v>
      </c>
      <c r="G102">
        <f t="shared" si="10"/>
        <v>4.0381876666666665</v>
      </c>
      <c r="H102">
        <f t="shared" si="11"/>
        <v>390705167.10146117</v>
      </c>
    </row>
    <row r="103" spans="2:8">
      <c r="B103" t="s">
        <v>2144</v>
      </c>
      <c r="C103" t="s">
        <v>2760</v>
      </c>
      <c r="D103">
        <v>0.21759999999999999</v>
      </c>
      <c r="E103">
        <v>0.16070000000000001</v>
      </c>
      <c r="F103">
        <v>7.4638999999999997E-2</v>
      </c>
      <c r="G103">
        <f t="shared" si="10"/>
        <v>0.15097966666666665</v>
      </c>
      <c r="H103">
        <f t="shared" si="11"/>
        <v>14607675.710776256</v>
      </c>
    </row>
    <row r="104" spans="2:8">
      <c r="B104" t="s">
        <v>2761</v>
      </c>
      <c r="C104" t="s">
        <v>2762</v>
      </c>
      <c r="D104">
        <v>0.24266299999999999</v>
      </c>
      <c r="E104">
        <v>0.28755500000000001</v>
      </c>
      <c r="F104">
        <v>0.404393</v>
      </c>
      <c r="G104">
        <f t="shared" si="10"/>
        <v>0.31153700000000001</v>
      </c>
      <c r="H104">
        <f t="shared" si="11"/>
        <v>30142015.599726032</v>
      </c>
    </row>
    <row r="105" spans="2:8">
      <c r="B105" t="s">
        <v>1633</v>
      </c>
      <c r="C105" t="s">
        <v>2763</v>
      </c>
      <c r="D105">
        <v>4.9689999999999998E-2</v>
      </c>
      <c r="E105">
        <v>5.5369000000000002E-2</v>
      </c>
      <c r="F105">
        <v>3.8519999999999999E-2</v>
      </c>
      <c r="G105">
        <f t="shared" si="10"/>
        <v>4.7859666666666668E-2</v>
      </c>
      <c r="H105">
        <f t="shared" si="11"/>
        <v>4630547.3162557082</v>
      </c>
    </row>
    <row r="106" spans="2:8">
      <c r="B106" t="s">
        <v>1440</v>
      </c>
      <c r="C106" t="s">
        <v>2746</v>
      </c>
      <c r="D106">
        <v>0</v>
      </c>
      <c r="E106">
        <v>2.81E-4</v>
      </c>
      <c r="F106">
        <v>1.09E-3</v>
      </c>
      <c r="G106">
        <f t="shared" si="10"/>
        <v>4.57E-4</v>
      </c>
      <c r="H106">
        <f t="shared" si="11"/>
        <v>44215.939452054794</v>
      </c>
    </row>
    <row r="107" spans="2:8">
      <c r="B107" t="s">
        <v>2708</v>
      </c>
      <c r="C107" t="s">
        <v>2765</v>
      </c>
      <c r="D107">
        <v>0.72672599999999998</v>
      </c>
      <c r="E107">
        <v>0.62891399999999997</v>
      </c>
      <c r="F107">
        <v>0.63490999999999997</v>
      </c>
      <c r="G107">
        <f t="shared" si="10"/>
        <v>0.66351666666666664</v>
      </c>
      <c r="H107">
        <f t="shared" si="11"/>
        <v>64196964.461187214</v>
      </c>
    </row>
    <row r="108" spans="2:8">
      <c r="B108" t="s">
        <v>2688</v>
      </c>
      <c r="C108" t="s">
        <v>2766</v>
      </c>
      <c r="D108" t="s">
        <v>2746</v>
      </c>
      <c r="E108" t="s">
        <v>2746</v>
      </c>
      <c r="F108" t="s">
        <v>2746</v>
      </c>
      <c r="G108" t="e">
        <f t="shared" si="10"/>
        <v>#DIV/0!</v>
      </c>
      <c r="H108" t="e">
        <f t="shared" si="11"/>
        <v>#DIV/0!</v>
      </c>
    </row>
    <row r="109" spans="2:8">
      <c r="B109" t="s">
        <v>2711</v>
      </c>
      <c r="C109" t="s">
        <v>2768</v>
      </c>
      <c r="D109">
        <v>2.92E-2</v>
      </c>
      <c r="E109">
        <v>2.5999999999999999E-2</v>
      </c>
      <c r="F109">
        <v>3.4909999999999997E-2</v>
      </c>
      <c r="G109">
        <f t="shared" si="10"/>
        <v>3.0036666666666666E-2</v>
      </c>
      <c r="H109">
        <f t="shared" si="11"/>
        <v>2906125.6776255714</v>
      </c>
    </row>
    <row r="110" spans="2:8">
      <c r="B110" t="s">
        <v>1837</v>
      </c>
      <c r="C110" t="s">
        <v>2770</v>
      </c>
      <c r="D110">
        <v>9.8259999999999997E-3</v>
      </c>
      <c r="E110">
        <v>1.3100000000000001E-2</v>
      </c>
      <c r="F110">
        <v>2.2349999999999998E-2</v>
      </c>
      <c r="G110">
        <f t="shared" si="10"/>
        <v>1.5092E-2</v>
      </c>
      <c r="H110">
        <f t="shared" si="11"/>
        <v>1460190.2805479453</v>
      </c>
    </row>
    <row r="111" spans="2:8">
      <c r="B111" t="s">
        <v>1524</v>
      </c>
      <c r="C111" t="s">
        <v>2771</v>
      </c>
      <c r="D111">
        <v>6.3729999999999995E-2</v>
      </c>
      <c r="E111">
        <v>4.9090000000000002E-2</v>
      </c>
      <c r="F111">
        <v>0.12952</v>
      </c>
      <c r="G111">
        <f t="shared" si="10"/>
        <v>8.0780000000000005E-2</v>
      </c>
      <c r="H111">
        <f t="shared" si="11"/>
        <v>7815675.2493150681</v>
      </c>
    </row>
    <row r="112" spans="2:8">
      <c r="B112" t="s">
        <v>2689</v>
      </c>
      <c r="C112" t="s">
        <v>2772</v>
      </c>
      <c r="D112">
        <v>0.967283</v>
      </c>
      <c r="E112">
        <v>1.0880799999999999</v>
      </c>
      <c r="F112">
        <v>0.87975499999999995</v>
      </c>
      <c r="G112">
        <f t="shared" si="10"/>
        <v>0.97837266666666656</v>
      </c>
      <c r="H112">
        <f t="shared" si="11"/>
        <v>94660101.949406385</v>
      </c>
    </row>
    <row r="113" spans="2:8">
      <c r="B113" t="s">
        <v>2690</v>
      </c>
      <c r="C113" t="s">
        <v>2773</v>
      </c>
      <c r="D113">
        <v>1.1525730000000001</v>
      </c>
      <c r="E113">
        <v>1.0439750000000001</v>
      </c>
      <c r="F113">
        <v>1.1148629999999999</v>
      </c>
      <c r="G113">
        <f t="shared" si="10"/>
        <v>1.1038036666666666</v>
      </c>
      <c r="H113">
        <f t="shared" si="11"/>
        <v>106795877.66365299</v>
      </c>
    </row>
    <row r="114" spans="2:8">
      <c r="B114" t="s">
        <v>2714</v>
      </c>
      <c r="C114" t="s">
        <v>2775</v>
      </c>
      <c r="D114">
        <v>0.90860799999999997</v>
      </c>
      <c r="E114">
        <v>1.0468120000000001</v>
      </c>
      <c r="F114">
        <v>1.7675160000000001</v>
      </c>
      <c r="G114">
        <f t="shared" si="10"/>
        <v>1.2409786666666667</v>
      </c>
      <c r="H114">
        <f t="shared" si="11"/>
        <v>120067915.94447489</v>
      </c>
    </row>
    <row r="115" spans="2:8">
      <c r="B115" t="s">
        <v>2691</v>
      </c>
      <c r="C115" t="s">
        <v>2776</v>
      </c>
      <c r="D115">
        <v>0.16</v>
      </c>
      <c r="E115">
        <v>0.1061</v>
      </c>
      <c r="F115">
        <v>3.61E-2</v>
      </c>
      <c r="G115">
        <f t="shared" si="10"/>
        <v>0.10073333333333334</v>
      </c>
      <c r="H115">
        <f t="shared" si="11"/>
        <v>9746212.1826484036</v>
      </c>
    </row>
    <row r="116" spans="2:8">
      <c r="B116" t="s">
        <v>2692</v>
      </c>
      <c r="C116" t="s">
        <v>2777</v>
      </c>
      <c r="D116">
        <v>6.8500000000000005E-2</v>
      </c>
      <c r="E116">
        <v>5.79E-2</v>
      </c>
      <c r="F116">
        <v>4.1450000000000001E-2</v>
      </c>
      <c r="G116">
        <f t="shared" si="10"/>
        <v>5.595E-2</v>
      </c>
      <c r="H116">
        <f t="shared" si="11"/>
        <v>5413308.1232876712</v>
      </c>
    </row>
    <row r="117" spans="2:8">
      <c r="B117" t="s">
        <v>2718</v>
      </c>
      <c r="C117" t="s">
        <v>2779</v>
      </c>
      <c r="D117">
        <v>2.9492000000000001E-2</v>
      </c>
      <c r="E117">
        <v>1.7225000000000001E-2</v>
      </c>
      <c r="F117">
        <v>1.6471E-2</v>
      </c>
      <c r="G117">
        <f t="shared" si="10"/>
        <v>2.1062666666666664E-2</v>
      </c>
      <c r="H117">
        <f t="shared" si="11"/>
        <v>2037867.8206392694</v>
      </c>
    </row>
    <row r="118" spans="2:8">
      <c r="B118" t="s">
        <v>2830</v>
      </c>
      <c r="C118" t="s">
        <v>2781</v>
      </c>
      <c r="D118">
        <v>6.8599999999999994E-2</v>
      </c>
      <c r="E118">
        <v>9.3118000000000006E-2</v>
      </c>
      <c r="F118">
        <v>0.10152</v>
      </c>
      <c r="G118">
        <f t="shared" si="10"/>
        <v>8.7745999999999991E-2</v>
      </c>
      <c r="H118">
        <f t="shared" si="11"/>
        <v>8489653.879999999</v>
      </c>
    </row>
    <row r="119" spans="2:8">
      <c r="B119" t="s">
        <v>2693</v>
      </c>
      <c r="C119" t="s">
        <v>2782</v>
      </c>
      <c r="D119">
        <v>0.13791</v>
      </c>
      <c r="E119">
        <v>9.0975E-2</v>
      </c>
      <c r="F119">
        <v>5.0513000000000002E-2</v>
      </c>
      <c r="G119">
        <f t="shared" si="10"/>
        <v>9.3132666666666683E-2</v>
      </c>
      <c r="H119">
        <f t="shared" si="11"/>
        <v>9010827.9000913259</v>
      </c>
    </row>
    <row r="120" spans="2:8">
      <c r="B120" t="s">
        <v>1513</v>
      </c>
      <c r="C120" t="s">
        <v>2783</v>
      </c>
      <c r="D120">
        <v>0.81052999999999997</v>
      </c>
      <c r="E120">
        <v>0.70762599999999998</v>
      </c>
      <c r="F120">
        <v>0.72520799999999996</v>
      </c>
      <c r="G120">
        <f t="shared" si="10"/>
        <v>0.7477879999999999</v>
      </c>
      <c r="H120">
        <f t="shared" si="11"/>
        <v>72350435.297534242</v>
      </c>
    </row>
    <row r="121" spans="2:8">
      <c r="B121" t="s">
        <v>2694</v>
      </c>
      <c r="C121" t="s">
        <v>2784</v>
      </c>
      <c r="D121">
        <v>0.78537400000000002</v>
      </c>
      <c r="E121">
        <v>0.79342699999999999</v>
      </c>
      <c r="F121">
        <v>0.96959700000000004</v>
      </c>
      <c r="G121">
        <f t="shared" si="10"/>
        <v>0.84946599999999994</v>
      </c>
      <c r="H121">
        <f t="shared" si="11"/>
        <v>82188046.438904107</v>
      </c>
    </row>
    <row r="122" spans="2:8">
      <c r="B122" t="s">
        <v>2785</v>
      </c>
      <c r="C122" t="s">
        <v>2786</v>
      </c>
      <c r="D122">
        <v>4.4390000000000002E-3</v>
      </c>
      <c r="E122">
        <v>6.496E-3</v>
      </c>
      <c r="F122">
        <v>9.5090000000000001E-3</v>
      </c>
      <c r="G122">
        <f t="shared" si="10"/>
        <v>6.8146666666666668E-3</v>
      </c>
      <c r="H122">
        <f t="shared" si="11"/>
        <v>659336.73680365307</v>
      </c>
    </row>
    <row r="123" spans="2:8">
      <c r="B123" t="s">
        <v>2695</v>
      </c>
      <c r="C123" t="s">
        <v>2787</v>
      </c>
      <c r="D123" t="s">
        <v>2746</v>
      </c>
      <c r="E123" t="s">
        <v>2746</v>
      </c>
      <c r="F123" t="s">
        <v>2746</v>
      </c>
      <c r="G123" t="e">
        <f t="shared" si="10"/>
        <v>#DIV/0!</v>
      </c>
      <c r="H123" t="e">
        <f t="shared" si="11"/>
        <v>#DIV/0!</v>
      </c>
    </row>
    <row r="124" spans="2:8">
      <c r="B124" t="s">
        <v>2696</v>
      </c>
      <c r="C124" t="s">
        <v>2746</v>
      </c>
      <c r="D124" t="s">
        <v>2746</v>
      </c>
      <c r="E124" t="s">
        <v>2746</v>
      </c>
      <c r="F124" t="s">
        <v>2746</v>
      </c>
      <c r="G124" t="e">
        <f t="shared" si="10"/>
        <v>#DIV/0!</v>
      </c>
      <c r="H124" t="e">
        <f t="shared" si="11"/>
        <v>#DIV/0!</v>
      </c>
    </row>
    <row r="125" spans="2:8">
      <c r="B125" t="s">
        <v>2697</v>
      </c>
      <c r="C125" t="s">
        <v>2788</v>
      </c>
      <c r="D125" t="s">
        <v>2746</v>
      </c>
      <c r="E125" t="s">
        <v>2746</v>
      </c>
      <c r="F125" t="s">
        <v>2746</v>
      </c>
      <c r="G125" t="e">
        <f t="shared" si="10"/>
        <v>#DIV/0!</v>
      </c>
      <c r="H125" t="e">
        <f t="shared" si="11"/>
        <v>#DIV/0!</v>
      </c>
    </row>
    <row r="126" spans="2:8">
      <c r="B126" t="s">
        <v>1027</v>
      </c>
      <c r="C126" t="s">
        <v>2789</v>
      </c>
      <c r="D126" t="s">
        <v>2746</v>
      </c>
      <c r="E126" t="s">
        <v>2746</v>
      </c>
      <c r="F126" t="s">
        <v>2746</v>
      </c>
      <c r="G126" t="e">
        <f t="shared" si="10"/>
        <v>#DIV/0!</v>
      </c>
      <c r="H126" t="e">
        <f t="shared" si="11"/>
        <v>#DIV/0!</v>
      </c>
    </row>
    <row r="127" spans="2:8">
      <c r="B127" t="s">
        <v>2698</v>
      </c>
      <c r="C127" t="s">
        <v>2746</v>
      </c>
      <c r="D127">
        <v>5.4349999999999997E-3</v>
      </c>
      <c r="E127">
        <v>3.7659999999999998E-3</v>
      </c>
      <c r="F127">
        <v>7.3299999999999997E-3</v>
      </c>
      <c r="G127">
        <f t="shared" si="10"/>
        <v>5.5103333333333324E-3</v>
      </c>
      <c r="H127">
        <f t="shared" si="11"/>
        <v>533139.09196347021</v>
      </c>
    </row>
    <row r="128" spans="2:8">
      <c r="B128" t="s">
        <v>2699</v>
      </c>
      <c r="C128" t="s">
        <v>2790</v>
      </c>
      <c r="D128">
        <v>0</v>
      </c>
      <c r="E128">
        <v>1.0900000000000001E-4</v>
      </c>
      <c r="F128">
        <v>6.3999999999999997E-5</v>
      </c>
      <c r="G128">
        <f t="shared" si="10"/>
        <v>5.7666666666666668E-5</v>
      </c>
      <c r="H128">
        <f t="shared" si="11"/>
        <v>5579.4000913242016</v>
      </c>
    </row>
    <row r="129" spans="2:8">
      <c r="B129" t="s">
        <v>1028</v>
      </c>
      <c r="C129" t="s">
        <v>2789</v>
      </c>
      <c r="D129" t="s">
        <v>2746</v>
      </c>
      <c r="E129" t="s">
        <v>2746</v>
      </c>
      <c r="F129" t="s">
        <v>2746</v>
      </c>
      <c r="G129" t="e">
        <f t="shared" si="10"/>
        <v>#DIV/0!</v>
      </c>
      <c r="H129" t="e">
        <f t="shared" si="11"/>
        <v>#DIV/0!</v>
      </c>
    </row>
    <row r="130" spans="2:8">
      <c r="B130" t="s">
        <v>2700</v>
      </c>
      <c r="C130" t="s">
        <v>2791</v>
      </c>
      <c r="D130">
        <v>1.342614</v>
      </c>
      <c r="E130">
        <v>1.255862</v>
      </c>
      <c r="F130">
        <v>1.699864</v>
      </c>
      <c r="G130">
        <f t="shared" si="10"/>
        <v>1.4327799999999999</v>
      </c>
      <c r="H130">
        <f t="shared" si="11"/>
        <v>138625194.15342465</v>
      </c>
    </row>
    <row r="131" spans="2:8">
      <c r="B131" t="s">
        <v>2792</v>
      </c>
      <c r="C131" t="s">
        <v>2793</v>
      </c>
      <c r="D131">
        <v>0.63567099999999999</v>
      </c>
      <c r="E131">
        <v>0.81600099999999998</v>
      </c>
      <c r="F131">
        <v>1.035703</v>
      </c>
      <c r="G131">
        <f t="shared" si="10"/>
        <v>0.829125</v>
      </c>
      <c r="H131">
        <f t="shared" si="11"/>
        <v>80220001.746575341</v>
      </c>
    </row>
    <row r="132" spans="2:8">
      <c r="B132" t="s">
        <v>594</v>
      </c>
      <c r="C132" t="s">
        <v>2794</v>
      </c>
      <c r="D132">
        <v>8.3839999999999998E-2</v>
      </c>
      <c r="E132">
        <v>0.10654</v>
      </c>
      <c r="F132">
        <v>0.11436</v>
      </c>
      <c r="G132">
        <f t="shared" si="10"/>
        <v>0.10158</v>
      </c>
      <c r="H132">
        <f t="shared" si="11"/>
        <v>9828129.3863013703</v>
      </c>
    </row>
    <row r="133" spans="2:8">
      <c r="B133" t="s">
        <v>1025</v>
      </c>
      <c r="C133" t="s">
        <v>2795</v>
      </c>
      <c r="D133">
        <v>9.9470000000000003E-2</v>
      </c>
      <c r="E133">
        <v>8.4881999999999999E-2</v>
      </c>
      <c r="F133">
        <v>8.6329000000000003E-2</v>
      </c>
      <c r="G133">
        <f t="shared" si="10"/>
        <v>9.0227000000000002E-2</v>
      </c>
      <c r="H133">
        <f t="shared" si="11"/>
        <v>8729697.0873972606</v>
      </c>
    </row>
    <row r="134" spans="2:8">
      <c r="B134" t="s">
        <v>556</v>
      </c>
      <c r="C134" t="s">
        <v>2794</v>
      </c>
      <c r="D134">
        <v>3.4849999999999999E-2</v>
      </c>
      <c r="E134">
        <v>1.013E-2</v>
      </c>
      <c r="F134">
        <v>7.7799999999999996E-3</v>
      </c>
      <c r="G134">
        <f t="shared" si="10"/>
        <v>1.7586666666666667E-2</v>
      </c>
      <c r="H134">
        <f t="shared" si="11"/>
        <v>1701555.7735159819</v>
      </c>
    </row>
    <row r="135" spans="2:8">
      <c r="B135" t="s">
        <v>1120</v>
      </c>
      <c r="C135" t="s">
        <v>2796</v>
      </c>
      <c r="D135">
        <v>3.9699999999999999E-2</v>
      </c>
      <c r="E135">
        <v>5.0900000000000001E-2</v>
      </c>
      <c r="F135">
        <v>0</v>
      </c>
      <c r="G135">
        <f t="shared" si="10"/>
        <v>3.0200000000000001E-2</v>
      </c>
      <c r="H135">
        <f t="shared" si="11"/>
        <v>2921928.6027397262</v>
      </c>
    </row>
    <row r="136" spans="2:8">
      <c r="B136" t="s">
        <v>1016</v>
      </c>
      <c r="C136" t="s">
        <v>2797</v>
      </c>
      <c r="D136">
        <v>4.87E-2</v>
      </c>
      <c r="E136">
        <v>0.06</v>
      </c>
      <c r="F136">
        <v>6.6000000000000003E-2</v>
      </c>
      <c r="G136">
        <f t="shared" si="10"/>
        <v>5.8233333333333331E-2</v>
      </c>
      <c r="H136">
        <f t="shared" si="11"/>
        <v>5634226.5662100455</v>
      </c>
    </row>
    <row r="137" spans="2:8">
      <c r="B137" t="s">
        <v>633</v>
      </c>
      <c r="C137" t="s">
        <v>2798</v>
      </c>
      <c r="D137">
        <v>1.23E-2</v>
      </c>
      <c r="E137">
        <v>6.8599999999999994E-2</v>
      </c>
      <c r="F137">
        <v>7.1809999999999999E-2</v>
      </c>
      <c r="G137">
        <f t="shared" si="10"/>
        <v>5.0903333333333335E-2</v>
      </c>
      <c r="H137">
        <f t="shared" si="11"/>
        <v>4925029.9881278537</v>
      </c>
    </row>
    <row r="138" spans="2:8">
      <c r="B138" t="s">
        <v>1030</v>
      </c>
      <c r="C138" t="s">
        <v>2799</v>
      </c>
      <c r="D138">
        <v>5.1200000000000002E-2</v>
      </c>
      <c r="E138">
        <v>5.7360000000000001E-2</v>
      </c>
      <c r="F138">
        <v>3.9419999999999997E-2</v>
      </c>
      <c r="G138">
        <f t="shared" si="10"/>
        <v>4.9326666666666664E-2</v>
      </c>
      <c r="H138">
        <f t="shared" si="11"/>
        <v>4772483.3844748856</v>
      </c>
    </row>
    <row r="139" spans="2:8">
      <c r="B139" t="s">
        <v>1026</v>
      </c>
      <c r="C139" t="s">
        <v>2800</v>
      </c>
      <c r="D139">
        <v>2.0500000000000001E-2</v>
      </c>
      <c r="E139">
        <v>1.84E-2</v>
      </c>
      <c r="F139">
        <v>1.9599999999999999E-2</v>
      </c>
      <c r="G139">
        <f t="shared" si="10"/>
        <v>1.95E-2</v>
      </c>
      <c r="H139">
        <f t="shared" si="11"/>
        <v>1886675.7534246575</v>
      </c>
    </row>
    <row r="140" spans="2:8">
      <c r="B140" t="s">
        <v>1022</v>
      </c>
      <c r="C140" t="s">
        <v>2801</v>
      </c>
      <c r="D140">
        <v>1.4283110000000001</v>
      </c>
      <c r="E140">
        <v>1.6435580000000001</v>
      </c>
      <c r="F140">
        <v>1.260365</v>
      </c>
      <c r="G140">
        <f t="shared" si="10"/>
        <v>1.4440780000000002</v>
      </c>
      <c r="H140">
        <f t="shared" si="11"/>
        <v>139718305.05917811</v>
      </c>
    </row>
    <row r="141" spans="2:8">
      <c r="B141" t="s">
        <v>1024</v>
      </c>
      <c r="C141" t="s">
        <v>2802</v>
      </c>
      <c r="D141">
        <v>0.20799999999999999</v>
      </c>
      <c r="E141">
        <v>0.17899999999999999</v>
      </c>
      <c r="F141">
        <v>0.20799999999999999</v>
      </c>
      <c r="G141">
        <f t="shared" si="10"/>
        <v>0.19833333333333333</v>
      </c>
      <c r="H141">
        <f t="shared" si="11"/>
        <v>19189266.210045662</v>
      </c>
    </row>
    <row r="142" spans="2:8">
      <c r="B142" t="s">
        <v>87</v>
      </c>
      <c r="C142" t="s">
        <v>2803</v>
      </c>
      <c r="D142">
        <v>0.198685</v>
      </c>
      <c r="E142">
        <v>7.3661000000000004E-2</v>
      </c>
      <c r="F142">
        <v>0.12228799999999999</v>
      </c>
      <c r="G142">
        <f t="shared" si="10"/>
        <v>0.13154466666666667</v>
      </c>
      <c r="H142">
        <f t="shared" si="11"/>
        <v>12727288.876529681</v>
      </c>
    </row>
    <row r="143" spans="2:8">
      <c r="B143" t="s">
        <v>1032</v>
      </c>
      <c r="C143" t="s">
        <v>2804</v>
      </c>
      <c r="D143" t="s">
        <v>2746</v>
      </c>
      <c r="E143" t="s">
        <v>2746</v>
      </c>
      <c r="F143" t="s">
        <v>2746</v>
      </c>
      <c r="G143" t="e">
        <f t="shared" si="10"/>
        <v>#DIV/0!</v>
      </c>
      <c r="H143" t="e">
        <f t="shared" si="11"/>
        <v>#DIV/0!</v>
      </c>
    </row>
    <row r="144" spans="2:8">
      <c r="B144" t="s">
        <v>1019</v>
      </c>
      <c r="C144" t="s">
        <v>2806</v>
      </c>
      <c r="D144">
        <v>8.2769999999999996E-2</v>
      </c>
      <c r="E144">
        <v>9.919E-2</v>
      </c>
      <c r="F144">
        <v>0.13089999999999999</v>
      </c>
      <c r="G144">
        <f t="shared" si="10"/>
        <v>0.10428666666666668</v>
      </c>
      <c r="H144">
        <f t="shared" si="11"/>
        <v>10090006.431050232</v>
      </c>
    </row>
    <row r="145" spans="2:8">
      <c r="B145" t="s">
        <v>381</v>
      </c>
      <c r="C145" t="s">
        <v>2807</v>
      </c>
      <c r="D145">
        <v>8.5620000000000002E-2</v>
      </c>
      <c r="E145">
        <v>6.7710000000000006E-2</v>
      </c>
      <c r="F145">
        <v>7.2220000000000006E-2</v>
      </c>
      <c r="G145">
        <f t="shared" si="10"/>
        <v>7.5183333333333338E-2</v>
      </c>
      <c r="H145">
        <f t="shared" si="11"/>
        <v>7274183.1826484026</v>
      </c>
    </row>
    <row r="146" spans="2:8">
      <c r="B146" t="s">
        <v>2701</v>
      </c>
      <c r="C146" t="s">
        <v>2808</v>
      </c>
      <c r="D146" t="s">
        <v>2746</v>
      </c>
      <c r="E146" t="s">
        <v>2746</v>
      </c>
      <c r="F146" t="s">
        <v>2746</v>
      </c>
      <c r="G146" t="e">
        <f t="shared" si="10"/>
        <v>#DIV/0!</v>
      </c>
      <c r="H146" t="e">
        <f t="shared" si="11"/>
        <v>#DIV/0!</v>
      </c>
    </row>
    <row r="147" spans="2:8">
      <c r="B147" t="s">
        <v>1018</v>
      </c>
      <c r="C147" t="s">
        <v>2809</v>
      </c>
      <c r="D147">
        <v>1.2099999999999999E-3</v>
      </c>
      <c r="E147">
        <v>2.7290000000000001E-3</v>
      </c>
      <c r="F147">
        <v>4.2700000000000002E-4</v>
      </c>
      <c r="G147">
        <f t="shared" si="10"/>
        <v>1.4553333333333334E-3</v>
      </c>
      <c r="H147">
        <f t="shared" si="11"/>
        <v>140807.28785388131</v>
      </c>
    </row>
    <row r="148" spans="2:8">
      <c r="B148" t="s">
        <v>136</v>
      </c>
      <c r="C148" t="s">
        <v>2810</v>
      </c>
      <c r="D148" t="s">
        <v>2746</v>
      </c>
      <c r="E148" t="s">
        <v>2746</v>
      </c>
      <c r="F148" t="s">
        <v>2746</v>
      </c>
      <c r="G148" t="e">
        <f t="shared" si="10"/>
        <v>#DIV/0!</v>
      </c>
      <c r="H148" t="e">
        <f t="shared" si="11"/>
        <v>#DIV/0!</v>
      </c>
    </row>
    <row r="149" spans="2:8">
      <c r="B149" t="s">
        <v>1020</v>
      </c>
      <c r="C149" t="s">
        <v>2811</v>
      </c>
      <c r="D149">
        <v>4.2900000000000004E-3</v>
      </c>
      <c r="E149">
        <v>1.9300000000000001E-3</v>
      </c>
      <c r="F149">
        <v>4.64E-3</v>
      </c>
      <c r="G149">
        <f t="shared" si="10"/>
        <v>3.6200000000000004E-3</v>
      </c>
      <c r="H149">
        <f t="shared" si="11"/>
        <v>350244.4219178083</v>
      </c>
    </row>
    <row r="150" spans="2:8">
      <c r="B150" t="s">
        <v>1021</v>
      </c>
      <c r="C150" t="s">
        <v>2812</v>
      </c>
      <c r="D150">
        <v>2.7099999999999999E-2</v>
      </c>
      <c r="E150">
        <v>1.7899999999999999E-2</v>
      </c>
      <c r="F150">
        <v>4.5700000000000003E-3</v>
      </c>
      <c r="G150">
        <f t="shared" si="10"/>
        <v>1.6523333333333331E-2</v>
      </c>
      <c r="H150">
        <f t="shared" si="11"/>
        <v>1598675.5059360729</v>
      </c>
    </row>
    <row r="151" spans="2:8">
      <c r="B151" t="s">
        <v>1252</v>
      </c>
      <c r="C151" t="s">
        <v>2813</v>
      </c>
      <c r="D151">
        <v>4.3099999999999999E-2</v>
      </c>
      <c r="E151">
        <v>8.8999999999999995E-4</v>
      </c>
      <c r="F151">
        <v>1.52E-2</v>
      </c>
      <c r="G151">
        <f t="shared" si="10"/>
        <v>1.9730000000000001E-2</v>
      </c>
      <c r="H151">
        <f t="shared" si="11"/>
        <v>1908928.8520547946</v>
      </c>
    </row>
    <row r="152" spans="2:8">
      <c r="B152" t="s">
        <v>1023</v>
      </c>
      <c r="C152" t="s">
        <v>2814</v>
      </c>
      <c r="D152">
        <v>0.15240000000000001</v>
      </c>
      <c r="E152">
        <v>0.15179999999999999</v>
      </c>
      <c r="F152">
        <v>0.17199999999999999</v>
      </c>
      <c r="G152">
        <f t="shared" si="10"/>
        <v>0.15873333333333334</v>
      </c>
      <c r="H152">
        <f t="shared" si="11"/>
        <v>15357863.141552512</v>
      </c>
    </row>
    <row r="153" spans="2:8">
      <c r="B153" t="s">
        <v>675</v>
      </c>
      <c r="C153" t="s">
        <v>2815</v>
      </c>
      <c r="D153">
        <v>5.2499999999999998E-2</v>
      </c>
      <c r="E153">
        <v>0.22900000000000001</v>
      </c>
      <c r="F153">
        <v>8.0199999999999994E-2</v>
      </c>
      <c r="G153">
        <f t="shared" si="10"/>
        <v>0.12056666666666667</v>
      </c>
      <c r="H153">
        <f t="shared" si="11"/>
        <v>11665138.80365297</v>
      </c>
    </row>
    <row r="154" spans="2:8">
      <c r="B154" t="s">
        <v>1031</v>
      </c>
      <c r="C154" t="s">
        <v>2816</v>
      </c>
      <c r="D154" t="s">
        <v>2746</v>
      </c>
      <c r="E154" t="s">
        <v>2746</v>
      </c>
      <c r="F154" t="s">
        <v>2746</v>
      </c>
      <c r="G154" t="e">
        <f t="shared" ref="G154:G163" si="12">AVERAGE(D154:F154)</f>
        <v>#DIV/0!</v>
      </c>
      <c r="H154" t="e">
        <f t="shared" ref="H154:H163" si="13">G154*1000000000*35.3147/365</f>
        <v>#DIV/0!</v>
      </c>
    </row>
    <row r="155" spans="2:8">
      <c r="B155" t="s">
        <v>2702</v>
      </c>
      <c r="C155" t="s">
        <v>2817</v>
      </c>
      <c r="D155">
        <v>2.166E-3</v>
      </c>
      <c r="E155">
        <v>3.5100000000000001E-3</v>
      </c>
      <c r="F155">
        <v>2.7729999999999999E-3</v>
      </c>
      <c r="G155">
        <f t="shared" si="12"/>
        <v>2.8163333333333334E-3</v>
      </c>
      <c r="H155">
        <f t="shared" si="13"/>
        <v>272487.58018264844</v>
      </c>
    </row>
    <row r="156" spans="2:8">
      <c r="B156" t="s">
        <v>2703</v>
      </c>
      <c r="C156" t="s">
        <v>2818</v>
      </c>
      <c r="D156" t="s">
        <v>2746</v>
      </c>
      <c r="E156" t="s">
        <v>2746</v>
      </c>
      <c r="F156" t="s">
        <v>2746</v>
      </c>
      <c r="G156" t="e">
        <f t="shared" si="12"/>
        <v>#DIV/0!</v>
      </c>
      <c r="H156" t="e">
        <f t="shared" si="13"/>
        <v>#DIV/0!</v>
      </c>
    </row>
    <row r="157" spans="2:8">
      <c r="B157" t="s">
        <v>1119</v>
      </c>
      <c r="C157" t="s">
        <v>2819</v>
      </c>
      <c r="D157">
        <v>9.214E-3</v>
      </c>
      <c r="E157">
        <v>3.5199000000000001E-2</v>
      </c>
      <c r="F157">
        <v>2.4656999999999998E-2</v>
      </c>
      <c r="G157">
        <f t="shared" si="12"/>
        <v>2.302333333333333E-2</v>
      </c>
      <c r="H157">
        <f t="shared" si="13"/>
        <v>2227567.423744292</v>
      </c>
    </row>
    <row r="158" spans="2:8">
      <c r="B158" t="s">
        <v>1121</v>
      </c>
      <c r="C158" t="s">
        <v>2820</v>
      </c>
      <c r="D158" t="s">
        <v>2746</v>
      </c>
      <c r="E158" t="s">
        <v>2746</v>
      </c>
      <c r="F158" t="s">
        <v>2746</v>
      </c>
      <c r="G158" t="e">
        <f t="shared" si="12"/>
        <v>#DIV/0!</v>
      </c>
      <c r="H158" t="e">
        <f t="shared" si="13"/>
        <v>#DIV/0!</v>
      </c>
    </row>
    <row r="159" spans="2:8">
      <c r="B159" t="s">
        <v>370</v>
      </c>
      <c r="C159" t="s">
        <v>2822</v>
      </c>
      <c r="D159">
        <v>0.10826</v>
      </c>
      <c r="E159">
        <v>9.2632000000000006E-2</v>
      </c>
      <c r="F159">
        <v>0.124962</v>
      </c>
      <c r="G159">
        <f t="shared" si="12"/>
        <v>0.10861800000000001</v>
      </c>
      <c r="H159">
        <f t="shared" si="13"/>
        <v>10509074.204383563</v>
      </c>
    </row>
    <row r="160" spans="2:8">
      <c r="B160" t="s">
        <v>149</v>
      </c>
      <c r="C160" t="s">
        <v>2823</v>
      </c>
      <c r="D160">
        <v>0.117087</v>
      </c>
      <c r="E160">
        <v>0.18315200000000001</v>
      </c>
      <c r="F160">
        <v>0.17164499999999999</v>
      </c>
      <c r="G160">
        <f t="shared" si="12"/>
        <v>0.15729466666666667</v>
      </c>
      <c r="H160">
        <f t="shared" si="13"/>
        <v>15218668.397077626</v>
      </c>
    </row>
    <row r="161" spans="2:8">
      <c r="B161" t="s">
        <v>1569</v>
      </c>
      <c r="C161" t="s">
        <v>2824</v>
      </c>
      <c r="D161">
        <v>4.4900000000000001E-3</v>
      </c>
      <c r="E161">
        <v>0.1216</v>
      </c>
      <c r="F161">
        <v>1.636E-2</v>
      </c>
      <c r="G161">
        <f t="shared" si="12"/>
        <v>4.7483333333333343E-2</v>
      </c>
      <c r="H161">
        <f t="shared" si="13"/>
        <v>4594136.0867579924</v>
      </c>
    </row>
    <row r="162" spans="2:8">
      <c r="B162" t="s">
        <v>2709</v>
      </c>
      <c r="C162" t="s">
        <v>2825</v>
      </c>
      <c r="D162">
        <v>6.2350000000000003E-2</v>
      </c>
      <c r="E162">
        <v>6.7000000000000004E-2</v>
      </c>
      <c r="F162">
        <v>9.2600000000000002E-2</v>
      </c>
      <c r="G162">
        <f t="shared" si="12"/>
        <v>7.3983333333333345E-2</v>
      </c>
      <c r="H162">
        <f t="shared" si="13"/>
        <v>7158080.0593607314</v>
      </c>
    </row>
    <row r="163" spans="2:8">
      <c r="B163" t="s">
        <v>2891</v>
      </c>
      <c r="D163" s="610">
        <v>0.57899999999999996</v>
      </c>
      <c r="E163" s="610">
        <v>0.35460000000000003</v>
      </c>
      <c r="F163" s="610">
        <v>0.43485099999999999</v>
      </c>
      <c r="G163" s="610">
        <f t="shared" si="12"/>
        <v>0.45615033333333327</v>
      </c>
      <c r="H163" s="610">
        <f t="shared" si="13"/>
        <v>44133731.990593605</v>
      </c>
    </row>
    <row r="179" spans="1:21">
      <c r="A179" s="578" t="s">
        <v>2826</v>
      </c>
    </row>
    <row r="183" spans="1:21">
      <c r="B183" t="s">
        <v>2725</v>
      </c>
      <c r="C183" t="s">
        <v>2726</v>
      </c>
      <c r="D183" t="s">
        <v>2727</v>
      </c>
      <c r="E183" t="s">
        <v>2728</v>
      </c>
      <c r="F183" t="s">
        <v>2729</v>
      </c>
      <c r="G183" t="s">
        <v>2730</v>
      </c>
      <c r="H183" t="s">
        <v>2731</v>
      </c>
      <c r="I183" t="s">
        <v>2732</v>
      </c>
      <c r="J183" t="s">
        <v>2733</v>
      </c>
      <c r="K183" t="s">
        <v>2734</v>
      </c>
      <c r="L183" t="s">
        <v>2735</v>
      </c>
      <c r="M183" t="s">
        <v>2736</v>
      </c>
      <c r="N183" t="s">
        <v>2737</v>
      </c>
      <c r="O183" t="s">
        <v>2738</v>
      </c>
      <c r="P183" t="s">
        <v>2739</v>
      </c>
      <c r="Q183" t="s">
        <v>2740</v>
      </c>
      <c r="R183" t="s">
        <v>2741</v>
      </c>
      <c r="S183" t="s">
        <v>2742</v>
      </c>
      <c r="T183" t="s">
        <v>2743</v>
      </c>
      <c r="U183" t="s">
        <v>2744</v>
      </c>
    </row>
    <row r="184" spans="1:21">
      <c r="B184">
        <v>1</v>
      </c>
      <c r="C184" t="s">
        <v>2745</v>
      </c>
      <c r="D184">
        <v>3</v>
      </c>
      <c r="E184">
        <v>1</v>
      </c>
      <c r="F184" t="s">
        <v>2683</v>
      </c>
      <c r="G184" t="s">
        <v>2746</v>
      </c>
      <c r="H184">
        <v>0.38700000000000001</v>
      </c>
      <c r="I184">
        <v>256</v>
      </c>
      <c r="J184">
        <v>0.85666699999999996</v>
      </c>
      <c r="K184">
        <v>237</v>
      </c>
      <c r="L184">
        <v>0.33050000000000002</v>
      </c>
      <c r="M184">
        <v>348</v>
      </c>
      <c r="N184">
        <v>0.89666699999999999</v>
      </c>
      <c r="O184">
        <v>316</v>
      </c>
      <c r="P184">
        <v>0.2006</v>
      </c>
      <c r="Q184">
        <v>320</v>
      </c>
      <c r="R184">
        <v>0.94</v>
      </c>
      <c r="S184">
        <v>543</v>
      </c>
      <c r="T184">
        <v>67035.32458</v>
      </c>
      <c r="U184">
        <v>253903791.300497</v>
      </c>
    </row>
    <row r="185" spans="1:21">
      <c r="B185">
        <v>2</v>
      </c>
      <c r="C185" t="s">
        <v>2745</v>
      </c>
      <c r="D185">
        <v>1748</v>
      </c>
      <c r="E185">
        <v>2</v>
      </c>
      <c r="F185" t="s">
        <v>2684</v>
      </c>
      <c r="G185" t="s">
        <v>2684</v>
      </c>
      <c r="H185">
        <v>3.7617219999999998</v>
      </c>
      <c r="I185">
        <v>296</v>
      </c>
      <c r="J185">
        <v>8.8799000000000003E-2</v>
      </c>
      <c r="K185">
        <v>7588</v>
      </c>
      <c r="L185">
        <v>2.9508760000000001</v>
      </c>
      <c r="M185">
        <v>356</v>
      </c>
      <c r="N185">
        <v>6.1761999999999997E-2</v>
      </c>
      <c r="O185">
        <v>8279</v>
      </c>
      <c r="P185">
        <v>3.7474319999999999</v>
      </c>
      <c r="Q185">
        <v>374</v>
      </c>
      <c r="R185">
        <v>6.6304000000000002E-2</v>
      </c>
      <c r="S185">
        <v>9449</v>
      </c>
      <c r="T185">
        <v>1588792.0270110001</v>
      </c>
      <c r="U185">
        <v>149941763387.60101</v>
      </c>
    </row>
    <row r="186" spans="1:21">
      <c r="B186">
        <v>3</v>
      </c>
      <c r="C186" t="s">
        <v>2745</v>
      </c>
      <c r="D186">
        <v>0</v>
      </c>
      <c r="E186">
        <v>3</v>
      </c>
      <c r="F186" t="s">
        <v>1526</v>
      </c>
      <c r="G186" t="s">
        <v>2747</v>
      </c>
      <c r="H186" t="s">
        <v>2746</v>
      </c>
      <c r="I186" t="s">
        <v>2746</v>
      </c>
      <c r="J186" t="s">
        <v>2746</v>
      </c>
      <c r="K186" t="s">
        <v>2746</v>
      </c>
      <c r="L186" t="s">
        <v>2746</v>
      </c>
      <c r="M186" t="s">
        <v>2746</v>
      </c>
      <c r="N186" t="s">
        <v>2746</v>
      </c>
      <c r="O186" t="s">
        <v>2746</v>
      </c>
      <c r="P186" t="s">
        <v>2746</v>
      </c>
      <c r="Q186" t="s">
        <v>2746</v>
      </c>
      <c r="R186" t="s">
        <v>2746</v>
      </c>
      <c r="S186" t="s">
        <v>2746</v>
      </c>
      <c r="T186">
        <v>45492.081549000002</v>
      </c>
      <c r="U186">
        <v>77564010.79377</v>
      </c>
    </row>
    <row r="187" spans="1:21">
      <c r="B187">
        <v>4</v>
      </c>
      <c r="C187" t="s">
        <v>2745</v>
      </c>
      <c r="D187">
        <v>1</v>
      </c>
      <c r="E187">
        <v>4</v>
      </c>
      <c r="F187" t="s">
        <v>2685</v>
      </c>
      <c r="G187" t="s">
        <v>2748</v>
      </c>
      <c r="H187">
        <v>6.4299999999999996E-2</v>
      </c>
      <c r="I187">
        <v>285</v>
      </c>
      <c r="J187">
        <v>0.99</v>
      </c>
      <c r="K187">
        <v>596</v>
      </c>
      <c r="L187">
        <v>7.0000000000000007E-2</v>
      </c>
      <c r="M187">
        <v>366</v>
      </c>
      <c r="N187">
        <v>0.95</v>
      </c>
      <c r="O187">
        <v>518</v>
      </c>
      <c r="P187">
        <v>7.7299999999999994E-2</v>
      </c>
      <c r="Q187">
        <v>355</v>
      </c>
      <c r="R187">
        <v>0.99</v>
      </c>
      <c r="S187">
        <v>440</v>
      </c>
      <c r="T187">
        <v>51864.415596999999</v>
      </c>
      <c r="U187">
        <v>169117151.046864</v>
      </c>
    </row>
    <row r="188" spans="1:21">
      <c r="B188">
        <v>5</v>
      </c>
      <c r="C188" t="s">
        <v>2745</v>
      </c>
      <c r="D188">
        <v>4</v>
      </c>
      <c r="E188">
        <v>5</v>
      </c>
      <c r="F188" t="s">
        <v>1442</v>
      </c>
      <c r="G188" t="s">
        <v>2749</v>
      </c>
      <c r="H188">
        <v>0.23880000000000001</v>
      </c>
      <c r="I188">
        <v>198</v>
      </c>
      <c r="J188">
        <v>0.46</v>
      </c>
      <c r="K188">
        <v>5962</v>
      </c>
      <c r="L188">
        <v>0.15256800000000001</v>
      </c>
      <c r="M188">
        <v>202</v>
      </c>
      <c r="N188">
        <v>0.48</v>
      </c>
      <c r="O188">
        <v>5891</v>
      </c>
      <c r="P188">
        <v>0.29706900000000003</v>
      </c>
      <c r="Q188">
        <v>220</v>
      </c>
      <c r="R188">
        <v>0.48499999999999999</v>
      </c>
      <c r="S188">
        <v>6548</v>
      </c>
      <c r="T188">
        <v>59554.119035999996</v>
      </c>
      <c r="U188">
        <v>176528017.529239</v>
      </c>
    </row>
    <row r="189" spans="1:21">
      <c r="B189">
        <v>6</v>
      </c>
      <c r="C189" t="s">
        <v>2745</v>
      </c>
      <c r="D189">
        <v>0</v>
      </c>
      <c r="E189">
        <v>6</v>
      </c>
      <c r="F189" t="s">
        <v>2089</v>
      </c>
      <c r="G189" t="s">
        <v>2750</v>
      </c>
      <c r="H189" t="s">
        <v>2746</v>
      </c>
      <c r="I189" t="s">
        <v>2746</v>
      </c>
      <c r="J189" t="s">
        <v>2746</v>
      </c>
      <c r="K189" t="s">
        <v>2746</v>
      </c>
      <c r="L189" t="s">
        <v>2746</v>
      </c>
      <c r="M189" t="s">
        <v>2746</v>
      </c>
      <c r="N189" t="s">
        <v>2746</v>
      </c>
      <c r="O189" t="s">
        <v>2746</v>
      </c>
      <c r="P189" t="s">
        <v>2746</v>
      </c>
      <c r="Q189" t="s">
        <v>2746</v>
      </c>
      <c r="R189" t="s">
        <v>2746</v>
      </c>
      <c r="S189" t="s">
        <v>2746</v>
      </c>
      <c r="T189">
        <v>27024.724348</v>
      </c>
      <c r="U189">
        <v>34637918.123202004</v>
      </c>
    </row>
    <row r="190" spans="1:21">
      <c r="B190">
        <v>7</v>
      </c>
      <c r="C190" t="s">
        <v>2745</v>
      </c>
      <c r="D190">
        <v>1</v>
      </c>
      <c r="E190">
        <v>7</v>
      </c>
      <c r="F190" t="s">
        <v>1631</v>
      </c>
      <c r="G190" t="s">
        <v>2751</v>
      </c>
      <c r="H190">
        <v>2.81E-3</v>
      </c>
      <c r="I190">
        <v>34</v>
      </c>
      <c r="J190">
        <v>0.12</v>
      </c>
      <c r="K190">
        <v>4647</v>
      </c>
      <c r="L190">
        <v>1.5299999999999999E-3</v>
      </c>
      <c r="M190">
        <v>81</v>
      </c>
      <c r="N190">
        <v>0.09</v>
      </c>
      <c r="O190">
        <v>5510</v>
      </c>
      <c r="P190">
        <v>1.98E-3</v>
      </c>
      <c r="Q190">
        <v>102</v>
      </c>
      <c r="R190">
        <v>0.11</v>
      </c>
      <c r="S190">
        <v>5441</v>
      </c>
      <c r="T190">
        <v>54896.766637000001</v>
      </c>
      <c r="U190">
        <v>149397113.54804501</v>
      </c>
    </row>
    <row r="191" spans="1:21">
      <c r="B191">
        <v>8</v>
      </c>
      <c r="C191" t="s">
        <v>2745</v>
      </c>
      <c r="D191">
        <v>12</v>
      </c>
      <c r="E191">
        <v>8</v>
      </c>
      <c r="F191" t="s">
        <v>2686</v>
      </c>
      <c r="G191" t="s">
        <v>2752</v>
      </c>
      <c r="H191">
        <v>0.32345400000000002</v>
      </c>
      <c r="I191">
        <v>315</v>
      </c>
      <c r="J191">
        <v>0.38166699999999998</v>
      </c>
      <c r="K191">
        <v>3497</v>
      </c>
      <c r="L191">
        <v>0.19015099999999999</v>
      </c>
      <c r="M191">
        <v>385</v>
      </c>
      <c r="N191">
        <v>0.37166700000000003</v>
      </c>
      <c r="O191">
        <v>3615</v>
      </c>
      <c r="P191">
        <v>0.19087299999999999</v>
      </c>
      <c r="Q191">
        <v>399</v>
      </c>
      <c r="R191">
        <v>0.405833</v>
      </c>
      <c r="S191">
        <v>4262</v>
      </c>
      <c r="T191">
        <v>162854.00950799999</v>
      </c>
      <c r="U191">
        <v>463870991.43673497</v>
      </c>
    </row>
    <row r="192" spans="1:21">
      <c r="B192">
        <v>9</v>
      </c>
      <c r="C192" t="s">
        <v>2745</v>
      </c>
      <c r="D192">
        <v>1</v>
      </c>
      <c r="E192">
        <v>9</v>
      </c>
      <c r="F192" t="s">
        <v>1527</v>
      </c>
      <c r="G192" t="s">
        <v>2753</v>
      </c>
      <c r="H192">
        <v>8.2699999999999996E-2</v>
      </c>
      <c r="I192">
        <v>114</v>
      </c>
      <c r="J192">
        <v>0.9</v>
      </c>
      <c r="K192">
        <v>452</v>
      </c>
      <c r="L192">
        <v>7.9600000000000004E-2</v>
      </c>
      <c r="M192">
        <v>139</v>
      </c>
      <c r="N192">
        <v>0.91</v>
      </c>
      <c r="O192">
        <v>442</v>
      </c>
      <c r="P192">
        <v>6.6900000000000001E-2</v>
      </c>
      <c r="Q192">
        <v>153</v>
      </c>
      <c r="R192">
        <v>0.88</v>
      </c>
      <c r="S192">
        <v>531</v>
      </c>
      <c r="T192">
        <v>11456.664008</v>
      </c>
      <c r="U192">
        <v>8612508.7675219998</v>
      </c>
    </row>
    <row r="193" spans="2:21">
      <c r="B193">
        <v>10</v>
      </c>
      <c r="C193" t="s">
        <v>2745</v>
      </c>
      <c r="D193">
        <v>1</v>
      </c>
      <c r="E193">
        <v>10</v>
      </c>
      <c r="F193" t="s">
        <v>2178</v>
      </c>
      <c r="G193" t="s">
        <v>2754</v>
      </c>
      <c r="H193">
        <v>6.5699999999999995E-2</v>
      </c>
      <c r="I193">
        <v>299</v>
      </c>
      <c r="J193">
        <v>0.96</v>
      </c>
      <c r="K193">
        <v>583</v>
      </c>
      <c r="L193">
        <v>7.6300000000000007E-2</v>
      </c>
      <c r="M193">
        <v>371</v>
      </c>
      <c r="N193">
        <v>0.97</v>
      </c>
      <c r="O193">
        <v>466</v>
      </c>
      <c r="P193">
        <v>6.7799999999999999E-2</v>
      </c>
      <c r="Q193">
        <v>378</v>
      </c>
      <c r="R193">
        <v>0.97</v>
      </c>
      <c r="S193">
        <v>521</v>
      </c>
      <c r="T193">
        <v>42498.416071</v>
      </c>
      <c r="U193">
        <v>116399647.36391699</v>
      </c>
    </row>
    <row r="194" spans="2:21">
      <c r="B194">
        <v>11</v>
      </c>
      <c r="C194" t="s">
        <v>2745</v>
      </c>
      <c r="D194">
        <v>20</v>
      </c>
      <c r="E194">
        <v>11</v>
      </c>
      <c r="F194" t="s">
        <v>2755</v>
      </c>
      <c r="G194" t="s">
        <v>2756</v>
      </c>
      <c r="H194">
        <v>0.22726399999999999</v>
      </c>
      <c r="I194">
        <v>320</v>
      </c>
      <c r="J194">
        <v>0.24099999999999999</v>
      </c>
      <c r="K194">
        <v>4463</v>
      </c>
      <c r="L194">
        <v>0.25465100000000002</v>
      </c>
      <c r="M194">
        <v>402</v>
      </c>
      <c r="N194">
        <v>0.30399999999999999</v>
      </c>
      <c r="O194">
        <v>3465</v>
      </c>
      <c r="P194">
        <v>0.20633099999999999</v>
      </c>
      <c r="Q194">
        <v>386</v>
      </c>
      <c r="R194">
        <v>0.28499999999999998</v>
      </c>
      <c r="S194">
        <v>4187</v>
      </c>
      <c r="T194">
        <v>136705.49386700001</v>
      </c>
      <c r="U194">
        <v>1189811599.98716</v>
      </c>
    </row>
    <row r="195" spans="2:21">
      <c r="B195">
        <v>12</v>
      </c>
      <c r="C195" t="s">
        <v>2745</v>
      </c>
      <c r="D195">
        <v>4</v>
      </c>
      <c r="E195">
        <v>12</v>
      </c>
      <c r="F195" t="s">
        <v>1515</v>
      </c>
      <c r="G195" t="s">
        <v>2757</v>
      </c>
      <c r="H195">
        <v>0.16294</v>
      </c>
      <c r="I195">
        <v>318</v>
      </c>
      <c r="J195">
        <v>0.8075</v>
      </c>
      <c r="K195">
        <v>1335</v>
      </c>
      <c r="L195">
        <v>0.15934000000000001</v>
      </c>
      <c r="M195">
        <v>388</v>
      </c>
      <c r="N195">
        <v>0.745</v>
      </c>
      <c r="O195">
        <v>1616</v>
      </c>
      <c r="P195">
        <v>0.13788</v>
      </c>
      <c r="Q195">
        <v>405</v>
      </c>
      <c r="R195">
        <v>0.75249999999999995</v>
      </c>
      <c r="S195">
        <v>1598</v>
      </c>
      <c r="T195">
        <v>179405.07122099999</v>
      </c>
      <c r="U195">
        <v>1507827991.2760999</v>
      </c>
    </row>
    <row r="196" spans="2:21">
      <c r="B196">
        <v>13</v>
      </c>
      <c r="C196" t="s">
        <v>2745</v>
      </c>
      <c r="D196">
        <v>1</v>
      </c>
      <c r="E196">
        <v>13</v>
      </c>
      <c r="F196" t="s">
        <v>1525</v>
      </c>
      <c r="G196" t="s">
        <v>2758</v>
      </c>
      <c r="H196">
        <v>3.65E-3</v>
      </c>
      <c r="I196">
        <v>88</v>
      </c>
      <c r="J196">
        <v>0.22</v>
      </c>
      <c r="K196">
        <v>4121</v>
      </c>
      <c r="L196">
        <v>1.8E-3</v>
      </c>
      <c r="M196">
        <v>101</v>
      </c>
      <c r="N196">
        <v>0.11</v>
      </c>
      <c r="O196">
        <v>5191</v>
      </c>
      <c r="P196">
        <v>0</v>
      </c>
      <c r="Q196">
        <v>114</v>
      </c>
      <c r="R196">
        <v>0</v>
      </c>
      <c r="S196">
        <v>13341</v>
      </c>
      <c r="T196">
        <v>17890.617056999999</v>
      </c>
      <c r="U196">
        <v>22606682.009884998</v>
      </c>
    </row>
    <row r="197" spans="2:21">
      <c r="B197">
        <v>14</v>
      </c>
      <c r="C197" t="s">
        <v>2745</v>
      </c>
      <c r="D197">
        <v>24</v>
      </c>
      <c r="E197">
        <v>14</v>
      </c>
      <c r="F197" t="s">
        <v>2687</v>
      </c>
      <c r="G197" t="s">
        <v>2759</v>
      </c>
      <c r="H197">
        <v>4.2224760000000003</v>
      </c>
      <c r="I197">
        <v>314</v>
      </c>
      <c r="J197">
        <v>0.54708299999999999</v>
      </c>
      <c r="K197">
        <v>3269</v>
      </c>
      <c r="L197">
        <v>3.9779689999999999</v>
      </c>
      <c r="M197">
        <v>397</v>
      </c>
      <c r="N197">
        <v>0.50958300000000001</v>
      </c>
      <c r="O197">
        <v>3970</v>
      </c>
      <c r="P197">
        <v>3.9141180000000002</v>
      </c>
      <c r="Q197">
        <v>374</v>
      </c>
      <c r="R197">
        <v>0.531667</v>
      </c>
      <c r="S197">
        <v>4686</v>
      </c>
      <c r="T197">
        <v>215076.34189099999</v>
      </c>
      <c r="U197">
        <v>1448528572.10361</v>
      </c>
    </row>
    <row r="198" spans="2:21">
      <c r="B198">
        <v>15</v>
      </c>
      <c r="C198" t="s">
        <v>2745</v>
      </c>
      <c r="D198">
        <v>5</v>
      </c>
      <c r="E198">
        <v>15</v>
      </c>
      <c r="F198" t="s">
        <v>2144</v>
      </c>
      <c r="G198" t="s">
        <v>2760</v>
      </c>
      <c r="H198">
        <v>0.21759999999999999</v>
      </c>
      <c r="I198">
        <v>243</v>
      </c>
      <c r="J198">
        <v>0.67400000000000004</v>
      </c>
      <c r="K198" t="s">
        <v>2724</v>
      </c>
      <c r="L198">
        <v>0.16070000000000001</v>
      </c>
      <c r="M198">
        <v>317</v>
      </c>
      <c r="N198">
        <v>0.47</v>
      </c>
      <c r="O198">
        <v>3952</v>
      </c>
      <c r="P198">
        <v>7.4638999999999997E-2</v>
      </c>
      <c r="Q198">
        <v>303</v>
      </c>
      <c r="R198">
        <v>0.434</v>
      </c>
      <c r="S198">
        <v>4152</v>
      </c>
      <c r="T198">
        <v>183254.72980599999</v>
      </c>
      <c r="U198">
        <v>1299093865.6252999</v>
      </c>
    </row>
    <row r="199" spans="2:21">
      <c r="B199">
        <v>16</v>
      </c>
      <c r="C199" t="s">
        <v>2745</v>
      </c>
      <c r="D199">
        <v>219</v>
      </c>
      <c r="E199">
        <v>16</v>
      </c>
      <c r="F199" t="s">
        <v>2761</v>
      </c>
      <c r="G199" t="s">
        <v>2762</v>
      </c>
      <c r="H199">
        <v>0.24266299999999999</v>
      </c>
      <c r="I199">
        <v>279</v>
      </c>
      <c r="J199">
        <v>2.0365000000000001E-2</v>
      </c>
      <c r="K199">
        <v>10385</v>
      </c>
      <c r="L199">
        <v>0.28755500000000001</v>
      </c>
      <c r="M199">
        <v>343</v>
      </c>
      <c r="N199">
        <v>3.1507E-2</v>
      </c>
      <c r="O199">
        <v>9158</v>
      </c>
      <c r="P199">
        <v>0.404393</v>
      </c>
      <c r="Q199">
        <v>321</v>
      </c>
      <c r="R199">
        <v>5.0365E-2</v>
      </c>
      <c r="S199">
        <v>8758</v>
      </c>
      <c r="T199">
        <v>802057.27782199997</v>
      </c>
      <c r="U199">
        <v>19036731200.703899</v>
      </c>
    </row>
    <row r="200" spans="2:21">
      <c r="B200">
        <v>17</v>
      </c>
      <c r="C200" t="s">
        <v>2745</v>
      </c>
      <c r="D200">
        <v>4</v>
      </c>
      <c r="E200">
        <v>17</v>
      </c>
      <c r="F200" t="s">
        <v>1633</v>
      </c>
      <c r="G200" t="s">
        <v>2763</v>
      </c>
      <c r="H200">
        <v>4.9689999999999998E-2</v>
      </c>
      <c r="I200">
        <v>242</v>
      </c>
      <c r="J200">
        <v>0.48499999999999999</v>
      </c>
      <c r="K200">
        <v>2697</v>
      </c>
      <c r="L200">
        <v>5.5369000000000002E-2</v>
      </c>
      <c r="M200">
        <v>332</v>
      </c>
      <c r="N200">
        <v>0.50249999999999995</v>
      </c>
      <c r="O200">
        <v>4042</v>
      </c>
      <c r="P200">
        <v>3.8519999999999999E-2</v>
      </c>
      <c r="Q200">
        <v>315</v>
      </c>
      <c r="R200">
        <v>0.43</v>
      </c>
      <c r="S200">
        <v>2971</v>
      </c>
      <c r="T200">
        <v>123765.183206</v>
      </c>
      <c r="U200">
        <v>929230495.26809096</v>
      </c>
    </row>
    <row r="201" spans="2:21">
      <c r="B201">
        <v>18</v>
      </c>
      <c r="C201" t="s">
        <v>2745</v>
      </c>
      <c r="D201">
        <v>1</v>
      </c>
      <c r="E201">
        <v>18</v>
      </c>
      <c r="F201" t="s">
        <v>1440</v>
      </c>
      <c r="G201" t="s">
        <v>2746</v>
      </c>
      <c r="H201">
        <v>0</v>
      </c>
      <c r="I201">
        <v>291</v>
      </c>
      <c r="J201">
        <v>0</v>
      </c>
      <c r="K201">
        <v>11590</v>
      </c>
      <c r="L201">
        <v>2.81E-4</v>
      </c>
      <c r="M201">
        <v>423</v>
      </c>
      <c r="N201">
        <v>0.01</v>
      </c>
      <c r="O201">
        <v>8902</v>
      </c>
      <c r="P201">
        <v>1.09E-3</v>
      </c>
      <c r="Q201">
        <v>401</v>
      </c>
      <c r="R201">
        <v>0.02</v>
      </c>
      <c r="S201">
        <v>6904</v>
      </c>
      <c r="T201">
        <v>193839.538328</v>
      </c>
      <c r="U201">
        <v>1775821202.30796</v>
      </c>
    </row>
    <row r="202" spans="2:21">
      <c r="B202">
        <v>19</v>
      </c>
      <c r="C202" t="s">
        <v>2745</v>
      </c>
      <c r="D202">
        <v>13</v>
      </c>
      <c r="E202">
        <v>19</v>
      </c>
      <c r="F202" t="s">
        <v>2764</v>
      </c>
      <c r="G202" t="s">
        <v>2765</v>
      </c>
      <c r="H202">
        <v>0.72672599999999998</v>
      </c>
      <c r="I202">
        <v>283</v>
      </c>
      <c r="J202">
        <v>0.67923100000000003</v>
      </c>
      <c r="K202">
        <v>2316</v>
      </c>
      <c r="L202">
        <v>0.62891399999999997</v>
      </c>
      <c r="M202">
        <v>377</v>
      </c>
      <c r="N202">
        <v>0.65384600000000004</v>
      </c>
      <c r="O202">
        <v>2497</v>
      </c>
      <c r="P202">
        <v>0.63490999999999997</v>
      </c>
      <c r="Q202">
        <v>378</v>
      </c>
      <c r="R202">
        <v>0.69</v>
      </c>
      <c r="S202">
        <v>2638</v>
      </c>
      <c r="T202">
        <v>299242.12222399999</v>
      </c>
      <c r="U202">
        <v>5232340743.6978903</v>
      </c>
    </row>
    <row r="203" spans="2:21">
      <c r="B203">
        <v>20</v>
      </c>
      <c r="C203" t="s">
        <v>2745</v>
      </c>
      <c r="D203">
        <v>0</v>
      </c>
      <c r="E203">
        <v>20</v>
      </c>
      <c r="F203" t="s">
        <v>2688</v>
      </c>
      <c r="G203" t="s">
        <v>2766</v>
      </c>
      <c r="H203" t="s">
        <v>2746</v>
      </c>
      <c r="I203" t="s">
        <v>2746</v>
      </c>
      <c r="J203" t="s">
        <v>2746</v>
      </c>
      <c r="K203" t="s">
        <v>2746</v>
      </c>
      <c r="L203" t="s">
        <v>2746</v>
      </c>
      <c r="M203" t="s">
        <v>2746</v>
      </c>
      <c r="N203" t="s">
        <v>2746</v>
      </c>
      <c r="O203" t="s">
        <v>2746</v>
      </c>
      <c r="P203" t="s">
        <v>2746</v>
      </c>
      <c r="Q203" t="s">
        <v>2746</v>
      </c>
      <c r="R203" t="s">
        <v>2746</v>
      </c>
      <c r="S203" t="s">
        <v>2746</v>
      </c>
      <c r="T203">
        <v>11379.618698</v>
      </c>
      <c r="U203">
        <v>7435735.5550170001</v>
      </c>
    </row>
    <row r="204" spans="2:21">
      <c r="B204">
        <v>21</v>
      </c>
      <c r="C204" t="s">
        <v>2745</v>
      </c>
      <c r="D204">
        <v>2</v>
      </c>
      <c r="E204">
        <v>21</v>
      </c>
      <c r="F204" t="s">
        <v>2767</v>
      </c>
      <c r="G204" t="s">
        <v>2768</v>
      </c>
      <c r="H204">
        <v>2.92E-2</v>
      </c>
      <c r="I204">
        <v>142</v>
      </c>
      <c r="J204">
        <v>0.59</v>
      </c>
      <c r="K204">
        <v>2032</v>
      </c>
      <c r="L204">
        <v>2.5999999999999999E-2</v>
      </c>
      <c r="M204">
        <v>160</v>
      </c>
      <c r="N204">
        <v>0.56999999999999995</v>
      </c>
      <c r="O204">
        <v>2170</v>
      </c>
      <c r="P204">
        <v>3.4909999999999997E-2</v>
      </c>
      <c r="Q204">
        <v>199</v>
      </c>
      <c r="R204">
        <v>0.57499999999999996</v>
      </c>
      <c r="S204">
        <v>2278</v>
      </c>
      <c r="T204">
        <v>135287.34571699999</v>
      </c>
      <c r="U204">
        <v>1216549043.2909501</v>
      </c>
    </row>
    <row r="205" spans="2:21">
      <c r="B205">
        <v>22</v>
      </c>
      <c r="C205" t="s">
        <v>2745</v>
      </c>
      <c r="D205">
        <v>2</v>
      </c>
      <c r="E205">
        <v>22</v>
      </c>
      <c r="F205" t="s">
        <v>2769</v>
      </c>
      <c r="G205" t="s">
        <v>2770</v>
      </c>
      <c r="H205">
        <v>9.8259999999999997E-3</v>
      </c>
      <c r="I205">
        <v>244</v>
      </c>
      <c r="J205">
        <v>0.24</v>
      </c>
      <c r="K205">
        <v>6337</v>
      </c>
      <c r="L205">
        <v>1.3100000000000001E-2</v>
      </c>
      <c r="M205">
        <v>306</v>
      </c>
      <c r="N205">
        <v>0.3</v>
      </c>
      <c r="O205">
        <v>6910</v>
      </c>
      <c r="P205">
        <v>2.2349999999999998E-2</v>
      </c>
      <c r="Q205">
        <v>314</v>
      </c>
      <c r="R205">
        <v>0.435</v>
      </c>
      <c r="S205">
        <v>3348</v>
      </c>
      <c r="T205">
        <v>61527.476451000002</v>
      </c>
      <c r="U205">
        <v>249063313.48172</v>
      </c>
    </row>
    <row r="206" spans="2:21">
      <c r="B206">
        <v>23</v>
      </c>
      <c r="C206" t="s">
        <v>2745</v>
      </c>
      <c r="D206">
        <v>7</v>
      </c>
      <c r="E206">
        <v>23</v>
      </c>
      <c r="F206" t="s">
        <v>1524</v>
      </c>
      <c r="G206" t="s">
        <v>2771</v>
      </c>
      <c r="H206">
        <v>6.3729999999999995E-2</v>
      </c>
      <c r="I206">
        <v>26</v>
      </c>
      <c r="J206">
        <v>0.28571400000000002</v>
      </c>
      <c r="K206">
        <v>4342</v>
      </c>
      <c r="L206">
        <v>4.9090000000000002E-2</v>
      </c>
      <c r="M206">
        <v>45</v>
      </c>
      <c r="N206">
        <v>0.24857099999999999</v>
      </c>
      <c r="O206">
        <v>3070</v>
      </c>
      <c r="P206">
        <v>0.12952</v>
      </c>
      <c r="Q206">
        <v>96</v>
      </c>
      <c r="R206">
        <v>0.56142899999999996</v>
      </c>
      <c r="S206">
        <v>2323</v>
      </c>
      <c r="T206">
        <v>133423.09976899999</v>
      </c>
      <c r="U206">
        <v>940722086.08786595</v>
      </c>
    </row>
    <row r="207" spans="2:21">
      <c r="B207">
        <v>24</v>
      </c>
      <c r="C207" t="s">
        <v>2745</v>
      </c>
      <c r="D207">
        <v>20</v>
      </c>
      <c r="E207">
        <v>24</v>
      </c>
      <c r="F207" t="s">
        <v>2689</v>
      </c>
      <c r="G207" t="s">
        <v>2772</v>
      </c>
      <c r="H207">
        <v>0.967283</v>
      </c>
      <c r="I207">
        <v>326</v>
      </c>
      <c r="J207">
        <v>0.53900000000000003</v>
      </c>
      <c r="K207">
        <v>4744</v>
      </c>
      <c r="L207">
        <v>1.0880799999999999</v>
      </c>
      <c r="M207">
        <v>392</v>
      </c>
      <c r="N207">
        <v>0.53600000000000003</v>
      </c>
      <c r="O207">
        <v>4412</v>
      </c>
      <c r="P207">
        <v>0.87975499999999995</v>
      </c>
      <c r="Q207">
        <v>403</v>
      </c>
      <c r="R207">
        <v>0.42949999999999999</v>
      </c>
      <c r="S207">
        <v>4084</v>
      </c>
      <c r="T207">
        <v>327640.09882000001</v>
      </c>
      <c r="U207">
        <v>4087230691.6512899</v>
      </c>
    </row>
    <row r="208" spans="2:21">
      <c r="B208">
        <v>25</v>
      </c>
      <c r="C208" t="s">
        <v>2745</v>
      </c>
      <c r="D208">
        <v>28</v>
      </c>
      <c r="E208">
        <v>25</v>
      </c>
      <c r="F208" t="s">
        <v>2690</v>
      </c>
      <c r="G208" t="s">
        <v>2773</v>
      </c>
      <c r="H208">
        <v>1.1525730000000001</v>
      </c>
      <c r="I208">
        <v>299</v>
      </c>
      <c r="J208">
        <v>0.43392900000000001</v>
      </c>
      <c r="K208">
        <v>4413</v>
      </c>
      <c r="L208">
        <v>1.0439750000000001</v>
      </c>
      <c r="M208">
        <v>393</v>
      </c>
      <c r="N208">
        <v>0.39785700000000002</v>
      </c>
      <c r="O208">
        <v>4944</v>
      </c>
      <c r="P208">
        <v>1.1148629999999999</v>
      </c>
      <c r="Q208">
        <v>369</v>
      </c>
      <c r="R208">
        <v>0.41214299999999998</v>
      </c>
      <c r="S208">
        <v>4818</v>
      </c>
      <c r="T208">
        <v>278099.12180000002</v>
      </c>
      <c r="U208">
        <v>2323733362.3422799</v>
      </c>
    </row>
    <row r="209" spans="2:21">
      <c r="B209">
        <v>26</v>
      </c>
      <c r="C209" t="s">
        <v>2745</v>
      </c>
      <c r="D209">
        <v>5</v>
      </c>
      <c r="E209">
        <v>26</v>
      </c>
      <c r="F209" t="s">
        <v>2774</v>
      </c>
      <c r="G209" t="s">
        <v>2775</v>
      </c>
      <c r="H209">
        <v>0.90860799999999997</v>
      </c>
      <c r="I209">
        <v>261</v>
      </c>
      <c r="J209">
        <v>0.39800000000000002</v>
      </c>
      <c r="K209">
        <v>6109</v>
      </c>
      <c r="L209">
        <v>1.0468120000000001</v>
      </c>
      <c r="M209">
        <v>383</v>
      </c>
      <c r="N209">
        <v>0.40799999999999997</v>
      </c>
      <c r="O209">
        <v>4781</v>
      </c>
      <c r="P209">
        <v>1.7675160000000001</v>
      </c>
      <c r="Q209">
        <v>361</v>
      </c>
      <c r="R209">
        <v>0.57199999999999995</v>
      </c>
      <c r="S209">
        <v>4363</v>
      </c>
      <c r="T209">
        <v>98577.635783000005</v>
      </c>
      <c r="U209">
        <v>421707831.30493098</v>
      </c>
    </row>
    <row r="210" spans="2:21">
      <c r="B210">
        <v>27</v>
      </c>
      <c r="C210" t="s">
        <v>2745</v>
      </c>
      <c r="D210">
        <v>3</v>
      </c>
      <c r="E210">
        <v>27</v>
      </c>
      <c r="F210" t="s">
        <v>2691</v>
      </c>
      <c r="G210" t="s">
        <v>2776</v>
      </c>
      <c r="H210">
        <v>0.16</v>
      </c>
      <c r="I210">
        <v>334</v>
      </c>
      <c r="J210">
        <v>0.86</v>
      </c>
      <c r="K210">
        <v>792</v>
      </c>
      <c r="L210">
        <v>0.1061</v>
      </c>
      <c r="M210">
        <v>408</v>
      </c>
      <c r="N210">
        <v>0.50333300000000003</v>
      </c>
      <c r="O210">
        <v>1181</v>
      </c>
      <c r="P210">
        <v>3.61E-2</v>
      </c>
      <c r="Q210">
        <v>414</v>
      </c>
      <c r="R210">
        <v>0.16</v>
      </c>
      <c r="S210">
        <v>5727</v>
      </c>
      <c r="T210">
        <v>133513.27039600001</v>
      </c>
      <c r="U210">
        <v>1112479823.90014</v>
      </c>
    </row>
    <row r="211" spans="2:21">
      <c r="B211">
        <v>28</v>
      </c>
      <c r="C211" t="s">
        <v>2745</v>
      </c>
      <c r="D211">
        <v>2</v>
      </c>
      <c r="E211">
        <v>28</v>
      </c>
      <c r="F211" t="s">
        <v>2692</v>
      </c>
      <c r="G211" t="s">
        <v>2777</v>
      </c>
      <c r="H211">
        <v>6.8500000000000005E-2</v>
      </c>
      <c r="I211">
        <v>78</v>
      </c>
      <c r="J211">
        <v>0.9</v>
      </c>
      <c r="K211">
        <v>1312</v>
      </c>
      <c r="L211">
        <v>5.79E-2</v>
      </c>
      <c r="M211">
        <v>140</v>
      </c>
      <c r="N211">
        <v>0.78</v>
      </c>
      <c r="O211">
        <v>1500</v>
      </c>
      <c r="P211">
        <v>4.1450000000000001E-2</v>
      </c>
      <c r="Q211">
        <v>148</v>
      </c>
      <c r="R211">
        <v>0.65500000000000003</v>
      </c>
      <c r="S211">
        <v>1894</v>
      </c>
      <c r="T211">
        <v>230631.78458000001</v>
      </c>
      <c r="U211">
        <v>2129698062.20821</v>
      </c>
    </row>
    <row r="212" spans="2:21">
      <c r="B212">
        <v>29</v>
      </c>
      <c r="C212" t="s">
        <v>2745</v>
      </c>
      <c r="D212">
        <v>16</v>
      </c>
      <c r="E212">
        <v>29</v>
      </c>
      <c r="F212" t="s">
        <v>2778</v>
      </c>
      <c r="G212" t="s">
        <v>2779</v>
      </c>
      <c r="H212">
        <v>2.9492000000000001E-2</v>
      </c>
      <c r="I212">
        <v>294</v>
      </c>
      <c r="J212">
        <v>6.8125000000000005E-2</v>
      </c>
      <c r="K212">
        <v>7924</v>
      </c>
      <c r="L212">
        <v>1.7225000000000001E-2</v>
      </c>
      <c r="M212">
        <v>349</v>
      </c>
      <c r="N212">
        <v>3.4375000000000003E-2</v>
      </c>
      <c r="O212">
        <v>9082</v>
      </c>
      <c r="P212">
        <v>1.6471E-2</v>
      </c>
      <c r="Q212">
        <v>324</v>
      </c>
      <c r="R212">
        <v>4.1875000000000002E-2</v>
      </c>
      <c r="S212">
        <v>10307</v>
      </c>
      <c r="T212">
        <v>644563.35075099999</v>
      </c>
      <c r="U212">
        <v>28392998933.952999</v>
      </c>
    </row>
    <row r="213" spans="2:21">
      <c r="B213">
        <v>30</v>
      </c>
      <c r="C213" t="s">
        <v>2745</v>
      </c>
      <c r="D213">
        <v>6</v>
      </c>
      <c r="E213">
        <v>30</v>
      </c>
      <c r="F213" t="s">
        <v>2780</v>
      </c>
      <c r="G213" t="s">
        <v>2781</v>
      </c>
      <c r="H213">
        <v>6.8599999999999994E-2</v>
      </c>
      <c r="I213">
        <v>188</v>
      </c>
      <c r="J213">
        <v>0.30166700000000002</v>
      </c>
      <c r="K213">
        <v>2951</v>
      </c>
      <c r="L213">
        <v>9.3118000000000006E-2</v>
      </c>
      <c r="M213">
        <v>251</v>
      </c>
      <c r="N213">
        <v>0.33833299999999999</v>
      </c>
      <c r="O213">
        <v>2959</v>
      </c>
      <c r="P213">
        <v>0.10152</v>
      </c>
      <c r="Q213">
        <v>233</v>
      </c>
      <c r="R213">
        <v>0.39333299999999999</v>
      </c>
      <c r="S213">
        <v>2852</v>
      </c>
      <c r="T213">
        <v>229212.00852</v>
      </c>
      <c r="U213">
        <v>3023543305.8404598</v>
      </c>
    </row>
    <row r="214" spans="2:21">
      <c r="B214">
        <v>31</v>
      </c>
      <c r="C214" t="s">
        <v>2745</v>
      </c>
      <c r="D214">
        <v>4</v>
      </c>
      <c r="E214">
        <v>31</v>
      </c>
      <c r="F214" t="s">
        <v>2693</v>
      </c>
      <c r="G214" t="s">
        <v>2782</v>
      </c>
      <c r="H214">
        <v>0.13791</v>
      </c>
      <c r="I214">
        <v>322</v>
      </c>
      <c r="J214">
        <v>0.28999999999999998</v>
      </c>
      <c r="K214">
        <v>3742</v>
      </c>
      <c r="L214">
        <v>9.0975E-2</v>
      </c>
      <c r="M214">
        <v>394</v>
      </c>
      <c r="N214">
        <v>0.24249999999999999</v>
      </c>
      <c r="O214">
        <v>3982</v>
      </c>
      <c r="P214">
        <v>5.0513000000000002E-2</v>
      </c>
      <c r="Q214">
        <v>325</v>
      </c>
      <c r="R214">
        <v>0.13750000000000001</v>
      </c>
      <c r="S214">
        <v>4871</v>
      </c>
      <c r="T214">
        <v>156676.80331399999</v>
      </c>
      <c r="U214">
        <v>1702792379.77946</v>
      </c>
    </row>
    <row r="215" spans="2:21">
      <c r="B215">
        <v>32</v>
      </c>
      <c r="C215" t="s">
        <v>2745</v>
      </c>
      <c r="D215">
        <v>213</v>
      </c>
      <c r="E215">
        <v>32</v>
      </c>
      <c r="F215" t="s">
        <v>1513</v>
      </c>
      <c r="G215" t="s">
        <v>2783</v>
      </c>
      <c r="H215">
        <v>0.81052999999999997</v>
      </c>
      <c r="I215">
        <v>316</v>
      </c>
      <c r="J215">
        <v>7.2441000000000005E-2</v>
      </c>
      <c r="K215">
        <v>7736</v>
      </c>
      <c r="L215">
        <v>0.70762599999999998</v>
      </c>
      <c r="M215">
        <v>380</v>
      </c>
      <c r="N215">
        <v>6.5587000000000006E-2</v>
      </c>
      <c r="O215">
        <v>8535</v>
      </c>
      <c r="P215">
        <v>0.72520799999999996</v>
      </c>
      <c r="Q215">
        <v>395</v>
      </c>
      <c r="R215">
        <v>6.8638000000000005E-2</v>
      </c>
      <c r="S215">
        <v>8164</v>
      </c>
      <c r="T215">
        <v>728807.62695299997</v>
      </c>
      <c r="U215">
        <v>10897882394.431801</v>
      </c>
    </row>
    <row r="216" spans="2:21">
      <c r="B216">
        <v>33</v>
      </c>
      <c r="C216" t="s">
        <v>2745</v>
      </c>
      <c r="D216">
        <v>90</v>
      </c>
      <c r="E216">
        <v>33</v>
      </c>
      <c r="F216" t="s">
        <v>2694</v>
      </c>
      <c r="G216" t="s">
        <v>2784</v>
      </c>
      <c r="H216">
        <v>0.78537400000000002</v>
      </c>
      <c r="I216">
        <v>42</v>
      </c>
      <c r="J216">
        <v>0.33544400000000002</v>
      </c>
      <c r="K216">
        <v>5731</v>
      </c>
      <c r="L216">
        <v>0.79342699999999999</v>
      </c>
      <c r="M216">
        <v>66</v>
      </c>
      <c r="N216">
        <v>0.30011100000000002</v>
      </c>
      <c r="O216">
        <v>5198</v>
      </c>
      <c r="P216">
        <v>0.96959700000000004</v>
      </c>
      <c r="Q216">
        <v>75</v>
      </c>
      <c r="R216">
        <v>0.343333</v>
      </c>
      <c r="S216">
        <v>4825</v>
      </c>
      <c r="T216">
        <v>811957.39378299995</v>
      </c>
      <c r="U216">
        <v>46085966653.949402</v>
      </c>
    </row>
    <row r="217" spans="2:21">
      <c r="B217">
        <v>34</v>
      </c>
      <c r="C217" t="s">
        <v>2745</v>
      </c>
      <c r="D217">
        <v>4</v>
      </c>
      <c r="E217">
        <v>34</v>
      </c>
      <c r="F217" t="s">
        <v>2785</v>
      </c>
      <c r="G217" t="s">
        <v>2786</v>
      </c>
      <c r="H217">
        <v>4.4390000000000002E-3</v>
      </c>
      <c r="I217">
        <v>210</v>
      </c>
      <c r="J217">
        <v>0.05</v>
      </c>
      <c r="K217">
        <v>7027</v>
      </c>
      <c r="L217">
        <v>6.496E-3</v>
      </c>
      <c r="M217">
        <v>257</v>
      </c>
      <c r="N217">
        <v>6.7500000000000004E-2</v>
      </c>
      <c r="O217">
        <v>6185</v>
      </c>
      <c r="P217">
        <v>9.5090000000000001E-3</v>
      </c>
      <c r="Q217">
        <v>272</v>
      </c>
      <c r="R217">
        <v>7.2499999999999995E-2</v>
      </c>
      <c r="S217">
        <v>5692</v>
      </c>
      <c r="T217">
        <v>219319.412082</v>
      </c>
      <c r="U217">
        <v>2844375229.6927199</v>
      </c>
    </row>
    <row r="218" spans="2:21">
      <c r="B218">
        <v>35</v>
      </c>
      <c r="C218" t="s">
        <v>2745</v>
      </c>
      <c r="D218">
        <v>0</v>
      </c>
      <c r="E218">
        <v>35</v>
      </c>
      <c r="F218" t="s">
        <v>2695</v>
      </c>
      <c r="G218" t="s">
        <v>2787</v>
      </c>
      <c r="H218" t="s">
        <v>2746</v>
      </c>
      <c r="I218" t="s">
        <v>2746</v>
      </c>
      <c r="J218" t="s">
        <v>2746</v>
      </c>
      <c r="K218" t="s">
        <v>2746</v>
      </c>
      <c r="L218" t="s">
        <v>2746</v>
      </c>
      <c r="M218" t="s">
        <v>2746</v>
      </c>
      <c r="N218" t="s">
        <v>2746</v>
      </c>
      <c r="O218" t="s">
        <v>2746</v>
      </c>
      <c r="P218" t="s">
        <v>2746</v>
      </c>
      <c r="Q218" t="s">
        <v>2746</v>
      </c>
      <c r="R218" t="s">
        <v>2746</v>
      </c>
      <c r="S218" t="s">
        <v>2746</v>
      </c>
      <c r="T218">
        <v>25579.857158999999</v>
      </c>
      <c r="U218">
        <v>42271852.805477001</v>
      </c>
    </row>
    <row r="219" spans="2:21">
      <c r="B219">
        <v>36</v>
      </c>
      <c r="C219" t="s">
        <v>2745</v>
      </c>
      <c r="D219">
        <v>0</v>
      </c>
      <c r="E219">
        <v>36</v>
      </c>
      <c r="F219" t="s">
        <v>2696</v>
      </c>
      <c r="G219" t="s">
        <v>2746</v>
      </c>
      <c r="H219" t="s">
        <v>2746</v>
      </c>
      <c r="I219" t="s">
        <v>2746</v>
      </c>
      <c r="J219" t="s">
        <v>2746</v>
      </c>
      <c r="K219" t="s">
        <v>2746</v>
      </c>
      <c r="L219" t="s">
        <v>2746</v>
      </c>
      <c r="M219" t="s">
        <v>2746</v>
      </c>
      <c r="N219" t="s">
        <v>2746</v>
      </c>
      <c r="O219" t="s">
        <v>2746</v>
      </c>
      <c r="P219" t="s">
        <v>2746</v>
      </c>
      <c r="Q219" t="s">
        <v>2746</v>
      </c>
      <c r="R219" t="s">
        <v>2746</v>
      </c>
      <c r="S219" t="s">
        <v>2746</v>
      </c>
      <c r="T219">
        <v>24830.464229000001</v>
      </c>
      <c r="U219">
        <v>34790108.101078004</v>
      </c>
    </row>
    <row r="220" spans="2:21">
      <c r="B220">
        <v>37</v>
      </c>
      <c r="C220" t="s">
        <v>2745</v>
      </c>
      <c r="D220">
        <v>0</v>
      </c>
      <c r="E220">
        <v>37</v>
      </c>
      <c r="F220" t="s">
        <v>2697</v>
      </c>
      <c r="G220" t="s">
        <v>2788</v>
      </c>
      <c r="H220" t="s">
        <v>2746</v>
      </c>
      <c r="I220" t="s">
        <v>2746</v>
      </c>
      <c r="J220" t="s">
        <v>2746</v>
      </c>
      <c r="K220" t="s">
        <v>2746</v>
      </c>
      <c r="L220" t="s">
        <v>2746</v>
      </c>
      <c r="M220" t="s">
        <v>2746</v>
      </c>
      <c r="N220" t="s">
        <v>2746</v>
      </c>
      <c r="O220" t="s">
        <v>2746</v>
      </c>
      <c r="P220" t="s">
        <v>2746</v>
      </c>
      <c r="Q220" t="s">
        <v>2746</v>
      </c>
      <c r="R220" t="s">
        <v>2746</v>
      </c>
      <c r="S220" t="s">
        <v>2746</v>
      </c>
      <c r="T220">
        <v>131462.218532</v>
      </c>
      <c r="U220">
        <v>1032622841.7807</v>
      </c>
    </row>
    <row r="221" spans="2:21">
      <c r="B221">
        <v>38</v>
      </c>
      <c r="C221" t="s">
        <v>2745</v>
      </c>
      <c r="D221">
        <v>0</v>
      </c>
      <c r="E221">
        <v>38</v>
      </c>
      <c r="F221" t="s">
        <v>1027</v>
      </c>
      <c r="G221" t="s">
        <v>2789</v>
      </c>
      <c r="H221" t="s">
        <v>2746</v>
      </c>
      <c r="I221" t="s">
        <v>2746</v>
      </c>
      <c r="J221" t="s">
        <v>2746</v>
      </c>
      <c r="K221" t="s">
        <v>2746</v>
      </c>
      <c r="L221" t="s">
        <v>2746</v>
      </c>
      <c r="M221" t="s">
        <v>2746</v>
      </c>
      <c r="N221" t="s">
        <v>2746</v>
      </c>
      <c r="O221" t="s">
        <v>2746</v>
      </c>
      <c r="P221" t="s">
        <v>2746</v>
      </c>
      <c r="Q221" t="s">
        <v>2746</v>
      </c>
      <c r="R221" t="s">
        <v>2746</v>
      </c>
      <c r="S221" t="s">
        <v>2746</v>
      </c>
      <c r="T221">
        <v>57523.252793</v>
      </c>
      <c r="U221">
        <v>217321030.89127401</v>
      </c>
    </row>
    <row r="222" spans="2:21">
      <c r="B222">
        <v>39</v>
      </c>
      <c r="C222" t="s">
        <v>2745</v>
      </c>
      <c r="D222">
        <v>4</v>
      </c>
      <c r="E222">
        <v>39</v>
      </c>
      <c r="F222" t="s">
        <v>2698</v>
      </c>
      <c r="G222" t="s">
        <v>2746</v>
      </c>
      <c r="H222">
        <v>5.4349999999999997E-3</v>
      </c>
      <c r="I222">
        <v>222</v>
      </c>
      <c r="J222">
        <v>0.04</v>
      </c>
      <c r="K222">
        <v>8222</v>
      </c>
      <c r="L222">
        <v>3.7659999999999998E-3</v>
      </c>
      <c r="M222">
        <v>244</v>
      </c>
      <c r="N222">
        <v>0.02</v>
      </c>
      <c r="O222">
        <v>8599</v>
      </c>
      <c r="P222">
        <v>7.3299999999999997E-3</v>
      </c>
      <c r="Q222">
        <v>265</v>
      </c>
      <c r="R222">
        <v>3.7499999999999999E-2</v>
      </c>
      <c r="S222">
        <v>9082</v>
      </c>
      <c r="T222">
        <v>221510.454742</v>
      </c>
      <c r="U222">
        <v>3321244517.6185198</v>
      </c>
    </row>
    <row r="223" spans="2:21">
      <c r="B223">
        <v>40</v>
      </c>
      <c r="C223" t="s">
        <v>2745</v>
      </c>
      <c r="D223">
        <v>1</v>
      </c>
      <c r="E223">
        <v>40</v>
      </c>
      <c r="F223" t="s">
        <v>2699</v>
      </c>
      <c r="G223" t="s">
        <v>2790</v>
      </c>
      <c r="H223">
        <v>0</v>
      </c>
      <c r="I223">
        <v>255</v>
      </c>
      <c r="J223">
        <v>0</v>
      </c>
      <c r="K223">
        <v>11590</v>
      </c>
      <c r="L223">
        <v>1.0900000000000001E-4</v>
      </c>
      <c r="M223">
        <v>340</v>
      </c>
      <c r="N223">
        <v>0.01</v>
      </c>
      <c r="O223">
        <v>10346</v>
      </c>
      <c r="P223">
        <v>6.3999999999999997E-5</v>
      </c>
      <c r="Q223">
        <v>305</v>
      </c>
      <c r="R223">
        <v>0</v>
      </c>
      <c r="S223">
        <v>12600</v>
      </c>
      <c r="T223">
        <v>141564.12967600001</v>
      </c>
      <c r="U223">
        <v>1453122302.5613</v>
      </c>
    </row>
    <row r="224" spans="2:21">
      <c r="B224">
        <v>41</v>
      </c>
      <c r="C224" t="s">
        <v>2745</v>
      </c>
      <c r="D224">
        <v>0</v>
      </c>
      <c r="E224">
        <v>41</v>
      </c>
      <c r="F224" t="s">
        <v>1028</v>
      </c>
      <c r="G224" t="s">
        <v>2789</v>
      </c>
      <c r="H224" t="s">
        <v>2746</v>
      </c>
      <c r="I224" t="s">
        <v>2746</v>
      </c>
      <c r="J224" t="s">
        <v>2746</v>
      </c>
      <c r="K224" t="s">
        <v>2746</v>
      </c>
      <c r="L224" t="s">
        <v>2746</v>
      </c>
      <c r="M224" t="s">
        <v>2746</v>
      </c>
      <c r="N224" t="s">
        <v>2746</v>
      </c>
      <c r="O224" t="s">
        <v>2746</v>
      </c>
      <c r="P224" t="s">
        <v>2746</v>
      </c>
      <c r="Q224" t="s">
        <v>2746</v>
      </c>
      <c r="R224" t="s">
        <v>2746</v>
      </c>
      <c r="S224" t="s">
        <v>2746</v>
      </c>
      <c r="T224">
        <v>122553.238025</v>
      </c>
      <c r="U224">
        <v>984656550.30057895</v>
      </c>
    </row>
    <row r="225" spans="2:21">
      <c r="B225">
        <v>42</v>
      </c>
      <c r="C225" t="s">
        <v>2745</v>
      </c>
      <c r="D225">
        <v>639</v>
      </c>
      <c r="E225">
        <v>42</v>
      </c>
      <c r="F225" t="s">
        <v>2700</v>
      </c>
      <c r="G225" t="s">
        <v>2791</v>
      </c>
      <c r="H225">
        <v>1.342614</v>
      </c>
      <c r="I225">
        <v>227</v>
      </c>
      <c r="J225">
        <v>7.9342999999999997E-2</v>
      </c>
      <c r="K225">
        <v>7804</v>
      </c>
      <c r="L225">
        <v>1.255862</v>
      </c>
      <c r="M225">
        <v>251</v>
      </c>
      <c r="N225">
        <v>7.3708999999999997E-2</v>
      </c>
      <c r="O225">
        <v>7677</v>
      </c>
      <c r="P225">
        <v>1.699864</v>
      </c>
      <c r="Q225">
        <v>265</v>
      </c>
      <c r="R225">
        <v>9.1002E-2</v>
      </c>
      <c r="S225">
        <v>8322</v>
      </c>
      <c r="T225">
        <v>913971.89397500001</v>
      </c>
      <c r="U225">
        <v>14860867151.785801</v>
      </c>
    </row>
    <row r="226" spans="2:21">
      <c r="B226">
        <v>43</v>
      </c>
      <c r="C226" t="s">
        <v>2745</v>
      </c>
      <c r="D226">
        <v>636</v>
      </c>
      <c r="E226">
        <v>43</v>
      </c>
      <c r="F226" t="s">
        <v>2792</v>
      </c>
      <c r="G226" t="s">
        <v>2793</v>
      </c>
      <c r="H226">
        <v>0.63567099999999999</v>
      </c>
      <c r="I226">
        <v>223</v>
      </c>
      <c r="J226">
        <v>4.5456000000000003E-2</v>
      </c>
      <c r="K226">
        <v>9400</v>
      </c>
      <c r="L226">
        <v>0.81600099999999998</v>
      </c>
      <c r="M226">
        <v>251</v>
      </c>
      <c r="N226">
        <v>5.4983999999999998E-2</v>
      </c>
      <c r="O226">
        <v>8610</v>
      </c>
      <c r="P226">
        <v>1.035703</v>
      </c>
      <c r="Q226">
        <v>262</v>
      </c>
      <c r="R226">
        <v>6.5785999999999997E-2</v>
      </c>
      <c r="S226">
        <v>8717</v>
      </c>
      <c r="T226">
        <v>1318369.856312</v>
      </c>
      <c r="U226">
        <v>29686796900.503399</v>
      </c>
    </row>
    <row r="227" spans="2:21">
      <c r="B227">
        <v>44</v>
      </c>
      <c r="C227" t="s">
        <v>2745</v>
      </c>
      <c r="D227">
        <v>2</v>
      </c>
      <c r="E227">
        <v>44</v>
      </c>
      <c r="F227" t="s">
        <v>594</v>
      </c>
      <c r="G227" t="s">
        <v>2794</v>
      </c>
      <c r="H227">
        <v>8.3839999999999998E-2</v>
      </c>
      <c r="I227">
        <v>81</v>
      </c>
      <c r="J227">
        <v>0.58499999999999996</v>
      </c>
      <c r="K227">
        <v>2078</v>
      </c>
      <c r="L227">
        <v>0.10654</v>
      </c>
      <c r="M227">
        <v>113</v>
      </c>
      <c r="N227">
        <v>0.57999999999999996</v>
      </c>
      <c r="O227">
        <v>2134</v>
      </c>
      <c r="P227">
        <v>0.11436</v>
      </c>
      <c r="Q227">
        <v>136</v>
      </c>
      <c r="R227">
        <v>0.63</v>
      </c>
      <c r="S227">
        <v>1724</v>
      </c>
      <c r="T227">
        <v>21185.967326999998</v>
      </c>
      <c r="U227">
        <v>23502028.583905</v>
      </c>
    </row>
    <row r="228" spans="2:21">
      <c r="B228">
        <v>45</v>
      </c>
      <c r="C228" t="s">
        <v>2745</v>
      </c>
      <c r="D228">
        <v>2</v>
      </c>
      <c r="E228">
        <v>45</v>
      </c>
      <c r="F228" t="s">
        <v>1025</v>
      </c>
      <c r="G228" t="s">
        <v>2795</v>
      </c>
      <c r="H228">
        <v>9.9470000000000003E-2</v>
      </c>
      <c r="I228">
        <v>112</v>
      </c>
      <c r="J228">
        <v>0.46</v>
      </c>
      <c r="K228">
        <v>2726</v>
      </c>
      <c r="L228">
        <v>8.4881999999999999E-2</v>
      </c>
      <c r="M228">
        <v>124</v>
      </c>
      <c r="N228">
        <v>0.44</v>
      </c>
      <c r="O228">
        <v>3663</v>
      </c>
      <c r="P228">
        <v>8.6329000000000003E-2</v>
      </c>
      <c r="Q228">
        <v>131</v>
      </c>
      <c r="R228">
        <v>0.39500000000000002</v>
      </c>
      <c r="S228">
        <v>4010</v>
      </c>
      <c r="T228">
        <v>39674.282367</v>
      </c>
      <c r="U228">
        <v>76528183.337294996</v>
      </c>
    </row>
    <row r="229" spans="2:21">
      <c r="B229">
        <v>46</v>
      </c>
      <c r="C229" t="s">
        <v>2745</v>
      </c>
      <c r="D229">
        <v>2</v>
      </c>
      <c r="E229">
        <v>46</v>
      </c>
      <c r="F229" t="s">
        <v>556</v>
      </c>
      <c r="G229" t="s">
        <v>2794</v>
      </c>
      <c r="H229">
        <v>3.4849999999999999E-2</v>
      </c>
      <c r="I229">
        <v>72</v>
      </c>
      <c r="J229">
        <v>0.40500000000000003</v>
      </c>
      <c r="K229">
        <v>2646</v>
      </c>
      <c r="L229">
        <v>1.013E-2</v>
      </c>
      <c r="M229">
        <v>84</v>
      </c>
      <c r="N229">
        <v>0.21</v>
      </c>
      <c r="O229">
        <v>4688</v>
      </c>
      <c r="P229">
        <v>7.7799999999999996E-3</v>
      </c>
      <c r="Q229">
        <v>103</v>
      </c>
      <c r="R229">
        <v>0.155</v>
      </c>
      <c r="S229">
        <v>4506</v>
      </c>
      <c r="T229">
        <v>41104.129349000003</v>
      </c>
      <c r="U229">
        <v>81270492.048747003</v>
      </c>
    </row>
    <row r="230" spans="2:21">
      <c r="B230">
        <v>47</v>
      </c>
      <c r="C230" t="s">
        <v>2745</v>
      </c>
      <c r="D230">
        <v>1</v>
      </c>
      <c r="E230">
        <v>47</v>
      </c>
      <c r="F230" t="s">
        <v>1120</v>
      </c>
      <c r="G230" t="s">
        <v>2796</v>
      </c>
      <c r="H230">
        <v>3.9699999999999999E-2</v>
      </c>
      <c r="I230">
        <v>117</v>
      </c>
      <c r="J230">
        <v>0.82</v>
      </c>
      <c r="K230">
        <v>964</v>
      </c>
      <c r="L230">
        <v>5.0900000000000001E-2</v>
      </c>
      <c r="M230">
        <v>138</v>
      </c>
      <c r="N230">
        <v>0.93</v>
      </c>
      <c r="O230">
        <v>751</v>
      </c>
      <c r="P230">
        <v>0</v>
      </c>
      <c r="Q230">
        <v>107</v>
      </c>
      <c r="R230">
        <v>0</v>
      </c>
      <c r="S230">
        <v>13341</v>
      </c>
      <c r="T230">
        <v>37583.162822999999</v>
      </c>
      <c r="U230">
        <v>43706842.675801001</v>
      </c>
    </row>
    <row r="231" spans="2:21">
      <c r="B231">
        <v>48</v>
      </c>
      <c r="C231" t="s">
        <v>2745</v>
      </c>
      <c r="D231">
        <v>1</v>
      </c>
      <c r="E231">
        <v>48</v>
      </c>
      <c r="F231" t="s">
        <v>1016</v>
      </c>
      <c r="G231" t="s">
        <v>2797</v>
      </c>
      <c r="H231">
        <v>4.87E-2</v>
      </c>
      <c r="I231">
        <v>147</v>
      </c>
      <c r="J231">
        <v>0.8</v>
      </c>
      <c r="K231">
        <v>802</v>
      </c>
      <c r="L231">
        <v>0.06</v>
      </c>
      <c r="M231">
        <v>173</v>
      </c>
      <c r="N231">
        <v>0.76</v>
      </c>
      <c r="O231">
        <v>612</v>
      </c>
      <c r="P231">
        <v>6.6000000000000003E-2</v>
      </c>
      <c r="Q231">
        <v>159</v>
      </c>
      <c r="R231">
        <v>0.94</v>
      </c>
      <c r="S231">
        <v>543</v>
      </c>
      <c r="T231">
        <v>53323.233490999999</v>
      </c>
      <c r="U231">
        <v>85640937.156562001</v>
      </c>
    </row>
    <row r="232" spans="2:21">
      <c r="B232">
        <v>49</v>
      </c>
      <c r="C232" t="s">
        <v>2745</v>
      </c>
      <c r="D232">
        <v>2</v>
      </c>
      <c r="E232">
        <v>49</v>
      </c>
      <c r="F232" t="s">
        <v>633</v>
      </c>
      <c r="G232" t="s">
        <v>2798</v>
      </c>
      <c r="H232">
        <v>1.23E-2</v>
      </c>
      <c r="I232">
        <v>146</v>
      </c>
      <c r="J232">
        <v>0.23</v>
      </c>
      <c r="K232">
        <v>6924</v>
      </c>
      <c r="L232">
        <v>6.8599999999999994E-2</v>
      </c>
      <c r="M232">
        <v>216</v>
      </c>
      <c r="N232">
        <v>0.56499999999999995</v>
      </c>
      <c r="O232">
        <v>1549</v>
      </c>
      <c r="P232">
        <v>7.1809999999999999E-2</v>
      </c>
      <c r="Q232">
        <v>142</v>
      </c>
      <c r="R232">
        <v>0.52</v>
      </c>
      <c r="S232">
        <v>2156</v>
      </c>
      <c r="T232">
        <v>95176.084566000005</v>
      </c>
      <c r="U232">
        <v>374455003.412139</v>
      </c>
    </row>
    <row r="233" spans="2:21">
      <c r="B233">
        <v>50</v>
      </c>
      <c r="C233" t="s">
        <v>2745</v>
      </c>
      <c r="D233">
        <v>3</v>
      </c>
      <c r="E233">
        <v>50</v>
      </c>
      <c r="F233" t="s">
        <v>1030</v>
      </c>
      <c r="G233" t="s">
        <v>2799</v>
      </c>
      <c r="H233">
        <v>5.1200000000000002E-2</v>
      </c>
      <c r="I233">
        <v>203</v>
      </c>
      <c r="J233">
        <v>0.59</v>
      </c>
      <c r="K233">
        <v>1869</v>
      </c>
      <c r="L233">
        <v>5.7360000000000001E-2</v>
      </c>
      <c r="M233">
        <v>213</v>
      </c>
      <c r="N233">
        <v>0.57999999999999996</v>
      </c>
      <c r="O233">
        <v>1886</v>
      </c>
      <c r="P233">
        <v>3.9419999999999997E-2</v>
      </c>
      <c r="Q233">
        <v>212</v>
      </c>
      <c r="R233">
        <v>0.49333300000000002</v>
      </c>
      <c r="S233">
        <v>2388</v>
      </c>
      <c r="T233">
        <v>106960.452468</v>
      </c>
      <c r="U233">
        <v>328398599.07450497</v>
      </c>
    </row>
    <row r="234" spans="2:21">
      <c r="B234">
        <v>51</v>
      </c>
      <c r="C234" t="s">
        <v>2745</v>
      </c>
      <c r="D234">
        <v>1</v>
      </c>
      <c r="E234">
        <v>51</v>
      </c>
      <c r="F234" t="s">
        <v>1026</v>
      </c>
      <c r="G234" t="s">
        <v>2800</v>
      </c>
      <c r="H234">
        <v>2.0500000000000001E-2</v>
      </c>
      <c r="I234">
        <v>198</v>
      </c>
      <c r="J234">
        <v>0.69</v>
      </c>
      <c r="K234">
        <v>1619</v>
      </c>
      <c r="L234">
        <v>1.84E-2</v>
      </c>
      <c r="M234">
        <v>242</v>
      </c>
      <c r="N234">
        <v>0.6</v>
      </c>
      <c r="O234">
        <v>1726</v>
      </c>
      <c r="P234">
        <v>1.9599999999999999E-2</v>
      </c>
      <c r="Q234">
        <v>230</v>
      </c>
      <c r="R234">
        <v>0.57999999999999996</v>
      </c>
      <c r="S234">
        <v>1671</v>
      </c>
      <c r="T234">
        <v>54118.951998999997</v>
      </c>
      <c r="U234">
        <v>201776207.34824601</v>
      </c>
    </row>
    <row r="235" spans="2:21">
      <c r="B235">
        <v>52</v>
      </c>
      <c r="C235" t="s">
        <v>2745</v>
      </c>
      <c r="D235">
        <v>18</v>
      </c>
      <c r="E235">
        <v>52</v>
      </c>
      <c r="F235" t="s">
        <v>1022</v>
      </c>
      <c r="G235" t="s">
        <v>2801</v>
      </c>
      <c r="H235">
        <v>1.4283110000000001</v>
      </c>
      <c r="I235">
        <v>304</v>
      </c>
      <c r="J235">
        <v>0.49611100000000002</v>
      </c>
      <c r="K235">
        <v>4031</v>
      </c>
      <c r="L235">
        <v>1.6435580000000001</v>
      </c>
      <c r="M235">
        <v>383</v>
      </c>
      <c r="N235">
        <v>0.46111099999999999</v>
      </c>
      <c r="O235">
        <v>5261</v>
      </c>
      <c r="P235">
        <v>1.260365</v>
      </c>
      <c r="Q235">
        <v>369</v>
      </c>
      <c r="R235">
        <v>0.435556</v>
      </c>
      <c r="S235">
        <v>5922</v>
      </c>
      <c r="T235">
        <v>144966.247275</v>
      </c>
      <c r="U235">
        <v>652628376.31193805</v>
      </c>
    </row>
    <row r="236" spans="2:21">
      <c r="B236">
        <v>53</v>
      </c>
      <c r="C236" t="s">
        <v>2745</v>
      </c>
      <c r="D236">
        <v>1</v>
      </c>
      <c r="E236">
        <v>53</v>
      </c>
      <c r="F236" t="s">
        <v>1024</v>
      </c>
      <c r="G236" t="s">
        <v>2802</v>
      </c>
      <c r="H236">
        <v>0.20799999999999999</v>
      </c>
      <c r="I236">
        <v>324</v>
      </c>
      <c r="J236">
        <v>0.9</v>
      </c>
      <c r="K236">
        <v>99</v>
      </c>
      <c r="L236">
        <v>0.17899999999999999</v>
      </c>
      <c r="M236">
        <v>401</v>
      </c>
      <c r="N236">
        <v>0.68</v>
      </c>
      <c r="O236">
        <v>133</v>
      </c>
      <c r="P236">
        <v>0.20799999999999999</v>
      </c>
      <c r="Q236">
        <v>382</v>
      </c>
      <c r="R236">
        <v>0.75</v>
      </c>
      <c r="S236">
        <v>92</v>
      </c>
      <c r="T236">
        <v>81961.900726000007</v>
      </c>
      <c r="U236">
        <v>436045271.55753797</v>
      </c>
    </row>
    <row r="237" spans="2:21">
      <c r="B237">
        <v>54</v>
      </c>
      <c r="C237" t="s">
        <v>2745</v>
      </c>
      <c r="D237">
        <v>17</v>
      </c>
      <c r="E237">
        <v>54</v>
      </c>
      <c r="F237" t="s">
        <v>87</v>
      </c>
      <c r="G237" t="s">
        <v>2803</v>
      </c>
      <c r="H237">
        <v>0.198685</v>
      </c>
      <c r="I237">
        <v>192</v>
      </c>
      <c r="J237">
        <v>6.5294000000000005E-2</v>
      </c>
      <c r="K237">
        <v>7049</v>
      </c>
      <c r="L237">
        <v>7.3661000000000004E-2</v>
      </c>
      <c r="M237">
        <v>233</v>
      </c>
      <c r="N237">
        <v>4.5881999999999999E-2</v>
      </c>
      <c r="O237">
        <v>9157</v>
      </c>
      <c r="P237">
        <v>0.12228799999999999</v>
      </c>
      <c r="Q237">
        <v>240</v>
      </c>
      <c r="R237">
        <v>6.8235000000000004E-2</v>
      </c>
      <c r="S237">
        <v>7469</v>
      </c>
      <c r="T237">
        <v>297055.18777700001</v>
      </c>
      <c r="U237">
        <v>1927102613.0589399</v>
      </c>
    </row>
    <row r="238" spans="2:21">
      <c r="B238">
        <v>55</v>
      </c>
      <c r="C238" t="s">
        <v>2745</v>
      </c>
      <c r="D238">
        <v>0</v>
      </c>
      <c r="E238">
        <v>55</v>
      </c>
      <c r="F238" t="s">
        <v>1032</v>
      </c>
      <c r="G238" t="s">
        <v>2804</v>
      </c>
      <c r="H238" t="s">
        <v>2746</v>
      </c>
      <c r="I238" t="s">
        <v>2746</v>
      </c>
      <c r="J238" t="s">
        <v>2746</v>
      </c>
      <c r="K238" t="s">
        <v>2746</v>
      </c>
      <c r="L238" t="s">
        <v>2746</v>
      </c>
      <c r="M238" t="s">
        <v>2746</v>
      </c>
      <c r="N238" t="s">
        <v>2746</v>
      </c>
      <c r="O238" t="s">
        <v>2746</v>
      </c>
      <c r="P238" t="s">
        <v>2746</v>
      </c>
      <c r="Q238" t="s">
        <v>2746</v>
      </c>
      <c r="R238" t="s">
        <v>2746</v>
      </c>
      <c r="S238" t="s">
        <v>2746</v>
      </c>
      <c r="T238">
        <v>26164.979479000001</v>
      </c>
      <c r="U238">
        <v>27261417.563230999</v>
      </c>
    </row>
    <row r="239" spans="2:21">
      <c r="B239">
        <v>56</v>
      </c>
      <c r="C239" t="s">
        <v>2745</v>
      </c>
      <c r="D239">
        <v>3</v>
      </c>
      <c r="E239">
        <v>56</v>
      </c>
      <c r="F239" t="s">
        <v>2805</v>
      </c>
      <c r="G239" t="s">
        <v>2806</v>
      </c>
      <c r="H239">
        <v>8.2769999999999996E-2</v>
      </c>
      <c r="I239">
        <v>233</v>
      </c>
      <c r="J239">
        <v>0.68333299999999997</v>
      </c>
      <c r="K239">
        <v>1705</v>
      </c>
      <c r="L239">
        <v>9.919E-2</v>
      </c>
      <c r="M239">
        <v>306</v>
      </c>
      <c r="N239">
        <v>0.68</v>
      </c>
      <c r="O239">
        <v>1698</v>
      </c>
      <c r="P239">
        <v>0.13089999999999999</v>
      </c>
      <c r="Q239">
        <v>299</v>
      </c>
      <c r="R239">
        <v>0.8</v>
      </c>
      <c r="S239">
        <v>1058</v>
      </c>
      <c r="T239">
        <v>149847.185547</v>
      </c>
      <c r="U239">
        <v>728509900.97575903</v>
      </c>
    </row>
    <row r="240" spans="2:21">
      <c r="B240">
        <v>57</v>
      </c>
      <c r="C240" t="s">
        <v>2745</v>
      </c>
      <c r="D240">
        <v>4</v>
      </c>
      <c r="E240">
        <v>57</v>
      </c>
      <c r="F240" t="s">
        <v>381</v>
      </c>
      <c r="G240" t="s">
        <v>2807</v>
      </c>
      <c r="H240">
        <v>8.5620000000000002E-2</v>
      </c>
      <c r="I240">
        <v>34</v>
      </c>
      <c r="J240">
        <v>0.76</v>
      </c>
      <c r="K240">
        <v>1781</v>
      </c>
      <c r="L240">
        <v>6.7710000000000006E-2</v>
      </c>
      <c r="M240">
        <v>57</v>
      </c>
      <c r="N240">
        <v>0.55000000000000004</v>
      </c>
      <c r="O240">
        <v>2012</v>
      </c>
      <c r="P240">
        <v>7.2220000000000006E-2</v>
      </c>
      <c r="Q240">
        <v>92</v>
      </c>
      <c r="R240">
        <v>0.60750000000000004</v>
      </c>
      <c r="S240">
        <v>2102</v>
      </c>
      <c r="T240">
        <v>90743.229974000002</v>
      </c>
      <c r="U240">
        <v>453234993.94007099</v>
      </c>
    </row>
    <row r="241" spans="2:21">
      <c r="B241">
        <v>58</v>
      </c>
      <c r="C241" t="s">
        <v>2745</v>
      </c>
      <c r="D241">
        <v>0</v>
      </c>
      <c r="E241">
        <v>58</v>
      </c>
      <c r="F241" t="s">
        <v>2701</v>
      </c>
      <c r="G241" t="s">
        <v>2808</v>
      </c>
      <c r="H241" t="s">
        <v>2746</v>
      </c>
      <c r="I241" t="s">
        <v>2746</v>
      </c>
      <c r="J241" t="s">
        <v>2746</v>
      </c>
      <c r="K241" t="s">
        <v>2746</v>
      </c>
      <c r="L241" t="s">
        <v>2746</v>
      </c>
      <c r="M241" t="s">
        <v>2746</v>
      </c>
      <c r="N241" t="s">
        <v>2746</v>
      </c>
      <c r="O241" t="s">
        <v>2746</v>
      </c>
      <c r="P241" t="s">
        <v>2746</v>
      </c>
      <c r="Q241" t="s">
        <v>2746</v>
      </c>
      <c r="R241" t="s">
        <v>2746</v>
      </c>
      <c r="S241" t="s">
        <v>2746</v>
      </c>
      <c r="T241">
        <v>116304.102736</v>
      </c>
      <c r="U241">
        <v>376488439.96592599</v>
      </c>
    </row>
    <row r="242" spans="2:21">
      <c r="B242">
        <v>59</v>
      </c>
      <c r="C242" t="s">
        <v>2745</v>
      </c>
      <c r="D242">
        <v>2</v>
      </c>
      <c r="E242">
        <v>59</v>
      </c>
      <c r="F242" t="s">
        <v>1018</v>
      </c>
      <c r="G242" t="s">
        <v>2809</v>
      </c>
      <c r="H242">
        <v>1.2099999999999999E-3</v>
      </c>
      <c r="I242">
        <v>344</v>
      </c>
      <c r="J242">
        <v>2.5000000000000001E-2</v>
      </c>
      <c r="K242">
        <v>9014</v>
      </c>
      <c r="L242">
        <v>2.7290000000000001E-3</v>
      </c>
      <c r="M242">
        <v>446</v>
      </c>
      <c r="N242">
        <v>3.5000000000000003E-2</v>
      </c>
      <c r="O242">
        <v>5932</v>
      </c>
      <c r="P242">
        <v>4.2700000000000002E-4</v>
      </c>
      <c r="Q242">
        <v>433</v>
      </c>
      <c r="R242">
        <v>5.0000000000000001E-3</v>
      </c>
      <c r="S242">
        <v>11358</v>
      </c>
      <c r="T242">
        <v>46110.235734000002</v>
      </c>
      <c r="U242">
        <v>91215025.885663003</v>
      </c>
    </row>
    <row r="243" spans="2:21">
      <c r="B243">
        <v>60</v>
      </c>
      <c r="C243" t="s">
        <v>2745</v>
      </c>
      <c r="D243">
        <v>0</v>
      </c>
      <c r="E243">
        <v>60</v>
      </c>
      <c r="F243" t="s">
        <v>136</v>
      </c>
      <c r="G243" t="s">
        <v>2810</v>
      </c>
      <c r="H243" t="s">
        <v>2746</v>
      </c>
      <c r="I243" t="s">
        <v>2746</v>
      </c>
      <c r="J243" t="s">
        <v>2746</v>
      </c>
      <c r="K243" t="s">
        <v>2746</v>
      </c>
      <c r="L243" t="s">
        <v>2746</v>
      </c>
      <c r="M243" t="s">
        <v>2746</v>
      </c>
      <c r="N243" t="s">
        <v>2746</v>
      </c>
      <c r="O243" t="s">
        <v>2746</v>
      </c>
      <c r="P243" t="s">
        <v>2746</v>
      </c>
      <c r="Q243" t="s">
        <v>2746</v>
      </c>
      <c r="R243" t="s">
        <v>2746</v>
      </c>
      <c r="S243" t="s">
        <v>2746</v>
      </c>
      <c r="T243">
        <v>55423.180947000001</v>
      </c>
      <c r="U243">
        <v>114145664.2428</v>
      </c>
    </row>
    <row r="244" spans="2:21">
      <c r="B244">
        <v>61</v>
      </c>
      <c r="C244" t="s">
        <v>2745</v>
      </c>
      <c r="D244">
        <v>1</v>
      </c>
      <c r="E244">
        <v>61</v>
      </c>
      <c r="F244" t="s">
        <v>1020</v>
      </c>
      <c r="G244" t="s">
        <v>2811</v>
      </c>
      <c r="H244">
        <v>4.2900000000000004E-3</v>
      </c>
      <c r="I244">
        <v>256</v>
      </c>
      <c r="J244">
        <v>0.03</v>
      </c>
      <c r="K244">
        <v>3801</v>
      </c>
      <c r="L244">
        <v>1.9300000000000001E-3</v>
      </c>
      <c r="M244">
        <v>253</v>
      </c>
      <c r="N244">
        <v>0.04</v>
      </c>
      <c r="O244">
        <v>5053</v>
      </c>
      <c r="P244">
        <v>4.64E-3</v>
      </c>
      <c r="Q244">
        <v>256</v>
      </c>
      <c r="R244">
        <v>0.06</v>
      </c>
      <c r="S244">
        <v>3735</v>
      </c>
      <c r="T244">
        <v>44044.919297</v>
      </c>
      <c r="U244">
        <v>110296013.93878201</v>
      </c>
    </row>
    <row r="245" spans="2:21">
      <c r="B245">
        <v>62</v>
      </c>
      <c r="C245" t="s">
        <v>2745</v>
      </c>
      <c r="D245">
        <v>1</v>
      </c>
      <c r="E245">
        <v>62</v>
      </c>
      <c r="F245" t="s">
        <v>1021</v>
      </c>
      <c r="G245" t="s">
        <v>2812</v>
      </c>
      <c r="H245">
        <v>2.7099999999999999E-2</v>
      </c>
      <c r="I245">
        <v>271</v>
      </c>
      <c r="J245">
        <v>0.35</v>
      </c>
      <c r="K245">
        <v>1307</v>
      </c>
      <c r="L245">
        <v>1.7899999999999999E-2</v>
      </c>
      <c r="M245">
        <v>275</v>
      </c>
      <c r="N245">
        <v>0.11</v>
      </c>
      <c r="O245">
        <v>1747</v>
      </c>
      <c r="P245">
        <v>4.5700000000000003E-3</v>
      </c>
      <c r="Q245">
        <v>257</v>
      </c>
      <c r="R245">
        <v>0.16</v>
      </c>
      <c r="S245">
        <v>3760</v>
      </c>
      <c r="T245">
        <v>66782.521678000005</v>
      </c>
      <c r="U245">
        <v>210860068.98312601</v>
      </c>
    </row>
    <row r="246" spans="2:21">
      <c r="B246">
        <v>63</v>
      </c>
      <c r="C246" t="s">
        <v>2745</v>
      </c>
      <c r="D246">
        <v>1</v>
      </c>
      <c r="E246">
        <v>63</v>
      </c>
      <c r="F246" t="s">
        <v>1252</v>
      </c>
      <c r="G246" t="s">
        <v>2813</v>
      </c>
      <c r="H246">
        <v>4.3099999999999999E-2</v>
      </c>
      <c r="I246">
        <v>285</v>
      </c>
      <c r="J246">
        <v>0.2</v>
      </c>
      <c r="K246">
        <v>898</v>
      </c>
      <c r="L246">
        <v>8.8999999999999995E-4</v>
      </c>
      <c r="M246">
        <v>321</v>
      </c>
      <c r="N246">
        <v>0.03</v>
      </c>
      <c r="O246">
        <v>6645</v>
      </c>
      <c r="P246">
        <v>1.52E-2</v>
      </c>
      <c r="Q246">
        <v>294</v>
      </c>
      <c r="R246">
        <v>0.1</v>
      </c>
      <c r="S246">
        <v>1965</v>
      </c>
      <c r="T246">
        <v>58028.373089000001</v>
      </c>
      <c r="U246">
        <v>230044981.41045001</v>
      </c>
    </row>
    <row r="247" spans="2:21">
      <c r="B247">
        <v>64</v>
      </c>
      <c r="C247" t="s">
        <v>2745</v>
      </c>
      <c r="D247">
        <v>2</v>
      </c>
      <c r="E247">
        <v>64</v>
      </c>
      <c r="F247" t="s">
        <v>1023</v>
      </c>
      <c r="G247" t="s">
        <v>2814</v>
      </c>
      <c r="H247">
        <v>0.15240000000000001</v>
      </c>
      <c r="I247">
        <v>331</v>
      </c>
      <c r="J247">
        <v>0.94</v>
      </c>
      <c r="K247">
        <v>697</v>
      </c>
      <c r="L247">
        <v>0.15179999999999999</v>
      </c>
      <c r="M247">
        <v>372</v>
      </c>
      <c r="N247">
        <v>0.87</v>
      </c>
      <c r="O247">
        <v>737</v>
      </c>
      <c r="P247">
        <v>0.17199999999999999</v>
      </c>
      <c r="Q247">
        <v>397</v>
      </c>
      <c r="R247">
        <v>0.48499999999999999</v>
      </c>
      <c r="S247">
        <v>6737</v>
      </c>
      <c r="T247">
        <v>75528.220218999995</v>
      </c>
      <c r="U247">
        <v>397464039.06170398</v>
      </c>
    </row>
    <row r="248" spans="2:21">
      <c r="B248">
        <v>65</v>
      </c>
      <c r="C248" t="s">
        <v>2745</v>
      </c>
      <c r="D248">
        <v>1</v>
      </c>
      <c r="E248">
        <v>65</v>
      </c>
      <c r="F248" t="s">
        <v>675</v>
      </c>
      <c r="G248" t="s">
        <v>2815</v>
      </c>
      <c r="H248">
        <v>5.2499999999999998E-2</v>
      </c>
      <c r="I248">
        <v>322</v>
      </c>
      <c r="J248">
        <v>0.88</v>
      </c>
      <c r="K248">
        <v>742</v>
      </c>
      <c r="L248">
        <v>0.22900000000000001</v>
      </c>
      <c r="M248">
        <v>364</v>
      </c>
      <c r="N248">
        <v>0.88</v>
      </c>
      <c r="O248">
        <v>78</v>
      </c>
      <c r="P248">
        <v>8.0199999999999994E-2</v>
      </c>
      <c r="Q248">
        <v>378</v>
      </c>
      <c r="R248">
        <v>0.85</v>
      </c>
      <c r="S248">
        <v>424</v>
      </c>
      <c r="T248">
        <v>127511.004114</v>
      </c>
      <c r="U248">
        <v>1045950423.86691</v>
      </c>
    </row>
    <row r="249" spans="2:21">
      <c r="B249">
        <v>66</v>
      </c>
      <c r="C249" t="s">
        <v>2745</v>
      </c>
      <c r="D249">
        <v>0</v>
      </c>
      <c r="E249">
        <v>66</v>
      </c>
      <c r="F249" t="s">
        <v>1031</v>
      </c>
      <c r="G249" t="s">
        <v>2816</v>
      </c>
      <c r="H249" t="s">
        <v>2746</v>
      </c>
      <c r="I249" t="s">
        <v>2746</v>
      </c>
      <c r="J249" t="s">
        <v>2746</v>
      </c>
      <c r="K249" t="s">
        <v>2746</v>
      </c>
      <c r="L249" t="s">
        <v>2746</v>
      </c>
      <c r="M249" t="s">
        <v>2746</v>
      </c>
      <c r="N249" t="s">
        <v>2746</v>
      </c>
      <c r="O249" t="s">
        <v>2746</v>
      </c>
      <c r="P249" t="s">
        <v>2746</v>
      </c>
      <c r="Q249" t="s">
        <v>2746</v>
      </c>
      <c r="R249" t="s">
        <v>2746</v>
      </c>
      <c r="S249" t="s">
        <v>2746</v>
      </c>
      <c r="T249">
        <v>141776.045992</v>
      </c>
      <c r="U249">
        <v>1161762996.5032001</v>
      </c>
    </row>
    <row r="250" spans="2:21">
      <c r="B250">
        <v>67</v>
      </c>
      <c r="C250" t="s">
        <v>2745</v>
      </c>
      <c r="D250">
        <v>2</v>
      </c>
      <c r="E250">
        <v>67</v>
      </c>
      <c r="F250" t="s">
        <v>2702</v>
      </c>
      <c r="G250" t="s">
        <v>2817</v>
      </c>
      <c r="H250">
        <v>2.166E-3</v>
      </c>
      <c r="I250">
        <v>304</v>
      </c>
      <c r="J250">
        <v>4.4999999999999998E-2</v>
      </c>
      <c r="K250">
        <v>7330</v>
      </c>
      <c r="L250">
        <v>3.5100000000000001E-3</v>
      </c>
      <c r="M250">
        <v>432</v>
      </c>
      <c r="N250">
        <v>7.4999999999999997E-2</v>
      </c>
      <c r="O250">
        <v>5354</v>
      </c>
      <c r="P250">
        <v>2.7729999999999999E-3</v>
      </c>
      <c r="Q250">
        <v>408</v>
      </c>
      <c r="R250">
        <v>0.06</v>
      </c>
      <c r="S250">
        <v>6678</v>
      </c>
      <c r="T250">
        <v>773888.38085099997</v>
      </c>
      <c r="U250">
        <v>4492517994.4593401</v>
      </c>
    </row>
    <row r="251" spans="2:21">
      <c r="B251">
        <v>68</v>
      </c>
      <c r="C251" t="s">
        <v>2745</v>
      </c>
      <c r="D251">
        <v>0</v>
      </c>
      <c r="E251">
        <v>68</v>
      </c>
      <c r="F251" t="s">
        <v>2703</v>
      </c>
      <c r="G251" t="s">
        <v>2818</v>
      </c>
      <c r="H251" t="s">
        <v>2746</v>
      </c>
      <c r="I251" t="s">
        <v>2746</v>
      </c>
      <c r="J251" t="s">
        <v>2746</v>
      </c>
      <c r="K251" t="s">
        <v>2746</v>
      </c>
      <c r="L251" t="s">
        <v>2746</v>
      </c>
      <c r="M251" t="s">
        <v>2746</v>
      </c>
      <c r="N251" t="s">
        <v>2746</v>
      </c>
      <c r="O251" t="s">
        <v>2746</v>
      </c>
      <c r="P251" t="s">
        <v>2746</v>
      </c>
      <c r="Q251" t="s">
        <v>2746</v>
      </c>
      <c r="R251" t="s">
        <v>2746</v>
      </c>
      <c r="S251" t="s">
        <v>2746</v>
      </c>
      <c r="T251">
        <v>404072.90944700001</v>
      </c>
      <c r="U251">
        <v>2507680802.1719899</v>
      </c>
    </row>
    <row r="252" spans="2:21">
      <c r="B252">
        <v>69</v>
      </c>
      <c r="C252" t="s">
        <v>2745</v>
      </c>
      <c r="D252">
        <v>9</v>
      </c>
      <c r="E252">
        <v>69</v>
      </c>
      <c r="F252" t="s">
        <v>1119</v>
      </c>
      <c r="G252" t="s">
        <v>2819</v>
      </c>
      <c r="H252">
        <v>9.214E-3</v>
      </c>
      <c r="I252">
        <v>289</v>
      </c>
      <c r="J252">
        <v>4.1111000000000002E-2</v>
      </c>
      <c r="K252">
        <v>8653</v>
      </c>
      <c r="L252">
        <v>3.5199000000000001E-2</v>
      </c>
      <c r="M252">
        <v>419</v>
      </c>
      <c r="N252">
        <v>8.4444000000000005E-2</v>
      </c>
      <c r="O252">
        <v>7994</v>
      </c>
      <c r="P252">
        <v>2.4656999999999998E-2</v>
      </c>
      <c r="Q252">
        <v>383</v>
      </c>
      <c r="R252">
        <v>8.7777999999999995E-2</v>
      </c>
      <c r="S252">
        <v>9137</v>
      </c>
      <c r="T252">
        <v>696978.85363300005</v>
      </c>
      <c r="U252">
        <v>17483678919.992001</v>
      </c>
    </row>
    <row r="253" spans="2:21">
      <c r="B253">
        <v>70</v>
      </c>
      <c r="C253" t="s">
        <v>2745</v>
      </c>
      <c r="D253">
        <v>0</v>
      </c>
      <c r="E253">
        <v>70</v>
      </c>
      <c r="F253" t="s">
        <v>1121</v>
      </c>
      <c r="G253" t="s">
        <v>2820</v>
      </c>
      <c r="H253" t="s">
        <v>2746</v>
      </c>
      <c r="I253" t="s">
        <v>2746</v>
      </c>
      <c r="J253" t="s">
        <v>2746</v>
      </c>
      <c r="K253" t="s">
        <v>2746</v>
      </c>
      <c r="L253" t="s">
        <v>2746</v>
      </c>
      <c r="M253" t="s">
        <v>2746</v>
      </c>
      <c r="N253" t="s">
        <v>2746</v>
      </c>
      <c r="O253" t="s">
        <v>2746</v>
      </c>
      <c r="P253" t="s">
        <v>2746</v>
      </c>
      <c r="Q253" t="s">
        <v>2746</v>
      </c>
      <c r="R253" t="s">
        <v>2746</v>
      </c>
      <c r="S253" t="s">
        <v>2746</v>
      </c>
      <c r="T253">
        <v>53591.358166999999</v>
      </c>
      <c r="U253">
        <v>184643940.139781</v>
      </c>
    </row>
    <row r="254" spans="2:21">
      <c r="B254">
        <v>71</v>
      </c>
      <c r="C254" t="s">
        <v>2745</v>
      </c>
      <c r="D254">
        <v>8</v>
      </c>
      <c r="E254">
        <v>71</v>
      </c>
      <c r="F254" t="s">
        <v>2821</v>
      </c>
      <c r="G254" t="s">
        <v>2822</v>
      </c>
      <c r="H254">
        <v>0.10826</v>
      </c>
      <c r="I254">
        <v>258</v>
      </c>
      <c r="J254">
        <v>0.53125</v>
      </c>
      <c r="K254">
        <v>3625</v>
      </c>
      <c r="L254">
        <v>9.2632000000000006E-2</v>
      </c>
      <c r="M254">
        <v>472</v>
      </c>
      <c r="N254">
        <v>0.46</v>
      </c>
      <c r="O254">
        <v>4114</v>
      </c>
      <c r="P254">
        <v>0.124962</v>
      </c>
      <c r="Q254">
        <v>388</v>
      </c>
      <c r="R254">
        <v>0.51749999999999996</v>
      </c>
      <c r="S254">
        <v>3990</v>
      </c>
      <c r="T254">
        <v>301949.42958</v>
      </c>
      <c r="U254">
        <v>4513415326.1855097</v>
      </c>
    </row>
    <row r="255" spans="2:21">
      <c r="B255">
        <v>72</v>
      </c>
      <c r="C255" t="s">
        <v>2745</v>
      </c>
      <c r="D255">
        <v>57</v>
      </c>
      <c r="E255">
        <v>72</v>
      </c>
      <c r="F255" t="s">
        <v>149</v>
      </c>
      <c r="G255" t="s">
        <v>2823</v>
      </c>
      <c r="H255">
        <v>0.117087</v>
      </c>
      <c r="I255">
        <v>301</v>
      </c>
      <c r="J255">
        <v>8.5087999999999997E-2</v>
      </c>
      <c r="K255">
        <v>7868</v>
      </c>
      <c r="L255">
        <v>0.18315200000000001</v>
      </c>
      <c r="M255">
        <v>377</v>
      </c>
      <c r="N255">
        <v>9.8771999999999999E-2</v>
      </c>
      <c r="O255">
        <v>7917</v>
      </c>
      <c r="P255">
        <v>0.17164499999999999</v>
      </c>
      <c r="Q255">
        <v>392</v>
      </c>
      <c r="R255">
        <v>0.100702</v>
      </c>
      <c r="S255">
        <v>8728</v>
      </c>
      <c r="T255">
        <v>580232.68073999998</v>
      </c>
      <c r="U255">
        <v>11488847564.3692</v>
      </c>
    </row>
    <row r="256" spans="2:21">
      <c r="B256">
        <v>73</v>
      </c>
      <c r="C256" t="s">
        <v>2745</v>
      </c>
      <c r="D256">
        <v>2</v>
      </c>
      <c r="E256">
        <v>73</v>
      </c>
      <c r="F256" t="s">
        <v>1569</v>
      </c>
      <c r="G256" t="s">
        <v>2824</v>
      </c>
      <c r="H256">
        <v>4.4900000000000001E-3</v>
      </c>
      <c r="I256">
        <v>168</v>
      </c>
      <c r="J256">
        <v>4.4999999999999998E-2</v>
      </c>
      <c r="K256">
        <v>5195</v>
      </c>
      <c r="L256">
        <v>0.1216</v>
      </c>
      <c r="M256">
        <v>185</v>
      </c>
      <c r="N256">
        <v>0.56000000000000005</v>
      </c>
      <c r="O256">
        <v>790</v>
      </c>
      <c r="P256">
        <v>1.636E-2</v>
      </c>
      <c r="Q256">
        <v>194</v>
      </c>
      <c r="R256">
        <v>5.5E-2</v>
      </c>
      <c r="S256">
        <v>3090</v>
      </c>
      <c r="T256">
        <v>226391.19811600001</v>
      </c>
      <c r="U256">
        <v>2854088368.3727398</v>
      </c>
    </row>
    <row r="257" spans="2:21">
      <c r="B257">
        <v>74</v>
      </c>
      <c r="C257" t="s">
        <v>2745</v>
      </c>
      <c r="D257">
        <v>2</v>
      </c>
      <c r="E257">
        <v>74</v>
      </c>
      <c r="F257" t="s">
        <v>2709</v>
      </c>
      <c r="G257" t="s">
        <v>2825</v>
      </c>
      <c r="H257">
        <v>6.2350000000000003E-2</v>
      </c>
      <c r="I257">
        <v>102</v>
      </c>
      <c r="J257">
        <v>0.62</v>
      </c>
      <c r="K257">
        <v>2036</v>
      </c>
      <c r="L257">
        <v>6.7000000000000004E-2</v>
      </c>
      <c r="M257">
        <v>128</v>
      </c>
      <c r="N257">
        <v>0.72499999999999998</v>
      </c>
      <c r="O257">
        <v>1468</v>
      </c>
      <c r="P257">
        <v>9.2600000000000002E-2</v>
      </c>
      <c r="Q257">
        <v>102</v>
      </c>
      <c r="R257">
        <v>0.77</v>
      </c>
      <c r="S257">
        <v>1273</v>
      </c>
      <c r="T257">
        <v>39628.370452000003</v>
      </c>
      <c r="U257">
        <v>102077936.493385</v>
      </c>
    </row>
  </sheetData>
  <pageMargins left="0.7" right="0.7" top="0.75" bottom="0.75" header="0.3" footer="0.3"/>
  <drawing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I54"/>
  <sheetViews>
    <sheetView workbookViewId="0">
      <selection activeCell="D15" sqref="D15"/>
    </sheetView>
  </sheetViews>
  <sheetFormatPr defaultColWidth="9" defaultRowHeight="15.75"/>
  <cols>
    <col min="1" max="1" width="5.42578125" style="69" customWidth="1"/>
    <col min="2" max="2" width="31.42578125" style="79" customWidth="1"/>
    <col min="3" max="3" width="9" style="79"/>
    <col min="4" max="4" width="15" style="79" customWidth="1"/>
    <col min="5" max="5" width="9" style="588"/>
    <col min="6" max="6" width="60.85546875" style="79" customWidth="1"/>
    <col min="7" max="7" width="9" style="69"/>
    <col min="8" max="8" width="9.28515625" style="69" bestFit="1" customWidth="1"/>
    <col min="9" max="16384" width="9" style="69"/>
  </cols>
  <sheetData>
    <row r="1" spans="1:9">
      <c r="A1" s="659" t="s">
        <v>2850</v>
      </c>
      <c r="B1" s="659"/>
      <c r="C1" s="659" t="s">
        <v>2851</v>
      </c>
      <c r="D1" s="659"/>
      <c r="E1" s="587" t="s">
        <v>2852</v>
      </c>
      <c r="F1" s="587" t="s">
        <v>2883</v>
      </c>
    </row>
    <row r="2" spans="1:9">
      <c r="A2" s="70" t="s">
        <v>2854</v>
      </c>
      <c r="B2" s="71"/>
      <c r="C2" s="660" t="s">
        <v>2884</v>
      </c>
      <c r="D2" s="661"/>
      <c r="E2" s="72"/>
      <c r="F2" s="129"/>
    </row>
    <row r="3" spans="1:9">
      <c r="A3" s="74" t="s">
        <v>2856</v>
      </c>
      <c r="B3" s="75"/>
      <c r="C3" s="662" t="s">
        <v>2885</v>
      </c>
      <c r="D3" s="663"/>
      <c r="E3" s="593">
        <v>2</v>
      </c>
      <c r="F3" s="594" t="s">
        <v>2886</v>
      </c>
    </row>
    <row r="4" spans="1:9">
      <c r="A4" s="31" t="s">
        <v>2887</v>
      </c>
      <c r="B4" s="32"/>
      <c r="C4" s="31"/>
      <c r="D4" s="75"/>
      <c r="E4" s="593"/>
      <c r="F4" s="594"/>
    </row>
    <row r="5" spans="1:9">
      <c r="A5" s="31"/>
      <c r="B5" s="32" t="s">
        <v>2888</v>
      </c>
      <c r="C5" s="595" t="s">
        <v>2889</v>
      </c>
      <c r="D5" s="33"/>
      <c r="E5" s="593"/>
      <c r="F5" s="594"/>
    </row>
    <row r="6" spans="1:9">
      <c r="A6" s="31"/>
      <c r="B6" s="32" t="s">
        <v>2890</v>
      </c>
      <c r="C6" s="595" t="s">
        <v>2891</v>
      </c>
      <c r="D6" s="33"/>
      <c r="E6" s="593"/>
      <c r="F6" s="594"/>
    </row>
    <row r="7" spans="1:9">
      <c r="A7" s="31"/>
      <c r="B7" s="32" t="s">
        <v>2892</v>
      </c>
      <c r="C7" s="595">
        <f>2015-1974</f>
        <v>41</v>
      </c>
      <c r="D7" s="33" t="s">
        <v>10</v>
      </c>
      <c r="E7" s="593">
        <v>1</v>
      </c>
      <c r="F7" s="594" t="s">
        <v>2893</v>
      </c>
    </row>
    <row r="8" spans="1:9">
      <c r="A8" s="31"/>
      <c r="B8" s="32" t="s">
        <v>2894</v>
      </c>
      <c r="C8" s="595">
        <f>1300*3.28</f>
        <v>4264</v>
      </c>
      <c r="D8" s="33" t="s">
        <v>12</v>
      </c>
      <c r="E8" s="593">
        <v>5</v>
      </c>
      <c r="F8" s="594" t="s">
        <v>2895</v>
      </c>
    </row>
    <row r="9" spans="1:9">
      <c r="A9" s="31"/>
      <c r="B9" s="32" t="s">
        <v>2896</v>
      </c>
      <c r="C9" s="595">
        <v>270000</v>
      </c>
      <c r="D9" s="33" t="s">
        <v>15</v>
      </c>
      <c r="E9" s="593">
        <v>1</v>
      </c>
      <c r="F9" s="594" t="s">
        <v>2897</v>
      </c>
    </row>
    <row r="10" spans="1:9">
      <c r="A10" s="31"/>
      <c r="B10" s="32" t="s">
        <v>2898</v>
      </c>
      <c r="C10" s="595">
        <v>580</v>
      </c>
      <c r="D10" s="33"/>
      <c r="E10" s="593"/>
      <c r="F10" s="594"/>
    </row>
    <row r="11" spans="1:9">
      <c r="A11" s="31"/>
      <c r="B11" s="32" t="s">
        <v>2899</v>
      </c>
      <c r="C11" s="595">
        <v>190</v>
      </c>
      <c r="D11" s="33"/>
      <c r="E11" s="593"/>
      <c r="F11" s="594"/>
    </row>
    <row r="12" spans="1:9">
      <c r="A12" s="31"/>
      <c r="B12" s="32" t="s">
        <v>2900</v>
      </c>
      <c r="C12" s="595"/>
      <c r="D12" s="33" t="s">
        <v>19</v>
      </c>
      <c r="E12" s="593"/>
      <c r="F12" s="594"/>
    </row>
    <row r="13" spans="1:9">
      <c r="A13" s="31"/>
      <c r="B13" s="32" t="s">
        <v>2901</v>
      </c>
      <c r="C13" s="596">
        <f>AVERAGE(3.6,2.73,8)</f>
        <v>4.7766666666666664</v>
      </c>
      <c r="D13" s="33" t="s">
        <v>21</v>
      </c>
      <c r="E13" s="593">
        <v>3</v>
      </c>
      <c r="F13" s="594" t="s">
        <v>2902</v>
      </c>
    </row>
    <row r="14" spans="1:9">
      <c r="A14" s="31"/>
      <c r="B14" s="32" t="s">
        <v>2903</v>
      </c>
      <c r="C14" s="595">
        <v>2200</v>
      </c>
      <c r="D14" s="33" t="s">
        <v>24</v>
      </c>
      <c r="E14" s="593">
        <v>4</v>
      </c>
      <c r="F14" s="594" t="s">
        <v>2904</v>
      </c>
    </row>
    <row r="15" spans="1:9">
      <c r="A15" s="31"/>
      <c r="B15" s="32"/>
      <c r="C15" s="595"/>
      <c r="D15" s="33"/>
      <c r="E15" s="593"/>
      <c r="F15" s="594"/>
    </row>
    <row r="16" spans="1:9">
      <c r="A16" s="31" t="s">
        <v>2905</v>
      </c>
      <c r="B16" s="32"/>
      <c r="C16" s="595"/>
      <c r="D16" s="33"/>
      <c r="E16" s="593"/>
      <c r="F16" s="594"/>
      <c r="H16" s="69">
        <v>254</v>
      </c>
      <c r="I16" s="69" t="s">
        <v>2906</v>
      </c>
    </row>
    <row r="17" spans="1:9">
      <c r="A17" s="31"/>
      <c r="B17" s="32" t="s">
        <v>2907</v>
      </c>
      <c r="C17" s="597">
        <f>H19</f>
        <v>1426.103867668663</v>
      </c>
      <c r="D17" s="33" t="s">
        <v>28</v>
      </c>
      <c r="E17" s="593">
        <v>1</v>
      </c>
      <c r="F17" s="594" t="s">
        <v>2908</v>
      </c>
      <c r="H17" s="69">
        <v>28.316800000000001</v>
      </c>
      <c r="I17" s="69" t="s">
        <v>2909</v>
      </c>
    </row>
    <row r="18" spans="1:9">
      <c r="A18" s="31"/>
      <c r="B18" s="32" t="s">
        <v>2910</v>
      </c>
      <c r="C18" s="598">
        <f>0.61/0.39</f>
        <v>1.5641025641025641</v>
      </c>
      <c r="D18" s="33" t="s">
        <v>31</v>
      </c>
      <c r="E18" s="593">
        <v>1</v>
      </c>
      <c r="F18" s="594" t="s">
        <v>2911</v>
      </c>
      <c r="H18" s="69">
        <v>158.98699999999999</v>
      </c>
      <c r="I18" s="69" t="s">
        <v>2912</v>
      </c>
    </row>
    <row r="19" spans="1:9">
      <c r="A19" s="31"/>
      <c r="B19" s="35" t="s">
        <v>2913</v>
      </c>
      <c r="C19" s="599">
        <f>800000/C9</f>
        <v>2.9629629629629628</v>
      </c>
      <c r="D19" s="33" t="s">
        <v>31</v>
      </c>
      <c r="E19" s="593">
        <v>1</v>
      </c>
      <c r="F19" s="594" t="s">
        <v>2914</v>
      </c>
      <c r="H19" s="600">
        <f>H16/H17*H18</f>
        <v>1426.103867668663</v>
      </c>
      <c r="I19" s="69" t="s">
        <v>50</v>
      </c>
    </row>
    <row r="20" spans="1:9">
      <c r="A20" s="31"/>
      <c r="B20" s="35" t="s">
        <v>2915</v>
      </c>
      <c r="C20" s="596">
        <f>588379*35.3/(7352+7352*1.56)</f>
        <v>1103.5357460129894</v>
      </c>
      <c r="D20" s="33" t="s">
        <v>35</v>
      </c>
      <c r="E20" s="593">
        <v>2</v>
      </c>
      <c r="F20" s="594" t="s">
        <v>2916</v>
      </c>
    </row>
    <row r="21" spans="1:9">
      <c r="A21" s="31"/>
      <c r="B21" s="35" t="s">
        <v>2917</v>
      </c>
      <c r="C21" s="595"/>
      <c r="D21" s="33" t="s">
        <v>28</v>
      </c>
      <c r="E21" s="593"/>
      <c r="F21" s="594"/>
    </row>
    <row r="22" spans="1:9">
      <c r="A22" s="31"/>
      <c r="B22" s="35" t="s">
        <v>2918</v>
      </c>
      <c r="C22" s="595"/>
      <c r="D22" s="33" t="s">
        <v>39</v>
      </c>
      <c r="E22" s="593"/>
      <c r="F22" s="594"/>
    </row>
    <row r="23" spans="1:9">
      <c r="A23" s="31"/>
      <c r="B23" s="35" t="s">
        <v>2919</v>
      </c>
      <c r="C23" s="595">
        <v>1</v>
      </c>
      <c r="D23" s="33" t="s">
        <v>41</v>
      </c>
      <c r="E23" s="593"/>
      <c r="F23" s="594" t="s">
        <v>2920</v>
      </c>
    </row>
    <row r="24" spans="1:9">
      <c r="A24" s="31"/>
      <c r="B24" s="35" t="s">
        <v>2921</v>
      </c>
      <c r="C24" s="595"/>
      <c r="D24" s="33" t="s">
        <v>41</v>
      </c>
      <c r="E24" s="593"/>
      <c r="F24" s="594"/>
    </row>
    <row r="25" spans="1:9">
      <c r="A25" s="31"/>
      <c r="B25" s="32" t="s">
        <v>2922</v>
      </c>
      <c r="C25" s="595"/>
      <c r="D25" s="33" t="s">
        <v>41</v>
      </c>
      <c r="E25" s="593"/>
      <c r="F25" s="594"/>
    </row>
    <row r="26" spans="1:9">
      <c r="A26" s="31"/>
      <c r="B26" s="32" t="s">
        <v>2923</v>
      </c>
      <c r="C26" s="595"/>
      <c r="D26" s="33" t="s">
        <v>41</v>
      </c>
      <c r="E26" s="593"/>
      <c r="F26" s="594"/>
    </row>
    <row r="27" spans="1:9">
      <c r="A27" s="31"/>
      <c r="B27" s="32"/>
      <c r="C27" s="595"/>
      <c r="D27" s="33"/>
      <c r="E27" s="593"/>
      <c r="F27" s="594"/>
    </row>
    <row r="28" spans="1:9">
      <c r="A28" s="31" t="s">
        <v>2924</v>
      </c>
      <c r="B28" s="32"/>
      <c r="C28" s="595"/>
      <c r="D28" s="33"/>
      <c r="E28" s="593"/>
      <c r="F28" s="594"/>
    </row>
    <row r="29" spans="1:9">
      <c r="A29" s="31"/>
      <c r="B29" s="32" t="s">
        <v>2925</v>
      </c>
      <c r="C29" s="595"/>
      <c r="D29" s="33" t="s">
        <v>48</v>
      </c>
      <c r="E29" s="593"/>
      <c r="F29" s="594"/>
    </row>
    <row r="30" spans="1:9">
      <c r="A30" s="31"/>
      <c r="B30" s="35" t="s">
        <v>2926</v>
      </c>
      <c r="C30" s="595"/>
      <c r="D30" s="33" t="s">
        <v>50</v>
      </c>
      <c r="E30" s="593"/>
      <c r="F30" s="594"/>
    </row>
    <row r="31" spans="1:9">
      <c r="A31" s="31"/>
      <c r="B31" s="35" t="s">
        <v>2927</v>
      </c>
      <c r="C31" s="595"/>
      <c r="D31" s="33" t="s">
        <v>50</v>
      </c>
      <c r="E31" s="593"/>
      <c r="F31" s="594"/>
    </row>
    <row r="32" spans="1:9">
      <c r="A32" s="31"/>
      <c r="B32" s="35" t="s">
        <v>2928</v>
      </c>
      <c r="C32" s="595"/>
      <c r="D32" s="33" t="s">
        <v>41</v>
      </c>
      <c r="E32" s="593"/>
      <c r="F32" s="594"/>
    </row>
    <row r="33" spans="1:6">
      <c r="A33" s="74"/>
      <c r="B33" s="75"/>
      <c r="C33" s="595"/>
      <c r="D33" s="75"/>
      <c r="E33" s="593"/>
      <c r="F33" s="594"/>
    </row>
    <row r="34" spans="1:6">
      <c r="A34" s="31" t="s">
        <v>2617</v>
      </c>
      <c r="B34" s="32"/>
      <c r="C34" s="595"/>
      <c r="D34" s="33"/>
      <c r="E34" s="593"/>
      <c r="F34" s="594"/>
    </row>
    <row r="35" spans="1:6">
      <c r="A35" s="31"/>
      <c r="B35" s="32" t="s">
        <v>2929</v>
      </c>
      <c r="C35" s="595">
        <v>39.4</v>
      </c>
      <c r="D35" s="33" t="s">
        <v>56</v>
      </c>
      <c r="E35" s="593">
        <v>6</v>
      </c>
      <c r="F35" s="594"/>
    </row>
    <row r="36" spans="1:6">
      <c r="A36" s="31"/>
      <c r="B36" s="35" t="s">
        <v>2930</v>
      </c>
      <c r="C36" s="595"/>
      <c r="D36" s="33"/>
      <c r="E36" s="593"/>
      <c r="F36" s="594"/>
    </row>
    <row r="37" spans="1:6">
      <c r="A37" s="31"/>
      <c r="B37" s="36" t="s">
        <v>58</v>
      </c>
      <c r="C37" s="595">
        <v>0.24</v>
      </c>
      <c r="D37" s="33" t="s">
        <v>59</v>
      </c>
      <c r="E37" s="593">
        <v>7</v>
      </c>
      <c r="F37" s="594" t="s">
        <v>2931</v>
      </c>
    </row>
    <row r="38" spans="1:6">
      <c r="A38" s="31"/>
      <c r="B38" s="36" t="s">
        <v>60</v>
      </c>
      <c r="C38" s="595">
        <v>2.13</v>
      </c>
      <c r="D38" s="33" t="s">
        <v>59</v>
      </c>
      <c r="E38" s="593">
        <v>7</v>
      </c>
      <c r="F38" s="594"/>
    </row>
    <row r="39" spans="1:6">
      <c r="A39" s="31"/>
      <c r="B39" s="36" t="s">
        <v>61</v>
      </c>
      <c r="C39" s="595">
        <v>80.98</v>
      </c>
      <c r="D39" s="33" t="s">
        <v>59</v>
      </c>
      <c r="E39" s="593">
        <v>7</v>
      </c>
      <c r="F39" s="73"/>
    </row>
    <row r="40" spans="1:6">
      <c r="A40" s="31"/>
      <c r="B40" s="36" t="s">
        <v>62</v>
      </c>
      <c r="C40" s="595">
        <v>7.83</v>
      </c>
      <c r="D40" s="33" t="s">
        <v>59</v>
      </c>
      <c r="E40" s="593">
        <v>7</v>
      </c>
      <c r="F40" s="73"/>
    </row>
    <row r="41" spans="1:6">
      <c r="A41" s="31"/>
      <c r="B41" s="36" t="s">
        <v>63</v>
      </c>
      <c r="C41" s="595">
        <v>4.99</v>
      </c>
      <c r="D41" s="33" t="s">
        <v>59</v>
      </c>
      <c r="E41" s="72">
        <v>7</v>
      </c>
      <c r="F41" s="73"/>
    </row>
    <row r="42" spans="1:6">
      <c r="A42" s="31"/>
      <c r="B42" s="36" t="s">
        <v>64</v>
      </c>
      <c r="C42" s="74">
        <f>1.03+1.39+0.5+0.53+0.34+2.56</f>
        <v>6.35</v>
      </c>
      <c r="D42" s="33" t="s">
        <v>59</v>
      </c>
      <c r="E42" s="72">
        <v>7</v>
      </c>
      <c r="F42" s="73"/>
    </row>
    <row r="43" spans="1:6">
      <c r="A43" s="31"/>
      <c r="B43" s="39" t="s">
        <v>65</v>
      </c>
      <c r="C43" s="74">
        <v>0</v>
      </c>
      <c r="D43" s="33" t="s">
        <v>59</v>
      </c>
      <c r="E43" s="72">
        <v>7</v>
      </c>
      <c r="F43" s="73"/>
    </row>
    <row r="44" spans="1:6">
      <c r="A44" s="660" t="s">
        <v>2932</v>
      </c>
      <c r="B44" s="712"/>
      <c r="C44" s="601"/>
      <c r="D44" s="602"/>
      <c r="E44" s="603"/>
      <c r="F44" s="604"/>
    </row>
    <row r="45" spans="1:6">
      <c r="A45" s="710" t="s">
        <v>2933</v>
      </c>
      <c r="B45" s="711"/>
      <c r="C45" s="605"/>
      <c r="D45" s="606"/>
      <c r="E45" s="607"/>
      <c r="F45" s="608"/>
    </row>
    <row r="46" spans="1:6" s="595" customFormat="1" ht="15"/>
    <row r="47" spans="1:6">
      <c r="A47" s="69" t="s">
        <v>2934</v>
      </c>
    </row>
    <row r="48" spans="1:6">
      <c r="A48" s="595"/>
      <c r="B48" s="595" t="s">
        <v>2935</v>
      </c>
      <c r="C48" s="595"/>
      <c r="D48" s="595"/>
      <c r="E48" s="595"/>
      <c r="F48" s="595"/>
    </row>
    <row r="49" spans="1:6">
      <c r="A49" s="595"/>
      <c r="B49" s="595" t="s">
        <v>2936</v>
      </c>
      <c r="C49" s="595"/>
      <c r="D49" s="595"/>
      <c r="E49" s="595"/>
      <c r="F49" s="595"/>
    </row>
    <row r="50" spans="1:6">
      <c r="A50" s="595"/>
      <c r="B50" s="595" t="s">
        <v>2937</v>
      </c>
      <c r="C50" s="595"/>
      <c r="D50" s="595"/>
      <c r="E50" s="595"/>
      <c r="F50" s="595"/>
    </row>
    <row r="51" spans="1:6">
      <c r="A51" s="595"/>
      <c r="B51" s="595" t="s">
        <v>2938</v>
      </c>
      <c r="C51" s="595"/>
      <c r="D51" s="595"/>
      <c r="E51" s="595"/>
      <c r="F51" s="595"/>
    </row>
    <row r="52" spans="1:6">
      <c r="A52" s="595"/>
      <c r="B52" s="595" t="s">
        <v>2939</v>
      </c>
      <c r="C52" s="595"/>
      <c r="D52" s="595"/>
      <c r="E52" s="595"/>
      <c r="F52" s="595"/>
    </row>
    <row r="53" spans="1:6">
      <c r="A53" s="595"/>
      <c r="B53" s="595" t="s">
        <v>2940</v>
      </c>
      <c r="C53" s="595"/>
      <c r="D53" s="595"/>
      <c r="E53" s="595"/>
      <c r="F53" s="595"/>
    </row>
    <row r="54" spans="1:6">
      <c r="B54" s="79" t="s">
        <v>2941</v>
      </c>
    </row>
  </sheetData>
  <mergeCells count="6">
    <mergeCell ref="A45:B45"/>
    <mergeCell ref="A1:B1"/>
    <mergeCell ref="C1:D1"/>
    <mergeCell ref="C2:D2"/>
    <mergeCell ref="C3:D3"/>
    <mergeCell ref="A44:B44"/>
  </mergeCells>
  <pageMargins left="0.7" right="0.7" top="0.75" bottom="0.75"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F53"/>
  <sheetViews>
    <sheetView topLeftCell="A16" workbookViewId="0">
      <selection sqref="A1:B1"/>
    </sheetView>
  </sheetViews>
  <sheetFormatPr defaultColWidth="9" defaultRowHeight="15.75"/>
  <cols>
    <col min="1" max="1" width="5.42578125" style="24" customWidth="1"/>
    <col min="2" max="2" width="31.42578125" style="44" customWidth="1"/>
    <col min="3" max="3" width="9" style="44"/>
    <col min="4" max="4" width="15" style="44" customWidth="1"/>
    <col min="5" max="5" width="9" style="50"/>
    <col min="6" max="6" width="60.85546875" style="44" customWidth="1"/>
    <col min="7" max="16384" width="9" style="24"/>
  </cols>
  <sheetData>
    <row r="1" spans="1:6">
      <c r="A1" s="674" t="s">
        <v>282</v>
      </c>
      <c r="B1" s="674"/>
      <c r="C1" s="674" t="s">
        <v>283</v>
      </c>
      <c r="D1" s="674"/>
      <c r="E1" s="23" t="s">
        <v>373</v>
      </c>
      <c r="F1" s="23" t="s">
        <v>374</v>
      </c>
    </row>
    <row r="2" spans="1:6">
      <c r="A2" s="25" t="s">
        <v>286</v>
      </c>
      <c r="B2" s="26"/>
      <c r="C2" s="679" t="s">
        <v>287</v>
      </c>
      <c r="D2" s="680"/>
      <c r="E2" s="27"/>
      <c r="F2" s="28"/>
    </row>
    <row r="3" spans="1:6" ht="47.25">
      <c r="A3" s="29" t="s">
        <v>375</v>
      </c>
      <c r="B3" s="30"/>
      <c r="C3" s="681" t="s">
        <v>342</v>
      </c>
      <c r="D3" s="682"/>
      <c r="E3" s="27">
        <v>1</v>
      </c>
      <c r="F3" s="28" t="s">
        <v>376</v>
      </c>
    </row>
    <row r="4" spans="1:6">
      <c r="A4" s="31" t="s">
        <v>377</v>
      </c>
      <c r="B4" s="32"/>
      <c r="C4" s="31"/>
      <c r="D4" s="30"/>
      <c r="E4" s="27"/>
      <c r="F4" s="28"/>
    </row>
    <row r="5" spans="1:6">
      <c r="A5" s="31"/>
      <c r="B5" s="32" t="s">
        <v>378</v>
      </c>
      <c r="C5" s="44" t="s">
        <v>379</v>
      </c>
      <c r="D5" s="33"/>
      <c r="E5" s="27"/>
      <c r="F5" s="28"/>
    </row>
    <row r="6" spans="1:6">
      <c r="A6" s="31"/>
      <c r="B6" s="32" t="s">
        <v>380</v>
      </c>
      <c r="C6" s="29" t="s">
        <v>381</v>
      </c>
      <c r="D6" s="33"/>
      <c r="E6" s="27"/>
      <c r="F6" s="28"/>
    </row>
    <row r="7" spans="1:6" ht="31.5">
      <c r="A7" s="31"/>
      <c r="B7" s="32" t="s">
        <v>348</v>
      </c>
      <c r="C7" s="29">
        <v>55</v>
      </c>
      <c r="D7" s="33" t="s">
        <v>10</v>
      </c>
      <c r="E7" s="27">
        <v>2</v>
      </c>
      <c r="F7" s="28" t="s">
        <v>382</v>
      </c>
    </row>
    <row r="8" spans="1:6" ht="47.25">
      <c r="A8" s="31"/>
      <c r="B8" s="32" t="s">
        <v>383</v>
      </c>
      <c r="C8" s="29">
        <v>600</v>
      </c>
      <c r="D8" s="33" t="s">
        <v>12</v>
      </c>
      <c r="E8" s="27">
        <v>2</v>
      </c>
      <c r="F8" s="28" t="s">
        <v>384</v>
      </c>
    </row>
    <row r="9" spans="1:6">
      <c r="A9" s="31"/>
      <c r="B9" s="32" t="s">
        <v>385</v>
      </c>
      <c r="C9" s="29">
        <v>165057</v>
      </c>
      <c r="D9" s="33" t="s">
        <v>15</v>
      </c>
      <c r="E9" s="27">
        <v>1</v>
      </c>
      <c r="F9" s="28" t="s">
        <v>386</v>
      </c>
    </row>
    <row r="10" spans="1:6" ht="204.75">
      <c r="A10" s="31"/>
      <c r="B10" s="32" t="s">
        <v>301</v>
      </c>
      <c r="C10" s="29">
        <v>2500</v>
      </c>
      <c r="D10" s="33"/>
      <c r="E10" s="27" t="s">
        <v>387</v>
      </c>
      <c r="F10" s="28" t="s">
        <v>388</v>
      </c>
    </row>
    <row r="11" spans="1:6" ht="63">
      <c r="A11" s="31"/>
      <c r="B11" s="32" t="s">
        <v>389</v>
      </c>
      <c r="C11" s="29">
        <v>1000</v>
      </c>
      <c r="D11" s="33"/>
      <c r="E11" s="27" t="s">
        <v>390</v>
      </c>
      <c r="F11" s="28" t="s">
        <v>391</v>
      </c>
    </row>
    <row r="12" spans="1:6" ht="78.75">
      <c r="A12" s="31"/>
      <c r="B12" s="32" t="s">
        <v>303</v>
      </c>
      <c r="C12" s="29">
        <v>4.5</v>
      </c>
      <c r="D12" s="33" t="s">
        <v>19</v>
      </c>
      <c r="E12" s="27">
        <v>2</v>
      </c>
      <c r="F12" s="28" t="s">
        <v>1127</v>
      </c>
    </row>
    <row r="13" spans="1:6">
      <c r="A13" s="31"/>
      <c r="B13" s="32" t="s">
        <v>392</v>
      </c>
      <c r="C13" s="29"/>
      <c r="D13" s="33" t="s">
        <v>21</v>
      </c>
      <c r="E13" s="27"/>
      <c r="F13" s="28"/>
    </row>
    <row r="14" spans="1:6">
      <c r="A14" s="31"/>
      <c r="B14" s="32" t="s">
        <v>393</v>
      </c>
      <c r="C14" s="29">
        <v>100</v>
      </c>
      <c r="D14" s="33" t="s">
        <v>24</v>
      </c>
      <c r="E14" s="27">
        <v>5</v>
      </c>
      <c r="F14" s="28"/>
    </row>
    <row r="15" spans="1:6">
      <c r="A15" s="31"/>
      <c r="B15" s="32"/>
      <c r="C15" s="29"/>
      <c r="D15" s="33"/>
      <c r="E15" s="27"/>
      <c r="F15" s="28"/>
    </row>
    <row r="16" spans="1:6">
      <c r="A16" s="31" t="s">
        <v>394</v>
      </c>
      <c r="B16" s="32"/>
      <c r="C16" s="29"/>
      <c r="D16" s="33"/>
      <c r="E16" s="27"/>
      <c r="F16" s="28"/>
    </row>
    <row r="17" spans="1:6" ht="78.75">
      <c r="A17" s="31"/>
      <c r="B17" s="32" t="s">
        <v>395</v>
      </c>
      <c r="C17" s="29">
        <v>25</v>
      </c>
      <c r="D17" s="33" t="s">
        <v>28</v>
      </c>
      <c r="E17" s="27" t="s">
        <v>396</v>
      </c>
      <c r="F17" s="28" t="s">
        <v>1128</v>
      </c>
    </row>
    <row r="18" spans="1:6">
      <c r="A18" s="31"/>
      <c r="B18" s="32" t="s">
        <v>397</v>
      </c>
      <c r="C18" s="29">
        <v>3</v>
      </c>
      <c r="D18" s="33" t="s">
        <v>31</v>
      </c>
      <c r="E18" s="27">
        <v>2</v>
      </c>
      <c r="F18" s="28" t="s">
        <v>398</v>
      </c>
    </row>
    <row r="19" spans="1:6">
      <c r="A19" s="31"/>
      <c r="B19" s="35" t="s">
        <v>399</v>
      </c>
      <c r="C19" s="29"/>
      <c r="D19" s="33" t="s">
        <v>31</v>
      </c>
      <c r="E19" s="27"/>
      <c r="F19" s="28"/>
    </row>
    <row r="20" spans="1:6">
      <c r="A20" s="31"/>
      <c r="B20" s="35" t="s">
        <v>400</v>
      </c>
      <c r="C20" s="29"/>
      <c r="D20" s="33" t="s">
        <v>35</v>
      </c>
      <c r="E20" s="27"/>
    </row>
    <row r="21" spans="1:6">
      <c r="A21" s="31"/>
      <c r="B21" s="35" t="s">
        <v>401</v>
      </c>
      <c r="C21" s="29"/>
      <c r="D21" s="33" t="s">
        <v>28</v>
      </c>
      <c r="E21" s="27"/>
      <c r="F21" s="28"/>
    </row>
    <row r="22" spans="1:6" ht="47.25">
      <c r="A22" s="31"/>
      <c r="B22" s="35" t="s">
        <v>315</v>
      </c>
      <c r="C22" s="29">
        <v>4.21</v>
      </c>
      <c r="D22" s="33" t="s">
        <v>39</v>
      </c>
      <c r="E22" s="27">
        <v>3</v>
      </c>
      <c r="F22" s="28" t="s">
        <v>402</v>
      </c>
    </row>
    <row r="23" spans="1:6">
      <c r="A23" s="31"/>
      <c r="B23" s="35" t="s">
        <v>403</v>
      </c>
      <c r="C23" s="29"/>
      <c r="D23" s="33" t="s">
        <v>41</v>
      </c>
      <c r="E23" s="27"/>
      <c r="F23" s="28"/>
    </row>
    <row r="24" spans="1:6">
      <c r="A24" s="31"/>
      <c r="B24" s="35" t="s">
        <v>404</v>
      </c>
      <c r="C24" s="29"/>
      <c r="D24" s="33" t="s">
        <v>41</v>
      </c>
      <c r="E24" s="27"/>
      <c r="F24" s="28"/>
    </row>
    <row r="25" spans="1:6">
      <c r="A25" s="31"/>
      <c r="B25" s="32" t="s">
        <v>405</v>
      </c>
      <c r="C25" s="29"/>
      <c r="D25" s="33" t="s">
        <v>41</v>
      </c>
      <c r="E25" s="27"/>
      <c r="F25" s="28"/>
    </row>
    <row r="26" spans="1:6" ht="47.25">
      <c r="A26" s="31"/>
      <c r="B26" s="32" t="s">
        <v>406</v>
      </c>
      <c r="C26" s="29">
        <v>1</v>
      </c>
      <c r="D26" s="33" t="s">
        <v>41</v>
      </c>
      <c r="E26" s="27">
        <v>4</v>
      </c>
      <c r="F26" s="28" t="s">
        <v>407</v>
      </c>
    </row>
    <row r="27" spans="1:6">
      <c r="A27" s="31"/>
      <c r="B27" s="32"/>
      <c r="C27" s="29"/>
      <c r="D27" s="33"/>
      <c r="E27" s="27"/>
      <c r="F27" s="28"/>
    </row>
    <row r="28" spans="1:6">
      <c r="A28" s="31" t="s">
        <v>322</v>
      </c>
      <c r="B28" s="32"/>
      <c r="C28" s="29"/>
      <c r="D28" s="33"/>
      <c r="E28" s="27"/>
      <c r="F28" s="28"/>
    </row>
    <row r="29" spans="1:6">
      <c r="A29" s="31"/>
      <c r="B29" s="32" t="s">
        <v>408</v>
      </c>
      <c r="C29" s="29"/>
      <c r="D29" s="33" t="s">
        <v>48</v>
      </c>
      <c r="E29" s="27"/>
      <c r="F29" s="28"/>
    </row>
    <row r="30" spans="1:6" ht="63">
      <c r="A30" s="31"/>
      <c r="B30" s="35" t="s">
        <v>324</v>
      </c>
      <c r="C30" s="29">
        <v>8</v>
      </c>
      <c r="D30" s="33" t="s">
        <v>50</v>
      </c>
      <c r="E30" s="27"/>
      <c r="F30" s="28" t="s">
        <v>1129</v>
      </c>
    </row>
    <row r="31" spans="1:6">
      <c r="A31" s="31"/>
      <c r="B31" s="35" t="s">
        <v>409</v>
      </c>
      <c r="C31" s="29"/>
      <c r="D31" s="33" t="s">
        <v>50</v>
      </c>
      <c r="E31" s="27"/>
      <c r="F31" s="28"/>
    </row>
    <row r="32" spans="1:6">
      <c r="A32" s="31"/>
      <c r="B32" s="35" t="s">
        <v>410</v>
      </c>
      <c r="C32" s="29"/>
      <c r="D32" s="33" t="s">
        <v>41</v>
      </c>
      <c r="E32" s="27"/>
      <c r="F32" s="28"/>
    </row>
    <row r="33" spans="1:6">
      <c r="A33" s="29"/>
      <c r="B33" s="30"/>
      <c r="C33" s="29"/>
      <c r="D33" s="30"/>
      <c r="E33" s="27"/>
      <c r="F33" s="28"/>
    </row>
    <row r="34" spans="1:6">
      <c r="A34" s="31" t="s">
        <v>411</v>
      </c>
      <c r="B34" s="32"/>
      <c r="C34" s="29"/>
      <c r="D34" s="33"/>
      <c r="E34" s="27"/>
      <c r="F34" s="28"/>
    </row>
    <row r="35" spans="1:6" ht="47.25">
      <c r="A35" s="31"/>
      <c r="B35" s="32" t="s">
        <v>412</v>
      </c>
      <c r="C35" s="29">
        <v>19</v>
      </c>
      <c r="D35" s="33" t="s">
        <v>56</v>
      </c>
      <c r="E35" s="27">
        <v>5</v>
      </c>
      <c r="F35" s="28" t="s">
        <v>1130</v>
      </c>
    </row>
    <row r="36" spans="1:6">
      <c r="A36" s="31"/>
      <c r="B36" s="35" t="s">
        <v>413</v>
      </c>
      <c r="C36" s="29"/>
      <c r="D36" s="33"/>
      <c r="E36" s="27"/>
      <c r="F36" s="28"/>
    </row>
    <row r="37" spans="1:6">
      <c r="A37" s="31"/>
      <c r="B37" s="32"/>
      <c r="C37" s="29"/>
      <c r="D37" s="33" t="s">
        <v>59</v>
      </c>
      <c r="E37" s="27"/>
      <c r="F37" s="28"/>
    </row>
    <row r="38" spans="1:6">
      <c r="A38" s="31"/>
      <c r="B38" s="47"/>
      <c r="C38" s="29"/>
      <c r="D38" s="33" t="s">
        <v>59</v>
      </c>
      <c r="E38" s="27"/>
      <c r="F38" s="28"/>
    </row>
    <row r="39" spans="1:6">
      <c r="A39" s="31"/>
      <c r="B39" s="48"/>
      <c r="C39" s="29"/>
      <c r="D39" s="33" t="s">
        <v>59</v>
      </c>
      <c r="E39" s="27"/>
      <c r="F39" s="28"/>
    </row>
    <row r="40" spans="1:6">
      <c r="A40" s="31"/>
      <c r="B40" s="48"/>
      <c r="C40" s="29"/>
      <c r="D40" s="33" t="s">
        <v>59</v>
      </c>
      <c r="E40" s="27"/>
      <c r="F40" s="28"/>
    </row>
    <row r="41" spans="1:6">
      <c r="A41" s="31"/>
      <c r="B41" s="48"/>
      <c r="C41" s="29"/>
      <c r="D41" s="33" t="s">
        <v>59</v>
      </c>
      <c r="E41" s="27"/>
      <c r="F41" s="28"/>
    </row>
    <row r="42" spans="1:6">
      <c r="A42" s="31"/>
      <c r="B42" s="32"/>
      <c r="C42" s="29"/>
      <c r="D42" s="33" t="s">
        <v>59</v>
      </c>
      <c r="E42" s="27"/>
      <c r="F42" s="28"/>
    </row>
    <row r="43" spans="1:6">
      <c r="A43" s="31"/>
      <c r="B43" s="32"/>
      <c r="C43" s="29"/>
      <c r="D43" s="33" t="s">
        <v>59</v>
      </c>
      <c r="E43" s="27"/>
      <c r="F43" s="28"/>
    </row>
    <row r="44" spans="1:6">
      <c r="A44" s="675" t="s">
        <v>414</v>
      </c>
      <c r="B44" s="675"/>
      <c r="C44" s="688" t="s">
        <v>415</v>
      </c>
      <c r="D44" s="677"/>
      <c r="E44" s="677"/>
      <c r="F44" s="678"/>
    </row>
    <row r="45" spans="1:6">
      <c r="A45" s="675" t="s">
        <v>416</v>
      </c>
      <c r="B45" s="675"/>
      <c r="C45" s="688" t="s">
        <v>1601</v>
      </c>
      <c r="D45" s="677"/>
      <c r="E45" s="677"/>
      <c r="F45" s="678"/>
    </row>
    <row r="46" spans="1:6">
      <c r="A46" s="42"/>
      <c r="B46" s="42"/>
      <c r="C46" s="42"/>
      <c r="D46" s="42"/>
      <c r="E46" s="43"/>
      <c r="F46" s="42"/>
    </row>
    <row r="47" spans="1:6">
      <c r="A47" s="24" t="s">
        <v>417</v>
      </c>
    </row>
    <row r="48" spans="1:6">
      <c r="A48" s="675" t="s">
        <v>418</v>
      </c>
      <c r="B48" s="675"/>
      <c r="C48" s="675"/>
      <c r="D48" s="675"/>
      <c r="E48" s="675"/>
      <c r="F48" s="675"/>
    </row>
    <row r="49" spans="1:6">
      <c r="A49" s="675" t="s">
        <v>419</v>
      </c>
      <c r="B49" s="675"/>
      <c r="C49" s="675"/>
      <c r="D49" s="675"/>
      <c r="E49" s="675"/>
      <c r="F49" s="675"/>
    </row>
    <row r="50" spans="1:6">
      <c r="A50" s="675" t="s">
        <v>420</v>
      </c>
      <c r="B50" s="675"/>
      <c r="C50" s="675"/>
      <c r="D50" s="675"/>
      <c r="E50" s="675"/>
      <c r="F50" s="675"/>
    </row>
    <row r="51" spans="1:6">
      <c r="A51" s="675" t="s">
        <v>421</v>
      </c>
      <c r="B51" s="675"/>
      <c r="C51" s="675"/>
      <c r="D51" s="675"/>
      <c r="E51" s="675"/>
      <c r="F51" s="675"/>
    </row>
    <row r="52" spans="1:6">
      <c r="A52" s="675" t="s">
        <v>422</v>
      </c>
      <c r="B52" s="675"/>
      <c r="C52" s="675"/>
      <c r="D52" s="675"/>
      <c r="E52" s="675"/>
      <c r="F52" s="675"/>
    </row>
    <row r="53" spans="1:6">
      <c r="A53" s="675" t="s">
        <v>423</v>
      </c>
      <c r="B53" s="675"/>
      <c r="C53" s="675"/>
      <c r="D53" s="675"/>
      <c r="E53" s="675"/>
      <c r="F53" s="675"/>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G53"/>
  <sheetViews>
    <sheetView topLeftCell="A4" workbookViewId="0">
      <selection sqref="A1:B1"/>
    </sheetView>
  </sheetViews>
  <sheetFormatPr defaultColWidth="8.85546875" defaultRowHeight="15.75"/>
  <cols>
    <col min="1" max="1" width="5.42578125" style="186" customWidth="1"/>
    <col min="2" max="2" width="31.7109375" style="187" customWidth="1"/>
    <col min="3" max="3" width="8.85546875" style="187"/>
    <col min="4" max="4" width="15" style="187" customWidth="1"/>
    <col min="5" max="5" width="8.85546875" style="188"/>
    <col min="6" max="6" width="60.85546875" style="187" customWidth="1"/>
    <col min="7" max="16384" width="8.85546875" style="186"/>
  </cols>
  <sheetData>
    <row r="1" spans="1:6">
      <c r="A1" s="714" t="s">
        <v>282</v>
      </c>
      <c r="B1" s="714"/>
      <c r="C1" s="714" t="s">
        <v>337</v>
      </c>
      <c r="D1" s="714"/>
      <c r="E1" s="204" t="s">
        <v>338</v>
      </c>
      <c r="F1" s="204" t="s">
        <v>339</v>
      </c>
    </row>
    <row r="2" spans="1:6">
      <c r="A2" s="203" t="s">
        <v>286</v>
      </c>
      <c r="B2" s="202"/>
      <c r="C2" s="719" t="s">
        <v>340</v>
      </c>
      <c r="D2" s="720"/>
      <c r="E2" s="192"/>
      <c r="F2" s="191"/>
    </row>
    <row r="3" spans="1:6" ht="47.25">
      <c r="A3" s="194" t="s">
        <v>288</v>
      </c>
      <c r="B3" s="200"/>
      <c r="C3" s="721" t="s">
        <v>289</v>
      </c>
      <c r="D3" s="722"/>
      <c r="E3" s="192" t="s">
        <v>1648</v>
      </c>
      <c r="F3" s="191" t="s">
        <v>1647</v>
      </c>
    </row>
    <row r="4" spans="1:6">
      <c r="A4" s="196" t="s">
        <v>291</v>
      </c>
      <c r="B4" s="195"/>
      <c r="C4" s="196"/>
      <c r="D4" s="200"/>
      <c r="E4" s="192"/>
      <c r="F4" s="191"/>
    </row>
    <row r="5" spans="1:6">
      <c r="A5" s="196"/>
      <c r="B5" s="195" t="s">
        <v>292</v>
      </c>
      <c r="C5" s="187" t="s">
        <v>379</v>
      </c>
      <c r="D5" s="193"/>
      <c r="E5" s="192"/>
      <c r="F5" s="191"/>
    </row>
    <row r="6" spans="1:6">
      <c r="A6" s="196"/>
      <c r="B6" s="195" t="s">
        <v>294</v>
      </c>
      <c r="C6" s="194" t="s">
        <v>1646</v>
      </c>
      <c r="D6" s="193"/>
      <c r="E6" s="192"/>
      <c r="F6" s="191"/>
    </row>
    <row r="7" spans="1:6">
      <c r="A7" s="196"/>
      <c r="B7" s="195" t="s">
        <v>296</v>
      </c>
      <c r="C7" s="194">
        <v>58</v>
      </c>
      <c r="D7" s="193" t="s">
        <v>10</v>
      </c>
      <c r="E7" s="192">
        <v>3</v>
      </c>
      <c r="F7" s="191" t="s">
        <v>1645</v>
      </c>
    </row>
    <row r="8" spans="1:6">
      <c r="A8" s="196"/>
      <c r="B8" s="195" t="s">
        <v>298</v>
      </c>
      <c r="C8" s="194">
        <v>2000</v>
      </c>
      <c r="D8" s="193" t="s">
        <v>12</v>
      </c>
      <c r="E8" s="192">
        <v>3</v>
      </c>
      <c r="F8" s="191" t="s">
        <v>1644</v>
      </c>
    </row>
    <row r="9" spans="1:6" ht="63">
      <c r="A9" s="196"/>
      <c r="B9" s="195" t="s">
        <v>300</v>
      </c>
      <c r="C9" s="194">
        <v>70000</v>
      </c>
      <c r="D9" s="193" t="s">
        <v>15</v>
      </c>
      <c r="E9" s="192">
        <v>2</v>
      </c>
      <c r="F9" s="191" t="s">
        <v>1643</v>
      </c>
    </row>
    <row r="10" spans="1:6">
      <c r="A10" s="196"/>
      <c r="B10" s="195" t="s">
        <v>301</v>
      </c>
      <c r="C10" s="194">
        <v>1400</v>
      </c>
      <c r="D10" s="193"/>
      <c r="E10" s="192">
        <v>5</v>
      </c>
      <c r="F10" s="191"/>
    </row>
    <row r="11" spans="1:6">
      <c r="A11" s="196"/>
      <c r="B11" s="195" t="s">
        <v>302</v>
      </c>
      <c r="C11" s="194"/>
      <c r="D11" s="193"/>
      <c r="E11" s="192"/>
      <c r="F11" s="191"/>
    </row>
    <row r="12" spans="1:6" ht="31.5">
      <c r="A12" s="196"/>
      <c r="B12" s="195" t="s">
        <v>303</v>
      </c>
      <c r="C12" s="194" t="s">
        <v>1642</v>
      </c>
      <c r="D12" s="193" t="s">
        <v>19</v>
      </c>
      <c r="E12" s="192">
        <v>6</v>
      </c>
      <c r="F12" s="201" t="s">
        <v>1641</v>
      </c>
    </row>
    <row r="13" spans="1:6">
      <c r="A13" s="196"/>
      <c r="B13" s="195" t="s">
        <v>305</v>
      </c>
      <c r="C13" s="194"/>
      <c r="D13" s="193" t="s">
        <v>21</v>
      </c>
      <c r="E13" s="192"/>
      <c r="F13" s="191"/>
    </row>
    <row r="14" spans="1:6" ht="47.25">
      <c r="A14" s="196"/>
      <c r="B14" s="195" t="s">
        <v>306</v>
      </c>
      <c r="C14" s="194">
        <v>350</v>
      </c>
      <c r="D14" s="193" t="s">
        <v>24</v>
      </c>
      <c r="E14" s="192">
        <v>3</v>
      </c>
      <c r="F14" s="191" t="s">
        <v>1523</v>
      </c>
    </row>
    <row r="15" spans="1:6">
      <c r="A15" s="196"/>
      <c r="B15" s="195"/>
      <c r="C15" s="194"/>
      <c r="D15" s="193"/>
      <c r="E15" s="192"/>
      <c r="F15" s="191"/>
    </row>
    <row r="16" spans="1:6">
      <c r="A16" s="196" t="s">
        <v>353</v>
      </c>
      <c r="B16" s="195"/>
      <c r="C16" s="194"/>
      <c r="D16" s="193"/>
      <c r="E16" s="192"/>
      <c r="F16" s="191"/>
    </row>
    <row r="17" spans="1:6">
      <c r="A17" s="196"/>
      <c r="B17" s="195" t="s">
        <v>308</v>
      </c>
      <c r="C17" s="194"/>
      <c r="D17" s="193" t="s">
        <v>28</v>
      </c>
      <c r="E17" s="192"/>
      <c r="F17" s="191"/>
    </row>
    <row r="18" spans="1:6">
      <c r="A18" s="196"/>
      <c r="B18" s="195" t="s">
        <v>397</v>
      </c>
      <c r="C18" s="194"/>
      <c r="D18" s="193" t="s">
        <v>31</v>
      </c>
      <c r="E18" s="192"/>
      <c r="F18" s="191"/>
    </row>
    <row r="19" spans="1:6">
      <c r="A19" s="196"/>
      <c r="B19" s="199" t="s">
        <v>354</v>
      </c>
      <c r="C19" s="194"/>
      <c r="D19" s="193" t="s">
        <v>31</v>
      </c>
      <c r="E19" s="192"/>
      <c r="F19" s="191"/>
    </row>
    <row r="20" spans="1:6">
      <c r="A20" s="196"/>
      <c r="B20" s="199" t="s">
        <v>313</v>
      </c>
      <c r="C20" s="194"/>
      <c r="D20" s="193" t="s">
        <v>35</v>
      </c>
      <c r="E20" s="192"/>
      <c r="F20" s="191"/>
    </row>
    <row r="21" spans="1:6">
      <c r="A21" s="196"/>
      <c r="B21" s="199" t="s">
        <v>401</v>
      </c>
      <c r="C21" s="194"/>
      <c r="D21" s="193" t="s">
        <v>28</v>
      </c>
      <c r="E21" s="192"/>
      <c r="F21" s="191"/>
    </row>
    <row r="22" spans="1:6">
      <c r="A22" s="196"/>
      <c r="B22" s="199" t="s">
        <v>315</v>
      </c>
      <c r="C22" s="194"/>
      <c r="D22" s="193" t="s">
        <v>39</v>
      </c>
      <c r="E22" s="192"/>
      <c r="F22" s="191"/>
    </row>
    <row r="23" spans="1:6">
      <c r="A23" s="196"/>
      <c r="B23" s="199" t="s">
        <v>317</v>
      </c>
      <c r="C23" s="194"/>
      <c r="D23" s="193" t="s">
        <v>41</v>
      </c>
      <c r="E23" s="192"/>
      <c r="F23" s="191"/>
    </row>
    <row r="24" spans="1:6">
      <c r="A24" s="196"/>
      <c r="B24" s="199" t="s">
        <v>404</v>
      </c>
      <c r="C24" s="194"/>
      <c r="D24" s="193" t="s">
        <v>41</v>
      </c>
      <c r="E24" s="192"/>
      <c r="F24" s="191"/>
    </row>
    <row r="25" spans="1:6">
      <c r="A25" s="196"/>
      <c r="B25" s="195" t="s">
        <v>319</v>
      </c>
      <c r="C25" s="194"/>
      <c r="D25" s="193" t="s">
        <v>41</v>
      </c>
      <c r="E25" s="192"/>
      <c r="F25" s="191"/>
    </row>
    <row r="26" spans="1:6">
      <c r="A26" s="196"/>
      <c r="B26" s="195" t="s">
        <v>320</v>
      </c>
      <c r="C26" s="194"/>
      <c r="D26" s="193" t="s">
        <v>41</v>
      </c>
      <c r="E26" s="192"/>
      <c r="F26" s="191"/>
    </row>
    <row r="27" spans="1:6">
      <c r="A27" s="196"/>
      <c r="B27" s="195"/>
      <c r="C27" s="194"/>
      <c r="D27" s="193"/>
      <c r="E27" s="192"/>
      <c r="F27" s="191"/>
    </row>
    <row r="28" spans="1:6">
      <c r="A28" s="196" t="s">
        <v>322</v>
      </c>
      <c r="B28" s="195"/>
      <c r="C28" s="194"/>
      <c r="D28" s="193"/>
      <c r="E28" s="192"/>
      <c r="F28" s="191"/>
    </row>
    <row r="29" spans="1:6">
      <c r="A29" s="196"/>
      <c r="B29" s="195" t="s">
        <v>408</v>
      </c>
      <c r="C29" s="194"/>
      <c r="D29" s="193" t="s">
        <v>48</v>
      </c>
      <c r="E29" s="192"/>
      <c r="F29" s="191"/>
    </row>
    <row r="30" spans="1:6">
      <c r="A30" s="196"/>
      <c r="B30" s="199" t="s">
        <v>505</v>
      </c>
      <c r="C30" s="194"/>
      <c r="D30" s="193" t="s">
        <v>50</v>
      </c>
      <c r="E30" s="192"/>
      <c r="F30" s="191"/>
    </row>
    <row r="31" spans="1:6">
      <c r="A31" s="196"/>
      <c r="B31" s="199" t="s">
        <v>325</v>
      </c>
      <c r="C31" s="194"/>
      <c r="D31" s="193" t="s">
        <v>50</v>
      </c>
      <c r="E31" s="192"/>
      <c r="F31" s="191"/>
    </row>
    <row r="32" spans="1:6">
      <c r="A32" s="196"/>
      <c r="B32" s="199" t="s">
        <v>326</v>
      </c>
      <c r="C32" s="194"/>
      <c r="D32" s="193" t="s">
        <v>41</v>
      </c>
      <c r="E32" s="192"/>
      <c r="F32" s="191"/>
    </row>
    <row r="33" spans="1:6">
      <c r="A33" s="194"/>
      <c r="B33" s="200"/>
      <c r="C33" s="194"/>
      <c r="D33" s="200"/>
      <c r="E33" s="192"/>
      <c r="F33" s="191"/>
    </row>
    <row r="34" spans="1:6">
      <c r="A34" s="196" t="s">
        <v>327</v>
      </c>
      <c r="B34" s="195"/>
      <c r="C34" s="194"/>
      <c r="D34" s="193"/>
      <c r="E34" s="192"/>
      <c r="F34" s="191"/>
    </row>
    <row r="35" spans="1:6">
      <c r="A35" s="196"/>
      <c r="B35" s="195" t="s">
        <v>328</v>
      </c>
      <c r="C35" s="194">
        <v>33.94</v>
      </c>
      <c r="D35" s="193" t="s">
        <v>56</v>
      </c>
      <c r="E35" s="192"/>
      <c r="F35" s="191" t="s">
        <v>484</v>
      </c>
    </row>
    <row r="36" spans="1:6">
      <c r="A36" s="196"/>
      <c r="B36" s="199" t="s">
        <v>362</v>
      </c>
      <c r="C36" s="194"/>
      <c r="D36" s="193"/>
      <c r="E36" s="192"/>
      <c r="F36" s="191"/>
    </row>
    <row r="37" spans="1:6">
      <c r="A37" s="196"/>
      <c r="B37" s="195"/>
      <c r="C37" s="194"/>
      <c r="D37" s="193" t="s">
        <v>59</v>
      </c>
      <c r="E37" s="192"/>
      <c r="F37" s="191"/>
    </row>
    <row r="38" spans="1:6">
      <c r="A38" s="196"/>
      <c r="B38" s="198"/>
      <c r="C38" s="194"/>
      <c r="D38" s="193" t="s">
        <v>59</v>
      </c>
      <c r="E38" s="192"/>
      <c r="F38" s="191"/>
    </row>
    <row r="39" spans="1:6">
      <c r="A39" s="196"/>
      <c r="B39" s="197"/>
      <c r="C39" s="194"/>
      <c r="D39" s="193" t="s">
        <v>59</v>
      </c>
      <c r="E39" s="192"/>
      <c r="F39" s="191"/>
    </row>
    <row r="40" spans="1:6">
      <c r="A40" s="196"/>
      <c r="B40" s="197"/>
      <c r="C40" s="194"/>
      <c r="D40" s="193" t="s">
        <v>59</v>
      </c>
      <c r="E40" s="192"/>
      <c r="F40" s="191"/>
    </row>
    <row r="41" spans="1:6">
      <c r="A41" s="196"/>
      <c r="B41" s="197"/>
      <c r="C41" s="194"/>
      <c r="D41" s="193" t="s">
        <v>59</v>
      </c>
      <c r="E41" s="192"/>
      <c r="F41" s="191"/>
    </row>
    <row r="42" spans="1:6">
      <c r="A42" s="196"/>
      <c r="B42" s="195"/>
      <c r="C42" s="194"/>
      <c r="D42" s="193" t="s">
        <v>59</v>
      </c>
      <c r="E42" s="192"/>
      <c r="F42" s="191"/>
    </row>
    <row r="43" spans="1:6">
      <c r="A43" s="196"/>
      <c r="B43" s="195"/>
      <c r="C43" s="194"/>
      <c r="D43" s="193" t="s">
        <v>59</v>
      </c>
      <c r="E43" s="192"/>
      <c r="F43" s="191"/>
    </row>
    <row r="44" spans="1:6">
      <c r="A44" s="715" t="s">
        <v>331</v>
      </c>
      <c r="B44" s="715"/>
      <c r="C44" s="716"/>
      <c r="D44" s="717"/>
      <c r="E44" s="717"/>
      <c r="F44" s="718"/>
    </row>
    <row r="45" spans="1:6">
      <c r="A45" s="715" t="s">
        <v>333</v>
      </c>
      <c r="B45" s="715"/>
      <c r="C45" s="716" t="s">
        <v>1640</v>
      </c>
      <c r="D45" s="717"/>
      <c r="E45" s="717"/>
      <c r="F45" s="718"/>
    </row>
    <row r="46" spans="1:6">
      <c r="A46" s="189"/>
      <c r="B46" s="189"/>
      <c r="C46" s="189"/>
      <c r="D46" s="189"/>
      <c r="E46" s="190"/>
      <c r="F46" s="189"/>
    </row>
    <row r="47" spans="1:6">
      <c r="A47" s="186" t="s">
        <v>366</v>
      </c>
    </row>
    <row r="48" spans="1:6">
      <c r="A48" s="715" t="s">
        <v>1639</v>
      </c>
      <c r="B48" s="715"/>
      <c r="C48" s="715"/>
      <c r="D48" s="715"/>
      <c r="E48" s="715"/>
      <c r="F48" s="715"/>
    </row>
    <row r="49" spans="1:7">
      <c r="A49" s="715" t="s">
        <v>1638</v>
      </c>
      <c r="B49" s="715"/>
      <c r="C49" s="715"/>
      <c r="D49" s="715"/>
      <c r="E49" s="715"/>
      <c r="F49" s="715"/>
    </row>
    <row r="50" spans="1:7">
      <c r="A50" s="715" t="s">
        <v>1637</v>
      </c>
      <c r="B50" s="715"/>
      <c r="C50" s="715"/>
      <c r="D50" s="715"/>
      <c r="E50" s="715"/>
      <c r="F50" s="715"/>
    </row>
    <row r="51" spans="1:7">
      <c r="A51" s="715" t="s">
        <v>1636</v>
      </c>
      <c r="B51" s="715"/>
      <c r="C51" s="715"/>
      <c r="D51" s="715"/>
      <c r="E51" s="715"/>
      <c r="F51" s="715"/>
    </row>
    <row r="52" spans="1:7">
      <c r="A52" s="713" t="s">
        <v>1635</v>
      </c>
      <c r="B52" s="713"/>
      <c r="C52" s="713"/>
      <c r="D52" s="713"/>
      <c r="E52" s="713"/>
      <c r="F52" s="713"/>
      <c r="G52" s="713"/>
    </row>
    <row r="53" spans="1:7">
      <c r="A53" s="713" t="s">
        <v>1634</v>
      </c>
      <c r="B53" s="713"/>
      <c r="C53" s="713"/>
      <c r="D53" s="713"/>
      <c r="E53" s="713"/>
      <c r="F53" s="713"/>
      <c r="G53" s="713"/>
    </row>
  </sheetData>
  <mergeCells count="14">
    <mergeCell ref="A53:G53"/>
    <mergeCell ref="C1:D1"/>
    <mergeCell ref="A1:B1"/>
    <mergeCell ref="A44:B44"/>
    <mergeCell ref="A45:B45"/>
    <mergeCell ref="C44:F44"/>
    <mergeCell ref="C45:F45"/>
    <mergeCell ref="C2:D2"/>
    <mergeCell ref="C3:D3"/>
    <mergeCell ref="A51:F51"/>
    <mergeCell ref="A48:F48"/>
    <mergeCell ref="A49:F49"/>
    <mergeCell ref="A50:F50"/>
    <mergeCell ref="A52:G52"/>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ML59"/>
  <sheetViews>
    <sheetView workbookViewId="0">
      <selection sqref="A1:B1"/>
    </sheetView>
  </sheetViews>
  <sheetFormatPr defaultColWidth="7.7109375" defaultRowHeight="15.75"/>
  <cols>
    <col min="1" max="1" width="7.7109375" style="321"/>
    <col min="2" max="2" width="29.42578125" style="322" customWidth="1"/>
    <col min="3" max="3" width="9.42578125" style="322" customWidth="1"/>
    <col min="4" max="4" width="7.7109375" style="322"/>
    <col min="5" max="5" width="7.7109375" style="323"/>
    <col min="6" max="6" width="17.42578125" style="323" bestFit="1" customWidth="1"/>
    <col min="7" max="7" width="51.7109375" style="322" customWidth="1"/>
    <col min="8" max="1026" width="7.7109375" style="321"/>
    <col min="1027" max="16384" width="7.7109375" style="320"/>
  </cols>
  <sheetData>
    <row r="1" spans="1:7">
      <c r="A1" s="725" t="s">
        <v>1391</v>
      </c>
      <c r="B1" s="725"/>
      <c r="C1" s="725" t="s">
        <v>1392</v>
      </c>
      <c r="D1" s="725"/>
      <c r="E1" s="346" t="s">
        <v>1393</v>
      </c>
      <c r="F1" s="346" t="s">
        <v>1208</v>
      </c>
      <c r="G1" s="346" t="s">
        <v>1394</v>
      </c>
    </row>
    <row r="2" spans="1:7">
      <c r="A2" s="345" t="s">
        <v>1395</v>
      </c>
      <c r="B2" s="344"/>
      <c r="C2" s="726"/>
      <c r="D2" s="726"/>
      <c r="E2" s="327"/>
      <c r="F2" s="327"/>
      <c r="G2" s="326"/>
    </row>
    <row r="3" spans="1:7">
      <c r="A3" s="336" t="s">
        <v>1396</v>
      </c>
      <c r="B3" s="339"/>
      <c r="C3" s="727" t="s">
        <v>1397</v>
      </c>
      <c r="D3" s="727"/>
      <c r="E3" s="320"/>
      <c r="F3" s="327"/>
      <c r="G3" s="326" t="s">
        <v>1923</v>
      </c>
    </row>
    <row r="4" spans="1:7">
      <c r="A4" s="335" t="s">
        <v>1398</v>
      </c>
      <c r="B4" s="338"/>
      <c r="C4" s="335"/>
      <c r="D4" s="339"/>
      <c r="E4" s="320"/>
      <c r="F4" s="340"/>
      <c r="G4" s="320"/>
    </row>
    <row r="5" spans="1:7">
      <c r="A5" s="335"/>
      <c r="B5" s="338" t="s">
        <v>1399</v>
      </c>
      <c r="C5" s="336" t="s">
        <v>1922</v>
      </c>
      <c r="D5" s="332"/>
      <c r="E5" s="320"/>
      <c r="F5" s="340"/>
      <c r="G5" s="320"/>
    </row>
    <row r="6" spans="1:7">
      <c r="A6" s="335"/>
      <c r="B6" s="338" t="s">
        <v>1102</v>
      </c>
      <c r="C6" s="343" t="s">
        <v>1921</v>
      </c>
      <c r="D6" s="332"/>
      <c r="E6" s="320"/>
      <c r="F6" s="340"/>
      <c r="G6" s="320"/>
    </row>
    <row r="7" spans="1:7">
      <c r="A7" s="335"/>
      <c r="B7" s="338" t="s">
        <v>1402</v>
      </c>
      <c r="C7" s="320">
        <f>2015-1969</f>
        <v>46</v>
      </c>
      <c r="D7" s="332" t="s">
        <v>10</v>
      </c>
      <c r="E7" s="320">
        <v>1</v>
      </c>
      <c r="F7" s="340"/>
      <c r="G7" s="320"/>
    </row>
    <row r="8" spans="1:7">
      <c r="A8" s="335"/>
      <c r="B8" s="338" t="s">
        <v>1403</v>
      </c>
      <c r="C8" s="320">
        <v>2800</v>
      </c>
      <c r="D8" s="332" t="s">
        <v>12</v>
      </c>
      <c r="E8" s="320">
        <v>1</v>
      </c>
      <c r="F8" s="340"/>
      <c r="G8" s="320"/>
    </row>
    <row r="9" spans="1:7">
      <c r="A9" s="335"/>
      <c r="B9" s="338" t="s">
        <v>1404</v>
      </c>
      <c r="C9" s="342">
        <v>140000</v>
      </c>
      <c r="D9" s="332" t="s">
        <v>15</v>
      </c>
      <c r="E9" s="320">
        <v>2</v>
      </c>
      <c r="F9" s="340"/>
      <c r="G9" s="320" t="s">
        <v>1920</v>
      </c>
    </row>
    <row r="10" spans="1:7">
      <c r="A10" s="335"/>
      <c r="B10" s="338" t="s">
        <v>1405</v>
      </c>
      <c r="C10" s="320">
        <v>90</v>
      </c>
      <c r="D10" s="332"/>
      <c r="E10" s="320">
        <v>4</v>
      </c>
      <c r="F10" s="340"/>
      <c r="G10" s="320" t="s">
        <v>1919</v>
      </c>
    </row>
    <row r="11" spans="1:7">
      <c r="A11" s="335"/>
      <c r="B11" s="338" t="s">
        <v>1407</v>
      </c>
      <c r="C11" s="320"/>
      <c r="D11" s="332"/>
      <c r="E11" s="320">
        <v>4</v>
      </c>
      <c r="F11" s="340"/>
      <c r="G11" s="320"/>
    </row>
    <row r="12" spans="1:7">
      <c r="A12" s="335"/>
      <c r="B12" s="338" t="s">
        <v>1408</v>
      </c>
      <c r="C12" s="320"/>
      <c r="D12" s="332" t="s">
        <v>19</v>
      </c>
      <c r="E12" s="320"/>
      <c r="F12" s="340"/>
      <c r="G12" s="320"/>
    </row>
    <row r="13" spans="1:7">
      <c r="A13" s="335"/>
      <c r="B13" s="338" t="s">
        <v>1409</v>
      </c>
      <c r="C13" s="320">
        <v>20</v>
      </c>
      <c r="D13" s="332" t="s">
        <v>21</v>
      </c>
      <c r="E13" s="320">
        <v>3</v>
      </c>
      <c r="F13" s="340"/>
      <c r="G13" s="320" t="s">
        <v>1918</v>
      </c>
    </row>
    <row r="14" spans="1:7">
      <c r="A14" s="335"/>
      <c r="B14" s="338" t="s">
        <v>1410</v>
      </c>
      <c r="C14" s="320"/>
      <c r="D14" s="332" t="s">
        <v>24</v>
      </c>
      <c r="E14" s="320"/>
      <c r="F14" s="340"/>
      <c r="G14" s="320"/>
    </row>
    <row r="15" spans="1:7">
      <c r="A15" s="335"/>
      <c r="B15" s="338"/>
      <c r="C15" s="320"/>
      <c r="D15" s="332"/>
      <c r="E15" s="320"/>
      <c r="F15" s="340"/>
      <c r="G15" s="320"/>
    </row>
    <row r="16" spans="1:7">
      <c r="A16" s="335" t="s">
        <v>1411</v>
      </c>
      <c r="B16" s="338"/>
      <c r="C16" s="320"/>
      <c r="D16" s="332"/>
      <c r="E16" s="320"/>
      <c r="F16" s="340"/>
      <c r="G16" s="320"/>
    </row>
    <row r="17" spans="1:7">
      <c r="A17" s="335"/>
      <c r="B17" s="338" t="s">
        <v>1412</v>
      </c>
      <c r="C17" s="320"/>
      <c r="D17" s="332" t="s">
        <v>28</v>
      </c>
      <c r="E17" s="320"/>
      <c r="F17" s="340"/>
      <c r="G17" s="320"/>
    </row>
    <row r="18" spans="1:7">
      <c r="A18" s="335"/>
      <c r="B18" s="338" t="s">
        <v>1413</v>
      </c>
      <c r="C18" s="341">
        <f>0.1/0.9</f>
        <v>0.11111111111111112</v>
      </c>
      <c r="D18" s="332" t="s">
        <v>31</v>
      </c>
      <c r="E18" s="320"/>
      <c r="F18" s="340"/>
      <c r="G18" s="320"/>
    </row>
    <row r="19" spans="1:7">
      <c r="A19" s="335"/>
      <c r="B19" s="337" t="s">
        <v>1414</v>
      </c>
      <c r="C19" s="320"/>
      <c r="D19" s="332" t="s">
        <v>31</v>
      </c>
      <c r="E19" s="320"/>
      <c r="F19" s="340"/>
      <c r="G19" s="320"/>
    </row>
    <row r="20" spans="1:7">
      <c r="A20" s="335"/>
      <c r="B20" s="337" t="s">
        <v>1415</v>
      </c>
      <c r="C20" s="320"/>
      <c r="D20" s="332" t="s">
        <v>35</v>
      </c>
      <c r="E20" s="320"/>
      <c r="F20" s="327"/>
      <c r="G20" s="320"/>
    </row>
    <row r="21" spans="1:7">
      <c r="A21" s="335"/>
      <c r="B21" s="337" t="s">
        <v>1416</v>
      </c>
      <c r="C21" s="320"/>
      <c r="D21" s="332" t="s">
        <v>28</v>
      </c>
      <c r="E21" s="320"/>
      <c r="F21" s="327"/>
      <c r="G21" s="320"/>
    </row>
    <row r="22" spans="1:7">
      <c r="A22" s="335"/>
      <c r="B22" s="337" t="s">
        <v>1417</v>
      </c>
      <c r="C22" s="320"/>
      <c r="D22" s="332" t="s">
        <v>39</v>
      </c>
      <c r="E22" s="320"/>
      <c r="F22" s="327"/>
      <c r="G22" s="320"/>
    </row>
    <row r="23" spans="1:7">
      <c r="A23" s="335"/>
      <c r="B23" s="337" t="s">
        <v>1418</v>
      </c>
      <c r="C23" s="320"/>
      <c r="D23" s="332" t="s">
        <v>41</v>
      </c>
      <c r="E23" s="320"/>
      <c r="F23" s="327"/>
      <c r="G23" s="320"/>
    </row>
    <row r="24" spans="1:7">
      <c r="A24" s="335"/>
      <c r="B24" s="337" t="s">
        <v>1420</v>
      </c>
      <c r="C24" s="320"/>
      <c r="D24" s="332" t="s">
        <v>41</v>
      </c>
      <c r="E24" s="320"/>
      <c r="F24" s="327"/>
      <c r="G24" s="320"/>
    </row>
    <row r="25" spans="1:7">
      <c r="A25" s="335"/>
      <c r="B25" s="338" t="s">
        <v>1421</v>
      </c>
      <c r="C25" s="320"/>
      <c r="D25" s="332" t="s">
        <v>41</v>
      </c>
      <c r="E25" s="320"/>
      <c r="F25" s="327"/>
      <c r="G25" s="320"/>
    </row>
    <row r="26" spans="1:7">
      <c r="A26" s="335"/>
      <c r="B26" s="338" t="s">
        <v>1422</v>
      </c>
      <c r="C26" s="320"/>
      <c r="D26" s="332" t="s">
        <v>41</v>
      </c>
      <c r="E26" s="320"/>
      <c r="F26" s="327"/>
      <c r="G26" s="320"/>
    </row>
    <row r="27" spans="1:7">
      <c r="A27" s="335"/>
      <c r="B27" s="338"/>
      <c r="C27" s="320"/>
      <c r="D27" s="332"/>
      <c r="E27" s="320"/>
      <c r="F27" s="327"/>
      <c r="G27" s="320"/>
    </row>
    <row r="28" spans="1:7">
      <c r="A28" s="335" t="s">
        <v>1423</v>
      </c>
      <c r="B28" s="338"/>
      <c r="C28" s="320"/>
      <c r="D28" s="332"/>
      <c r="E28" s="320"/>
      <c r="F28" s="327"/>
      <c r="G28" s="320"/>
    </row>
    <row r="29" spans="1:7">
      <c r="A29" s="335"/>
      <c r="B29" s="338" t="s">
        <v>1424</v>
      </c>
      <c r="C29" s="336"/>
      <c r="D29" s="332" t="s">
        <v>48</v>
      </c>
      <c r="E29" s="320"/>
      <c r="F29" s="327"/>
      <c r="G29" s="320"/>
    </row>
    <row r="30" spans="1:7">
      <c r="A30" s="335"/>
      <c r="B30" s="337" t="s">
        <v>1425</v>
      </c>
      <c r="C30" s="336"/>
      <c r="D30" s="332" t="s">
        <v>50</v>
      </c>
      <c r="E30" s="320"/>
      <c r="F30" s="327"/>
      <c r="G30" s="320"/>
    </row>
    <row r="31" spans="1:7">
      <c r="A31" s="335"/>
      <c r="B31" s="337" t="s">
        <v>1426</v>
      </c>
      <c r="C31" s="336"/>
      <c r="D31" s="332" t="s">
        <v>50</v>
      </c>
      <c r="E31" s="320"/>
      <c r="F31" s="327"/>
      <c r="G31" s="320"/>
    </row>
    <row r="32" spans="1:7">
      <c r="A32" s="335"/>
      <c r="B32" s="337" t="s">
        <v>1427</v>
      </c>
      <c r="C32" s="336"/>
      <c r="D32" s="332" t="s">
        <v>41</v>
      </c>
      <c r="E32" s="320"/>
      <c r="F32" s="327"/>
      <c r="G32" s="320"/>
    </row>
    <row r="33" spans="1:7">
      <c r="A33" s="336"/>
      <c r="B33" s="339"/>
      <c r="C33" s="336"/>
      <c r="D33" s="339"/>
      <c r="E33" s="320"/>
      <c r="F33" s="327"/>
      <c r="G33" s="320"/>
    </row>
    <row r="34" spans="1:7">
      <c r="A34" s="335" t="s">
        <v>1428</v>
      </c>
      <c r="B34" s="338"/>
      <c r="C34" s="336"/>
      <c r="D34" s="332"/>
      <c r="E34" s="320"/>
      <c r="F34" s="327"/>
      <c r="G34" s="320"/>
    </row>
    <row r="35" spans="1:7">
      <c r="A35" s="335"/>
      <c r="B35" s="338" t="s">
        <v>1429</v>
      </c>
      <c r="C35" s="320">
        <v>26</v>
      </c>
      <c r="D35" s="332" t="s">
        <v>56</v>
      </c>
      <c r="E35" s="320">
        <v>1</v>
      </c>
      <c r="F35" s="327"/>
      <c r="G35" s="320"/>
    </row>
    <row r="36" spans="1:7">
      <c r="A36" s="335"/>
      <c r="B36" s="337" t="s">
        <v>1431</v>
      </c>
      <c r="C36" s="336"/>
      <c r="D36" s="332"/>
      <c r="E36" s="320"/>
      <c r="F36" s="327"/>
      <c r="G36" s="320"/>
    </row>
    <row r="37" spans="1:7">
      <c r="A37" s="335"/>
      <c r="B37" s="334" t="s">
        <v>58</v>
      </c>
      <c r="C37" s="333"/>
      <c r="D37" s="332" t="s">
        <v>59</v>
      </c>
      <c r="E37" s="320"/>
      <c r="F37" s="327"/>
      <c r="G37" s="320"/>
    </row>
    <row r="38" spans="1:7">
      <c r="A38" s="335"/>
      <c r="B38" s="334" t="s">
        <v>60</v>
      </c>
      <c r="C38" s="333"/>
      <c r="D38" s="332" t="s">
        <v>59</v>
      </c>
      <c r="E38" s="327"/>
      <c r="F38" s="327"/>
      <c r="G38" s="320"/>
    </row>
    <row r="39" spans="1:7">
      <c r="A39" s="335"/>
      <c r="B39" s="334" t="s">
        <v>61</v>
      </c>
      <c r="C39" s="333"/>
      <c r="D39" s="332" t="s">
        <v>59</v>
      </c>
      <c r="E39" s="327"/>
      <c r="F39" s="327"/>
      <c r="G39" s="320"/>
    </row>
    <row r="40" spans="1:7">
      <c r="A40" s="335"/>
      <c r="B40" s="334" t="s">
        <v>62</v>
      </c>
      <c r="C40" s="333"/>
      <c r="D40" s="332" t="s">
        <v>59</v>
      </c>
      <c r="E40" s="327"/>
      <c r="F40" s="327"/>
      <c r="G40" s="326"/>
    </row>
    <row r="41" spans="1:7">
      <c r="A41" s="335"/>
      <c r="B41" s="334" t="s">
        <v>63</v>
      </c>
      <c r="C41" s="333"/>
      <c r="D41" s="332" t="s">
        <v>59</v>
      </c>
      <c r="E41" s="327"/>
      <c r="F41" s="327"/>
      <c r="G41" s="326"/>
    </row>
    <row r="42" spans="1:7">
      <c r="A42" s="335"/>
      <c r="B42" s="334" t="s">
        <v>64</v>
      </c>
      <c r="C42" s="333"/>
      <c r="D42" s="332" t="s">
        <v>59</v>
      </c>
      <c r="E42" s="327"/>
      <c r="F42" s="327"/>
      <c r="G42" s="326"/>
    </row>
    <row r="43" spans="1:7">
      <c r="A43" s="331"/>
      <c r="B43" s="330" t="s">
        <v>65</v>
      </c>
      <c r="C43" s="329"/>
      <c r="D43" s="328" t="s">
        <v>59</v>
      </c>
      <c r="E43" s="327"/>
      <c r="F43" s="327"/>
      <c r="G43" s="326"/>
    </row>
    <row r="44" spans="1:7">
      <c r="A44" s="728" t="s">
        <v>1432</v>
      </c>
      <c r="B44" s="728"/>
      <c r="C44" s="729"/>
      <c r="D44" s="729"/>
      <c r="E44" s="729"/>
      <c r="F44" s="729"/>
      <c r="G44" s="729"/>
    </row>
    <row r="45" spans="1:7">
      <c r="A45" s="723" t="s">
        <v>1433</v>
      </c>
      <c r="B45" s="723"/>
      <c r="C45" s="724" t="s">
        <v>2495</v>
      </c>
      <c r="D45" s="724"/>
      <c r="E45" s="724"/>
      <c r="F45" s="724"/>
      <c r="G45" s="724"/>
    </row>
    <row r="46" spans="1:7">
      <c r="A46" s="325" t="s">
        <v>1394</v>
      </c>
      <c r="B46" s="324"/>
      <c r="C46" s="320"/>
      <c r="D46" s="320"/>
      <c r="E46" s="320"/>
      <c r="F46" s="320"/>
      <c r="G46" s="320"/>
    </row>
    <row r="47" spans="1:7">
      <c r="A47" s="321" t="s">
        <v>1435</v>
      </c>
      <c r="B47" s="320"/>
      <c r="C47" s="320"/>
      <c r="D47" s="320"/>
      <c r="E47" s="320"/>
      <c r="F47" s="320"/>
      <c r="G47" s="320"/>
    </row>
    <row r="48" spans="1:7">
      <c r="A48" s="320" t="s">
        <v>1917</v>
      </c>
      <c r="B48" s="320"/>
      <c r="C48" s="320"/>
      <c r="D48" s="320"/>
      <c r="E48" s="320"/>
      <c r="F48" s="320"/>
      <c r="G48" s="320"/>
    </row>
    <row r="49" spans="1:7">
      <c r="A49" s="320" t="s">
        <v>1916</v>
      </c>
      <c r="B49" s="320"/>
      <c r="C49" s="320"/>
      <c r="D49" s="320"/>
      <c r="E49" s="320"/>
      <c r="F49" s="320"/>
      <c r="G49" s="320"/>
    </row>
    <row r="50" spans="1:7">
      <c r="A50" s="320" t="s">
        <v>1915</v>
      </c>
      <c r="B50" s="320"/>
      <c r="C50" s="320"/>
      <c r="D50" s="320"/>
      <c r="E50" s="320"/>
      <c r="F50" s="320"/>
      <c r="G50" s="320"/>
    </row>
    <row r="51" spans="1:7">
      <c r="A51" s="320" t="s">
        <v>1914</v>
      </c>
      <c r="B51" s="320"/>
      <c r="C51" s="320"/>
      <c r="D51" s="320"/>
      <c r="E51" s="320"/>
      <c r="F51" s="320"/>
      <c r="G51" s="320"/>
    </row>
    <row r="52" spans="1:7">
      <c r="A52" s="320" t="s">
        <v>1913</v>
      </c>
      <c r="B52" s="320"/>
      <c r="C52" s="320"/>
      <c r="D52" s="320"/>
      <c r="E52" s="320"/>
      <c r="F52" s="320"/>
      <c r="G52" s="320"/>
    </row>
    <row r="53" spans="1:7">
      <c r="A53" s="320"/>
    </row>
    <row r="54" spans="1:7">
      <c r="A54" s="320"/>
    </row>
    <row r="55" spans="1:7">
      <c r="A55" s="320"/>
    </row>
    <row r="56" spans="1:7">
      <c r="A56" s="320"/>
    </row>
    <row r="57" spans="1:7">
      <c r="A57" s="320"/>
    </row>
    <row r="58" spans="1:7">
      <c r="A58" s="320"/>
    </row>
    <row r="59" spans="1:7">
      <c r="A59" s="320"/>
    </row>
  </sheetData>
  <mergeCells count="8">
    <mergeCell ref="A45:B45"/>
    <mergeCell ref="C45:G45"/>
    <mergeCell ref="A1:B1"/>
    <mergeCell ref="C1:D1"/>
    <mergeCell ref="C2:D2"/>
    <mergeCell ref="C3:D3"/>
    <mergeCell ref="A44:B44"/>
    <mergeCell ref="C44:G44"/>
  </mergeCells>
  <phoneticPr fontId="28" type="noConversion"/>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G57"/>
  <sheetViews>
    <sheetView workbookViewId="0">
      <selection sqref="A1:B1"/>
    </sheetView>
  </sheetViews>
  <sheetFormatPr defaultColWidth="9" defaultRowHeight="15.75"/>
  <cols>
    <col min="1" max="1" width="5.28515625" style="245" customWidth="1"/>
    <col min="2" max="2" width="31.28515625" style="246" customWidth="1"/>
    <col min="3" max="3" width="18.7109375" style="246" customWidth="1"/>
    <col min="4" max="4" width="18.140625" style="246" customWidth="1"/>
    <col min="5" max="5" width="9" style="247"/>
    <col min="6" max="6" width="20" style="247" bestFit="1" customWidth="1"/>
    <col min="7" max="7" width="60.85546875" style="246" customWidth="1"/>
    <col min="8" max="16384" width="9" style="245"/>
  </cols>
  <sheetData>
    <row r="1" spans="1:7">
      <c r="A1" s="732" t="s">
        <v>282</v>
      </c>
      <c r="B1" s="732"/>
      <c r="C1" s="732" t="s">
        <v>283</v>
      </c>
      <c r="D1" s="732"/>
      <c r="E1" s="271" t="s">
        <v>284</v>
      </c>
      <c r="F1" s="271" t="s">
        <v>1208</v>
      </c>
      <c r="G1" s="271" t="s">
        <v>285</v>
      </c>
    </row>
    <row r="2" spans="1:7">
      <c r="A2" s="270" t="s">
        <v>286</v>
      </c>
      <c r="B2" s="269"/>
      <c r="C2" s="737" t="s">
        <v>1815</v>
      </c>
      <c r="D2" s="738"/>
      <c r="E2" s="251"/>
      <c r="F2" s="251"/>
    </row>
    <row r="3" spans="1:7" ht="47.25">
      <c r="A3" s="261" t="s">
        <v>288</v>
      </c>
      <c r="B3" s="264"/>
      <c r="C3" s="739" t="s">
        <v>1814</v>
      </c>
      <c r="D3" s="740"/>
      <c r="E3" s="251">
        <v>1</v>
      </c>
      <c r="F3" s="251"/>
      <c r="G3" s="265" t="s">
        <v>1813</v>
      </c>
    </row>
    <row r="4" spans="1:7">
      <c r="A4" s="260" t="s">
        <v>291</v>
      </c>
      <c r="B4" s="250"/>
      <c r="C4" s="260"/>
      <c r="D4" s="264"/>
      <c r="E4" s="251"/>
      <c r="F4" s="251"/>
      <c r="G4" s="268"/>
    </row>
    <row r="5" spans="1:7">
      <c r="A5" s="260"/>
      <c r="B5" s="250" t="s">
        <v>292</v>
      </c>
      <c r="C5" s="261" t="s">
        <v>1812</v>
      </c>
      <c r="D5" s="257"/>
      <c r="E5" s="251"/>
      <c r="F5" s="251"/>
      <c r="G5" s="268"/>
    </row>
    <row r="6" spans="1:7" ht="94.5">
      <c r="A6" s="260"/>
      <c r="B6" s="250" t="s">
        <v>294</v>
      </c>
      <c r="C6" s="261" t="s">
        <v>1811</v>
      </c>
      <c r="D6" s="257"/>
      <c r="E6" s="251" t="s">
        <v>1810</v>
      </c>
      <c r="F6" s="251"/>
      <c r="G6" s="265" t="s">
        <v>1809</v>
      </c>
    </row>
    <row r="7" spans="1:7" ht="47.25">
      <c r="A7" s="260"/>
      <c r="B7" s="250" t="s">
        <v>296</v>
      </c>
      <c r="C7" s="261">
        <f>2016-1966+1</f>
        <v>51</v>
      </c>
      <c r="D7" s="257" t="s">
        <v>10</v>
      </c>
      <c r="E7" s="251">
        <v>4</v>
      </c>
      <c r="F7" s="251"/>
      <c r="G7" s="265" t="s">
        <v>1808</v>
      </c>
    </row>
    <row r="8" spans="1:7">
      <c r="A8" s="260"/>
      <c r="B8" s="250" t="s">
        <v>298</v>
      </c>
      <c r="C8" s="261">
        <v>9501</v>
      </c>
      <c r="D8" s="257" t="s">
        <v>12</v>
      </c>
      <c r="E8" s="251">
        <v>5</v>
      </c>
      <c r="F8" s="251"/>
      <c r="G8" s="267" t="s">
        <v>1807</v>
      </c>
    </row>
    <row r="9" spans="1:7">
      <c r="A9" s="260"/>
      <c r="B9" s="250" t="s">
        <v>300</v>
      </c>
      <c r="C9" s="266">
        <v>520000</v>
      </c>
      <c r="D9" s="257" t="s">
        <v>15</v>
      </c>
      <c r="E9" s="251">
        <v>4</v>
      </c>
      <c r="F9" s="251"/>
      <c r="G9" s="265"/>
    </row>
    <row r="10" spans="1:7">
      <c r="A10" s="260"/>
      <c r="B10" s="250" t="s">
        <v>301</v>
      </c>
      <c r="C10" s="261">
        <v>370</v>
      </c>
      <c r="D10" s="257"/>
      <c r="E10" s="251">
        <v>5</v>
      </c>
      <c r="F10" s="251"/>
      <c r="G10" s="265" t="s">
        <v>1806</v>
      </c>
    </row>
    <row r="11" spans="1:7">
      <c r="A11" s="260"/>
      <c r="B11" s="250" t="s">
        <v>302</v>
      </c>
      <c r="C11" s="261"/>
      <c r="D11" s="257"/>
      <c r="E11" s="251"/>
      <c r="F11" s="251"/>
      <c r="G11" s="256"/>
    </row>
    <row r="12" spans="1:7">
      <c r="A12" s="260"/>
      <c r="B12" s="250" t="s">
        <v>303</v>
      </c>
      <c r="C12" s="261"/>
      <c r="D12" s="257" t="s">
        <v>19</v>
      </c>
      <c r="E12" s="251"/>
      <c r="F12" s="251"/>
      <c r="G12" s="256"/>
    </row>
    <row r="13" spans="1:7">
      <c r="A13" s="260"/>
      <c r="B13" s="250" t="s">
        <v>305</v>
      </c>
      <c r="C13" s="261"/>
      <c r="D13" s="257" t="s">
        <v>21</v>
      </c>
      <c r="E13" s="251"/>
      <c r="F13" s="251"/>
      <c r="G13" s="256"/>
    </row>
    <row r="14" spans="1:7">
      <c r="A14" s="260"/>
      <c r="B14" s="250" t="s">
        <v>306</v>
      </c>
      <c r="C14" s="266">
        <v>4000</v>
      </c>
      <c r="D14" s="257" t="s">
        <v>24</v>
      </c>
      <c r="E14" s="251">
        <v>5</v>
      </c>
      <c r="F14" s="251"/>
      <c r="G14" s="265" t="s">
        <v>1805</v>
      </c>
    </row>
    <row r="15" spans="1:7">
      <c r="A15" s="260"/>
      <c r="B15" s="250"/>
      <c r="C15" s="261"/>
      <c r="D15" s="257"/>
      <c r="E15" s="251"/>
      <c r="F15" s="251"/>
      <c r="G15" s="256"/>
    </row>
    <row r="16" spans="1:7">
      <c r="A16" s="260" t="s">
        <v>307</v>
      </c>
      <c r="B16" s="250"/>
      <c r="C16" s="261"/>
      <c r="D16" s="257"/>
      <c r="E16" s="251"/>
      <c r="F16" s="251"/>
      <c r="G16" s="256"/>
    </row>
    <row r="17" spans="1:7" ht="49.5" customHeight="1">
      <c r="A17" s="260"/>
      <c r="B17" s="250" t="s">
        <v>308</v>
      </c>
      <c r="C17" s="261">
        <f>83*1000/520/1000*3.28</f>
        <v>0.52353846153846151</v>
      </c>
      <c r="D17" s="257" t="s">
        <v>28</v>
      </c>
      <c r="E17" s="251">
        <v>4</v>
      </c>
      <c r="F17" s="251"/>
      <c r="G17" s="265" t="s">
        <v>1804</v>
      </c>
    </row>
    <row r="18" spans="1:7">
      <c r="A18" s="260"/>
      <c r="B18" s="250" t="s">
        <v>309</v>
      </c>
      <c r="C18" s="261"/>
      <c r="D18" s="257" t="s">
        <v>31</v>
      </c>
      <c r="E18" s="251"/>
      <c r="F18" s="251"/>
      <c r="G18" s="256"/>
    </row>
    <row r="19" spans="1:7">
      <c r="A19" s="260"/>
      <c r="B19" s="262" t="s">
        <v>311</v>
      </c>
      <c r="C19" s="261"/>
      <c r="D19" s="257" t="s">
        <v>31</v>
      </c>
      <c r="E19" s="251"/>
      <c r="F19" s="251"/>
      <c r="G19" s="256"/>
    </row>
    <row r="20" spans="1:7">
      <c r="A20" s="260"/>
      <c r="B20" s="262" t="s">
        <v>313</v>
      </c>
      <c r="C20" s="261"/>
      <c r="D20" s="257" t="s">
        <v>35</v>
      </c>
      <c r="E20" s="251"/>
      <c r="F20" s="251"/>
      <c r="G20" s="256"/>
    </row>
    <row r="21" spans="1:7">
      <c r="A21" s="260"/>
      <c r="B21" s="262" t="s">
        <v>314</v>
      </c>
      <c r="C21" s="261"/>
      <c r="D21" s="257" t="s">
        <v>28</v>
      </c>
      <c r="E21" s="251"/>
      <c r="F21" s="251"/>
      <c r="G21" s="256"/>
    </row>
    <row r="22" spans="1:7">
      <c r="A22" s="260"/>
      <c r="B22" s="262" t="s">
        <v>315</v>
      </c>
      <c r="C22" s="261"/>
      <c r="D22" s="257" t="s">
        <v>39</v>
      </c>
      <c r="E22" s="251"/>
      <c r="F22" s="251"/>
      <c r="G22" s="256"/>
    </row>
    <row r="23" spans="1:7">
      <c r="A23" s="260"/>
      <c r="B23" s="262" t="s">
        <v>317</v>
      </c>
      <c r="C23" s="261"/>
      <c r="D23" s="257" t="s">
        <v>41</v>
      </c>
      <c r="E23" s="251"/>
      <c r="F23" s="251"/>
      <c r="G23" s="256"/>
    </row>
    <row r="24" spans="1:7">
      <c r="A24" s="260"/>
      <c r="B24" s="262" t="s">
        <v>318</v>
      </c>
      <c r="C24" s="261"/>
      <c r="D24" s="257" t="s">
        <v>41</v>
      </c>
      <c r="E24" s="251"/>
      <c r="F24" s="251"/>
      <c r="G24" s="256"/>
    </row>
    <row r="25" spans="1:7">
      <c r="A25" s="260"/>
      <c r="B25" s="250" t="s">
        <v>319</v>
      </c>
      <c r="C25" s="261"/>
      <c r="D25" s="257" t="s">
        <v>41</v>
      </c>
      <c r="E25" s="251"/>
      <c r="F25" s="251"/>
      <c r="G25" s="256"/>
    </row>
    <row r="26" spans="1:7">
      <c r="A26" s="260"/>
      <c r="B26" s="250" t="s">
        <v>320</v>
      </c>
      <c r="C26" s="261"/>
      <c r="D26" s="257" t="s">
        <v>41</v>
      </c>
      <c r="E26" s="251"/>
      <c r="F26" s="251"/>
      <c r="G26" s="256"/>
    </row>
    <row r="27" spans="1:7">
      <c r="A27" s="260"/>
      <c r="B27" s="250"/>
      <c r="C27" s="261"/>
      <c r="D27" s="257"/>
      <c r="E27" s="251"/>
      <c r="F27" s="251"/>
      <c r="G27" s="256"/>
    </row>
    <row r="28" spans="1:7">
      <c r="A28" s="260" t="s">
        <v>322</v>
      </c>
      <c r="B28" s="250"/>
      <c r="C28" s="261"/>
      <c r="D28" s="257"/>
      <c r="E28" s="251"/>
      <c r="F28" s="251"/>
      <c r="G28" s="256"/>
    </row>
    <row r="29" spans="1:7">
      <c r="A29" s="260"/>
      <c r="B29" s="250" t="s">
        <v>323</v>
      </c>
      <c r="C29" s="261"/>
      <c r="D29" s="257" t="s">
        <v>48</v>
      </c>
      <c r="E29" s="251"/>
      <c r="F29" s="251"/>
      <c r="G29" s="256"/>
    </row>
    <row r="30" spans="1:7">
      <c r="A30" s="260"/>
      <c r="B30" s="262" t="s">
        <v>324</v>
      </c>
      <c r="C30" s="261"/>
      <c r="D30" s="257" t="s">
        <v>50</v>
      </c>
      <c r="E30" s="251"/>
      <c r="F30" s="251"/>
      <c r="G30" s="256"/>
    </row>
    <row r="31" spans="1:7">
      <c r="A31" s="260"/>
      <c r="B31" s="262" t="s">
        <v>325</v>
      </c>
      <c r="C31" s="261"/>
      <c r="D31" s="257" t="s">
        <v>50</v>
      </c>
      <c r="E31" s="251"/>
      <c r="F31" s="251"/>
      <c r="G31" s="256"/>
    </row>
    <row r="32" spans="1:7">
      <c r="A32" s="260"/>
      <c r="B32" s="262" t="s">
        <v>326</v>
      </c>
      <c r="C32" s="261"/>
      <c r="D32" s="257" t="s">
        <v>41</v>
      </c>
      <c r="E32" s="251"/>
      <c r="F32" s="251"/>
      <c r="G32" s="256"/>
    </row>
    <row r="33" spans="1:7">
      <c r="A33" s="261"/>
      <c r="B33" s="264"/>
      <c r="C33" s="261"/>
      <c r="D33" s="264"/>
      <c r="E33" s="251"/>
      <c r="F33" s="251"/>
      <c r="G33" s="256"/>
    </row>
    <row r="34" spans="1:7">
      <c r="A34" s="260" t="s">
        <v>327</v>
      </c>
      <c r="B34" s="250"/>
      <c r="C34" s="261"/>
      <c r="D34" s="257"/>
      <c r="E34" s="251"/>
      <c r="F34" s="251"/>
      <c r="G34" s="256"/>
    </row>
    <row r="35" spans="1:7">
      <c r="A35" s="260"/>
      <c r="B35" s="250" t="s">
        <v>328</v>
      </c>
      <c r="C35" s="263">
        <v>34</v>
      </c>
      <c r="D35" s="257" t="s">
        <v>56</v>
      </c>
      <c r="E35" s="251">
        <v>6</v>
      </c>
      <c r="F35" s="251"/>
      <c r="G35" s="250"/>
    </row>
    <row r="36" spans="1:7">
      <c r="A36" s="260"/>
      <c r="B36" s="262" t="s">
        <v>330</v>
      </c>
      <c r="C36" s="261"/>
      <c r="D36" s="257"/>
      <c r="E36" s="251"/>
      <c r="F36" s="251"/>
      <c r="G36" s="256"/>
    </row>
    <row r="37" spans="1:7">
      <c r="A37" s="260"/>
      <c r="B37" s="259" t="s">
        <v>58</v>
      </c>
      <c r="C37" s="258"/>
      <c r="D37" s="257" t="s">
        <v>59</v>
      </c>
      <c r="E37" s="251"/>
      <c r="F37" s="251"/>
      <c r="G37" s="256"/>
    </row>
    <row r="38" spans="1:7">
      <c r="A38" s="260"/>
      <c r="B38" s="259" t="s">
        <v>60</v>
      </c>
      <c r="C38" s="258"/>
      <c r="D38" s="257" t="s">
        <v>59</v>
      </c>
      <c r="E38" s="251"/>
      <c r="F38" s="251"/>
      <c r="G38" s="256"/>
    </row>
    <row r="39" spans="1:7">
      <c r="A39" s="260"/>
      <c r="B39" s="259" t="s">
        <v>61</v>
      </c>
      <c r="C39" s="258"/>
      <c r="D39" s="257" t="s">
        <v>59</v>
      </c>
      <c r="E39" s="251"/>
      <c r="F39" s="251"/>
      <c r="G39" s="256"/>
    </row>
    <row r="40" spans="1:7">
      <c r="A40" s="260"/>
      <c r="B40" s="259" t="s">
        <v>62</v>
      </c>
      <c r="C40" s="258"/>
      <c r="D40" s="257" t="s">
        <v>59</v>
      </c>
      <c r="E40" s="251"/>
      <c r="F40" s="251"/>
      <c r="G40" s="256"/>
    </row>
    <row r="41" spans="1:7">
      <c r="A41" s="260"/>
      <c r="B41" s="259" t="s">
        <v>63</v>
      </c>
      <c r="C41" s="258"/>
      <c r="D41" s="257" t="s">
        <v>59</v>
      </c>
      <c r="E41" s="251"/>
      <c r="F41" s="251"/>
      <c r="G41" s="256"/>
    </row>
    <row r="42" spans="1:7">
      <c r="A42" s="260"/>
      <c r="B42" s="259" t="s">
        <v>64</v>
      </c>
      <c r="C42" s="258"/>
      <c r="D42" s="257" t="s">
        <v>59</v>
      </c>
      <c r="E42" s="251"/>
      <c r="F42" s="251"/>
      <c r="G42" s="256"/>
    </row>
    <row r="43" spans="1:7">
      <c r="A43" s="255"/>
      <c r="B43" s="254" t="s">
        <v>65</v>
      </c>
      <c r="C43" s="253"/>
      <c r="D43" s="252" t="s">
        <v>59</v>
      </c>
      <c r="E43" s="251"/>
      <c r="F43" s="251"/>
      <c r="G43" s="250"/>
    </row>
    <row r="44" spans="1:7">
      <c r="A44" s="733" t="s">
        <v>331</v>
      </c>
      <c r="B44" s="733"/>
      <c r="C44" s="734"/>
      <c r="D44" s="735"/>
      <c r="E44" s="735"/>
      <c r="F44" s="735"/>
      <c r="G44" s="736"/>
    </row>
    <row r="45" spans="1:7" ht="42.75" customHeight="1">
      <c r="A45" s="733" t="s">
        <v>333</v>
      </c>
      <c r="B45" s="733"/>
      <c r="C45" s="730" t="s">
        <v>2281</v>
      </c>
      <c r="D45" s="731"/>
      <c r="E45" s="731"/>
      <c r="F45" s="731"/>
      <c r="G45" s="731"/>
    </row>
    <row r="46" spans="1:7">
      <c r="A46" s="248"/>
      <c r="B46" s="248"/>
      <c r="C46" s="248"/>
      <c r="D46" s="248"/>
      <c r="E46" s="249"/>
      <c r="F46" s="249"/>
      <c r="G46" s="248"/>
    </row>
    <row r="47" spans="1:7">
      <c r="A47" s="245" t="s">
        <v>334</v>
      </c>
    </row>
    <row r="48" spans="1:7">
      <c r="A48" s="741" t="s">
        <v>1803</v>
      </c>
      <c r="B48" s="741"/>
      <c r="C48" s="741"/>
      <c r="D48" s="741"/>
      <c r="E48" s="741"/>
      <c r="F48" s="741"/>
      <c r="G48" s="741"/>
    </row>
    <row r="49" spans="1:7">
      <c r="A49" s="741" t="s">
        <v>1802</v>
      </c>
      <c r="B49" s="741"/>
      <c r="C49" s="741"/>
      <c r="D49" s="741"/>
      <c r="E49" s="741"/>
      <c r="F49" s="741"/>
      <c r="G49" s="741"/>
    </row>
    <row r="50" spans="1:7">
      <c r="A50" s="741" t="s">
        <v>1801</v>
      </c>
      <c r="B50" s="741"/>
      <c r="C50" s="741"/>
      <c r="D50" s="741"/>
      <c r="E50" s="741"/>
      <c r="F50" s="741"/>
      <c r="G50" s="741"/>
    </row>
    <row r="51" spans="1:7">
      <c r="A51" s="741" t="s">
        <v>1816</v>
      </c>
      <c r="B51" s="741"/>
      <c r="C51" s="741"/>
      <c r="D51" s="741"/>
      <c r="E51" s="741"/>
      <c r="F51" s="741"/>
      <c r="G51" s="741"/>
    </row>
    <row r="52" spans="1:7">
      <c r="A52" s="741" t="s">
        <v>1800</v>
      </c>
      <c r="B52" s="741"/>
      <c r="C52" s="741"/>
      <c r="D52" s="741"/>
      <c r="E52" s="741"/>
      <c r="F52" s="741"/>
      <c r="G52" s="741"/>
    </row>
    <row r="53" spans="1:7">
      <c r="A53" s="741" t="s">
        <v>1799</v>
      </c>
      <c r="B53" s="741"/>
      <c r="C53" s="741"/>
      <c r="D53" s="741"/>
      <c r="E53" s="741"/>
      <c r="F53" s="741"/>
      <c r="G53" s="741"/>
    </row>
    <row r="54" spans="1:7">
      <c r="A54" s="741" t="s">
        <v>2279</v>
      </c>
      <c r="B54" s="741"/>
      <c r="C54" s="741"/>
      <c r="D54" s="741"/>
      <c r="E54" s="741"/>
      <c r="F54" s="741"/>
      <c r="G54" s="741"/>
    </row>
    <row r="55" spans="1:7">
      <c r="A55" s="741"/>
      <c r="B55" s="741"/>
      <c r="C55" s="741"/>
      <c r="D55" s="741"/>
      <c r="E55" s="741"/>
      <c r="F55" s="741"/>
      <c r="G55" s="741"/>
    </row>
    <row r="56" spans="1:7">
      <c r="A56" s="741"/>
      <c r="B56" s="741"/>
      <c r="C56" s="741"/>
      <c r="D56" s="741"/>
      <c r="E56" s="741"/>
      <c r="F56" s="741"/>
      <c r="G56" s="741"/>
    </row>
    <row r="57" spans="1:7">
      <c r="A57" s="741"/>
      <c r="B57" s="741"/>
      <c r="C57" s="741"/>
      <c r="D57" s="741"/>
      <c r="E57" s="741"/>
      <c r="F57" s="741"/>
      <c r="G57" s="741"/>
    </row>
  </sheetData>
  <mergeCells count="18">
    <mergeCell ref="A48:G48"/>
    <mergeCell ref="A50:G50"/>
    <mergeCell ref="A54:G54"/>
    <mergeCell ref="A55:G55"/>
    <mergeCell ref="A56:G56"/>
    <mergeCell ref="A57:G57"/>
    <mergeCell ref="A53:G53"/>
    <mergeCell ref="A51:G51"/>
    <mergeCell ref="A52:G52"/>
    <mergeCell ref="A49:G49"/>
    <mergeCell ref="C45:G45"/>
    <mergeCell ref="C1:D1"/>
    <mergeCell ref="A1:B1"/>
    <mergeCell ref="A44:B44"/>
    <mergeCell ref="A45:B45"/>
    <mergeCell ref="C44:G44"/>
    <mergeCell ref="C2:D2"/>
    <mergeCell ref="C3:D3"/>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G57"/>
  <sheetViews>
    <sheetView workbookViewId="0">
      <selection sqref="A1:B1"/>
    </sheetView>
  </sheetViews>
  <sheetFormatPr defaultColWidth="9" defaultRowHeight="15.75"/>
  <cols>
    <col min="1" max="1" width="5.28515625" style="348" customWidth="1"/>
    <col min="2" max="2" width="31.28515625" style="349" customWidth="1"/>
    <col min="3" max="3" width="9.42578125" style="349" bestFit="1" customWidth="1"/>
    <col min="4" max="4" width="15" style="349" customWidth="1"/>
    <col min="5" max="5" width="9" style="350"/>
    <col min="6" max="6" width="20" style="350" bestFit="1" customWidth="1"/>
    <col min="7" max="7" width="60.85546875" style="349" customWidth="1"/>
    <col min="8" max="16384" width="9" style="348"/>
  </cols>
  <sheetData>
    <row r="1" spans="1:7">
      <c r="A1" s="745" t="s">
        <v>1977</v>
      </c>
      <c r="B1" s="745"/>
      <c r="C1" s="745" t="s">
        <v>1976</v>
      </c>
      <c r="D1" s="745"/>
      <c r="E1" s="374" t="s">
        <v>1975</v>
      </c>
      <c r="F1" s="374" t="s">
        <v>1208</v>
      </c>
      <c r="G1" s="374" t="s">
        <v>1974</v>
      </c>
    </row>
    <row r="2" spans="1:7">
      <c r="A2" s="373" t="s">
        <v>1973</v>
      </c>
      <c r="B2" s="372"/>
      <c r="C2" s="750"/>
      <c r="D2" s="751"/>
      <c r="E2" s="354"/>
      <c r="F2" s="354"/>
      <c r="G2" s="359"/>
    </row>
    <row r="3" spans="1:7" ht="78.75">
      <c r="A3" s="364" t="s">
        <v>1972</v>
      </c>
      <c r="B3" s="368"/>
      <c r="C3" s="752" t="s">
        <v>1971</v>
      </c>
      <c r="D3" s="753"/>
      <c r="E3" s="354">
        <v>1</v>
      </c>
      <c r="F3" s="354"/>
      <c r="G3" s="371" t="s">
        <v>1970</v>
      </c>
    </row>
    <row r="4" spans="1:7">
      <c r="A4" s="363" t="s">
        <v>1969</v>
      </c>
      <c r="B4" s="367"/>
      <c r="C4" s="363"/>
      <c r="D4" s="368"/>
      <c r="E4" s="354"/>
      <c r="F4" s="354"/>
      <c r="G4" s="359"/>
    </row>
    <row r="5" spans="1:7">
      <c r="A5" s="363"/>
      <c r="B5" s="367" t="s">
        <v>1968</v>
      </c>
      <c r="C5" s="364" t="s">
        <v>1967</v>
      </c>
      <c r="D5" s="360"/>
      <c r="E5" s="354"/>
      <c r="F5" s="354"/>
      <c r="G5" s="359"/>
    </row>
    <row r="6" spans="1:7">
      <c r="A6" s="363"/>
      <c r="B6" s="367" t="s">
        <v>1966</v>
      </c>
      <c r="C6" s="364" t="s">
        <v>1965</v>
      </c>
      <c r="D6" s="360"/>
      <c r="E6" s="354"/>
      <c r="F6" s="354"/>
      <c r="G6" s="359"/>
    </row>
    <row r="7" spans="1:7">
      <c r="A7" s="363"/>
      <c r="B7" s="367" t="s">
        <v>1964</v>
      </c>
      <c r="C7" s="364">
        <f>2016-1972+1</f>
        <v>45</v>
      </c>
      <c r="D7" s="360" t="s">
        <v>10</v>
      </c>
      <c r="E7" s="354">
        <v>1</v>
      </c>
      <c r="F7" s="354"/>
      <c r="G7" s="364" t="s">
        <v>1963</v>
      </c>
    </row>
    <row r="8" spans="1:7">
      <c r="A8" s="363"/>
      <c r="B8" s="367" t="s">
        <v>1962</v>
      </c>
      <c r="C8" s="370">
        <v>9022</v>
      </c>
      <c r="D8" s="360" t="s">
        <v>12</v>
      </c>
      <c r="E8" s="354">
        <v>2</v>
      </c>
      <c r="F8" s="354"/>
      <c r="G8" s="364" t="s">
        <v>1961</v>
      </c>
    </row>
    <row r="9" spans="1:7" ht="31.5">
      <c r="A9" s="363"/>
      <c r="B9" s="367" t="s">
        <v>1960</v>
      </c>
      <c r="C9" s="370">
        <v>1060000</v>
      </c>
      <c r="D9" s="360" t="s">
        <v>15</v>
      </c>
      <c r="E9" s="354">
        <v>1</v>
      </c>
      <c r="F9" s="354"/>
      <c r="G9" s="371" t="s">
        <v>1959</v>
      </c>
    </row>
    <row r="10" spans="1:7">
      <c r="A10" s="363"/>
      <c r="B10" s="367" t="s">
        <v>1958</v>
      </c>
      <c r="C10" s="364">
        <v>200</v>
      </c>
      <c r="D10" s="360"/>
      <c r="E10" s="354">
        <v>1</v>
      </c>
      <c r="F10" s="354"/>
      <c r="G10" s="364" t="s">
        <v>1957</v>
      </c>
    </row>
    <row r="11" spans="1:7">
      <c r="A11" s="363"/>
      <c r="B11" s="367" t="s">
        <v>1956</v>
      </c>
      <c r="C11" s="364"/>
      <c r="D11" s="360"/>
      <c r="E11" s="354"/>
      <c r="F11" s="354"/>
      <c r="G11" s="359"/>
    </row>
    <row r="12" spans="1:7">
      <c r="A12" s="363"/>
      <c r="B12" s="367" t="s">
        <v>1955</v>
      </c>
      <c r="C12" s="364"/>
      <c r="D12" s="360" t="s">
        <v>19</v>
      </c>
      <c r="E12" s="354"/>
      <c r="F12" s="354"/>
      <c r="G12" s="359"/>
    </row>
    <row r="13" spans="1:7">
      <c r="A13" s="363"/>
      <c r="B13" s="367" t="s">
        <v>1954</v>
      </c>
      <c r="C13" s="364"/>
      <c r="D13" s="360" t="s">
        <v>21</v>
      </c>
      <c r="E13" s="354"/>
      <c r="F13" s="354"/>
      <c r="G13" s="359"/>
    </row>
    <row r="14" spans="1:7">
      <c r="A14" s="363"/>
      <c r="B14" s="367" t="s">
        <v>1953</v>
      </c>
      <c r="C14" s="370"/>
      <c r="D14" s="360" t="s">
        <v>24</v>
      </c>
      <c r="E14" s="354"/>
      <c r="F14" s="354"/>
      <c r="G14" s="369"/>
    </row>
    <row r="15" spans="1:7">
      <c r="A15" s="363"/>
      <c r="B15" s="367"/>
      <c r="C15" s="364"/>
      <c r="D15" s="360"/>
      <c r="E15" s="354"/>
      <c r="F15" s="354"/>
      <c r="G15" s="359"/>
    </row>
    <row r="16" spans="1:7">
      <c r="A16" s="363" t="s">
        <v>1952</v>
      </c>
      <c r="B16" s="367"/>
      <c r="C16" s="364"/>
      <c r="D16" s="360"/>
      <c r="E16" s="354"/>
      <c r="F16" s="354"/>
      <c r="G16" s="359"/>
    </row>
    <row r="17" spans="1:7" ht="49.5" customHeight="1">
      <c r="A17" s="363"/>
      <c r="B17" s="367" t="s">
        <v>1951</v>
      </c>
      <c r="C17" s="364">
        <v>625</v>
      </c>
      <c r="D17" s="360" t="s">
        <v>28</v>
      </c>
      <c r="E17" s="354">
        <v>2</v>
      </c>
      <c r="F17" s="354"/>
      <c r="G17" s="359" t="s">
        <v>1950</v>
      </c>
    </row>
    <row r="18" spans="1:7">
      <c r="A18" s="363"/>
      <c r="B18" s="367" t="s">
        <v>1949</v>
      </c>
      <c r="C18" s="364">
        <f>3/2</f>
        <v>1.5</v>
      </c>
      <c r="D18" s="360" t="s">
        <v>31</v>
      </c>
      <c r="E18" s="354">
        <v>2</v>
      </c>
      <c r="F18" s="354"/>
      <c r="G18" s="359" t="s">
        <v>1948</v>
      </c>
    </row>
    <row r="19" spans="1:7">
      <c r="A19" s="363"/>
      <c r="B19" s="365" t="s">
        <v>1947</v>
      </c>
      <c r="C19" s="364"/>
      <c r="D19" s="360" t="s">
        <v>31</v>
      </c>
      <c r="E19" s="354"/>
      <c r="F19" s="354"/>
      <c r="G19" s="359"/>
    </row>
    <row r="20" spans="1:7">
      <c r="A20" s="363"/>
      <c r="B20" s="365" t="s">
        <v>1946</v>
      </c>
      <c r="C20" s="364"/>
      <c r="D20" s="360" t="s">
        <v>35</v>
      </c>
      <c r="E20" s="354"/>
      <c r="F20" s="354"/>
      <c r="G20" s="359"/>
    </row>
    <row r="21" spans="1:7">
      <c r="A21" s="363"/>
      <c r="B21" s="365" t="s">
        <v>1945</v>
      </c>
      <c r="C21" s="364"/>
      <c r="D21" s="360" t="s">
        <v>28</v>
      </c>
      <c r="E21" s="354"/>
      <c r="F21" s="354"/>
      <c r="G21" s="359"/>
    </row>
    <row r="22" spans="1:7">
      <c r="A22" s="363"/>
      <c r="B22" s="365" t="s">
        <v>1944</v>
      </c>
      <c r="C22" s="364"/>
      <c r="D22" s="360" t="s">
        <v>39</v>
      </c>
      <c r="E22" s="354"/>
      <c r="F22" s="354"/>
      <c r="G22" s="359"/>
    </row>
    <row r="23" spans="1:7">
      <c r="A23" s="363"/>
      <c r="B23" s="365" t="s">
        <v>1943</v>
      </c>
      <c r="C23" s="364"/>
      <c r="D23" s="360" t="s">
        <v>41</v>
      </c>
      <c r="E23" s="354"/>
      <c r="F23" s="354"/>
      <c r="G23" s="359"/>
    </row>
    <row r="24" spans="1:7">
      <c r="A24" s="363"/>
      <c r="B24" s="365" t="s">
        <v>1942</v>
      </c>
      <c r="C24" s="364"/>
      <c r="D24" s="360" t="s">
        <v>41</v>
      </c>
      <c r="E24" s="354"/>
      <c r="F24" s="354"/>
      <c r="G24" s="359"/>
    </row>
    <row r="25" spans="1:7">
      <c r="A25" s="363"/>
      <c r="B25" s="367" t="s">
        <v>1941</v>
      </c>
      <c r="C25" s="364"/>
      <c r="D25" s="360" t="s">
        <v>41</v>
      </c>
      <c r="E25" s="354"/>
      <c r="F25" s="354"/>
      <c r="G25" s="359"/>
    </row>
    <row r="26" spans="1:7">
      <c r="A26" s="363"/>
      <c r="B26" s="367" t="s">
        <v>1940</v>
      </c>
      <c r="C26" s="364"/>
      <c r="D26" s="360" t="s">
        <v>41</v>
      </c>
      <c r="E26" s="354"/>
      <c r="F26" s="354"/>
      <c r="G26" s="359"/>
    </row>
    <row r="27" spans="1:7">
      <c r="A27" s="363"/>
      <c r="B27" s="367"/>
      <c r="C27" s="364"/>
      <c r="D27" s="360"/>
      <c r="E27" s="354"/>
      <c r="F27" s="354"/>
      <c r="G27" s="359"/>
    </row>
    <row r="28" spans="1:7">
      <c r="A28" s="363" t="s">
        <v>1939</v>
      </c>
      <c r="B28" s="367"/>
      <c r="C28" s="364"/>
      <c r="D28" s="360"/>
      <c r="E28" s="354"/>
      <c r="F28" s="354"/>
      <c r="G28" s="359"/>
    </row>
    <row r="29" spans="1:7">
      <c r="A29" s="363"/>
      <c r="B29" s="367" t="s">
        <v>1938</v>
      </c>
      <c r="C29" s="364"/>
      <c r="D29" s="360" t="s">
        <v>48</v>
      </c>
      <c r="E29" s="354"/>
      <c r="F29" s="354"/>
      <c r="G29" s="359"/>
    </row>
    <row r="30" spans="1:7">
      <c r="A30" s="363"/>
      <c r="B30" s="365" t="s">
        <v>1937</v>
      </c>
      <c r="C30" s="364"/>
      <c r="D30" s="360" t="s">
        <v>50</v>
      </c>
      <c r="E30" s="354"/>
      <c r="F30" s="354"/>
      <c r="G30" s="359"/>
    </row>
    <row r="31" spans="1:7">
      <c r="A31" s="363"/>
      <c r="B31" s="365" t="s">
        <v>1936</v>
      </c>
      <c r="C31" s="364"/>
      <c r="D31" s="360" t="s">
        <v>50</v>
      </c>
      <c r="E31" s="354"/>
      <c r="F31" s="354"/>
      <c r="G31" s="359"/>
    </row>
    <row r="32" spans="1:7">
      <c r="A32" s="363"/>
      <c r="B32" s="365" t="s">
        <v>1935</v>
      </c>
      <c r="C32" s="364"/>
      <c r="D32" s="360" t="s">
        <v>41</v>
      </c>
      <c r="E32" s="354"/>
      <c r="F32" s="354"/>
      <c r="G32" s="359"/>
    </row>
    <row r="33" spans="1:7">
      <c r="A33" s="364"/>
      <c r="B33" s="368"/>
      <c r="C33" s="364"/>
      <c r="D33" s="368"/>
      <c r="E33" s="354"/>
      <c r="F33" s="354"/>
      <c r="G33" s="359"/>
    </row>
    <row r="34" spans="1:7">
      <c r="A34" s="363" t="s">
        <v>1934</v>
      </c>
      <c r="B34" s="367"/>
      <c r="C34" s="364"/>
      <c r="D34" s="360"/>
      <c r="E34" s="354"/>
      <c r="F34" s="354"/>
      <c r="G34" s="359"/>
    </row>
    <row r="35" spans="1:7" ht="30">
      <c r="A35" s="363"/>
      <c r="B35" s="367" t="s">
        <v>1933</v>
      </c>
      <c r="C35" s="364">
        <v>30</v>
      </c>
      <c r="D35" s="360" t="s">
        <v>56</v>
      </c>
      <c r="E35" s="354">
        <v>3</v>
      </c>
      <c r="F35" s="354"/>
      <c r="G35" s="366" t="s">
        <v>1932</v>
      </c>
    </row>
    <row r="36" spans="1:7">
      <c r="A36" s="363"/>
      <c r="B36" s="365" t="s">
        <v>1931</v>
      </c>
      <c r="C36" s="364"/>
      <c r="D36" s="360"/>
      <c r="E36" s="354"/>
      <c r="F36" s="354"/>
      <c r="G36" s="359"/>
    </row>
    <row r="37" spans="1:7">
      <c r="A37" s="363"/>
      <c r="B37" s="362" t="s">
        <v>58</v>
      </c>
      <c r="C37" s="361"/>
      <c r="D37" s="360" t="s">
        <v>59</v>
      </c>
      <c r="E37" s="354"/>
      <c r="F37" s="354"/>
      <c r="G37" s="359"/>
    </row>
    <row r="38" spans="1:7">
      <c r="A38" s="363"/>
      <c r="B38" s="362" t="s">
        <v>60</v>
      </c>
      <c r="C38" s="361"/>
      <c r="D38" s="360" t="s">
        <v>59</v>
      </c>
      <c r="E38" s="354"/>
      <c r="F38" s="354"/>
      <c r="G38" s="359"/>
    </row>
    <row r="39" spans="1:7">
      <c r="A39" s="363"/>
      <c r="B39" s="362" t="s">
        <v>61</v>
      </c>
      <c r="C39" s="361"/>
      <c r="D39" s="360" t="s">
        <v>59</v>
      </c>
      <c r="E39" s="354"/>
      <c r="F39" s="354"/>
      <c r="G39" s="359"/>
    </row>
    <row r="40" spans="1:7">
      <c r="A40" s="363"/>
      <c r="B40" s="362" t="s">
        <v>62</v>
      </c>
      <c r="C40" s="361"/>
      <c r="D40" s="360" t="s">
        <v>59</v>
      </c>
      <c r="E40" s="354"/>
      <c r="F40" s="354"/>
      <c r="G40" s="359"/>
    </row>
    <row r="41" spans="1:7">
      <c r="A41" s="363"/>
      <c r="B41" s="362" t="s">
        <v>63</v>
      </c>
      <c r="C41" s="361"/>
      <c r="D41" s="360" t="s">
        <v>59</v>
      </c>
      <c r="E41" s="354"/>
      <c r="F41" s="354"/>
      <c r="G41" s="359"/>
    </row>
    <row r="42" spans="1:7">
      <c r="A42" s="363"/>
      <c r="B42" s="362" t="s">
        <v>64</v>
      </c>
      <c r="C42" s="361"/>
      <c r="D42" s="360" t="s">
        <v>59</v>
      </c>
      <c r="E42" s="354"/>
      <c r="F42" s="354"/>
      <c r="G42" s="359"/>
    </row>
    <row r="43" spans="1:7">
      <c r="A43" s="358"/>
      <c r="B43" s="357" t="s">
        <v>65</v>
      </c>
      <c r="C43" s="356"/>
      <c r="D43" s="355" t="s">
        <v>59</v>
      </c>
      <c r="E43" s="354"/>
      <c r="F43" s="354"/>
      <c r="G43" s="353"/>
    </row>
    <row r="44" spans="1:7">
      <c r="A44" s="746" t="s">
        <v>1930</v>
      </c>
      <c r="B44" s="746"/>
      <c r="C44" s="747"/>
      <c r="D44" s="748"/>
      <c r="E44" s="748"/>
      <c r="F44" s="748"/>
      <c r="G44" s="749"/>
    </row>
    <row r="45" spans="1:7" ht="42.75" customHeight="1">
      <c r="A45" s="746" t="s">
        <v>1929</v>
      </c>
      <c r="B45" s="746"/>
      <c r="C45" s="743" t="s">
        <v>2280</v>
      </c>
      <c r="D45" s="744"/>
      <c r="E45" s="744"/>
      <c r="F45" s="744"/>
      <c r="G45" s="744"/>
    </row>
    <row r="46" spans="1:7">
      <c r="A46" s="351"/>
      <c r="B46" s="351"/>
      <c r="C46" s="351"/>
      <c r="D46" s="351"/>
      <c r="E46" s="352"/>
      <c r="F46" s="352"/>
      <c r="G46" s="351"/>
    </row>
    <row r="47" spans="1:7">
      <c r="A47" s="348" t="s">
        <v>1928</v>
      </c>
    </row>
    <row r="48" spans="1:7">
      <c r="A48" s="742" t="s">
        <v>1927</v>
      </c>
      <c r="B48" s="742"/>
      <c r="C48" s="742"/>
      <c r="D48" s="742"/>
      <c r="E48" s="742"/>
      <c r="F48" s="742"/>
      <c r="G48" s="742"/>
    </row>
    <row r="49" spans="1:7">
      <c r="A49" s="742" t="s">
        <v>1926</v>
      </c>
      <c r="B49" s="742"/>
      <c r="C49" s="742"/>
      <c r="D49" s="742"/>
      <c r="E49" s="742"/>
      <c r="F49" s="742"/>
      <c r="G49" s="742"/>
    </row>
    <row r="50" spans="1:7">
      <c r="A50" s="742" t="s">
        <v>1925</v>
      </c>
      <c r="B50" s="742"/>
      <c r="C50" s="742"/>
      <c r="D50" s="742"/>
      <c r="E50" s="742"/>
      <c r="F50" s="742"/>
      <c r="G50" s="742"/>
    </row>
    <row r="51" spans="1:7">
      <c r="A51" s="742" t="s">
        <v>1924</v>
      </c>
      <c r="B51" s="742"/>
      <c r="C51" s="742"/>
      <c r="D51" s="742"/>
      <c r="E51" s="742"/>
      <c r="F51" s="742"/>
      <c r="G51" s="742"/>
    </row>
    <row r="52" spans="1:7">
      <c r="A52" s="742"/>
      <c r="B52" s="742"/>
      <c r="C52" s="742"/>
      <c r="D52" s="742"/>
      <c r="E52" s="742"/>
      <c r="F52" s="742"/>
      <c r="G52" s="742"/>
    </row>
    <row r="53" spans="1:7">
      <c r="A53" s="742"/>
      <c r="B53" s="742"/>
      <c r="C53" s="742"/>
      <c r="D53" s="742"/>
      <c r="E53" s="742"/>
      <c r="F53" s="742"/>
      <c r="G53" s="742"/>
    </row>
    <row r="54" spans="1:7">
      <c r="A54" s="742"/>
      <c r="B54" s="742"/>
      <c r="C54" s="742"/>
      <c r="D54" s="742"/>
      <c r="E54" s="742"/>
      <c r="F54" s="742"/>
      <c r="G54" s="742"/>
    </row>
    <row r="55" spans="1:7">
      <c r="A55" s="742"/>
      <c r="B55" s="742"/>
      <c r="C55" s="742"/>
      <c r="D55" s="742"/>
      <c r="E55" s="742"/>
      <c r="F55" s="742"/>
      <c r="G55" s="742"/>
    </row>
    <row r="56" spans="1:7">
      <c r="A56" s="742"/>
      <c r="B56" s="742"/>
      <c r="C56" s="742"/>
      <c r="D56" s="742"/>
      <c r="E56" s="742"/>
      <c r="F56" s="742"/>
      <c r="G56" s="742"/>
    </row>
    <row r="57" spans="1:7">
      <c r="A57" s="742"/>
      <c r="B57" s="742"/>
      <c r="C57" s="742"/>
      <c r="D57" s="742"/>
      <c r="E57" s="742"/>
      <c r="F57" s="742"/>
      <c r="G57" s="742"/>
    </row>
  </sheetData>
  <mergeCells count="18">
    <mergeCell ref="A50:G50"/>
    <mergeCell ref="A54:G54"/>
    <mergeCell ref="A55:G55"/>
    <mergeCell ref="A56:G56"/>
    <mergeCell ref="A57:G57"/>
    <mergeCell ref="A52:G52"/>
    <mergeCell ref="A53:G53"/>
    <mergeCell ref="A51:G51"/>
    <mergeCell ref="A49:G49"/>
    <mergeCell ref="C45:G45"/>
    <mergeCell ref="C1:D1"/>
    <mergeCell ref="A1:B1"/>
    <mergeCell ref="A44:B44"/>
    <mergeCell ref="A45:B45"/>
    <mergeCell ref="C44:G44"/>
    <mergeCell ref="C2:D2"/>
    <mergeCell ref="C3:D3"/>
    <mergeCell ref="A48:G48"/>
  </mergeCells>
  <phoneticPr fontId="28" type="noConversion"/>
  <hyperlinks>
    <hyperlink ref="G9" r:id="rId1" display="http://www.hydrocarbons-technology.com/news/news107085.html"/>
  </hyperlinks>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I59"/>
  <sheetViews>
    <sheetView workbookViewId="0">
      <selection sqref="A1:B1"/>
    </sheetView>
  </sheetViews>
  <sheetFormatPr defaultColWidth="8.85546875" defaultRowHeight="15.75"/>
  <cols>
    <col min="1" max="1" width="5.42578125" style="348" customWidth="1"/>
    <col min="2" max="2" width="31.7109375" style="349" customWidth="1"/>
    <col min="3" max="3" width="13.28515625" style="349" customWidth="1"/>
    <col min="4" max="4" width="15" style="349" customWidth="1"/>
    <col min="5" max="5" width="8.85546875" style="350"/>
    <col min="6" max="6" width="60.85546875" style="349" customWidth="1"/>
    <col min="7" max="16384" width="8.85546875" style="348"/>
  </cols>
  <sheetData>
    <row r="1" spans="1:6">
      <c r="A1" s="745" t="s">
        <v>2042</v>
      </c>
      <c r="B1" s="745"/>
      <c r="C1" s="745" t="s">
        <v>2041</v>
      </c>
      <c r="D1" s="745"/>
      <c r="E1" s="374" t="s">
        <v>2040</v>
      </c>
      <c r="F1" s="374" t="s">
        <v>2039</v>
      </c>
    </row>
    <row r="2" spans="1:6">
      <c r="A2" s="373" t="s">
        <v>2038</v>
      </c>
      <c r="B2" s="372"/>
      <c r="C2" s="750" t="s">
        <v>2037</v>
      </c>
      <c r="D2" s="751"/>
      <c r="E2" s="382"/>
      <c r="F2" s="381"/>
    </row>
    <row r="3" spans="1:6">
      <c r="A3" s="364" t="s">
        <v>2036</v>
      </c>
      <c r="B3" s="368"/>
      <c r="C3" s="752" t="s">
        <v>2035</v>
      </c>
      <c r="D3" s="753"/>
      <c r="E3" s="379"/>
      <c r="F3" s="375" t="s">
        <v>2034</v>
      </c>
    </row>
    <row r="4" spans="1:6">
      <c r="A4" s="363" t="s">
        <v>2033</v>
      </c>
      <c r="B4" s="367"/>
      <c r="C4" s="363"/>
      <c r="D4" s="368"/>
      <c r="E4" s="379"/>
      <c r="F4" s="375"/>
    </row>
    <row r="5" spans="1:6">
      <c r="A5" s="363"/>
      <c r="B5" s="367" t="s">
        <v>2032</v>
      </c>
      <c r="C5" s="349" t="s">
        <v>1012</v>
      </c>
      <c r="D5" s="360"/>
      <c r="E5" s="379"/>
      <c r="F5" s="375"/>
    </row>
    <row r="6" spans="1:6">
      <c r="A6" s="363"/>
      <c r="B6" s="367" t="s">
        <v>2031</v>
      </c>
      <c r="C6" s="364" t="s">
        <v>2030</v>
      </c>
      <c r="D6" s="360"/>
      <c r="E6" s="379">
        <v>1</v>
      </c>
      <c r="F6" s="380" t="s">
        <v>2029</v>
      </c>
    </row>
    <row r="7" spans="1:6">
      <c r="A7" s="363"/>
      <c r="B7" s="367" t="s">
        <v>2028</v>
      </c>
      <c r="C7" s="375">
        <v>2</v>
      </c>
      <c r="D7" s="360" t="s">
        <v>10</v>
      </c>
      <c r="E7" s="379"/>
      <c r="F7" s="375"/>
    </row>
    <row r="8" spans="1:6">
      <c r="A8" s="363"/>
      <c r="B8" s="367" t="s">
        <v>2027</v>
      </c>
      <c r="C8" s="375">
        <f>2370*3.048</f>
        <v>7223.76</v>
      </c>
      <c r="D8" s="360" t="s">
        <v>12</v>
      </c>
      <c r="E8" s="379">
        <v>2</v>
      </c>
      <c r="F8" s="375" t="s">
        <v>2026</v>
      </c>
    </row>
    <row r="9" spans="1:6">
      <c r="A9" s="363"/>
      <c r="B9" s="367" t="s">
        <v>2025</v>
      </c>
      <c r="C9" s="375">
        <v>400000</v>
      </c>
      <c r="D9" s="360" t="s">
        <v>15</v>
      </c>
      <c r="E9" s="379">
        <v>8</v>
      </c>
      <c r="F9" s="375" t="s">
        <v>2024</v>
      </c>
    </row>
    <row r="10" spans="1:6">
      <c r="A10" s="363"/>
      <c r="B10" s="367" t="s">
        <v>2023</v>
      </c>
      <c r="C10" s="375">
        <v>67</v>
      </c>
      <c r="D10" s="360"/>
      <c r="E10" s="379">
        <v>7</v>
      </c>
      <c r="F10" s="375" t="s">
        <v>2022</v>
      </c>
    </row>
    <row r="11" spans="1:6">
      <c r="A11" s="363"/>
      <c r="B11" s="367" t="s">
        <v>2021</v>
      </c>
      <c r="C11" s="375"/>
      <c r="D11" s="360"/>
      <c r="E11" s="379"/>
      <c r="F11" s="375"/>
    </row>
    <row r="12" spans="1:6">
      <c r="A12" s="363"/>
      <c r="B12" s="367" t="s">
        <v>2020</v>
      </c>
      <c r="C12" s="375"/>
      <c r="D12" s="360" t="s">
        <v>19</v>
      </c>
      <c r="E12" s="379"/>
      <c r="F12" s="375"/>
    </row>
    <row r="13" spans="1:6">
      <c r="A13" s="363"/>
      <c r="B13" s="367" t="s">
        <v>2019</v>
      </c>
      <c r="C13" s="375">
        <v>22.58</v>
      </c>
      <c r="D13" s="360" t="s">
        <v>21</v>
      </c>
      <c r="E13" s="379">
        <v>5</v>
      </c>
      <c r="F13" s="375" t="s">
        <v>2018</v>
      </c>
    </row>
    <row r="14" spans="1:6">
      <c r="A14" s="363"/>
      <c r="B14" s="367" t="s">
        <v>2017</v>
      </c>
      <c r="C14" s="375">
        <v>3965</v>
      </c>
      <c r="D14" s="360" t="s">
        <v>24</v>
      </c>
      <c r="E14" s="379">
        <v>5</v>
      </c>
      <c r="F14" s="375" t="s">
        <v>2016</v>
      </c>
    </row>
    <row r="15" spans="1:6">
      <c r="A15" s="363"/>
      <c r="B15" s="367"/>
      <c r="C15" s="375"/>
      <c r="D15" s="360"/>
      <c r="E15" s="354"/>
      <c r="F15" s="375"/>
    </row>
    <row r="16" spans="1:6">
      <c r="A16" s="363" t="s">
        <v>2015</v>
      </c>
      <c r="B16" s="367"/>
      <c r="C16" s="375"/>
      <c r="D16" s="360"/>
      <c r="E16" s="354"/>
      <c r="F16" s="375"/>
    </row>
    <row r="17" spans="1:9">
      <c r="A17" s="363"/>
      <c r="B17" s="367" t="s">
        <v>2014</v>
      </c>
      <c r="C17" s="375">
        <v>750</v>
      </c>
      <c r="D17" s="360" t="s">
        <v>28</v>
      </c>
      <c r="E17" s="354">
        <v>11</v>
      </c>
      <c r="F17" s="375" t="s">
        <v>2013</v>
      </c>
      <c r="H17" s="348">
        <v>135</v>
      </c>
      <c r="I17" s="348" t="s">
        <v>2012</v>
      </c>
    </row>
    <row r="18" spans="1:9">
      <c r="A18" s="363"/>
      <c r="B18" s="367" t="s">
        <v>2011</v>
      </c>
      <c r="C18" s="375">
        <v>0.05</v>
      </c>
      <c r="D18" s="360" t="s">
        <v>31</v>
      </c>
      <c r="E18" s="354"/>
      <c r="F18" s="375" t="s">
        <v>2010</v>
      </c>
      <c r="H18" s="348">
        <f>H17*35.314</f>
        <v>4767.3900000000003</v>
      </c>
      <c r="I18" s="348" t="s">
        <v>2009</v>
      </c>
    </row>
    <row r="19" spans="1:9">
      <c r="A19" s="363"/>
      <c r="B19" s="365" t="s">
        <v>2008</v>
      </c>
      <c r="C19" s="375">
        <v>1</v>
      </c>
      <c r="D19" s="360" t="s">
        <v>31</v>
      </c>
      <c r="E19" s="354"/>
      <c r="F19" s="375" t="s">
        <v>2007</v>
      </c>
      <c r="H19" s="348">
        <f>H18*0.159</f>
        <v>758.01501000000007</v>
      </c>
      <c r="I19" s="348" t="s">
        <v>2006</v>
      </c>
    </row>
    <row r="20" spans="1:9">
      <c r="A20" s="363"/>
      <c r="B20" s="365" t="s">
        <v>2005</v>
      </c>
      <c r="C20" s="375">
        <v>0</v>
      </c>
      <c r="D20" s="360" t="s">
        <v>35</v>
      </c>
      <c r="E20" s="354"/>
      <c r="F20" s="375"/>
    </row>
    <row r="21" spans="1:9">
      <c r="A21" s="363"/>
      <c r="B21" s="365" t="s">
        <v>2004</v>
      </c>
      <c r="C21" s="375">
        <v>0</v>
      </c>
      <c r="D21" s="360" t="s">
        <v>28</v>
      </c>
      <c r="E21" s="378"/>
      <c r="F21" s="375"/>
    </row>
    <row r="22" spans="1:9">
      <c r="A22" s="363"/>
      <c r="B22" s="365" t="s">
        <v>2003</v>
      </c>
      <c r="C22" s="375">
        <v>0</v>
      </c>
      <c r="D22" s="360" t="s">
        <v>39</v>
      </c>
      <c r="E22" s="354"/>
      <c r="F22" s="375"/>
    </row>
    <row r="23" spans="1:9">
      <c r="A23" s="363"/>
      <c r="B23" s="365" t="s">
        <v>2002</v>
      </c>
      <c r="C23" s="375">
        <v>1</v>
      </c>
      <c r="D23" s="360" t="s">
        <v>41</v>
      </c>
      <c r="E23" s="354"/>
      <c r="F23" s="375"/>
    </row>
    <row r="24" spans="1:9">
      <c r="A24" s="363"/>
      <c r="B24" s="365" t="s">
        <v>2001</v>
      </c>
      <c r="C24" s="375">
        <v>0</v>
      </c>
      <c r="D24" s="360" t="s">
        <v>41</v>
      </c>
      <c r="E24" s="354"/>
      <c r="F24" s="375"/>
    </row>
    <row r="25" spans="1:9">
      <c r="A25" s="363"/>
      <c r="B25" s="367" t="s">
        <v>2000</v>
      </c>
      <c r="C25" s="375">
        <v>0</v>
      </c>
      <c r="D25" s="360" t="s">
        <v>41</v>
      </c>
      <c r="E25" s="354"/>
      <c r="F25" s="375"/>
    </row>
    <row r="26" spans="1:9">
      <c r="A26" s="363"/>
      <c r="B26" s="367" t="s">
        <v>1999</v>
      </c>
      <c r="C26" s="375">
        <v>0</v>
      </c>
      <c r="D26" s="360" t="s">
        <v>41</v>
      </c>
      <c r="E26" s="354"/>
      <c r="F26" s="375"/>
    </row>
    <row r="27" spans="1:9">
      <c r="A27" s="363"/>
      <c r="B27" s="367"/>
      <c r="C27" s="375"/>
      <c r="D27" s="360"/>
      <c r="E27" s="354"/>
      <c r="F27" s="375"/>
    </row>
    <row r="28" spans="1:9">
      <c r="A28" s="363" t="s">
        <v>1998</v>
      </c>
      <c r="B28" s="367"/>
      <c r="C28" s="375"/>
      <c r="D28" s="360"/>
      <c r="E28" s="354"/>
      <c r="F28" s="375"/>
    </row>
    <row r="29" spans="1:9">
      <c r="A29" s="363"/>
      <c r="B29" s="367" t="s">
        <v>1997</v>
      </c>
      <c r="C29" s="375">
        <v>0</v>
      </c>
      <c r="D29" s="360" t="s">
        <v>48</v>
      </c>
      <c r="E29" s="354"/>
      <c r="F29" s="375"/>
    </row>
    <row r="30" spans="1:9">
      <c r="A30" s="363"/>
      <c r="B30" s="365" t="s">
        <v>1996</v>
      </c>
      <c r="C30" s="375"/>
      <c r="D30" s="360" t="s">
        <v>50</v>
      </c>
      <c r="E30" s="354"/>
      <c r="F30" s="375"/>
    </row>
    <row r="31" spans="1:9">
      <c r="A31" s="363"/>
      <c r="B31" s="365" t="s">
        <v>1995</v>
      </c>
      <c r="C31" s="375"/>
      <c r="D31" s="360" t="s">
        <v>50</v>
      </c>
      <c r="E31" s="354"/>
      <c r="F31" s="375"/>
    </row>
    <row r="32" spans="1:9">
      <c r="A32" s="363"/>
      <c r="B32" s="365" t="s">
        <v>1994</v>
      </c>
      <c r="C32" s="375">
        <v>0</v>
      </c>
      <c r="D32" s="360" t="s">
        <v>41</v>
      </c>
      <c r="E32" s="354"/>
      <c r="F32" s="375"/>
    </row>
    <row r="33" spans="1:6">
      <c r="A33" s="364"/>
      <c r="B33" s="368"/>
      <c r="C33" s="375"/>
      <c r="D33" s="368"/>
      <c r="E33" s="354"/>
      <c r="F33" s="375"/>
    </row>
    <row r="34" spans="1:6">
      <c r="A34" s="363" t="s">
        <v>1993</v>
      </c>
      <c r="B34" s="367"/>
      <c r="C34" s="375"/>
      <c r="D34" s="360"/>
      <c r="E34" s="354"/>
      <c r="F34" s="375"/>
    </row>
    <row r="35" spans="1:6">
      <c r="A35" s="363"/>
      <c r="B35" s="367" t="s">
        <v>1992</v>
      </c>
      <c r="C35" s="375">
        <v>21.6</v>
      </c>
      <c r="D35" s="360" t="s">
        <v>56</v>
      </c>
      <c r="E35" s="354">
        <v>8</v>
      </c>
      <c r="F35" s="375"/>
    </row>
    <row r="36" spans="1:6">
      <c r="A36" s="363"/>
      <c r="B36" s="365" t="s">
        <v>1991</v>
      </c>
      <c r="C36" s="375"/>
      <c r="D36" s="360"/>
      <c r="E36" s="354"/>
      <c r="F36" s="375"/>
    </row>
    <row r="37" spans="1:6">
      <c r="A37" s="363"/>
      <c r="B37" s="367"/>
      <c r="C37" s="375"/>
      <c r="D37" s="360" t="s">
        <v>59</v>
      </c>
      <c r="E37" s="354"/>
      <c r="F37" s="375"/>
    </row>
    <row r="38" spans="1:6">
      <c r="A38" s="363"/>
      <c r="B38" s="377"/>
      <c r="C38" s="375"/>
      <c r="D38" s="360" t="s">
        <v>59</v>
      </c>
      <c r="E38" s="354"/>
      <c r="F38" s="375"/>
    </row>
    <row r="39" spans="1:6">
      <c r="A39" s="363"/>
      <c r="B39" s="376"/>
      <c r="C39" s="364"/>
      <c r="D39" s="360" t="s">
        <v>59</v>
      </c>
      <c r="E39" s="354"/>
      <c r="F39" s="359"/>
    </row>
    <row r="40" spans="1:6">
      <c r="A40" s="363"/>
      <c r="B40" s="376"/>
      <c r="C40" s="364"/>
      <c r="D40" s="360" t="s">
        <v>59</v>
      </c>
      <c r="E40" s="354"/>
      <c r="F40" s="359"/>
    </row>
    <row r="41" spans="1:6">
      <c r="A41" s="363"/>
      <c r="B41" s="376"/>
      <c r="C41" s="364"/>
      <c r="D41" s="360" t="s">
        <v>59</v>
      </c>
      <c r="E41" s="354"/>
      <c r="F41" s="359"/>
    </row>
    <row r="42" spans="1:6">
      <c r="A42" s="363"/>
      <c r="B42" s="367"/>
      <c r="C42" s="364"/>
      <c r="D42" s="360" t="s">
        <v>59</v>
      </c>
      <c r="E42" s="354"/>
      <c r="F42" s="359"/>
    </row>
    <row r="43" spans="1:6">
      <c r="A43" s="363"/>
      <c r="B43" s="367"/>
      <c r="C43" s="364"/>
      <c r="D43" s="360" t="s">
        <v>59</v>
      </c>
      <c r="E43" s="354"/>
      <c r="F43" s="359"/>
    </row>
    <row r="44" spans="1:6">
      <c r="A44" s="746" t="s">
        <v>1990</v>
      </c>
      <c r="B44" s="746"/>
      <c r="C44" s="754"/>
      <c r="D44" s="748"/>
      <c r="E44" s="748"/>
      <c r="F44" s="749"/>
    </row>
    <row r="45" spans="1:6">
      <c r="A45" s="746" t="s">
        <v>1989</v>
      </c>
      <c r="B45" s="746"/>
      <c r="C45" s="480" t="s">
        <v>2496</v>
      </c>
      <c r="D45" s="375"/>
      <c r="E45" s="375"/>
      <c r="F45" s="375"/>
    </row>
    <row r="46" spans="1:6">
      <c r="A46" s="351"/>
      <c r="B46" s="351"/>
      <c r="C46" s="351"/>
      <c r="D46" s="351"/>
      <c r="E46" s="352"/>
      <c r="F46" s="351"/>
    </row>
    <row r="47" spans="1:6">
      <c r="A47" s="348" t="s">
        <v>1928</v>
      </c>
    </row>
    <row r="48" spans="1:6">
      <c r="A48" s="375"/>
      <c r="B48" s="375"/>
      <c r="C48" s="375"/>
      <c r="D48" s="375"/>
      <c r="E48" s="375"/>
      <c r="F48" s="375"/>
    </row>
    <row r="49" spans="1:6">
      <c r="A49" s="375" t="s">
        <v>1988</v>
      </c>
      <c r="B49" s="375"/>
      <c r="C49" s="375"/>
      <c r="D49" s="375"/>
      <c r="E49" s="375"/>
      <c r="F49" s="375"/>
    </row>
    <row r="50" spans="1:6">
      <c r="A50" s="375" t="s">
        <v>1987</v>
      </c>
      <c r="B50" s="375"/>
      <c r="C50" s="375"/>
      <c r="D50" s="375"/>
      <c r="E50" s="375"/>
      <c r="F50" s="375"/>
    </row>
    <row r="51" spans="1:6">
      <c r="A51" s="746" t="s">
        <v>1986</v>
      </c>
      <c r="B51" s="746"/>
      <c r="C51" s="746"/>
      <c r="D51" s="746"/>
      <c r="E51" s="746"/>
      <c r="F51" s="746"/>
    </row>
    <row r="52" spans="1:6">
      <c r="A52" s="746" t="s">
        <v>1985</v>
      </c>
      <c r="B52" s="746"/>
      <c r="C52" s="746"/>
      <c r="D52" s="746"/>
      <c r="E52" s="746"/>
      <c r="F52" s="746"/>
    </row>
    <row r="53" spans="1:6">
      <c r="A53" s="746" t="s">
        <v>1984</v>
      </c>
      <c r="B53" s="746"/>
      <c r="C53" s="746"/>
      <c r="D53" s="746"/>
      <c r="E53" s="746"/>
      <c r="F53" s="746"/>
    </row>
    <row r="54" spans="1:6">
      <c r="A54" s="348" t="s">
        <v>1983</v>
      </c>
    </row>
    <row r="55" spans="1:6">
      <c r="A55" s="348" t="s">
        <v>1982</v>
      </c>
    </row>
    <row r="56" spans="1:6">
      <c r="A56" s="348" t="s">
        <v>1981</v>
      </c>
    </row>
    <row r="57" spans="1:6">
      <c r="A57" s="348" t="s">
        <v>1980</v>
      </c>
    </row>
    <row r="58" spans="1:6">
      <c r="A58" s="348" t="s">
        <v>1979</v>
      </c>
    </row>
    <row r="59" spans="1:6">
      <c r="A59" s="348" t="s">
        <v>1978</v>
      </c>
    </row>
  </sheetData>
  <mergeCells count="10">
    <mergeCell ref="A51:F51"/>
    <mergeCell ref="A52:F52"/>
    <mergeCell ref="A53:F53"/>
    <mergeCell ref="C1:D1"/>
    <mergeCell ref="A1:B1"/>
    <mergeCell ref="A44:B44"/>
    <mergeCell ref="A45:B45"/>
    <mergeCell ref="C44:F44"/>
    <mergeCell ref="C2:D2"/>
    <mergeCell ref="C3:D3"/>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G57"/>
  <sheetViews>
    <sheetView workbookViewId="0">
      <selection activeCell="F18" sqref="F18"/>
    </sheetView>
  </sheetViews>
  <sheetFormatPr defaultColWidth="9" defaultRowHeight="15.75"/>
  <cols>
    <col min="1" max="1" width="5.28515625" style="272" customWidth="1"/>
    <col min="2" max="2" width="31.28515625" style="273" customWidth="1"/>
    <col min="3" max="3" width="9" style="273"/>
    <col min="4" max="4" width="15" style="273" customWidth="1"/>
    <col min="5" max="5" width="9" style="274"/>
    <col min="6" max="6" width="20" style="274" bestFit="1" customWidth="1"/>
    <col min="7" max="7" width="60.85546875" style="273" customWidth="1"/>
    <col min="8" max="16384" width="9" style="272"/>
  </cols>
  <sheetData>
    <row r="1" spans="1:7">
      <c r="A1" s="755" t="s">
        <v>282</v>
      </c>
      <c r="B1" s="755"/>
      <c r="C1" s="755" t="s">
        <v>283</v>
      </c>
      <c r="D1" s="755"/>
      <c r="E1" s="295" t="s">
        <v>284</v>
      </c>
      <c r="F1" s="295" t="s">
        <v>1208</v>
      </c>
      <c r="G1" s="295" t="s">
        <v>285</v>
      </c>
    </row>
    <row r="2" spans="1:7">
      <c r="A2" s="294" t="s">
        <v>286</v>
      </c>
      <c r="B2" s="293"/>
      <c r="C2" s="761"/>
      <c r="D2" s="762"/>
      <c r="E2" s="278"/>
      <c r="F2" s="278"/>
      <c r="G2" s="277"/>
    </row>
    <row r="3" spans="1:7" ht="47.25">
      <c r="A3" s="287" t="s">
        <v>288</v>
      </c>
      <c r="B3" s="291"/>
      <c r="C3" s="763" t="s">
        <v>1835</v>
      </c>
      <c r="D3" s="764"/>
      <c r="E3" s="278">
        <v>1</v>
      </c>
      <c r="F3" s="278"/>
      <c r="G3" s="289" t="s">
        <v>1834</v>
      </c>
    </row>
    <row r="4" spans="1:7">
      <c r="A4" s="286" t="s">
        <v>291</v>
      </c>
      <c r="B4" s="290"/>
      <c r="C4" s="286"/>
      <c r="D4" s="291"/>
      <c r="E4" s="278"/>
      <c r="F4" s="278"/>
      <c r="G4" s="277"/>
    </row>
    <row r="5" spans="1:7">
      <c r="A5" s="286"/>
      <c r="B5" s="290" t="s">
        <v>292</v>
      </c>
      <c r="C5" s="287" t="s">
        <v>1836</v>
      </c>
      <c r="D5" s="283"/>
      <c r="E5" s="278"/>
      <c r="F5" s="278"/>
      <c r="G5" s="277"/>
    </row>
    <row r="6" spans="1:7">
      <c r="A6" s="286"/>
      <c r="B6" s="290" t="s">
        <v>294</v>
      </c>
      <c r="C6" s="290" t="s">
        <v>1833</v>
      </c>
      <c r="D6" s="283"/>
      <c r="E6" s="278"/>
      <c r="F6" s="278"/>
      <c r="G6" s="287"/>
    </row>
    <row r="7" spans="1:7" ht="47.25">
      <c r="A7" s="286"/>
      <c r="B7" s="290" t="s">
        <v>296</v>
      </c>
      <c r="C7" s="287">
        <f>2016-1934+1</f>
        <v>83</v>
      </c>
      <c r="D7" s="283" t="s">
        <v>10</v>
      </c>
      <c r="E7" s="278">
        <v>2</v>
      </c>
      <c r="F7" s="278"/>
      <c r="G7" s="289" t="s">
        <v>1832</v>
      </c>
    </row>
    <row r="8" spans="1:7" ht="47.25">
      <c r="A8" s="286"/>
      <c r="B8" s="290" t="s">
        <v>298</v>
      </c>
      <c r="C8" s="292" t="s">
        <v>1831</v>
      </c>
      <c r="D8" s="283" t="s">
        <v>12</v>
      </c>
      <c r="E8" s="278">
        <v>3</v>
      </c>
      <c r="F8" s="278"/>
      <c r="G8" s="289" t="s">
        <v>1830</v>
      </c>
    </row>
    <row r="9" spans="1:7" ht="63">
      <c r="A9" s="286"/>
      <c r="B9" s="290" t="s">
        <v>300</v>
      </c>
      <c r="C9" s="292">
        <v>250000</v>
      </c>
      <c r="D9" s="283" t="s">
        <v>15</v>
      </c>
      <c r="E9" s="278">
        <v>4</v>
      </c>
      <c r="F9" s="278"/>
      <c r="G9" s="289" t="s">
        <v>1829</v>
      </c>
    </row>
    <row r="10" spans="1:7" ht="31.5">
      <c r="A10" s="286"/>
      <c r="B10" s="290" t="s">
        <v>301</v>
      </c>
      <c r="C10" s="287">
        <v>150</v>
      </c>
      <c r="D10" s="283"/>
      <c r="E10" s="278" t="s">
        <v>2645</v>
      </c>
      <c r="F10" s="278"/>
      <c r="G10" s="289" t="s">
        <v>2646</v>
      </c>
    </row>
    <row r="11" spans="1:7" ht="78.75">
      <c r="A11" s="286"/>
      <c r="B11" s="290" t="s">
        <v>302</v>
      </c>
      <c r="C11" s="287">
        <v>7</v>
      </c>
      <c r="D11" s="283"/>
      <c r="E11" s="278">
        <v>1</v>
      </c>
      <c r="F11" s="278"/>
      <c r="G11" s="289" t="s">
        <v>1828</v>
      </c>
    </row>
    <row r="12" spans="1:7">
      <c r="A12" s="286"/>
      <c r="B12" s="290" t="s">
        <v>303</v>
      </c>
      <c r="C12" s="287"/>
      <c r="D12" s="283" t="s">
        <v>19</v>
      </c>
      <c r="E12" s="278"/>
      <c r="F12" s="278"/>
      <c r="G12" s="277"/>
    </row>
    <row r="13" spans="1:7">
      <c r="A13" s="286"/>
      <c r="B13" s="290" t="s">
        <v>305</v>
      </c>
      <c r="C13" s="287">
        <v>10000</v>
      </c>
      <c r="D13" s="283" t="s">
        <v>21</v>
      </c>
      <c r="E13" s="278">
        <v>6</v>
      </c>
      <c r="F13" s="278"/>
      <c r="G13" s="277" t="s">
        <v>2640</v>
      </c>
    </row>
    <row r="14" spans="1:7" ht="47.25">
      <c r="A14" s="286"/>
      <c r="B14" s="290" t="s">
        <v>306</v>
      </c>
      <c r="C14" s="292">
        <v>1100</v>
      </c>
      <c r="D14" s="283" t="s">
        <v>24</v>
      </c>
      <c r="E14" s="278">
        <v>1</v>
      </c>
      <c r="F14" s="278"/>
      <c r="G14" s="289" t="s">
        <v>1827</v>
      </c>
    </row>
    <row r="15" spans="1:7">
      <c r="A15" s="286"/>
      <c r="B15" s="290"/>
      <c r="C15" s="287"/>
      <c r="D15" s="283"/>
      <c r="E15" s="278"/>
      <c r="F15" s="278"/>
      <c r="G15" s="277"/>
    </row>
    <row r="16" spans="1:7">
      <c r="A16" s="286" t="s">
        <v>307</v>
      </c>
      <c r="B16" s="290"/>
      <c r="C16" s="287"/>
      <c r="D16" s="283"/>
      <c r="E16" s="278"/>
      <c r="F16" s="278"/>
      <c r="G16" s="277"/>
    </row>
    <row r="17" spans="1:7" ht="49.5" customHeight="1">
      <c r="A17" s="286"/>
      <c r="B17" s="290" t="s">
        <v>308</v>
      </c>
      <c r="C17" s="287"/>
      <c r="D17" s="283" t="s">
        <v>28</v>
      </c>
      <c r="E17" s="278"/>
      <c r="F17" s="278"/>
      <c r="G17" s="277"/>
    </row>
    <row r="18" spans="1:7" ht="126">
      <c r="A18" s="286"/>
      <c r="B18" s="290" t="s">
        <v>309</v>
      </c>
      <c r="C18" s="287">
        <v>1</v>
      </c>
      <c r="D18" s="283" t="s">
        <v>31</v>
      </c>
      <c r="E18" s="278"/>
      <c r="F18" s="278"/>
      <c r="G18" s="277" t="s">
        <v>2643</v>
      </c>
    </row>
    <row r="19" spans="1:7">
      <c r="A19" s="286"/>
      <c r="B19" s="288" t="s">
        <v>311</v>
      </c>
      <c r="C19" s="287"/>
      <c r="D19" s="283" t="s">
        <v>31</v>
      </c>
      <c r="E19" s="278"/>
      <c r="F19" s="278"/>
      <c r="G19" s="277">
        <v>1.1000000000000001</v>
      </c>
    </row>
    <row r="20" spans="1:7">
      <c r="A20" s="286"/>
      <c r="B20" s="288" t="s">
        <v>313</v>
      </c>
      <c r="C20" s="287"/>
      <c r="D20" s="283" t="s">
        <v>35</v>
      </c>
      <c r="E20" s="278"/>
      <c r="F20" s="278"/>
      <c r="G20" s="277"/>
    </row>
    <row r="21" spans="1:7">
      <c r="A21" s="286"/>
      <c r="B21" s="288" t="s">
        <v>314</v>
      </c>
      <c r="C21" s="287"/>
      <c r="D21" s="283" t="s">
        <v>28</v>
      </c>
      <c r="E21" s="278"/>
      <c r="F21" s="278"/>
      <c r="G21" s="277"/>
    </row>
    <row r="22" spans="1:7">
      <c r="A22" s="286"/>
      <c r="B22" s="288" t="s">
        <v>315</v>
      </c>
      <c r="C22" s="287"/>
      <c r="D22" s="283" t="s">
        <v>39</v>
      </c>
      <c r="E22" s="278"/>
      <c r="F22" s="278"/>
      <c r="G22" s="277"/>
    </row>
    <row r="23" spans="1:7">
      <c r="A23" s="286"/>
      <c r="B23" s="288" t="s">
        <v>317</v>
      </c>
      <c r="C23" s="287"/>
      <c r="D23" s="283" t="s">
        <v>41</v>
      </c>
      <c r="E23" s="278"/>
      <c r="F23" s="278"/>
      <c r="G23" s="277"/>
    </row>
    <row r="24" spans="1:7">
      <c r="A24" s="286"/>
      <c r="B24" s="288" t="s">
        <v>318</v>
      </c>
      <c r="C24" s="287"/>
      <c r="D24" s="283" t="s">
        <v>41</v>
      </c>
      <c r="E24" s="278"/>
      <c r="F24" s="278"/>
      <c r="G24" s="277"/>
    </row>
    <row r="25" spans="1:7">
      <c r="A25" s="286"/>
      <c r="B25" s="290" t="s">
        <v>319</v>
      </c>
      <c r="C25" s="287"/>
      <c r="D25" s="283" t="s">
        <v>41</v>
      </c>
      <c r="E25" s="278"/>
      <c r="F25" s="278"/>
      <c r="G25" s="277"/>
    </row>
    <row r="26" spans="1:7">
      <c r="A26" s="286"/>
      <c r="B26" s="290" t="s">
        <v>320</v>
      </c>
      <c r="C26" s="287"/>
      <c r="D26" s="283" t="s">
        <v>41</v>
      </c>
      <c r="E26" s="278"/>
      <c r="F26" s="278"/>
      <c r="G26" s="277"/>
    </row>
    <row r="27" spans="1:7">
      <c r="A27" s="286"/>
      <c r="B27" s="290"/>
      <c r="C27" s="287"/>
      <c r="D27" s="283"/>
      <c r="E27" s="278"/>
      <c r="F27" s="278"/>
      <c r="G27" s="277"/>
    </row>
    <row r="28" spans="1:7">
      <c r="A28" s="286" t="s">
        <v>322</v>
      </c>
      <c r="B28" s="290"/>
      <c r="C28" s="287"/>
      <c r="D28" s="283"/>
      <c r="E28" s="278"/>
      <c r="F28" s="278"/>
      <c r="G28" s="277"/>
    </row>
    <row r="29" spans="1:7">
      <c r="A29" s="286"/>
      <c r="B29" s="290" t="s">
        <v>323</v>
      </c>
      <c r="C29" s="287"/>
      <c r="D29" s="283" t="s">
        <v>48</v>
      </c>
      <c r="E29" s="278"/>
      <c r="F29" s="278"/>
      <c r="G29" s="277"/>
    </row>
    <row r="30" spans="1:7">
      <c r="A30" s="286"/>
      <c r="B30" s="288" t="s">
        <v>324</v>
      </c>
      <c r="C30" s="287"/>
      <c r="D30" s="283" t="s">
        <v>50</v>
      </c>
      <c r="E30" s="278"/>
      <c r="F30" s="278"/>
      <c r="G30" s="277"/>
    </row>
    <row r="31" spans="1:7">
      <c r="A31" s="286"/>
      <c r="B31" s="288" t="s">
        <v>325</v>
      </c>
      <c r="C31" s="287"/>
      <c r="D31" s="283" t="s">
        <v>50</v>
      </c>
      <c r="E31" s="278"/>
      <c r="F31" s="278"/>
      <c r="G31" s="277"/>
    </row>
    <row r="32" spans="1:7">
      <c r="A32" s="286"/>
      <c r="B32" s="288" t="s">
        <v>326</v>
      </c>
      <c r="C32" s="287"/>
      <c r="D32" s="283" t="s">
        <v>41</v>
      </c>
      <c r="E32" s="278"/>
      <c r="F32" s="278"/>
      <c r="G32" s="277"/>
    </row>
    <row r="33" spans="1:7">
      <c r="A33" s="287"/>
      <c r="B33" s="291"/>
      <c r="C33" s="287"/>
      <c r="D33" s="291"/>
      <c r="E33" s="278"/>
      <c r="F33" s="278"/>
      <c r="G33" s="277"/>
    </row>
    <row r="34" spans="1:7">
      <c r="A34" s="286" t="s">
        <v>327</v>
      </c>
      <c r="B34" s="290"/>
      <c r="C34" s="287"/>
      <c r="D34" s="283"/>
      <c r="E34" s="278"/>
      <c r="F34" s="278"/>
      <c r="G34" s="277"/>
    </row>
    <row r="35" spans="1:7" ht="47.25">
      <c r="A35" s="286"/>
      <c r="B35" s="290" t="s">
        <v>328</v>
      </c>
      <c r="C35" s="290">
        <v>36</v>
      </c>
      <c r="D35" s="283" t="s">
        <v>56</v>
      </c>
      <c r="E35" s="278">
        <v>1</v>
      </c>
      <c r="F35" s="278"/>
      <c r="G35" s="289" t="s">
        <v>1827</v>
      </c>
    </row>
    <row r="36" spans="1:7">
      <c r="A36" s="286"/>
      <c r="B36" s="288" t="s">
        <v>330</v>
      </c>
      <c r="C36" s="287"/>
      <c r="D36" s="283"/>
      <c r="E36" s="278"/>
      <c r="F36" s="278"/>
      <c r="G36" s="277"/>
    </row>
    <row r="37" spans="1:7">
      <c r="A37" s="286"/>
      <c r="B37" s="285" t="s">
        <v>58</v>
      </c>
      <c r="C37" s="284"/>
      <c r="D37" s="283" t="s">
        <v>59</v>
      </c>
      <c r="E37" s="278"/>
      <c r="F37" s="278"/>
      <c r="G37" s="277"/>
    </row>
    <row r="38" spans="1:7">
      <c r="A38" s="286"/>
      <c r="B38" s="285" t="s">
        <v>60</v>
      </c>
      <c r="C38" s="284"/>
      <c r="D38" s="283" t="s">
        <v>59</v>
      </c>
      <c r="E38" s="278"/>
      <c r="F38" s="278"/>
      <c r="G38" s="277"/>
    </row>
    <row r="39" spans="1:7">
      <c r="A39" s="286"/>
      <c r="B39" s="285" t="s">
        <v>61</v>
      </c>
      <c r="C39" s="284"/>
      <c r="D39" s="283" t="s">
        <v>59</v>
      </c>
      <c r="E39" s="278"/>
      <c r="F39" s="278"/>
      <c r="G39" s="277"/>
    </row>
    <row r="40" spans="1:7">
      <c r="A40" s="286"/>
      <c r="B40" s="285" t="s">
        <v>62</v>
      </c>
      <c r="C40" s="284"/>
      <c r="D40" s="283" t="s">
        <v>59</v>
      </c>
      <c r="E40" s="278"/>
      <c r="F40" s="278"/>
      <c r="G40" s="277"/>
    </row>
    <row r="41" spans="1:7">
      <c r="A41" s="286"/>
      <c r="B41" s="285" t="s">
        <v>63</v>
      </c>
      <c r="C41" s="284"/>
      <c r="D41" s="283" t="s">
        <v>59</v>
      </c>
      <c r="E41" s="278"/>
      <c r="F41" s="278"/>
      <c r="G41" s="277"/>
    </row>
    <row r="42" spans="1:7">
      <c r="A42" s="286"/>
      <c r="B42" s="285" t="s">
        <v>64</v>
      </c>
      <c r="C42" s="284"/>
      <c r="D42" s="283" t="s">
        <v>59</v>
      </c>
      <c r="E42" s="278"/>
      <c r="F42" s="278"/>
      <c r="G42" s="277"/>
    </row>
    <row r="43" spans="1:7">
      <c r="A43" s="282"/>
      <c r="B43" s="281" t="s">
        <v>65</v>
      </c>
      <c r="C43" s="280"/>
      <c r="D43" s="279" t="s">
        <v>59</v>
      </c>
      <c r="E43" s="278"/>
      <c r="F43" s="278"/>
      <c r="G43" s="277"/>
    </row>
    <row r="44" spans="1:7">
      <c r="A44" s="756" t="s">
        <v>331</v>
      </c>
      <c r="B44" s="756"/>
      <c r="C44" s="757"/>
      <c r="D44" s="758"/>
      <c r="E44" s="758"/>
      <c r="F44" s="758"/>
      <c r="G44" s="759"/>
    </row>
    <row r="45" spans="1:7" ht="42.75" customHeight="1">
      <c r="A45" s="756" t="s">
        <v>333</v>
      </c>
      <c r="B45" s="756"/>
      <c r="C45" s="765" t="s">
        <v>2282</v>
      </c>
      <c r="D45" s="766"/>
      <c r="E45" s="766"/>
      <c r="F45" s="766"/>
      <c r="G45" s="766"/>
    </row>
    <row r="46" spans="1:7">
      <c r="A46" s="275"/>
      <c r="B46" s="275"/>
      <c r="C46" s="275"/>
      <c r="D46" s="275"/>
      <c r="E46" s="276"/>
      <c r="F46" s="276"/>
      <c r="G46" s="275"/>
    </row>
    <row r="47" spans="1:7">
      <c r="A47" s="272" t="s">
        <v>334</v>
      </c>
    </row>
    <row r="48" spans="1:7">
      <c r="A48" s="760" t="s">
        <v>1826</v>
      </c>
      <c r="B48" s="760"/>
      <c r="C48" s="760"/>
      <c r="D48" s="760"/>
      <c r="E48" s="760"/>
      <c r="F48" s="760"/>
      <c r="G48" s="760"/>
    </row>
    <row r="49" spans="1:7">
      <c r="A49" s="760" t="s">
        <v>1825</v>
      </c>
      <c r="B49" s="760"/>
      <c r="C49" s="760"/>
      <c r="D49" s="760"/>
      <c r="E49" s="760"/>
      <c r="F49" s="760"/>
      <c r="G49" s="760"/>
    </row>
    <row r="50" spans="1:7">
      <c r="A50" s="760" t="s">
        <v>1824</v>
      </c>
      <c r="B50" s="760"/>
      <c r="C50" s="760"/>
      <c r="D50" s="760"/>
      <c r="E50" s="760"/>
      <c r="F50" s="760"/>
      <c r="G50" s="760"/>
    </row>
    <row r="51" spans="1:7">
      <c r="A51" s="760" t="s">
        <v>1823</v>
      </c>
      <c r="B51" s="760"/>
      <c r="C51" s="760"/>
      <c r="D51" s="760"/>
      <c r="E51" s="760"/>
      <c r="F51" s="760"/>
      <c r="G51" s="760"/>
    </row>
    <row r="52" spans="1:7">
      <c r="A52" s="760" t="s">
        <v>1822</v>
      </c>
      <c r="B52" s="760"/>
      <c r="C52" s="760"/>
      <c r="D52" s="760"/>
      <c r="E52" s="760"/>
      <c r="F52" s="760"/>
      <c r="G52" s="760"/>
    </row>
    <row r="53" spans="1:7">
      <c r="A53" s="760" t="s">
        <v>2639</v>
      </c>
      <c r="B53" s="760"/>
      <c r="C53" s="760"/>
      <c r="D53" s="760"/>
      <c r="E53" s="760"/>
      <c r="F53" s="760"/>
      <c r="G53" s="760"/>
    </row>
    <row r="54" spans="1:7">
      <c r="A54" s="760" t="s">
        <v>2641</v>
      </c>
      <c r="B54" s="760"/>
      <c r="C54" s="760"/>
      <c r="D54" s="760"/>
      <c r="E54" s="760"/>
      <c r="F54" s="760"/>
      <c r="G54" s="760"/>
    </row>
    <row r="55" spans="1:7">
      <c r="A55" s="760" t="s">
        <v>2642</v>
      </c>
      <c r="B55" s="760"/>
      <c r="C55" s="760"/>
      <c r="D55" s="760"/>
      <c r="E55" s="760"/>
      <c r="F55" s="760"/>
      <c r="G55" s="760"/>
    </row>
    <row r="56" spans="1:7">
      <c r="A56" s="760" t="s">
        <v>2644</v>
      </c>
      <c r="B56" s="760"/>
      <c r="C56" s="760"/>
      <c r="D56" s="760"/>
      <c r="E56" s="760"/>
      <c r="F56" s="760"/>
      <c r="G56" s="760"/>
    </row>
    <row r="57" spans="1:7">
      <c r="A57" s="760" t="s">
        <v>2647</v>
      </c>
      <c r="B57" s="760"/>
      <c r="C57" s="760"/>
      <c r="D57" s="760"/>
      <c r="E57" s="760"/>
      <c r="F57" s="760"/>
      <c r="G57" s="760"/>
    </row>
  </sheetData>
  <mergeCells count="18">
    <mergeCell ref="A57:G57"/>
    <mergeCell ref="A53:G53"/>
    <mergeCell ref="C2:D2"/>
    <mergeCell ref="C3:D3"/>
    <mergeCell ref="A51:G51"/>
    <mergeCell ref="A54:G54"/>
    <mergeCell ref="A55:G55"/>
    <mergeCell ref="A56:G56"/>
    <mergeCell ref="A52:G52"/>
    <mergeCell ref="A49:G49"/>
    <mergeCell ref="A48:G48"/>
    <mergeCell ref="A50:G50"/>
    <mergeCell ref="C45:G45"/>
    <mergeCell ref="C1:D1"/>
    <mergeCell ref="A1:B1"/>
    <mergeCell ref="A44:B44"/>
    <mergeCell ref="A45:B45"/>
    <mergeCell ref="C44:G44"/>
  </mergeCells>
  <phoneticPr fontId="28" type="noConversion"/>
  <hyperlinks>
    <hyperlink ref="G35" r:id="rId1" location="cite_note-r1-0" display="http://petrowiki.org/Kirkuk_field - cite_note-r1-0"/>
    <hyperlink ref="G14" r:id="rId2" location="cite_note-r1-0" display="http://petrowiki.org/Kirkuk_field - cite_note-r1-0"/>
  </hyperlinks>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G53"/>
  <sheetViews>
    <sheetView topLeftCell="A22"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282</v>
      </c>
      <c r="B1" s="659"/>
      <c r="C1" s="659" t="s">
        <v>283</v>
      </c>
      <c r="D1" s="659"/>
      <c r="E1" s="98" t="s">
        <v>373</v>
      </c>
      <c r="F1" s="98" t="s">
        <v>285</v>
      </c>
    </row>
    <row r="2" spans="1:6">
      <c r="A2" s="70" t="s">
        <v>286</v>
      </c>
      <c r="B2" s="71"/>
      <c r="C2" s="660"/>
      <c r="D2" s="661"/>
      <c r="E2" s="72"/>
      <c r="F2" s="129"/>
    </row>
    <row r="3" spans="1:6" ht="47.25">
      <c r="A3" s="74" t="s">
        <v>341</v>
      </c>
      <c r="B3" s="75"/>
      <c r="C3" s="662" t="s">
        <v>424</v>
      </c>
      <c r="D3" s="663"/>
      <c r="E3" s="72">
        <v>5</v>
      </c>
      <c r="F3" s="106" t="s">
        <v>425</v>
      </c>
    </row>
    <row r="4" spans="1:6">
      <c r="A4" s="31" t="s">
        <v>291</v>
      </c>
      <c r="B4" s="32"/>
      <c r="C4" s="31"/>
      <c r="D4" s="75"/>
      <c r="E4" s="72"/>
      <c r="F4" s="73"/>
    </row>
    <row r="5" spans="1:6">
      <c r="A5" s="31"/>
      <c r="B5" s="32" t="s">
        <v>378</v>
      </c>
      <c r="C5" s="74" t="s">
        <v>426</v>
      </c>
      <c r="D5" s="32"/>
      <c r="E5" s="72"/>
      <c r="F5" s="73"/>
    </row>
    <row r="6" spans="1:6">
      <c r="A6" s="31"/>
      <c r="B6" s="32" t="s">
        <v>380</v>
      </c>
      <c r="C6" s="74" t="s">
        <v>427</v>
      </c>
      <c r="D6" s="32"/>
      <c r="E6" s="72"/>
      <c r="F6" s="73"/>
    </row>
    <row r="7" spans="1:6">
      <c r="A7" s="31"/>
      <c r="B7" s="32" t="s">
        <v>348</v>
      </c>
      <c r="C7" s="74">
        <v>60</v>
      </c>
      <c r="D7" s="32" t="s">
        <v>10</v>
      </c>
      <c r="E7" s="72"/>
      <c r="F7" s="73" t="s">
        <v>428</v>
      </c>
    </row>
    <row r="8" spans="1:6">
      <c r="A8" s="31"/>
      <c r="B8" s="32" t="s">
        <v>298</v>
      </c>
      <c r="C8" s="74">
        <v>11000</v>
      </c>
      <c r="D8" s="32" t="s">
        <v>12</v>
      </c>
      <c r="E8" s="72">
        <v>4</v>
      </c>
      <c r="F8" s="73"/>
    </row>
    <row r="9" spans="1:6" ht="173.25">
      <c r="A9" s="31"/>
      <c r="B9" s="32" t="s">
        <v>300</v>
      </c>
      <c r="C9" s="74">
        <v>125130</v>
      </c>
      <c r="D9" s="32" t="s">
        <v>15</v>
      </c>
      <c r="E9" s="72" t="s">
        <v>429</v>
      </c>
      <c r="F9" s="73" t="s">
        <v>430</v>
      </c>
    </row>
    <row r="10" spans="1:6">
      <c r="A10" s="31"/>
      <c r="B10" s="32" t="s">
        <v>431</v>
      </c>
      <c r="C10" s="74">
        <v>30</v>
      </c>
      <c r="D10" s="32"/>
      <c r="E10" s="72">
        <v>4</v>
      </c>
      <c r="F10" s="130"/>
    </row>
    <row r="11" spans="1:6">
      <c r="A11" s="31"/>
      <c r="B11" s="32" t="s">
        <v>389</v>
      </c>
      <c r="C11" s="74">
        <v>14</v>
      </c>
      <c r="D11" s="32"/>
      <c r="E11" s="72">
        <v>4</v>
      </c>
      <c r="F11" s="130"/>
    </row>
    <row r="12" spans="1:6">
      <c r="A12" s="31"/>
      <c r="B12" s="32" t="s">
        <v>303</v>
      </c>
      <c r="C12" s="74"/>
      <c r="D12" s="32" t="s">
        <v>19</v>
      </c>
      <c r="E12" s="72"/>
      <c r="F12" s="130"/>
    </row>
    <row r="13" spans="1:6">
      <c r="A13" s="31"/>
      <c r="B13" s="32" t="s">
        <v>392</v>
      </c>
      <c r="C13" s="74"/>
      <c r="D13" s="32" t="s">
        <v>21</v>
      </c>
      <c r="E13" s="72"/>
      <c r="F13" s="130"/>
    </row>
    <row r="14" spans="1:6">
      <c r="A14" s="31"/>
      <c r="B14" s="32" t="s">
        <v>306</v>
      </c>
      <c r="C14" s="74">
        <v>3800</v>
      </c>
      <c r="D14" s="32" t="s">
        <v>24</v>
      </c>
      <c r="E14" s="72">
        <v>4</v>
      </c>
      <c r="F14" s="130">
        <v>2005</v>
      </c>
    </row>
    <row r="15" spans="1:6">
      <c r="A15" s="31"/>
      <c r="B15" s="32"/>
      <c r="C15" s="74"/>
      <c r="D15" s="32"/>
      <c r="E15" s="72"/>
      <c r="F15" s="130"/>
    </row>
    <row r="16" spans="1:6">
      <c r="A16" s="31" t="s">
        <v>394</v>
      </c>
      <c r="B16" s="32"/>
      <c r="C16" s="74"/>
      <c r="D16" s="32"/>
      <c r="E16" s="72"/>
      <c r="F16" s="73"/>
    </row>
    <row r="17" spans="1:7">
      <c r="A17" s="31"/>
      <c r="B17" s="32" t="s">
        <v>395</v>
      </c>
      <c r="C17" s="74">
        <v>775</v>
      </c>
      <c r="D17" s="32" t="s">
        <v>28</v>
      </c>
      <c r="E17" s="72">
        <v>4</v>
      </c>
      <c r="F17" s="73"/>
    </row>
    <row r="18" spans="1:7">
      <c r="A18" s="31"/>
      <c r="B18" s="32" t="s">
        <v>432</v>
      </c>
      <c r="C18" s="74">
        <v>1.5</v>
      </c>
      <c r="D18" s="32" t="s">
        <v>31</v>
      </c>
      <c r="E18" s="72">
        <v>4</v>
      </c>
      <c r="F18" s="73" t="s">
        <v>433</v>
      </c>
    </row>
    <row r="19" spans="1:7">
      <c r="A19" s="31"/>
      <c r="B19" s="35" t="s">
        <v>311</v>
      </c>
      <c r="C19" s="74"/>
      <c r="D19" s="32" t="s">
        <v>31</v>
      </c>
      <c r="E19" s="72"/>
      <c r="F19" s="73"/>
    </row>
    <row r="20" spans="1:7">
      <c r="A20" s="31"/>
      <c r="B20" s="35" t="s">
        <v>400</v>
      </c>
      <c r="C20" s="74"/>
      <c r="D20" s="32" t="s">
        <v>35</v>
      </c>
      <c r="E20" s="72"/>
      <c r="F20" s="73"/>
    </row>
    <row r="21" spans="1:7">
      <c r="A21" s="31"/>
      <c r="B21" s="35" t="s">
        <v>401</v>
      </c>
      <c r="C21" s="74"/>
      <c r="D21" s="32" t="s">
        <v>28</v>
      </c>
      <c r="E21" s="72"/>
      <c r="F21" s="73"/>
    </row>
    <row r="22" spans="1:7">
      <c r="A22" s="31"/>
      <c r="B22" s="35" t="s">
        <v>434</v>
      </c>
      <c r="C22" s="74"/>
      <c r="D22" s="32" t="s">
        <v>39</v>
      </c>
      <c r="E22" s="72"/>
      <c r="F22" s="73"/>
    </row>
    <row r="23" spans="1:7">
      <c r="A23" s="31"/>
      <c r="B23" s="35" t="s">
        <v>403</v>
      </c>
      <c r="C23" s="74"/>
      <c r="D23" s="32" t="s">
        <v>41</v>
      </c>
      <c r="E23" s="72"/>
      <c r="F23" s="73"/>
    </row>
    <row r="24" spans="1:7">
      <c r="A24" s="31"/>
      <c r="B24" s="35" t="s">
        <v>404</v>
      </c>
      <c r="C24" s="74"/>
      <c r="D24" s="32" t="s">
        <v>41</v>
      </c>
      <c r="E24" s="72"/>
      <c r="F24" s="73"/>
    </row>
    <row r="25" spans="1:7">
      <c r="A25" s="31"/>
      <c r="B25" s="32" t="s">
        <v>435</v>
      </c>
      <c r="C25" s="74"/>
      <c r="D25" s="32" t="s">
        <v>41</v>
      </c>
      <c r="E25" s="72"/>
      <c r="F25" s="73"/>
    </row>
    <row r="26" spans="1:7">
      <c r="A26" s="31"/>
      <c r="B26" s="32" t="s">
        <v>320</v>
      </c>
      <c r="C26" s="74"/>
      <c r="D26" s="32" t="s">
        <v>41</v>
      </c>
      <c r="E26" s="72"/>
      <c r="F26" s="73"/>
    </row>
    <row r="27" spans="1:7">
      <c r="A27" s="31"/>
      <c r="B27" s="32"/>
      <c r="C27" s="74"/>
      <c r="D27" s="32"/>
      <c r="E27" s="72"/>
      <c r="F27" s="73"/>
    </row>
    <row r="28" spans="1:7">
      <c r="A28" s="31" t="s">
        <v>322</v>
      </c>
      <c r="B28" s="32"/>
      <c r="C28" s="74"/>
      <c r="D28" s="32"/>
      <c r="E28" s="72"/>
      <c r="F28" s="73"/>
    </row>
    <row r="29" spans="1:7">
      <c r="A29" s="31"/>
      <c r="B29" s="32" t="s">
        <v>323</v>
      </c>
      <c r="C29" s="74"/>
      <c r="D29" s="32" t="s">
        <v>48</v>
      </c>
      <c r="E29" s="72"/>
      <c r="F29" s="73"/>
    </row>
    <row r="30" spans="1:7" ht="78.75">
      <c r="A30" s="31"/>
      <c r="B30" s="35" t="s">
        <v>324</v>
      </c>
      <c r="C30" s="74">
        <v>530</v>
      </c>
      <c r="D30" s="32" t="s">
        <v>50</v>
      </c>
      <c r="E30" s="72">
        <v>3</v>
      </c>
      <c r="F30" s="128" t="s">
        <v>436</v>
      </c>
    </row>
    <row r="31" spans="1:7">
      <c r="A31" s="31"/>
      <c r="B31" s="35" t="s">
        <v>409</v>
      </c>
      <c r="C31" s="74"/>
      <c r="D31" s="32" t="s">
        <v>50</v>
      </c>
      <c r="E31" s="72"/>
      <c r="F31" s="85"/>
      <c r="G31" s="69" t="s">
        <v>437</v>
      </c>
    </row>
    <row r="32" spans="1:7">
      <c r="A32" s="31"/>
      <c r="B32" s="35" t="s">
        <v>326</v>
      </c>
      <c r="C32" s="74"/>
      <c r="D32" s="32" t="s">
        <v>41</v>
      </c>
      <c r="E32" s="72"/>
      <c r="F32" s="73"/>
    </row>
    <row r="33" spans="1:6">
      <c r="A33" s="74"/>
      <c r="B33" s="75"/>
      <c r="C33" s="74"/>
      <c r="D33" s="75"/>
      <c r="E33" s="72"/>
      <c r="F33" s="73"/>
    </row>
    <row r="34" spans="1:6">
      <c r="A34" s="31" t="s">
        <v>438</v>
      </c>
      <c r="B34" s="32"/>
      <c r="C34" s="74"/>
      <c r="D34" s="32"/>
      <c r="E34" s="72"/>
      <c r="F34" s="73"/>
    </row>
    <row r="35" spans="1:6">
      <c r="A35" s="31"/>
      <c r="B35" s="32" t="s">
        <v>439</v>
      </c>
      <c r="C35" s="74">
        <v>30.2</v>
      </c>
      <c r="D35" s="32" t="s">
        <v>56</v>
      </c>
      <c r="E35" s="72"/>
      <c r="F35" s="73" t="s">
        <v>440</v>
      </c>
    </row>
    <row r="36" spans="1:6">
      <c r="A36" s="31"/>
      <c r="B36" s="35" t="s">
        <v>413</v>
      </c>
      <c r="C36" s="74"/>
      <c r="D36" s="32"/>
      <c r="E36" s="72"/>
      <c r="F36" s="73"/>
    </row>
    <row r="37" spans="1:6">
      <c r="A37" s="31"/>
      <c r="B37" s="32"/>
      <c r="C37" s="74"/>
      <c r="D37" s="32" t="s">
        <v>59</v>
      </c>
      <c r="E37" s="72"/>
      <c r="F37" s="73"/>
    </row>
    <row r="38" spans="1:6">
      <c r="A38" s="31"/>
      <c r="B38" s="47"/>
      <c r="C38" s="74"/>
      <c r="D38" s="32" t="s">
        <v>59</v>
      </c>
      <c r="E38" s="72"/>
      <c r="F38" s="73"/>
    </row>
    <row r="39" spans="1:6">
      <c r="A39" s="31"/>
      <c r="B39" s="48"/>
      <c r="C39" s="74"/>
      <c r="D39" s="32" t="s">
        <v>59</v>
      </c>
      <c r="E39" s="72"/>
      <c r="F39" s="73"/>
    </row>
    <row r="40" spans="1:6">
      <c r="A40" s="31"/>
      <c r="B40" s="48"/>
      <c r="C40" s="74"/>
      <c r="D40" s="32" t="s">
        <v>59</v>
      </c>
      <c r="E40" s="72"/>
      <c r="F40" s="73"/>
    </row>
    <row r="41" spans="1:6">
      <c r="A41" s="31"/>
      <c r="B41" s="48"/>
      <c r="C41" s="74"/>
      <c r="D41" s="32" t="s">
        <v>59</v>
      </c>
      <c r="E41" s="72"/>
      <c r="F41" s="73"/>
    </row>
    <row r="42" spans="1:6">
      <c r="A42" s="31"/>
      <c r="B42" s="32"/>
      <c r="C42" s="74"/>
      <c r="D42" s="32" t="s">
        <v>59</v>
      </c>
      <c r="E42" s="72"/>
      <c r="F42" s="73"/>
    </row>
    <row r="43" spans="1:6">
      <c r="A43" s="31"/>
      <c r="B43" s="32"/>
      <c r="C43" s="74"/>
      <c r="D43" s="32" t="s">
        <v>59</v>
      </c>
      <c r="E43" s="72"/>
      <c r="F43" s="131"/>
    </row>
    <row r="44" spans="1:6">
      <c r="A44" s="664" t="s">
        <v>414</v>
      </c>
      <c r="B44" s="664"/>
      <c r="C44" s="685" t="s">
        <v>441</v>
      </c>
      <c r="D44" s="666"/>
      <c r="E44" s="666"/>
      <c r="F44" s="667"/>
    </row>
    <row r="45" spans="1:6">
      <c r="A45" s="664" t="s">
        <v>416</v>
      </c>
      <c r="B45" s="664"/>
      <c r="C45" s="685" t="s">
        <v>1602</v>
      </c>
      <c r="D45" s="666"/>
      <c r="E45" s="666"/>
      <c r="F45" s="667"/>
    </row>
    <row r="46" spans="1:6">
      <c r="A46" s="77"/>
      <c r="B46" s="77"/>
      <c r="C46" s="77"/>
      <c r="D46" s="77"/>
      <c r="E46" s="101"/>
      <c r="F46" s="77"/>
    </row>
    <row r="47" spans="1:6">
      <c r="A47" s="69" t="s">
        <v>442</v>
      </c>
    </row>
    <row r="48" spans="1:6">
      <c r="A48" s="767" t="s">
        <v>443</v>
      </c>
      <c r="B48" s="668"/>
      <c r="C48" s="668"/>
      <c r="D48" s="668"/>
      <c r="E48" s="668"/>
      <c r="F48" s="668"/>
    </row>
    <row r="49" spans="1:6">
      <c r="A49" s="767" t="s">
        <v>444</v>
      </c>
      <c r="B49" s="668"/>
      <c r="C49" s="668"/>
      <c r="D49" s="668"/>
      <c r="E49" s="668"/>
      <c r="F49" s="668"/>
    </row>
    <row r="50" spans="1:6">
      <c r="A50" s="767" t="s">
        <v>445</v>
      </c>
      <c r="B50" s="668"/>
      <c r="C50" s="668"/>
      <c r="D50" s="668"/>
      <c r="E50" s="668"/>
      <c r="F50" s="668"/>
    </row>
    <row r="51" spans="1:6">
      <c r="A51" s="767" t="s">
        <v>446</v>
      </c>
      <c r="B51" s="668"/>
      <c r="C51" s="668"/>
      <c r="D51" s="668"/>
      <c r="E51" s="668"/>
      <c r="F51" s="668"/>
    </row>
    <row r="52" spans="1:6">
      <c r="A52" s="767" t="s">
        <v>447</v>
      </c>
      <c r="B52" s="668"/>
      <c r="C52" s="668"/>
      <c r="D52" s="668"/>
      <c r="E52" s="668"/>
      <c r="F52" s="668"/>
    </row>
    <row r="53" spans="1:6">
      <c r="A53" s="768"/>
      <c r="B53" s="768"/>
      <c r="C53" s="768"/>
      <c r="D53" s="768"/>
      <c r="E53" s="768"/>
      <c r="F53" s="768"/>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F56"/>
  <sheetViews>
    <sheetView topLeftCell="A25" workbookViewId="0">
      <selection activeCell="G49" sqref="G49"/>
    </sheetView>
  </sheetViews>
  <sheetFormatPr defaultColWidth="9" defaultRowHeight="15.75"/>
  <cols>
    <col min="1" max="1" width="5.42578125" style="69" customWidth="1"/>
    <col min="2" max="2" width="31.42578125" style="79" customWidth="1"/>
    <col min="3" max="3" width="9" style="79"/>
    <col min="4" max="4" width="17.85546875" style="79" customWidth="1"/>
    <col min="5" max="5" width="9" style="99"/>
    <col min="6" max="6" width="60.85546875" style="79" customWidth="1"/>
    <col min="7" max="16384" width="9" style="69"/>
  </cols>
  <sheetData>
    <row r="1" spans="1:6">
      <c r="A1" s="659" t="s">
        <v>282</v>
      </c>
      <c r="B1" s="659"/>
      <c r="C1" s="659" t="s">
        <v>448</v>
      </c>
      <c r="D1" s="659"/>
      <c r="E1" s="98" t="s">
        <v>449</v>
      </c>
      <c r="F1" s="98" t="s">
        <v>285</v>
      </c>
    </row>
    <row r="2" spans="1:6">
      <c r="A2" s="70" t="s">
        <v>286</v>
      </c>
      <c r="B2" s="71"/>
      <c r="C2" s="660"/>
      <c r="D2" s="661"/>
      <c r="E2" s="72"/>
      <c r="F2" s="73"/>
    </row>
    <row r="3" spans="1:6" ht="63">
      <c r="A3" s="74" t="s">
        <v>450</v>
      </c>
      <c r="B3" s="75"/>
      <c r="C3" s="662" t="s">
        <v>451</v>
      </c>
      <c r="D3" s="663"/>
      <c r="E3" s="72">
        <v>1</v>
      </c>
      <c r="F3" s="128" t="s">
        <v>452</v>
      </c>
    </row>
    <row r="4" spans="1:6">
      <c r="A4" s="31" t="s">
        <v>453</v>
      </c>
      <c r="B4" s="32"/>
      <c r="C4" s="31"/>
      <c r="D4" s="75"/>
      <c r="E4" s="72"/>
      <c r="F4" s="73"/>
    </row>
    <row r="5" spans="1:6">
      <c r="A5" s="31"/>
      <c r="B5" s="32" t="s">
        <v>454</v>
      </c>
      <c r="C5" s="74" t="s">
        <v>455</v>
      </c>
      <c r="D5" s="32"/>
      <c r="E5" s="72"/>
      <c r="F5" s="73"/>
    </row>
    <row r="6" spans="1:6">
      <c r="A6" s="31"/>
      <c r="B6" s="32" t="s">
        <v>380</v>
      </c>
      <c r="C6" s="74" t="s">
        <v>456</v>
      </c>
      <c r="D6" s="32"/>
      <c r="E6" s="72"/>
      <c r="F6" s="73"/>
    </row>
    <row r="7" spans="1:6">
      <c r="A7" s="31"/>
      <c r="B7" s="32" t="s">
        <v>348</v>
      </c>
      <c r="C7" s="74">
        <v>22</v>
      </c>
      <c r="D7" s="32" t="s">
        <v>10</v>
      </c>
      <c r="E7" s="72">
        <v>5</v>
      </c>
      <c r="F7" s="128" t="s">
        <v>457</v>
      </c>
    </row>
    <row r="8" spans="1:6">
      <c r="A8" s="31"/>
      <c r="B8" s="32" t="s">
        <v>458</v>
      </c>
      <c r="C8" s="74">
        <v>12500</v>
      </c>
      <c r="D8" s="32" t="s">
        <v>12</v>
      </c>
      <c r="E8" s="72">
        <v>1</v>
      </c>
      <c r="F8" s="73"/>
    </row>
    <row r="9" spans="1:6" ht="31.5">
      <c r="A9" s="31"/>
      <c r="B9" s="32" t="s">
        <v>459</v>
      </c>
      <c r="C9" s="74">
        <v>528767</v>
      </c>
      <c r="D9" s="32" t="s">
        <v>15</v>
      </c>
      <c r="E9" s="72">
        <v>3</v>
      </c>
      <c r="F9" s="128" t="s">
        <v>460</v>
      </c>
    </row>
    <row r="10" spans="1:6">
      <c r="A10" s="31"/>
      <c r="B10" s="32" t="s">
        <v>461</v>
      </c>
      <c r="C10" s="74">
        <v>70</v>
      </c>
      <c r="D10" s="32"/>
      <c r="E10" s="72">
        <v>6</v>
      </c>
      <c r="F10" s="73"/>
    </row>
    <row r="11" spans="1:6">
      <c r="A11" s="31"/>
      <c r="B11" s="32" t="s">
        <v>302</v>
      </c>
      <c r="C11" s="74"/>
      <c r="D11" s="32"/>
      <c r="E11" s="72"/>
      <c r="F11" s="73"/>
    </row>
    <row r="12" spans="1:6">
      <c r="A12" s="31"/>
      <c r="B12" s="32" t="s">
        <v>462</v>
      </c>
      <c r="C12" s="74"/>
      <c r="D12" s="32" t="s">
        <v>19</v>
      </c>
      <c r="E12" s="72"/>
      <c r="F12" s="73"/>
    </row>
    <row r="13" spans="1:6">
      <c r="A13" s="31"/>
      <c r="B13" s="32" t="s">
        <v>463</v>
      </c>
      <c r="C13" s="74">
        <v>5.8</v>
      </c>
      <c r="D13" s="32" t="s">
        <v>21</v>
      </c>
      <c r="E13" s="72">
        <v>6</v>
      </c>
      <c r="F13" s="128" t="s">
        <v>464</v>
      </c>
    </row>
    <row r="14" spans="1:6" ht="31.5">
      <c r="A14" s="31"/>
      <c r="B14" s="32" t="s">
        <v>465</v>
      </c>
      <c r="C14" s="74">
        <v>9000</v>
      </c>
      <c r="D14" s="32" t="s">
        <v>24</v>
      </c>
      <c r="E14" s="72">
        <v>7</v>
      </c>
      <c r="F14" s="73" t="s">
        <v>466</v>
      </c>
    </row>
    <row r="15" spans="1:6">
      <c r="A15" s="31"/>
      <c r="B15" s="32"/>
      <c r="C15" s="74"/>
      <c r="D15" s="32"/>
      <c r="E15" s="72"/>
      <c r="F15" s="73"/>
    </row>
    <row r="16" spans="1:6">
      <c r="A16" s="31" t="s">
        <v>467</v>
      </c>
      <c r="B16" s="32"/>
      <c r="C16" s="74"/>
      <c r="D16" s="32"/>
      <c r="E16" s="72"/>
      <c r="F16" s="73"/>
    </row>
    <row r="17" spans="1:6">
      <c r="A17" s="31"/>
      <c r="B17" s="32" t="s">
        <v>468</v>
      </c>
      <c r="C17" s="74">
        <v>351</v>
      </c>
      <c r="D17" s="32" t="s">
        <v>28</v>
      </c>
      <c r="E17" s="72">
        <v>9</v>
      </c>
      <c r="F17" s="73"/>
    </row>
    <row r="18" spans="1:6">
      <c r="A18" s="31"/>
      <c r="B18" s="32" t="s">
        <v>309</v>
      </c>
      <c r="C18" s="74">
        <v>0.1</v>
      </c>
      <c r="D18" s="32" t="s">
        <v>31</v>
      </c>
      <c r="E18" s="72">
        <v>9</v>
      </c>
      <c r="F18" s="73" t="s">
        <v>469</v>
      </c>
    </row>
    <row r="19" spans="1:6">
      <c r="A19" s="31"/>
      <c r="B19" s="35" t="s">
        <v>470</v>
      </c>
      <c r="C19" s="74"/>
      <c r="D19" s="32" t="s">
        <v>31</v>
      </c>
      <c r="E19" s="72"/>
      <c r="F19" s="73"/>
    </row>
    <row r="20" spans="1:6">
      <c r="A20" s="31"/>
      <c r="B20" s="35" t="s">
        <v>471</v>
      </c>
      <c r="C20" s="74"/>
      <c r="D20" s="32" t="s">
        <v>35</v>
      </c>
      <c r="E20" s="72"/>
      <c r="F20" s="73"/>
    </row>
    <row r="21" spans="1:6">
      <c r="A21" s="31"/>
      <c r="B21" s="35" t="s">
        <v>314</v>
      </c>
      <c r="C21" s="74"/>
      <c r="D21" s="32" t="s">
        <v>28</v>
      </c>
      <c r="E21" s="72"/>
      <c r="F21" s="73"/>
    </row>
    <row r="22" spans="1:6">
      <c r="A22" s="31"/>
      <c r="B22" s="35" t="s">
        <v>472</v>
      </c>
      <c r="C22" s="74"/>
      <c r="D22" s="32" t="s">
        <v>39</v>
      </c>
      <c r="E22" s="72"/>
      <c r="F22" s="73"/>
    </row>
    <row r="23" spans="1:6">
      <c r="A23" s="31"/>
      <c r="B23" s="35" t="s">
        <v>473</v>
      </c>
      <c r="C23" s="74"/>
      <c r="D23" s="32" t="s">
        <v>41</v>
      </c>
      <c r="E23" s="72"/>
      <c r="F23" s="73"/>
    </row>
    <row r="24" spans="1:6" ht="47.25">
      <c r="A24" s="31"/>
      <c r="B24" s="35" t="s">
        <v>474</v>
      </c>
      <c r="C24" s="74">
        <v>0.33</v>
      </c>
      <c r="D24" s="32" t="s">
        <v>41</v>
      </c>
      <c r="E24" s="72"/>
      <c r="F24" s="128" t="s">
        <v>475</v>
      </c>
    </row>
    <row r="25" spans="1:6">
      <c r="A25" s="31"/>
      <c r="B25" s="32" t="s">
        <v>476</v>
      </c>
      <c r="C25" s="74"/>
      <c r="D25" s="32" t="s">
        <v>41</v>
      </c>
      <c r="E25" s="72"/>
      <c r="F25" s="73"/>
    </row>
    <row r="26" spans="1:6">
      <c r="A26" s="31"/>
      <c r="B26" s="32" t="s">
        <v>477</v>
      </c>
      <c r="C26" s="74"/>
      <c r="D26" s="32" t="s">
        <v>41</v>
      </c>
      <c r="E26" s="72"/>
      <c r="F26" s="73"/>
    </row>
    <row r="27" spans="1:6">
      <c r="A27" s="31"/>
      <c r="B27" s="32"/>
      <c r="C27" s="74"/>
      <c r="D27" s="32"/>
      <c r="E27" s="72"/>
      <c r="F27" s="73"/>
    </row>
    <row r="28" spans="1:6">
      <c r="A28" s="31" t="s">
        <v>478</v>
      </c>
      <c r="B28" s="32"/>
      <c r="C28" s="74"/>
      <c r="D28" s="32"/>
      <c r="E28" s="72"/>
      <c r="F28" s="73"/>
    </row>
    <row r="29" spans="1:6">
      <c r="A29" s="31"/>
      <c r="B29" s="32" t="s">
        <v>479</v>
      </c>
      <c r="C29" s="74"/>
      <c r="D29" s="32" t="s">
        <v>48</v>
      </c>
      <c r="E29" s="72"/>
      <c r="F29" s="73"/>
    </row>
    <row r="30" spans="1:6" ht="78.75">
      <c r="A30" s="31"/>
      <c r="B30" s="35" t="s">
        <v>324</v>
      </c>
      <c r="C30" s="74">
        <v>18</v>
      </c>
      <c r="D30" s="32" t="s">
        <v>50</v>
      </c>
      <c r="E30" s="72">
        <v>2</v>
      </c>
      <c r="F30" s="128" t="s">
        <v>480</v>
      </c>
    </row>
    <row r="31" spans="1:6">
      <c r="A31" s="31"/>
      <c r="B31" s="35" t="s">
        <v>481</v>
      </c>
      <c r="C31" s="74"/>
      <c r="D31" s="32" t="s">
        <v>50</v>
      </c>
      <c r="E31" s="72"/>
      <c r="F31" s="132"/>
    </row>
    <row r="32" spans="1:6">
      <c r="A32" s="31"/>
      <c r="B32" s="35" t="s">
        <v>326</v>
      </c>
      <c r="C32" s="74"/>
      <c r="D32" s="32" t="s">
        <v>41</v>
      </c>
      <c r="E32" s="72"/>
      <c r="F32" s="132"/>
    </row>
    <row r="33" spans="1:6">
      <c r="A33" s="74"/>
      <c r="B33" s="75"/>
      <c r="C33" s="74"/>
      <c r="D33" s="75"/>
      <c r="E33" s="72"/>
      <c r="F33" s="73"/>
    </row>
    <row r="34" spans="1:6">
      <c r="A34" s="31" t="s">
        <v>482</v>
      </c>
      <c r="B34" s="32"/>
      <c r="C34" s="74"/>
      <c r="D34" s="32"/>
      <c r="E34" s="72"/>
      <c r="F34" s="73"/>
    </row>
    <row r="35" spans="1:6">
      <c r="A35" s="31"/>
      <c r="B35" s="32" t="s">
        <v>483</v>
      </c>
      <c r="C35" s="74">
        <v>46.4</v>
      </c>
      <c r="D35" s="32" t="s">
        <v>56</v>
      </c>
      <c r="E35" s="72"/>
      <c r="F35" s="73" t="s">
        <v>484</v>
      </c>
    </row>
    <row r="36" spans="1:6">
      <c r="A36" s="31"/>
      <c r="B36" s="35" t="s">
        <v>485</v>
      </c>
      <c r="C36" s="74"/>
      <c r="D36" s="32"/>
      <c r="E36" s="72"/>
      <c r="F36" s="73"/>
    </row>
    <row r="37" spans="1:6" ht="63">
      <c r="A37" s="31"/>
      <c r="B37" s="53"/>
      <c r="C37" s="74">
        <v>2</v>
      </c>
      <c r="D37" s="32" t="s">
        <v>59</v>
      </c>
      <c r="E37" s="72">
        <v>8</v>
      </c>
      <c r="F37" s="73" t="s">
        <v>486</v>
      </c>
    </row>
    <row r="38" spans="1:6">
      <c r="A38" s="31"/>
      <c r="B38" s="54"/>
      <c r="C38" s="74">
        <v>4</v>
      </c>
      <c r="D38" s="32" t="s">
        <v>59</v>
      </c>
      <c r="E38" s="72"/>
      <c r="F38" s="73"/>
    </row>
    <row r="39" spans="1:6">
      <c r="A39" s="31"/>
      <c r="B39" s="55"/>
      <c r="C39" s="74">
        <v>60</v>
      </c>
      <c r="D39" s="32" t="s">
        <v>59</v>
      </c>
      <c r="E39" s="72"/>
      <c r="F39" s="73"/>
    </row>
    <row r="40" spans="1:6">
      <c r="A40" s="31"/>
      <c r="B40" s="55"/>
      <c r="C40" s="74">
        <v>10</v>
      </c>
      <c r="D40" s="32" t="s">
        <v>59</v>
      </c>
      <c r="E40" s="72"/>
      <c r="F40" s="73"/>
    </row>
    <row r="41" spans="1:6">
      <c r="A41" s="31"/>
      <c r="B41" s="55"/>
      <c r="C41" s="74">
        <v>3</v>
      </c>
      <c r="D41" s="32" t="s">
        <v>59</v>
      </c>
      <c r="E41" s="72"/>
      <c r="F41" s="73"/>
    </row>
    <row r="42" spans="1:6">
      <c r="A42" s="31"/>
      <c r="B42" s="53"/>
      <c r="C42" s="74">
        <v>6</v>
      </c>
      <c r="D42" s="32" t="s">
        <v>59</v>
      </c>
      <c r="E42" s="72"/>
      <c r="F42" s="73"/>
    </row>
    <row r="43" spans="1:6">
      <c r="A43" s="31"/>
      <c r="B43" s="53"/>
      <c r="C43" s="123">
        <v>15</v>
      </c>
      <c r="D43" s="32" t="s">
        <v>59</v>
      </c>
      <c r="E43" s="72"/>
      <c r="F43" s="73"/>
    </row>
    <row r="44" spans="1:6">
      <c r="A44" s="664" t="s">
        <v>487</v>
      </c>
      <c r="B44" s="664"/>
      <c r="C44" s="710" t="s">
        <v>488</v>
      </c>
      <c r="D44" s="666"/>
      <c r="E44" s="666"/>
      <c r="F44" s="667"/>
    </row>
    <row r="45" spans="1:6">
      <c r="A45" s="664" t="s">
        <v>489</v>
      </c>
      <c r="B45" s="664"/>
      <c r="C45" s="685" t="s">
        <v>1603</v>
      </c>
      <c r="D45" s="666"/>
      <c r="E45" s="666"/>
      <c r="F45" s="667"/>
    </row>
    <row r="46" spans="1:6">
      <c r="A46" s="77"/>
      <c r="B46" s="77"/>
      <c r="C46" s="77"/>
      <c r="D46" s="77"/>
      <c r="E46" s="101"/>
      <c r="F46" s="77"/>
    </row>
    <row r="47" spans="1:6">
      <c r="A47" s="69" t="s">
        <v>490</v>
      </c>
    </row>
    <row r="48" spans="1:6">
      <c r="A48" s="696" t="s">
        <v>491</v>
      </c>
      <c r="B48" s="664"/>
      <c r="C48" s="664"/>
      <c r="D48" s="664"/>
      <c r="E48" s="664"/>
      <c r="F48" s="664"/>
    </row>
    <row r="49" spans="1:6">
      <c r="A49" s="767" t="s">
        <v>492</v>
      </c>
      <c r="B49" s="668"/>
      <c r="C49" s="668"/>
      <c r="D49" s="668"/>
      <c r="E49" s="668"/>
      <c r="F49" s="668"/>
    </row>
    <row r="50" spans="1:6">
      <c r="A50" s="664" t="s">
        <v>493</v>
      </c>
      <c r="B50" s="664"/>
      <c r="C50" s="664"/>
      <c r="D50" s="664"/>
      <c r="E50" s="664"/>
      <c r="F50" s="664"/>
    </row>
    <row r="51" spans="1:6">
      <c r="A51" s="664" t="s">
        <v>494</v>
      </c>
      <c r="B51" s="664"/>
      <c r="C51" s="664"/>
      <c r="D51" s="664"/>
      <c r="E51" s="664"/>
      <c r="F51" s="664"/>
    </row>
    <row r="52" spans="1:6">
      <c r="A52" s="664" t="s">
        <v>495</v>
      </c>
      <c r="B52" s="664"/>
      <c r="C52" s="664"/>
      <c r="D52" s="664"/>
      <c r="E52" s="664"/>
      <c r="F52" s="664"/>
    </row>
    <row r="53" spans="1:6">
      <c r="A53" s="664" t="s">
        <v>496</v>
      </c>
      <c r="B53" s="664"/>
      <c r="C53" s="664"/>
      <c r="D53" s="664"/>
      <c r="E53" s="664"/>
      <c r="F53" s="664"/>
    </row>
    <row r="54" spans="1:6">
      <c r="A54" s="664" t="s">
        <v>497</v>
      </c>
      <c r="B54" s="664"/>
      <c r="C54" s="664"/>
      <c r="D54" s="664"/>
      <c r="E54" s="664"/>
      <c r="F54" s="664"/>
    </row>
    <row r="55" spans="1:6">
      <c r="A55" s="664" t="s">
        <v>498</v>
      </c>
      <c r="B55" s="664"/>
      <c r="C55" s="664"/>
      <c r="D55" s="664"/>
      <c r="E55" s="664"/>
      <c r="F55" s="664"/>
    </row>
    <row r="56" spans="1:6">
      <c r="A56" s="696" t="s">
        <v>499</v>
      </c>
      <c r="B56" s="664"/>
      <c r="C56" s="664"/>
      <c r="D56" s="664"/>
      <c r="E56" s="664"/>
      <c r="F56" s="664"/>
    </row>
  </sheetData>
  <mergeCells count="17">
    <mergeCell ref="A52:F52"/>
    <mergeCell ref="A53:F53"/>
    <mergeCell ref="A54:F54"/>
    <mergeCell ref="A55:F55"/>
    <mergeCell ref="A56:F56"/>
    <mergeCell ref="A51:F51"/>
    <mergeCell ref="A1:B1"/>
    <mergeCell ref="C1:D1"/>
    <mergeCell ref="C2:D2"/>
    <mergeCell ref="C3:D3"/>
    <mergeCell ref="A44:B44"/>
    <mergeCell ref="C44:F44"/>
    <mergeCell ref="A45:B45"/>
    <mergeCell ref="C45:F45"/>
    <mergeCell ref="A48:F48"/>
    <mergeCell ref="A49:F49"/>
    <mergeCell ref="A50:F50"/>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57"/>
  <sheetViews>
    <sheetView workbookViewId="0">
      <selection sqref="A1:B1"/>
    </sheetView>
  </sheetViews>
  <sheetFormatPr defaultColWidth="9" defaultRowHeight="15.75"/>
  <cols>
    <col min="1" max="1" width="5.28515625" style="447" customWidth="1"/>
    <col min="2" max="2" width="31.28515625" style="448" customWidth="1"/>
    <col min="3" max="3" width="18.7109375" style="448" customWidth="1"/>
    <col min="4" max="4" width="18.140625" style="448" customWidth="1"/>
    <col min="5" max="5" width="9" style="449"/>
    <col min="6" max="6" width="20" style="449" bestFit="1" customWidth="1"/>
    <col min="7" max="7" width="60.85546875" style="448" customWidth="1"/>
    <col min="8" max="16384" width="9" style="447"/>
  </cols>
  <sheetData>
    <row r="1" spans="1:7">
      <c r="A1" s="624" t="s">
        <v>2342</v>
      </c>
      <c r="B1" s="624"/>
      <c r="C1" s="624" t="s">
        <v>2341</v>
      </c>
      <c r="D1" s="624"/>
      <c r="E1" s="473" t="s">
        <v>2340</v>
      </c>
      <c r="F1" s="473" t="s">
        <v>1208</v>
      </c>
      <c r="G1" s="473" t="s">
        <v>2339</v>
      </c>
    </row>
    <row r="2" spans="1:7">
      <c r="A2" s="472" t="s">
        <v>2338</v>
      </c>
      <c r="B2" s="471"/>
      <c r="C2" s="629" t="s">
        <v>2337</v>
      </c>
      <c r="D2" s="630"/>
      <c r="E2" s="453"/>
      <c r="F2" s="453"/>
    </row>
    <row r="3" spans="1:7" ht="47.25">
      <c r="A3" s="462" t="s">
        <v>2336</v>
      </c>
      <c r="B3" s="466"/>
      <c r="C3" s="631" t="s">
        <v>2335</v>
      </c>
      <c r="D3" s="632"/>
      <c r="E3" s="453">
        <v>1</v>
      </c>
      <c r="F3" s="453"/>
      <c r="G3" s="467" t="s">
        <v>2334</v>
      </c>
    </row>
    <row r="4" spans="1:7">
      <c r="A4" s="461" t="s">
        <v>2333</v>
      </c>
      <c r="B4" s="465"/>
      <c r="C4" s="461"/>
      <c r="D4" s="466"/>
      <c r="E4" s="453"/>
      <c r="F4" s="453"/>
      <c r="G4" s="479"/>
    </row>
    <row r="5" spans="1:7">
      <c r="A5" s="461"/>
      <c r="B5" s="465" t="s">
        <v>2332</v>
      </c>
      <c r="C5" s="462" t="s">
        <v>2331</v>
      </c>
      <c r="D5" s="458"/>
      <c r="E5" s="453"/>
      <c r="F5" s="453"/>
      <c r="G5" s="479"/>
    </row>
    <row r="6" spans="1:7" ht="94.5">
      <c r="A6" s="461"/>
      <c r="B6" s="465" t="s">
        <v>2330</v>
      </c>
      <c r="C6" s="462" t="s">
        <v>2329</v>
      </c>
      <c r="D6" s="458"/>
      <c r="E6" s="453" t="s">
        <v>2328</v>
      </c>
      <c r="F6" s="453"/>
      <c r="G6" s="467" t="s">
        <v>2327</v>
      </c>
    </row>
    <row r="7" spans="1:7" ht="78.75">
      <c r="A7" s="461"/>
      <c r="B7" s="465" t="s">
        <v>2326</v>
      </c>
      <c r="C7" s="462">
        <f>2016-1969+1</f>
        <v>48</v>
      </c>
      <c r="D7" s="458" t="s">
        <v>10</v>
      </c>
      <c r="E7" s="453">
        <v>2</v>
      </c>
      <c r="F7" s="453"/>
      <c r="G7" s="467" t="s">
        <v>2325</v>
      </c>
    </row>
    <row r="8" spans="1:7">
      <c r="A8" s="461"/>
      <c r="B8" s="465" t="s">
        <v>2324</v>
      </c>
      <c r="C8" s="462" t="s">
        <v>2323</v>
      </c>
      <c r="D8" s="458" t="s">
        <v>12</v>
      </c>
      <c r="E8" s="453">
        <v>1</v>
      </c>
      <c r="F8" s="453"/>
      <c r="G8" s="467" t="s">
        <v>2322</v>
      </c>
    </row>
    <row r="9" spans="1:7">
      <c r="A9" s="461"/>
      <c r="B9" s="465" t="s">
        <v>2321</v>
      </c>
      <c r="C9" s="469">
        <v>180000</v>
      </c>
      <c r="D9" s="458" t="s">
        <v>15</v>
      </c>
      <c r="E9" s="453">
        <v>1</v>
      </c>
      <c r="F9" s="453"/>
      <c r="G9" s="467" t="s">
        <v>2320</v>
      </c>
    </row>
    <row r="10" spans="1:7" ht="47.25">
      <c r="A10" s="461"/>
      <c r="B10" s="465" t="s">
        <v>2319</v>
      </c>
      <c r="C10" s="462">
        <v>160</v>
      </c>
      <c r="D10" s="458"/>
      <c r="E10" s="453">
        <v>1</v>
      </c>
      <c r="F10" s="453"/>
      <c r="G10" s="468" t="s">
        <v>2310</v>
      </c>
    </row>
    <row r="11" spans="1:7">
      <c r="A11" s="461"/>
      <c r="B11" s="465" t="s">
        <v>2318</v>
      </c>
      <c r="C11" s="462"/>
      <c r="D11" s="458"/>
      <c r="E11" s="453"/>
      <c r="F11" s="453"/>
      <c r="G11" s="452"/>
    </row>
    <row r="12" spans="1:7">
      <c r="A12" s="461"/>
      <c r="B12" s="465" t="s">
        <v>2317</v>
      </c>
      <c r="C12" s="462"/>
      <c r="D12" s="458" t="s">
        <v>19</v>
      </c>
      <c r="E12" s="453"/>
      <c r="F12" s="453"/>
      <c r="G12" s="452"/>
    </row>
    <row r="13" spans="1:7">
      <c r="A13" s="461"/>
      <c r="B13" s="465" t="s">
        <v>2316</v>
      </c>
      <c r="C13" s="462"/>
      <c r="D13" s="458" t="s">
        <v>21</v>
      </c>
      <c r="E13" s="453"/>
      <c r="F13" s="453"/>
      <c r="G13" s="452"/>
    </row>
    <row r="14" spans="1:7" ht="31.5">
      <c r="A14" s="461"/>
      <c r="B14" s="465" t="s">
        <v>2315</v>
      </c>
      <c r="C14" s="469" t="s">
        <v>2314</v>
      </c>
      <c r="D14" s="458" t="s">
        <v>24</v>
      </c>
      <c r="E14" s="453">
        <v>4</v>
      </c>
      <c r="F14" s="453"/>
      <c r="G14" s="468" t="s">
        <v>2313</v>
      </c>
    </row>
    <row r="15" spans="1:7">
      <c r="A15" s="461"/>
      <c r="B15" s="465"/>
      <c r="C15" s="462"/>
      <c r="D15" s="458"/>
      <c r="E15" s="453"/>
      <c r="F15" s="453"/>
      <c r="G15" s="452"/>
    </row>
    <row r="16" spans="1:7">
      <c r="A16" s="461" t="s">
        <v>2312</v>
      </c>
      <c r="B16" s="465"/>
      <c r="C16" s="462"/>
      <c r="D16" s="458"/>
      <c r="E16" s="453"/>
      <c r="F16" s="453"/>
      <c r="G16" s="452"/>
    </row>
    <row r="17" spans="1:7" ht="49.5" customHeight="1">
      <c r="A17" s="461"/>
      <c r="B17" s="465" t="s">
        <v>2311</v>
      </c>
      <c r="C17" s="462">
        <f>48500000000000/(1590000000)</f>
        <v>30503.14465408805</v>
      </c>
      <c r="D17" s="458" t="s">
        <v>28</v>
      </c>
      <c r="E17" s="453">
        <v>1</v>
      </c>
      <c r="F17" s="453"/>
      <c r="G17" s="468" t="s">
        <v>2310</v>
      </c>
    </row>
    <row r="18" spans="1:7">
      <c r="A18" s="461"/>
      <c r="B18" s="465" t="s">
        <v>309</v>
      </c>
      <c r="C18" s="462"/>
      <c r="D18" s="458" t="s">
        <v>31</v>
      </c>
      <c r="E18" s="453"/>
      <c r="F18" s="453"/>
      <c r="G18" s="452"/>
    </row>
    <row r="19" spans="1:7">
      <c r="A19" s="461"/>
      <c r="B19" s="463" t="s">
        <v>311</v>
      </c>
      <c r="C19" s="462"/>
      <c r="D19" s="458" t="s">
        <v>31</v>
      </c>
      <c r="E19" s="453"/>
      <c r="F19" s="453"/>
      <c r="G19" s="452"/>
    </row>
    <row r="20" spans="1:7">
      <c r="A20" s="461"/>
      <c r="B20" s="463" t="s">
        <v>313</v>
      </c>
      <c r="C20" s="462"/>
      <c r="D20" s="458" t="s">
        <v>35</v>
      </c>
      <c r="E20" s="453"/>
      <c r="F20" s="453"/>
      <c r="G20" s="452"/>
    </row>
    <row r="21" spans="1:7">
      <c r="A21" s="461"/>
      <c r="B21" s="463" t="s">
        <v>314</v>
      </c>
      <c r="C21" s="462"/>
      <c r="D21" s="458" t="s">
        <v>28</v>
      </c>
      <c r="E21" s="453"/>
      <c r="F21" s="453"/>
      <c r="G21" s="452"/>
    </row>
    <row r="22" spans="1:7">
      <c r="A22" s="461"/>
      <c r="B22" s="463" t="s">
        <v>315</v>
      </c>
      <c r="C22" s="462"/>
      <c r="D22" s="458" t="s">
        <v>39</v>
      </c>
      <c r="E22" s="453"/>
      <c r="F22" s="453"/>
      <c r="G22" s="452"/>
    </row>
    <row r="23" spans="1:7">
      <c r="A23" s="461"/>
      <c r="B23" s="463" t="s">
        <v>317</v>
      </c>
      <c r="C23" s="462"/>
      <c r="D23" s="458" t="s">
        <v>41</v>
      </c>
      <c r="E23" s="453"/>
      <c r="F23" s="453"/>
      <c r="G23" s="452"/>
    </row>
    <row r="24" spans="1:7">
      <c r="A24" s="461"/>
      <c r="B24" s="463" t="s">
        <v>318</v>
      </c>
      <c r="C24" s="462"/>
      <c r="D24" s="458" t="s">
        <v>41</v>
      </c>
      <c r="E24" s="453"/>
      <c r="F24" s="453"/>
      <c r="G24" s="452"/>
    </row>
    <row r="25" spans="1:7">
      <c r="A25" s="461"/>
      <c r="B25" s="465" t="s">
        <v>319</v>
      </c>
      <c r="C25" s="462"/>
      <c r="D25" s="458" t="s">
        <v>41</v>
      </c>
      <c r="E25" s="453"/>
      <c r="F25" s="453"/>
      <c r="G25" s="452"/>
    </row>
    <row r="26" spans="1:7">
      <c r="A26" s="461"/>
      <c r="B26" s="465" t="s">
        <v>320</v>
      </c>
      <c r="C26" s="462"/>
      <c r="D26" s="458" t="s">
        <v>41</v>
      </c>
      <c r="E26" s="453"/>
      <c r="F26" s="453"/>
      <c r="G26" s="452"/>
    </row>
    <row r="27" spans="1:7">
      <c r="A27" s="461"/>
      <c r="B27" s="465"/>
      <c r="C27" s="462"/>
      <c r="D27" s="458"/>
      <c r="E27" s="453"/>
      <c r="F27" s="453"/>
      <c r="G27" s="452"/>
    </row>
    <row r="28" spans="1:7">
      <c r="A28" s="461" t="s">
        <v>322</v>
      </c>
      <c r="B28" s="465"/>
      <c r="C28" s="462"/>
      <c r="D28" s="458"/>
      <c r="E28" s="453"/>
      <c r="F28" s="453"/>
      <c r="G28" s="452"/>
    </row>
    <row r="29" spans="1:7">
      <c r="A29" s="461"/>
      <c r="B29" s="465" t="s">
        <v>323</v>
      </c>
      <c r="C29" s="462"/>
      <c r="D29" s="458" t="s">
        <v>48</v>
      </c>
      <c r="E29" s="453"/>
      <c r="F29" s="453"/>
      <c r="G29" s="452"/>
    </row>
    <row r="30" spans="1:7">
      <c r="A30" s="461"/>
      <c r="B30" s="463" t="s">
        <v>324</v>
      </c>
      <c r="C30" s="462"/>
      <c r="D30" s="458" t="s">
        <v>50</v>
      </c>
      <c r="E30" s="453"/>
      <c r="F30" s="453"/>
      <c r="G30" s="452"/>
    </row>
    <row r="31" spans="1:7">
      <c r="A31" s="461"/>
      <c r="B31" s="463" t="s">
        <v>325</v>
      </c>
      <c r="C31" s="462"/>
      <c r="D31" s="458" t="s">
        <v>50</v>
      </c>
      <c r="E31" s="453"/>
      <c r="F31" s="453"/>
      <c r="G31" s="452"/>
    </row>
    <row r="32" spans="1:7">
      <c r="A32" s="461"/>
      <c r="B32" s="463" t="s">
        <v>326</v>
      </c>
      <c r="C32" s="462"/>
      <c r="D32" s="458" t="s">
        <v>41</v>
      </c>
      <c r="E32" s="453"/>
      <c r="F32" s="453"/>
      <c r="G32" s="452"/>
    </row>
    <row r="33" spans="1:7">
      <c r="A33" s="462"/>
      <c r="B33" s="466"/>
      <c r="C33" s="462"/>
      <c r="D33" s="466"/>
      <c r="E33" s="453"/>
      <c r="F33" s="453"/>
      <c r="G33" s="452"/>
    </row>
    <row r="34" spans="1:7">
      <c r="A34" s="461" t="s">
        <v>327</v>
      </c>
      <c r="B34" s="465"/>
      <c r="C34" s="462"/>
      <c r="D34" s="458"/>
      <c r="E34" s="453"/>
      <c r="F34" s="453"/>
      <c r="G34" s="452"/>
    </row>
    <row r="35" spans="1:7">
      <c r="A35" s="461"/>
      <c r="B35" s="465" t="s">
        <v>328</v>
      </c>
      <c r="C35" s="462">
        <v>66.64</v>
      </c>
      <c r="D35" s="458" t="s">
        <v>56</v>
      </c>
      <c r="E35" s="453">
        <v>5</v>
      </c>
      <c r="F35" s="453"/>
      <c r="G35" s="465"/>
    </row>
    <row r="36" spans="1:7">
      <c r="A36" s="461"/>
      <c r="B36" s="463" t="s">
        <v>330</v>
      </c>
      <c r="C36" s="462"/>
      <c r="D36" s="458"/>
      <c r="E36" s="453"/>
      <c r="F36" s="453"/>
      <c r="G36" s="452"/>
    </row>
    <row r="37" spans="1:7">
      <c r="A37" s="461"/>
      <c r="B37" s="460" t="s">
        <v>58</v>
      </c>
      <c r="C37" s="459"/>
      <c r="D37" s="458" t="s">
        <v>59</v>
      </c>
      <c r="E37" s="453"/>
      <c r="F37" s="453"/>
      <c r="G37" s="452"/>
    </row>
    <row r="38" spans="1:7">
      <c r="A38" s="461"/>
      <c r="B38" s="460" t="s">
        <v>60</v>
      </c>
      <c r="C38" s="459"/>
      <c r="D38" s="458" t="s">
        <v>59</v>
      </c>
      <c r="E38" s="453"/>
      <c r="F38" s="453"/>
      <c r="G38" s="452"/>
    </row>
    <row r="39" spans="1:7">
      <c r="A39" s="461"/>
      <c r="B39" s="460" t="s">
        <v>61</v>
      </c>
      <c r="C39" s="459"/>
      <c r="D39" s="458" t="s">
        <v>59</v>
      </c>
      <c r="E39" s="453"/>
      <c r="F39" s="453"/>
      <c r="G39" s="452"/>
    </row>
    <row r="40" spans="1:7">
      <c r="A40" s="461"/>
      <c r="B40" s="460" t="s">
        <v>62</v>
      </c>
      <c r="C40" s="459"/>
      <c r="D40" s="458" t="s">
        <v>59</v>
      </c>
      <c r="E40" s="453"/>
      <c r="F40" s="453"/>
      <c r="G40" s="452"/>
    </row>
    <row r="41" spans="1:7">
      <c r="A41" s="461"/>
      <c r="B41" s="460" t="s">
        <v>63</v>
      </c>
      <c r="C41" s="459"/>
      <c r="D41" s="458" t="s">
        <v>59</v>
      </c>
      <c r="E41" s="453"/>
      <c r="F41" s="453"/>
      <c r="G41" s="452"/>
    </row>
    <row r="42" spans="1:7">
      <c r="A42" s="461"/>
      <c r="B42" s="460" t="s">
        <v>64</v>
      </c>
      <c r="C42" s="459"/>
      <c r="D42" s="458" t="s">
        <v>59</v>
      </c>
      <c r="E42" s="453"/>
      <c r="F42" s="453"/>
      <c r="G42" s="452"/>
    </row>
    <row r="43" spans="1:7">
      <c r="A43" s="457"/>
      <c r="B43" s="456" t="s">
        <v>65</v>
      </c>
      <c r="C43" s="455"/>
      <c r="D43" s="454" t="s">
        <v>59</v>
      </c>
      <c r="E43" s="453"/>
      <c r="F43" s="453"/>
      <c r="G43" s="465"/>
    </row>
    <row r="44" spans="1:7">
      <c r="A44" s="625" t="s">
        <v>331</v>
      </c>
      <c r="B44" s="625"/>
      <c r="C44" s="626"/>
      <c r="D44" s="627"/>
      <c r="E44" s="627"/>
      <c r="F44" s="627"/>
      <c r="G44" s="628"/>
    </row>
    <row r="45" spans="1:7" ht="42.75" customHeight="1">
      <c r="A45" s="625" t="s">
        <v>333</v>
      </c>
      <c r="B45" s="625"/>
      <c r="C45" s="622" t="s">
        <v>2343</v>
      </c>
      <c r="D45" s="623"/>
      <c r="E45" s="623"/>
      <c r="F45" s="623"/>
      <c r="G45" s="623"/>
    </row>
    <row r="46" spans="1:7">
      <c r="A46" s="450"/>
      <c r="B46" s="450"/>
      <c r="C46" s="450"/>
      <c r="D46" s="450"/>
      <c r="E46" s="451"/>
      <c r="F46" s="451"/>
      <c r="G46" s="450"/>
    </row>
    <row r="47" spans="1:7">
      <c r="A47" s="447" t="s">
        <v>334</v>
      </c>
    </row>
    <row r="48" spans="1:7">
      <c r="A48" s="633" t="s">
        <v>1653</v>
      </c>
      <c r="B48" s="633"/>
      <c r="C48" s="633"/>
      <c r="D48" s="633"/>
      <c r="E48" s="633"/>
      <c r="F48" s="633"/>
      <c r="G48" s="633"/>
    </row>
    <row r="49" spans="1:7">
      <c r="A49" s="633" t="s">
        <v>1652</v>
      </c>
      <c r="B49" s="633"/>
      <c r="C49" s="633"/>
      <c r="D49" s="633"/>
      <c r="E49" s="633"/>
      <c r="F49" s="633"/>
      <c r="G49" s="633"/>
    </row>
    <row r="50" spans="1:7">
      <c r="A50" s="633" t="s">
        <v>1651</v>
      </c>
      <c r="B50" s="633"/>
      <c r="C50" s="633"/>
      <c r="D50" s="633"/>
      <c r="E50" s="633"/>
      <c r="F50" s="633"/>
      <c r="G50" s="633"/>
    </row>
    <row r="51" spans="1:7">
      <c r="A51" s="478" t="s">
        <v>1650</v>
      </c>
      <c r="B51" s="478"/>
      <c r="C51" s="478"/>
      <c r="D51" s="478"/>
      <c r="E51" s="478"/>
      <c r="F51" s="478"/>
      <c r="G51" s="478"/>
    </row>
    <row r="52" spans="1:7">
      <c r="A52" s="478" t="s">
        <v>1649</v>
      </c>
      <c r="B52" s="478"/>
      <c r="C52" s="478"/>
      <c r="D52" s="478"/>
      <c r="E52" s="478"/>
      <c r="F52" s="478"/>
      <c r="G52" s="478"/>
    </row>
    <row r="54" spans="1:7">
      <c r="A54" s="633"/>
      <c r="B54" s="633"/>
      <c r="C54" s="633"/>
      <c r="D54" s="633"/>
      <c r="E54" s="633"/>
      <c r="F54" s="633"/>
      <c r="G54" s="633"/>
    </row>
    <row r="55" spans="1:7">
      <c r="A55" s="633"/>
      <c r="B55" s="633"/>
      <c r="C55" s="633"/>
      <c r="D55" s="633"/>
      <c r="E55" s="633"/>
      <c r="F55" s="633"/>
      <c r="G55" s="633"/>
    </row>
    <row r="56" spans="1:7">
      <c r="A56" s="633"/>
      <c r="B56" s="633"/>
      <c r="C56" s="633"/>
      <c r="D56" s="633"/>
      <c r="E56" s="633"/>
      <c r="F56" s="633"/>
      <c r="G56" s="633"/>
    </row>
    <row r="57" spans="1:7">
      <c r="A57" s="633"/>
      <c r="B57" s="633"/>
      <c r="C57" s="633"/>
      <c r="D57" s="633"/>
      <c r="E57" s="633"/>
      <c r="F57" s="633"/>
      <c r="G57" s="633"/>
    </row>
  </sheetData>
  <mergeCells count="15">
    <mergeCell ref="A54:G54"/>
    <mergeCell ref="A55:G55"/>
    <mergeCell ref="A56:G56"/>
    <mergeCell ref="A57:G57"/>
    <mergeCell ref="A48:G48"/>
    <mergeCell ref="A50:G50"/>
    <mergeCell ref="A49:G49"/>
    <mergeCell ref="C45:G45"/>
    <mergeCell ref="C1:D1"/>
    <mergeCell ref="A1:B1"/>
    <mergeCell ref="A44:B44"/>
    <mergeCell ref="A45:B45"/>
    <mergeCell ref="C44:G44"/>
    <mergeCell ref="C2:D2"/>
    <mergeCell ref="C3:D3"/>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AML59"/>
  <sheetViews>
    <sheetView workbookViewId="0">
      <selection sqref="A1:B1"/>
    </sheetView>
  </sheetViews>
  <sheetFormatPr defaultColWidth="7.7109375" defaultRowHeight="15.75"/>
  <cols>
    <col min="1" max="1" width="7.7109375" style="321"/>
    <col min="2" max="2" width="29.42578125" style="322" customWidth="1"/>
    <col min="3" max="3" width="9.42578125" style="322" customWidth="1"/>
    <col min="4" max="4" width="7.7109375" style="322"/>
    <col min="5" max="5" width="7.7109375" style="323"/>
    <col min="6" max="6" width="17.42578125" style="323" bestFit="1" customWidth="1"/>
    <col min="7" max="7" width="51.7109375" style="322" customWidth="1"/>
    <col min="8" max="1026" width="7.7109375" style="321"/>
    <col min="1027" max="16384" width="7.7109375" style="320"/>
  </cols>
  <sheetData>
    <row r="1" spans="1:7">
      <c r="A1" s="725" t="s">
        <v>1391</v>
      </c>
      <c r="B1" s="725"/>
      <c r="C1" s="725" t="s">
        <v>1392</v>
      </c>
      <c r="D1" s="725"/>
      <c r="E1" s="347" t="s">
        <v>1393</v>
      </c>
      <c r="F1" s="347" t="s">
        <v>1208</v>
      </c>
      <c r="G1" s="347" t="s">
        <v>1394</v>
      </c>
    </row>
    <row r="2" spans="1:7">
      <c r="A2" s="345" t="s">
        <v>1395</v>
      </c>
      <c r="B2" s="344"/>
      <c r="C2" s="726"/>
      <c r="D2" s="726"/>
      <c r="E2" s="327"/>
      <c r="F2" s="327"/>
      <c r="G2" s="326"/>
    </row>
    <row r="3" spans="1:7">
      <c r="A3" s="336" t="s">
        <v>1396</v>
      </c>
      <c r="B3" s="339"/>
      <c r="C3" s="727" t="s">
        <v>2066</v>
      </c>
      <c r="D3" s="727"/>
      <c r="E3" s="320"/>
      <c r="F3" s="327"/>
      <c r="G3" s="320" t="s">
        <v>2065</v>
      </c>
    </row>
    <row r="4" spans="1:7">
      <c r="A4" s="335" t="s">
        <v>1398</v>
      </c>
      <c r="B4" s="338"/>
      <c r="C4" s="335"/>
      <c r="D4" s="339"/>
      <c r="E4" s="320"/>
      <c r="F4" s="340"/>
      <c r="G4" s="320"/>
    </row>
    <row r="5" spans="1:7">
      <c r="A5" s="335"/>
      <c r="B5" s="338" t="s">
        <v>1399</v>
      </c>
      <c r="C5" s="383" t="s">
        <v>2064</v>
      </c>
      <c r="D5" s="332"/>
      <c r="E5" s="320"/>
      <c r="F5" s="340"/>
      <c r="G5" s="320"/>
    </row>
    <row r="6" spans="1:7">
      <c r="A6" s="335"/>
      <c r="B6" s="338" t="s">
        <v>1102</v>
      </c>
      <c r="C6" s="343" t="s">
        <v>2063</v>
      </c>
      <c r="D6" s="332"/>
      <c r="E6" s="320"/>
      <c r="F6" s="340"/>
      <c r="G6" s="320"/>
    </row>
    <row r="7" spans="1:7">
      <c r="A7" s="335"/>
      <c r="B7" s="338" t="s">
        <v>1402</v>
      </c>
      <c r="C7" s="320">
        <f>2015-1938-8</f>
        <v>69</v>
      </c>
      <c r="D7" s="332" t="s">
        <v>10</v>
      </c>
      <c r="E7" s="320" t="s">
        <v>2062</v>
      </c>
      <c r="F7" s="340"/>
      <c r="G7" s="320" t="s">
        <v>2061</v>
      </c>
    </row>
    <row r="8" spans="1:7">
      <c r="A8" s="335"/>
      <c r="B8" s="338" t="s">
        <v>1403</v>
      </c>
      <c r="C8" s="320">
        <v>4800</v>
      </c>
      <c r="D8" s="332" t="s">
        <v>12</v>
      </c>
      <c r="E8" s="320"/>
      <c r="F8" s="340"/>
      <c r="G8" s="320"/>
    </row>
    <row r="9" spans="1:7">
      <c r="A9" s="335"/>
      <c r="B9" s="338" t="s">
        <v>1404</v>
      </c>
      <c r="C9" s="320">
        <v>1400000</v>
      </c>
      <c r="D9" s="332" t="s">
        <v>15</v>
      </c>
      <c r="E9" s="320">
        <v>9</v>
      </c>
      <c r="F9" s="340"/>
      <c r="G9" s="320" t="s">
        <v>2060</v>
      </c>
    </row>
    <row r="10" spans="1:7">
      <c r="A10" s="335"/>
      <c r="B10" s="338" t="s">
        <v>1405</v>
      </c>
      <c r="C10" s="320">
        <v>1000</v>
      </c>
      <c r="D10" s="332"/>
      <c r="E10" s="320">
        <v>2</v>
      </c>
      <c r="F10" s="340"/>
      <c r="G10" s="320" t="s">
        <v>2059</v>
      </c>
    </row>
    <row r="11" spans="1:7">
      <c r="A11" s="335"/>
      <c r="B11" s="338" t="s">
        <v>1407</v>
      </c>
      <c r="C11" s="320">
        <v>50</v>
      </c>
      <c r="D11" s="332"/>
      <c r="E11" s="320">
        <v>8</v>
      </c>
      <c r="F11" s="340"/>
      <c r="G11" s="320" t="s">
        <v>2058</v>
      </c>
    </row>
    <row r="12" spans="1:7">
      <c r="A12" s="335"/>
      <c r="B12" s="338" t="s">
        <v>1408</v>
      </c>
      <c r="C12" s="320">
        <v>3.5</v>
      </c>
      <c r="D12" s="332" t="s">
        <v>19</v>
      </c>
      <c r="E12" s="320">
        <v>4</v>
      </c>
      <c r="F12" s="340"/>
      <c r="G12" s="320" t="s">
        <v>2057</v>
      </c>
    </row>
    <row r="13" spans="1:7">
      <c r="A13" s="335"/>
      <c r="B13" s="338" t="s">
        <v>1409</v>
      </c>
      <c r="C13" s="320">
        <v>90</v>
      </c>
      <c r="D13" s="332" t="s">
        <v>21</v>
      </c>
      <c r="E13" s="320">
        <v>5</v>
      </c>
      <c r="F13" s="340"/>
      <c r="G13" s="320" t="s">
        <v>2056</v>
      </c>
    </row>
    <row r="14" spans="1:7">
      <c r="A14" s="335"/>
      <c r="B14" s="338" t="s">
        <v>1410</v>
      </c>
      <c r="C14" s="320">
        <f>2075-200</f>
        <v>1875</v>
      </c>
      <c r="D14" s="332" t="s">
        <v>24</v>
      </c>
      <c r="E14" s="320"/>
      <c r="F14" s="340"/>
      <c r="G14" s="320" t="s">
        <v>2055</v>
      </c>
    </row>
    <row r="15" spans="1:7">
      <c r="A15" s="335"/>
      <c r="B15" s="338"/>
      <c r="C15" s="320"/>
      <c r="D15" s="332"/>
      <c r="E15" s="320"/>
      <c r="F15" s="340"/>
      <c r="G15" s="320"/>
    </row>
    <row r="16" spans="1:7">
      <c r="A16" s="335" t="s">
        <v>1411</v>
      </c>
      <c r="B16" s="338"/>
      <c r="C16" s="320"/>
      <c r="D16" s="332"/>
      <c r="E16" s="320"/>
      <c r="F16" s="340"/>
      <c r="G16" s="320"/>
    </row>
    <row r="17" spans="1:7">
      <c r="A17" s="335"/>
      <c r="B17" s="338" t="s">
        <v>1412</v>
      </c>
      <c r="C17" s="320">
        <v>500</v>
      </c>
      <c r="D17" s="332" t="s">
        <v>28</v>
      </c>
      <c r="E17" s="320"/>
      <c r="F17" s="340"/>
      <c r="G17" s="320" t="s">
        <v>2054</v>
      </c>
    </row>
    <row r="18" spans="1:7">
      <c r="A18" s="335"/>
      <c r="B18" s="338" t="s">
        <v>1413</v>
      </c>
      <c r="C18" s="341">
        <f>0.23/0.77</f>
        <v>0.29870129870129869</v>
      </c>
      <c r="D18" s="332" t="s">
        <v>31</v>
      </c>
      <c r="E18" s="320">
        <v>9</v>
      </c>
      <c r="F18" s="340"/>
      <c r="G18" s="320" t="s">
        <v>2053</v>
      </c>
    </row>
    <row r="19" spans="1:7">
      <c r="A19" s="335"/>
      <c r="B19" s="337" t="s">
        <v>1414</v>
      </c>
      <c r="C19" s="320"/>
      <c r="D19" s="332" t="s">
        <v>31</v>
      </c>
      <c r="E19" s="320"/>
      <c r="F19" s="340"/>
      <c r="G19" s="320"/>
    </row>
    <row r="20" spans="1:7">
      <c r="A20" s="335"/>
      <c r="B20" s="337" t="s">
        <v>1415</v>
      </c>
      <c r="C20" s="336">
        <v>0</v>
      </c>
      <c r="D20" s="332" t="s">
        <v>35</v>
      </c>
      <c r="E20" s="320"/>
      <c r="F20" s="327"/>
      <c r="G20" s="320"/>
    </row>
    <row r="21" spans="1:7">
      <c r="A21" s="335"/>
      <c r="B21" s="337" t="s">
        <v>1416</v>
      </c>
      <c r="C21" s="336">
        <v>0</v>
      </c>
      <c r="D21" s="332" t="s">
        <v>28</v>
      </c>
      <c r="E21" s="320"/>
      <c r="F21" s="327"/>
      <c r="G21" s="320"/>
    </row>
    <row r="22" spans="1:7">
      <c r="A22" s="335"/>
      <c r="B22" s="337" t="s">
        <v>1417</v>
      </c>
      <c r="C22" s="336">
        <v>0</v>
      </c>
      <c r="D22" s="332" t="s">
        <v>39</v>
      </c>
      <c r="E22" s="320"/>
      <c r="F22" s="327"/>
      <c r="G22" s="320"/>
    </row>
    <row r="23" spans="1:7">
      <c r="A23" s="335"/>
      <c r="B23" s="337" t="s">
        <v>1418</v>
      </c>
      <c r="C23" s="336">
        <v>0</v>
      </c>
      <c r="D23" s="332" t="s">
        <v>41</v>
      </c>
      <c r="E23" s="320"/>
      <c r="F23" s="327"/>
      <c r="G23" s="320"/>
    </row>
    <row r="24" spans="1:7">
      <c r="A24" s="335"/>
      <c r="B24" s="337" t="s">
        <v>1420</v>
      </c>
      <c r="C24" s="336">
        <v>0</v>
      </c>
      <c r="D24" s="332" t="s">
        <v>41</v>
      </c>
      <c r="E24" s="320"/>
      <c r="F24" s="327"/>
      <c r="G24" s="320"/>
    </row>
    <row r="25" spans="1:7">
      <c r="A25" s="335"/>
      <c r="B25" s="338" t="s">
        <v>1421</v>
      </c>
      <c r="C25" s="336">
        <v>1</v>
      </c>
      <c r="D25" s="332" t="s">
        <v>41</v>
      </c>
      <c r="E25" s="320"/>
      <c r="F25" s="327"/>
      <c r="G25" s="320"/>
    </row>
    <row r="26" spans="1:7">
      <c r="A26" s="335"/>
      <c r="B26" s="338" t="s">
        <v>1422</v>
      </c>
      <c r="C26" s="336">
        <v>0</v>
      </c>
      <c r="D26" s="332" t="s">
        <v>41</v>
      </c>
      <c r="E26" s="320"/>
      <c r="F26" s="327"/>
      <c r="G26" s="320"/>
    </row>
    <row r="27" spans="1:7">
      <c r="A27" s="335"/>
      <c r="B27" s="338"/>
      <c r="C27" s="336"/>
      <c r="D27" s="332"/>
      <c r="E27" s="320"/>
      <c r="F27" s="327"/>
      <c r="G27" s="320"/>
    </row>
    <row r="28" spans="1:7">
      <c r="A28" s="335" t="s">
        <v>1423</v>
      </c>
      <c r="B28" s="338"/>
      <c r="C28" s="336"/>
      <c r="D28" s="332"/>
      <c r="E28" s="320"/>
      <c r="F28" s="327"/>
      <c r="G28" s="320"/>
    </row>
    <row r="29" spans="1:7">
      <c r="A29" s="335"/>
      <c r="B29" s="338" t="s">
        <v>1424</v>
      </c>
      <c r="C29" s="336"/>
      <c r="D29" s="332" t="s">
        <v>48</v>
      </c>
      <c r="E29" s="320"/>
      <c r="F29" s="327"/>
      <c r="G29" s="320"/>
    </row>
    <row r="30" spans="1:7">
      <c r="A30" s="335"/>
      <c r="B30" s="337" t="s">
        <v>1425</v>
      </c>
      <c r="C30" s="336"/>
      <c r="D30" s="332" t="s">
        <v>50</v>
      </c>
      <c r="E30" s="320"/>
      <c r="F30" s="327"/>
      <c r="G30" s="320"/>
    </row>
    <row r="31" spans="1:7">
      <c r="A31" s="335"/>
      <c r="B31" s="337" t="s">
        <v>1426</v>
      </c>
      <c r="C31" s="336"/>
      <c r="D31" s="332" t="s">
        <v>50</v>
      </c>
      <c r="E31" s="320"/>
      <c r="F31" s="327"/>
      <c r="G31" s="320"/>
    </row>
    <row r="32" spans="1:7">
      <c r="A32" s="335"/>
      <c r="B32" s="337" t="s">
        <v>1427</v>
      </c>
      <c r="C32" s="336"/>
      <c r="D32" s="332" t="s">
        <v>41</v>
      </c>
      <c r="E32" s="320"/>
      <c r="F32" s="327"/>
      <c r="G32" s="320"/>
    </row>
    <row r="33" spans="1:7">
      <c r="A33" s="336"/>
      <c r="B33" s="339"/>
      <c r="C33" s="336"/>
      <c r="D33" s="339"/>
      <c r="E33" s="320"/>
      <c r="F33" s="327"/>
      <c r="G33" s="320"/>
    </row>
    <row r="34" spans="1:7">
      <c r="A34" s="335" t="s">
        <v>1428</v>
      </c>
      <c r="B34" s="338"/>
      <c r="C34" s="336"/>
      <c r="D34" s="332"/>
      <c r="E34" s="327"/>
      <c r="F34" s="327"/>
      <c r="G34" s="320"/>
    </row>
    <row r="35" spans="1:7">
      <c r="A35" s="335"/>
      <c r="B35" s="338" t="s">
        <v>1429</v>
      </c>
      <c r="C35" s="336">
        <v>30.8</v>
      </c>
      <c r="D35" s="332" t="s">
        <v>56</v>
      </c>
      <c r="E35" s="327">
        <v>1</v>
      </c>
      <c r="F35" s="327"/>
      <c r="G35" s="320"/>
    </row>
    <row r="36" spans="1:7">
      <c r="A36" s="335"/>
      <c r="B36" s="337" t="s">
        <v>1431</v>
      </c>
      <c r="C36" s="336"/>
      <c r="D36" s="332"/>
      <c r="E36" s="327"/>
      <c r="F36" s="327"/>
      <c r="G36" s="320"/>
    </row>
    <row r="37" spans="1:7">
      <c r="A37" s="335"/>
      <c r="B37" s="334" t="s">
        <v>58</v>
      </c>
      <c r="C37" s="333"/>
      <c r="D37" s="332" t="s">
        <v>59</v>
      </c>
      <c r="E37" s="327"/>
      <c r="F37" s="327"/>
      <c r="G37" s="320"/>
    </row>
    <row r="38" spans="1:7">
      <c r="A38" s="335"/>
      <c r="B38" s="334" t="s">
        <v>60</v>
      </c>
      <c r="C38" s="333"/>
      <c r="D38" s="332" t="s">
        <v>59</v>
      </c>
      <c r="E38" s="327"/>
      <c r="F38" s="327"/>
      <c r="G38" s="326"/>
    </row>
    <row r="39" spans="1:7">
      <c r="A39" s="335"/>
      <c r="B39" s="334" t="s">
        <v>61</v>
      </c>
      <c r="C39" s="333"/>
      <c r="D39" s="332" t="s">
        <v>59</v>
      </c>
      <c r="E39" s="327"/>
      <c r="F39" s="327"/>
      <c r="G39" s="326"/>
    </row>
    <row r="40" spans="1:7">
      <c r="A40" s="335"/>
      <c r="B40" s="334" t="s">
        <v>62</v>
      </c>
      <c r="C40" s="333"/>
      <c r="D40" s="332" t="s">
        <v>59</v>
      </c>
      <c r="E40" s="327"/>
      <c r="F40" s="327"/>
      <c r="G40" s="326"/>
    </row>
    <row r="41" spans="1:7">
      <c r="A41" s="335"/>
      <c r="B41" s="334" t="s">
        <v>63</v>
      </c>
      <c r="C41" s="333"/>
      <c r="D41" s="332" t="s">
        <v>59</v>
      </c>
      <c r="E41" s="327"/>
      <c r="F41" s="327"/>
      <c r="G41" s="326"/>
    </row>
    <row r="42" spans="1:7">
      <c r="A42" s="335"/>
      <c r="B42" s="334" t="s">
        <v>64</v>
      </c>
      <c r="C42" s="333"/>
      <c r="D42" s="332" t="s">
        <v>59</v>
      </c>
      <c r="E42" s="327"/>
      <c r="F42" s="327"/>
      <c r="G42" s="326"/>
    </row>
    <row r="43" spans="1:7">
      <c r="A43" s="331"/>
      <c r="B43" s="330" t="s">
        <v>65</v>
      </c>
      <c r="C43" s="329"/>
      <c r="D43" s="328" t="s">
        <v>59</v>
      </c>
      <c r="E43" s="327"/>
      <c r="F43" s="327"/>
      <c r="G43" s="326"/>
    </row>
    <row r="44" spans="1:7">
      <c r="A44" s="728" t="s">
        <v>1432</v>
      </c>
      <c r="B44" s="728"/>
      <c r="C44" s="729"/>
      <c r="D44" s="729"/>
      <c r="E44" s="729"/>
      <c r="F44" s="729"/>
      <c r="G44" s="729"/>
    </row>
    <row r="45" spans="1:7">
      <c r="A45" s="723" t="s">
        <v>1433</v>
      </c>
      <c r="B45" s="723"/>
      <c r="C45" s="724" t="s">
        <v>2497</v>
      </c>
      <c r="D45" s="724"/>
      <c r="E45" s="724"/>
      <c r="F45" s="724"/>
      <c r="G45" s="724"/>
    </row>
    <row r="46" spans="1:7">
      <c r="A46" s="325" t="s">
        <v>1394</v>
      </c>
      <c r="B46" s="324"/>
      <c r="C46" s="769" t="s">
        <v>2052</v>
      </c>
      <c r="D46" s="769"/>
      <c r="E46" s="769"/>
      <c r="F46" s="769"/>
      <c r="G46" s="769"/>
    </row>
    <row r="47" spans="1:7">
      <c r="A47" s="321" t="s">
        <v>1435</v>
      </c>
      <c r="B47" s="320"/>
      <c r="C47" s="320" t="s">
        <v>2051</v>
      </c>
      <c r="D47" s="320"/>
      <c r="E47" s="320"/>
      <c r="F47" s="320"/>
      <c r="G47" s="320"/>
    </row>
    <row r="48" spans="1:7">
      <c r="A48" s="320" t="s">
        <v>1917</v>
      </c>
      <c r="B48" s="320"/>
      <c r="C48" s="320"/>
      <c r="D48" s="320"/>
      <c r="E48" s="320"/>
      <c r="F48" s="320"/>
      <c r="G48" s="320"/>
    </row>
    <row r="49" spans="1:7">
      <c r="A49" s="320" t="s">
        <v>2050</v>
      </c>
      <c r="B49" s="320"/>
      <c r="C49" s="320"/>
      <c r="D49" s="320"/>
      <c r="E49" s="320"/>
      <c r="F49" s="320"/>
      <c r="G49" s="320"/>
    </row>
    <row r="50" spans="1:7">
      <c r="A50" s="320" t="s">
        <v>2049</v>
      </c>
      <c r="B50" s="320"/>
      <c r="C50" s="320"/>
      <c r="D50" s="320"/>
      <c r="E50" s="320"/>
      <c r="F50" s="320"/>
      <c r="G50" s="320"/>
    </row>
    <row r="51" spans="1:7">
      <c r="A51" s="320" t="s">
        <v>2048</v>
      </c>
      <c r="B51" s="320"/>
      <c r="C51" s="320"/>
      <c r="D51" s="320"/>
      <c r="E51" s="320"/>
      <c r="F51" s="320"/>
      <c r="G51" s="320"/>
    </row>
    <row r="52" spans="1:7">
      <c r="A52" s="320" t="s">
        <v>2047</v>
      </c>
      <c r="B52" s="320"/>
      <c r="C52" s="320"/>
      <c r="D52" s="320"/>
      <c r="E52" s="320"/>
      <c r="F52" s="320"/>
      <c r="G52" s="320"/>
    </row>
    <row r="53" spans="1:7">
      <c r="A53" s="320" t="s">
        <v>2046</v>
      </c>
      <c r="B53" s="320"/>
    </row>
    <row r="54" spans="1:7">
      <c r="A54" s="320" t="s">
        <v>2045</v>
      </c>
      <c r="B54" s="320"/>
    </row>
    <row r="55" spans="1:7">
      <c r="A55" s="320" t="s">
        <v>2044</v>
      </c>
      <c r="B55" s="320"/>
    </row>
    <row r="56" spans="1:7">
      <c r="A56" s="320" t="s">
        <v>2043</v>
      </c>
      <c r="B56" s="320"/>
    </row>
    <row r="57" spans="1:7">
      <c r="A57" s="320"/>
      <c r="B57" s="320"/>
    </row>
    <row r="58" spans="1:7">
      <c r="A58" s="320"/>
      <c r="B58" s="320"/>
    </row>
    <row r="59" spans="1:7">
      <c r="A59" s="320"/>
      <c r="B59" s="320"/>
    </row>
  </sheetData>
  <mergeCells count="9">
    <mergeCell ref="A45:B45"/>
    <mergeCell ref="C45:G45"/>
    <mergeCell ref="C46:G46"/>
    <mergeCell ref="A1:B1"/>
    <mergeCell ref="C1:D1"/>
    <mergeCell ref="C2:D2"/>
    <mergeCell ref="C3:D3"/>
    <mergeCell ref="A44:B44"/>
    <mergeCell ref="C44:G44"/>
  </mergeCells>
  <phoneticPr fontId="28" type="noConversion"/>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F53"/>
  <sheetViews>
    <sheetView topLeftCell="A19" workbookViewId="0">
      <selection sqref="A1:B1"/>
    </sheetView>
  </sheetViews>
  <sheetFormatPr defaultColWidth="9" defaultRowHeight="15.75"/>
  <cols>
    <col min="1" max="1" width="5.42578125" style="24" customWidth="1"/>
    <col min="2" max="2" width="31.42578125" style="44" customWidth="1"/>
    <col min="3" max="3" width="9" style="44"/>
    <col min="4" max="4" width="15" style="44" customWidth="1"/>
    <col min="5" max="5" width="9" style="97"/>
    <col min="6" max="6" width="60.85546875" style="44" customWidth="1"/>
    <col min="7" max="16384" width="9" style="24"/>
  </cols>
  <sheetData>
    <row r="1" spans="1:6">
      <c r="A1" s="674" t="s">
        <v>282</v>
      </c>
      <c r="B1" s="674"/>
      <c r="C1" s="674" t="s">
        <v>283</v>
      </c>
      <c r="D1" s="674"/>
      <c r="E1" s="96" t="s">
        <v>833</v>
      </c>
      <c r="F1" s="96" t="s">
        <v>285</v>
      </c>
    </row>
    <row r="2" spans="1:6">
      <c r="A2" s="25" t="s">
        <v>834</v>
      </c>
      <c r="B2" s="26"/>
      <c r="C2" s="679"/>
      <c r="D2" s="680"/>
      <c r="E2" s="27"/>
      <c r="F2" s="28"/>
    </row>
    <row r="3" spans="1:6" ht="31.5">
      <c r="A3" s="29" t="s">
        <v>288</v>
      </c>
      <c r="B3" s="30"/>
      <c r="C3" s="681" t="s">
        <v>835</v>
      </c>
      <c r="D3" s="682"/>
      <c r="E3" s="27">
        <v>1</v>
      </c>
      <c r="F3" s="52" t="s">
        <v>1131</v>
      </c>
    </row>
    <row r="4" spans="1:6">
      <c r="A4" s="31" t="s">
        <v>291</v>
      </c>
      <c r="B4" s="32"/>
      <c r="C4" s="31"/>
      <c r="D4" s="30"/>
      <c r="E4" s="27"/>
      <c r="F4" s="28"/>
    </row>
    <row r="5" spans="1:6">
      <c r="A5" s="31"/>
      <c r="B5" s="32" t="s">
        <v>292</v>
      </c>
      <c r="C5" s="29" t="s">
        <v>836</v>
      </c>
      <c r="D5" s="32"/>
      <c r="E5" s="27"/>
      <c r="F5" s="28"/>
    </row>
    <row r="6" spans="1:6">
      <c r="A6" s="31"/>
      <c r="B6" s="32" t="s">
        <v>294</v>
      </c>
      <c r="C6" s="29" t="s">
        <v>837</v>
      </c>
      <c r="D6" s="32"/>
      <c r="E6" s="27"/>
      <c r="F6" s="28"/>
    </row>
    <row r="7" spans="1:6">
      <c r="A7" s="31"/>
      <c r="B7" s="32" t="s">
        <v>296</v>
      </c>
      <c r="C7" s="29">
        <v>57</v>
      </c>
      <c r="D7" s="32" t="s">
        <v>10</v>
      </c>
      <c r="E7" s="27">
        <v>1</v>
      </c>
      <c r="F7" s="49" t="s">
        <v>838</v>
      </c>
    </row>
    <row r="8" spans="1:6">
      <c r="A8" s="31"/>
      <c r="B8" s="32" t="s">
        <v>298</v>
      </c>
      <c r="C8" s="29">
        <v>6500</v>
      </c>
      <c r="D8" s="32" t="s">
        <v>501</v>
      </c>
      <c r="E8" s="27">
        <v>1</v>
      </c>
      <c r="F8" s="28"/>
    </row>
    <row r="9" spans="1:6" ht="63">
      <c r="A9" s="31"/>
      <c r="B9" s="32" t="s">
        <v>300</v>
      </c>
      <c r="C9" s="29">
        <v>90000</v>
      </c>
      <c r="D9" s="32" t="s">
        <v>15</v>
      </c>
      <c r="E9" s="27" t="s">
        <v>839</v>
      </c>
      <c r="F9" s="28" t="s">
        <v>840</v>
      </c>
    </row>
    <row r="10" spans="1:6">
      <c r="A10" s="31"/>
      <c r="B10" s="32" t="s">
        <v>301</v>
      </c>
      <c r="C10" s="29">
        <v>140</v>
      </c>
      <c r="D10" s="32"/>
      <c r="E10" s="27">
        <v>1</v>
      </c>
      <c r="F10" s="28" t="s">
        <v>841</v>
      </c>
    </row>
    <row r="11" spans="1:6">
      <c r="A11" s="31"/>
      <c r="B11" s="32" t="s">
        <v>842</v>
      </c>
      <c r="C11" s="29">
        <v>32</v>
      </c>
      <c r="D11" s="32"/>
      <c r="E11" s="27">
        <v>1</v>
      </c>
      <c r="F11" s="28" t="s">
        <v>843</v>
      </c>
    </row>
    <row r="12" spans="1:6" ht="31.5">
      <c r="A12" s="31"/>
      <c r="B12" s="32" t="s">
        <v>303</v>
      </c>
      <c r="C12" s="29">
        <v>6.25</v>
      </c>
      <c r="D12" s="32" t="s">
        <v>19</v>
      </c>
      <c r="E12" s="27">
        <v>2</v>
      </c>
      <c r="F12" s="28" t="s">
        <v>844</v>
      </c>
    </row>
    <row r="13" spans="1:6">
      <c r="A13" s="31"/>
      <c r="B13" s="32" t="s">
        <v>305</v>
      </c>
      <c r="C13" s="29"/>
      <c r="D13" s="32" t="s">
        <v>21</v>
      </c>
      <c r="E13" s="27"/>
      <c r="F13" s="28"/>
    </row>
    <row r="14" spans="1:6" ht="63">
      <c r="A14" s="31"/>
      <c r="B14" s="32" t="s">
        <v>306</v>
      </c>
      <c r="C14" s="29">
        <v>2000</v>
      </c>
      <c r="D14" s="32" t="s">
        <v>24</v>
      </c>
      <c r="E14" s="27">
        <v>2</v>
      </c>
      <c r="F14" s="28" t="s">
        <v>845</v>
      </c>
    </row>
    <row r="15" spans="1:6">
      <c r="A15" s="31"/>
      <c r="B15" s="32"/>
      <c r="C15" s="29"/>
      <c r="D15" s="32"/>
      <c r="E15" s="27"/>
      <c r="F15" s="28"/>
    </row>
    <row r="16" spans="1:6">
      <c r="A16" s="31" t="s">
        <v>307</v>
      </c>
      <c r="B16" s="32"/>
      <c r="C16" s="29"/>
      <c r="D16" s="32"/>
      <c r="E16" s="27"/>
      <c r="F16" s="28"/>
    </row>
    <row r="17" spans="1:6">
      <c r="A17" s="31"/>
      <c r="B17" s="32" t="s">
        <v>308</v>
      </c>
      <c r="C17" s="29">
        <v>908</v>
      </c>
      <c r="D17" s="32" t="s">
        <v>28</v>
      </c>
      <c r="E17" s="27"/>
      <c r="F17" s="28" t="s">
        <v>502</v>
      </c>
    </row>
    <row r="18" spans="1:6" ht="31.5">
      <c r="A18" s="31"/>
      <c r="B18" s="32" t="s">
        <v>309</v>
      </c>
      <c r="C18" s="29">
        <v>3.2</v>
      </c>
      <c r="D18" s="32" t="s">
        <v>31</v>
      </c>
      <c r="E18" s="27">
        <v>1</v>
      </c>
      <c r="F18" s="28" t="s">
        <v>846</v>
      </c>
    </row>
    <row r="19" spans="1:6">
      <c r="A19" s="31"/>
      <c r="B19" s="35" t="s">
        <v>847</v>
      </c>
      <c r="C19" s="29">
        <v>4.2</v>
      </c>
      <c r="D19" s="32" t="s">
        <v>31</v>
      </c>
      <c r="E19" s="27"/>
      <c r="F19" s="28" t="s">
        <v>503</v>
      </c>
    </row>
    <row r="20" spans="1:6">
      <c r="A20" s="31"/>
      <c r="B20" s="35" t="s">
        <v>848</v>
      </c>
      <c r="C20" s="29"/>
      <c r="D20" s="32" t="s">
        <v>35</v>
      </c>
      <c r="E20" s="27"/>
      <c r="F20" s="28"/>
    </row>
    <row r="21" spans="1:6">
      <c r="A21" s="31"/>
      <c r="B21" s="35" t="s">
        <v>314</v>
      </c>
      <c r="C21" s="29"/>
      <c r="D21" s="32" t="s">
        <v>28</v>
      </c>
      <c r="E21" s="27"/>
      <c r="F21" s="28"/>
    </row>
    <row r="22" spans="1:6">
      <c r="A22" s="31"/>
      <c r="B22" s="35" t="s">
        <v>849</v>
      </c>
      <c r="C22" s="29"/>
      <c r="D22" s="32" t="s">
        <v>39</v>
      </c>
      <c r="E22" s="27"/>
      <c r="F22" s="28"/>
    </row>
    <row r="23" spans="1:6">
      <c r="A23" s="31"/>
      <c r="B23" s="35" t="s">
        <v>317</v>
      </c>
      <c r="C23" s="29"/>
      <c r="D23" s="32" t="s">
        <v>41</v>
      </c>
      <c r="E23" s="27"/>
      <c r="F23" s="28"/>
    </row>
    <row r="24" spans="1:6">
      <c r="A24" s="31"/>
      <c r="B24" s="35" t="s">
        <v>850</v>
      </c>
      <c r="C24" s="29"/>
      <c r="D24" s="32" t="s">
        <v>41</v>
      </c>
      <c r="E24" s="27"/>
      <c r="F24" s="28"/>
    </row>
    <row r="25" spans="1:6">
      <c r="A25" s="31"/>
      <c r="B25" s="32" t="s">
        <v>319</v>
      </c>
      <c r="C25" s="29">
        <v>1</v>
      </c>
      <c r="D25" s="32" t="s">
        <v>41</v>
      </c>
      <c r="E25" s="27"/>
      <c r="F25" s="28" t="s">
        <v>504</v>
      </c>
    </row>
    <row r="26" spans="1:6">
      <c r="A26" s="31"/>
      <c r="B26" s="32" t="s">
        <v>851</v>
      </c>
      <c r="C26" s="29"/>
      <c r="D26" s="32" t="s">
        <v>41</v>
      </c>
      <c r="E26" s="27"/>
      <c r="F26" s="28"/>
    </row>
    <row r="27" spans="1:6">
      <c r="A27" s="31"/>
      <c r="B27" s="32"/>
      <c r="C27" s="29"/>
      <c r="D27" s="32"/>
      <c r="E27" s="27"/>
      <c r="F27" s="28"/>
    </row>
    <row r="28" spans="1:6">
      <c r="A28" s="31" t="s">
        <v>852</v>
      </c>
      <c r="B28" s="32"/>
      <c r="C28" s="29"/>
      <c r="D28" s="32"/>
      <c r="E28" s="27"/>
      <c r="F28" s="28"/>
    </row>
    <row r="29" spans="1:6">
      <c r="A29" s="31"/>
      <c r="B29" s="32" t="s">
        <v>853</v>
      </c>
      <c r="C29" s="29"/>
      <c r="D29" s="32" t="s">
        <v>48</v>
      </c>
      <c r="E29" s="27"/>
      <c r="F29" s="28"/>
    </row>
    <row r="30" spans="1:6">
      <c r="A30" s="31"/>
      <c r="B30" s="35" t="s">
        <v>854</v>
      </c>
      <c r="C30" s="29">
        <v>53</v>
      </c>
      <c r="D30" s="32" t="s">
        <v>50</v>
      </c>
      <c r="E30" s="27"/>
      <c r="F30" s="28" t="s">
        <v>506</v>
      </c>
    </row>
    <row r="31" spans="1:6">
      <c r="A31" s="31"/>
      <c r="B31" s="35" t="s">
        <v>855</v>
      </c>
      <c r="C31" s="29"/>
      <c r="D31" s="32" t="s">
        <v>50</v>
      </c>
      <c r="E31" s="27"/>
      <c r="F31" s="28"/>
    </row>
    <row r="32" spans="1:6">
      <c r="A32" s="31"/>
      <c r="B32" s="35" t="s">
        <v>856</v>
      </c>
      <c r="C32" s="29"/>
      <c r="D32" s="32" t="s">
        <v>41</v>
      </c>
      <c r="E32" s="27"/>
      <c r="F32" s="28"/>
    </row>
    <row r="33" spans="1:6">
      <c r="A33" s="29"/>
      <c r="B33" s="30"/>
      <c r="C33" s="29"/>
      <c r="D33" s="30"/>
      <c r="E33" s="27"/>
      <c r="F33" s="28"/>
    </row>
    <row r="34" spans="1:6">
      <c r="A34" s="31" t="s">
        <v>327</v>
      </c>
      <c r="B34" s="32"/>
      <c r="C34" s="29"/>
      <c r="D34" s="32"/>
      <c r="E34" s="27"/>
      <c r="F34" s="28"/>
    </row>
    <row r="35" spans="1:6">
      <c r="A35" s="31"/>
      <c r="B35" s="32" t="s">
        <v>328</v>
      </c>
      <c r="C35" s="29">
        <v>24</v>
      </c>
      <c r="D35" s="32" t="s">
        <v>56</v>
      </c>
      <c r="E35" s="27">
        <v>1</v>
      </c>
      <c r="F35" s="49" t="s">
        <v>500</v>
      </c>
    </row>
    <row r="36" spans="1:6">
      <c r="A36" s="31"/>
      <c r="B36" s="35" t="s">
        <v>330</v>
      </c>
      <c r="C36" s="29"/>
      <c r="D36" s="32"/>
      <c r="E36" s="27"/>
      <c r="F36" s="28"/>
    </row>
    <row r="37" spans="1:6">
      <c r="A37" s="31"/>
      <c r="B37" s="32"/>
      <c r="C37" s="29"/>
      <c r="D37" s="32" t="s">
        <v>59</v>
      </c>
      <c r="E37" s="27"/>
      <c r="F37" s="28"/>
    </row>
    <row r="38" spans="1:6">
      <c r="A38" s="31"/>
      <c r="B38" s="47"/>
      <c r="C38" s="29"/>
      <c r="D38" s="32" t="s">
        <v>59</v>
      </c>
      <c r="E38" s="27"/>
      <c r="F38" s="28"/>
    </row>
    <row r="39" spans="1:6">
      <c r="A39" s="31"/>
      <c r="B39" s="48"/>
      <c r="C39" s="29"/>
      <c r="D39" s="32" t="s">
        <v>59</v>
      </c>
      <c r="E39" s="27"/>
      <c r="F39" s="28"/>
    </row>
    <row r="40" spans="1:6">
      <c r="A40" s="31"/>
      <c r="B40" s="48"/>
      <c r="C40" s="29"/>
      <c r="D40" s="32" t="s">
        <v>59</v>
      </c>
      <c r="E40" s="27"/>
      <c r="F40" s="28"/>
    </row>
    <row r="41" spans="1:6">
      <c r="A41" s="31"/>
      <c r="B41" s="48"/>
      <c r="C41" s="29"/>
      <c r="D41" s="32" t="s">
        <v>59</v>
      </c>
      <c r="E41" s="27"/>
      <c r="F41" s="28"/>
    </row>
    <row r="42" spans="1:6">
      <c r="A42" s="31"/>
      <c r="B42" s="32"/>
      <c r="C42" s="29"/>
      <c r="D42" s="32" t="s">
        <v>59</v>
      </c>
      <c r="E42" s="27"/>
      <c r="F42" s="28"/>
    </row>
    <row r="43" spans="1:6">
      <c r="A43" s="31"/>
      <c r="B43" s="32"/>
      <c r="C43" s="29"/>
      <c r="D43" s="32" t="s">
        <v>59</v>
      </c>
      <c r="E43" s="27"/>
      <c r="F43" s="28"/>
    </row>
    <row r="44" spans="1:6">
      <c r="A44" s="675" t="s">
        <v>331</v>
      </c>
      <c r="B44" s="675"/>
      <c r="C44" s="688" t="s">
        <v>857</v>
      </c>
      <c r="D44" s="677"/>
      <c r="E44" s="677"/>
      <c r="F44" s="678"/>
    </row>
    <row r="45" spans="1:6">
      <c r="A45" s="675" t="s">
        <v>333</v>
      </c>
      <c r="B45" s="675"/>
      <c r="C45" s="688" t="s">
        <v>1604</v>
      </c>
      <c r="D45" s="677"/>
      <c r="E45" s="677"/>
      <c r="F45" s="678"/>
    </row>
    <row r="46" spans="1:6">
      <c r="A46" s="42"/>
      <c r="B46" s="42"/>
      <c r="C46" s="42"/>
      <c r="D46" s="42"/>
      <c r="E46" s="43"/>
      <c r="F46" s="42"/>
    </row>
    <row r="47" spans="1:6">
      <c r="A47" s="24" t="s">
        <v>334</v>
      </c>
    </row>
    <row r="48" spans="1:6">
      <c r="A48" s="675" t="s">
        <v>858</v>
      </c>
      <c r="B48" s="675"/>
      <c r="C48" s="675"/>
      <c r="D48" s="675"/>
      <c r="E48" s="675"/>
      <c r="F48" s="675"/>
    </row>
    <row r="49" spans="1:6">
      <c r="A49" s="675" t="s">
        <v>508</v>
      </c>
      <c r="B49" s="675"/>
      <c r="C49" s="675"/>
      <c r="D49" s="675"/>
      <c r="E49" s="675"/>
      <c r="F49" s="675"/>
    </row>
    <row r="50" spans="1:6">
      <c r="A50" s="675"/>
      <c r="B50" s="675"/>
      <c r="C50" s="675"/>
      <c r="D50" s="675"/>
      <c r="E50" s="675"/>
      <c r="F50" s="675"/>
    </row>
    <row r="51" spans="1:6">
      <c r="A51" s="770"/>
      <c r="B51" s="770"/>
      <c r="C51" s="770"/>
      <c r="D51" s="770"/>
      <c r="E51" s="770"/>
      <c r="F51" s="770"/>
    </row>
    <row r="52" spans="1:6">
      <c r="A52" s="770"/>
      <c r="B52" s="770"/>
      <c r="C52" s="770"/>
      <c r="D52" s="770"/>
      <c r="E52" s="770"/>
      <c r="F52" s="770"/>
    </row>
    <row r="53" spans="1:6">
      <c r="A53" s="770"/>
      <c r="B53" s="770"/>
      <c r="C53" s="770"/>
      <c r="D53" s="770"/>
      <c r="E53" s="770"/>
      <c r="F53" s="770"/>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J57"/>
  <sheetViews>
    <sheetView workbookViewId="0">
      <selection sqref="A1:B1"/>
    </sheetView>
  </sheetViews>
  <sheetFormatPr defaultColWidth="9" defaultRowHeight="15.75"/>
  <cols>
    <col min="1" max="1" width="5.28515625" style="384" customWidth="1"/>
    <col min="2" max="2" width="31.28515625" style="385" customWidth="1"/>
    <col min="3" max="3" width="9" style="385"/>
    <col min="4" max="4" width="15" style="385" customWidth="1"/>
    <col min="5" max="5" width="9" style="386"/>
    <col min="6" max="6" width="20" style="386" bestFit="1" customWidth="1"/>
    <col min="7" max="7" width="60.85546875" style="385" customWidth="1"/>
    <col min="8" max="8" width="9" style="384" customWidth="1"/>
    <col min="9" max="16384" width="9" style="384"/>
  </cols>
  <sheetData>
    <row r="1" spans="1:8">
      <c r="A1" s="775" t="s">
        <v>282</v>
      </c>
      <c r="B1" s="775"/>
      <c r="C1" s="775" t="s">
        <v>283</v>
      </c>
      <c r="D1" s="775"/>
      <c r="E1" s="409" t="s">
        <v>284</v>
      </c>
      <c r="F1" s="409" t="s">
        <v>1208</v>
      </c>
      <c r="G1" s="409" t="s">
        <v>285</v>
      </c>
    </row>
    <row r="2" spans="1:8">
      <c r="A2" s="408" t="s">
        <v>286</v>
      </c>
      <c r="B2" s="407"/>
      <c r="C2" s="780"/>
      <c r="D2" s="781"/>
      <c r="E2" s="390"/>
      <c r="F2" s="390"/>
      <c r="G2" s="389"/>
    </row>
    <row r="3" spans="1:8" ht="31.5">
      <c r="A3" s="399" t="s">
        <v>288</v>
      </c>
      <c r="B3" s="402"/>
      <c r="C3" s="681" t="s">
        <v>2637</v>
      </c>
      <c r="D3" s="682"/>
      <c r="E3" s="27">
        <v>1</v>
      </c>
      <c r="F3" s="27"/>
      <c r="G3" s="52" t="s">
        <v>2638</v>
      </c>
    </row>
    <row r="4" spans="1:8">
      <c r="A4" s="398" t="s">
        <v>291</v>
      </c>
      <c r="B4" s="401"/>
      <c r="C4" s="398"/>
      <c r="D4" s="402"/>
      <c r="E4" s="390"/>
      <c r="F4" s="390"/>
      <c r="G4" s="389"/>
    </row>
    <row r="5" spans="1:8">
      <c r="A5" s="398"/>
      <c r="B5" s="401" t="s">
        <v>378</v>
      </c>
      <c r="C5" s="782" t="s">
        <v>2078</v>
      </c>
      <c r="D5" s="783"/>
      <c r="E5" s="390"/>
      <c r="F5" s="390"/>
      <c r="G5" s="389"/>
    </row>
    <row r="6" spans="1:8">
      <c r="A6" s="398"/>
      <c r="B6" s="401" t="s">
        <v>380</v>
      </c>
      <c r="C6" s="782" t="s">
        <v>2077</v>
      </c>
      <c r="D6" s="783"/>
      <c r="E6" s="390">
        <v>2</v>
      </c>
      <c r="F6" s="390"/>
      <c r="G6" s="406" t="s">
        <v>2076</v>
      </c>
    </row>
    <row r="7" spans="1:8" ht="31.5">
      <c r="A7" s="398"/>
      <c r="B7" s="401" t="s">
        <v>296</v>
      </c>
      <c r="C7" s="399">
        <f>2016-1960</f>
        <v>56</v>
      </c>
      <c r="D7" s="395" t="s">
        <v>10</v>
      </c>
      <c r="E7" s="390">
        <v>3</v>
      </c>
      <c r="F7" s="390"/>
      <c r="G7" s="406" t="s">
        <v>2075</v>
      </c>
    </row>
    <row r="8" spans="1:8" ht="31.5">
      <c r="A8" s="398"/>
      <c r="B8" s="401" t="s">
        <v>383</v>
      </c>
      <c r="C8" s="405">
        <v>6000</v>
      </c>
      <c r="D8" s="395" t="s">
        <v>12</v>
      </c>
      <c r="E8" s="390">
        <v>3</v>
      </c>
      <c r="F8" s="390"/>
      <c r="G8" s="406" t="s">
        <v>2075</v>
      </c>
    </row>
    <row r="9" spans="1:8" ht="116.25" customHeight="1">
      <c r="A9" s="398"/>
      <c r="B9" s="401" t="s">
        <v>300</v>
      </c>
      <c r="C9" s="405">
        <v>345000</v>
      </c>
      <c r="D9" s="395" t="s">
        <v>15</v>
      </c>
      <c r="E9" s="390" t="s">
        <v>2074</v>
      </c>
      <c r="F9" s="390"/>
      <c r="G9" s="404" t="s">
        <v>2073</v>
      </c>
      <c r="H9" s="399"/>
    </row>
    <row r="10" spans="1:8">
      <c r="A10" s="398"/>
      <c r="B10" s="401" t="s">
        <v>301</v>
      </c>
      <c r="C10" s="399"/>
      <c r="D10" s="395"/>
      <c r="E10" s="390"/>
      <c r="F10" s="390"/>
      <c r="G10" s="389"/>
    </row>
    <row r="11" spans="1:8">
      <c r="A11" s="398"/>
      <c r="B11" s="401" t="s">
        <v>302</v>
      </c>
      <c r="C11" s="399"/>
      <c r="D11" s="395"/>
      <c r="E11" s="390"/>
      <c r="F11" s="390"/>
      <c r="G11" s="389"/>
    </row>
    <row r="12" spans="1:8">
      <c r="A12" s="398"/>
      <c r="B12" s="401" t="s">
        <v>303</v>
      </c>
      <c r="C12" s="399"/>
      <c r="D12" s="395" t="s">
        <v>19</v>
      </c>
      <c r="E12" s="390"/>
      <c r="F12" s="390"/>
      <c r="G12" s="389"/>
    </row>
    <row r="13" spans="1:8">
      <c r="A13" s="398"/>
      <c r="B13" s="401" t="s">
        <v>305</v>
      </c>
      <c r="C13" s="399"/>
      <c r="D13" s="395" t="s">
        <v>21</v>
      </c>
      <c r="E13" s="390"/>
      <c r="F13" s="390"/>
      <c r="G13" s="389"/>
    </row>
    <row r="14" spans="1:8">
      <c r="A14" s="398"/>
      <c r="B14" s="401" t="s">
        <v>306</v>
      </c>
      <c r="C14" s="399"/>
      <c r="D14" s="395" t="s">
        <v>24</v>
      </c>
      <c r="E14" s="390"/>
      <c r="F14" s="390"/>
      <c r="G14" s="389"/>
    </row>
    <row r="15" spans="1:8">
      <c r="A15" s="398"/>
      <c r="B15" s="401"/>
      <c r="C15" s="399"/>
      <c r="D15" s="395"/>
      <c r="E15" s="390"/>
      <c r="F15" s="390"/>
      <c r="G15" s="389"/>
    </row>
    <row r="16" spans="1:8">
      <c r="A16" s="398" t="s">
        <v>307</v>
      </c>
      <c r="B16" s="401"/>
      <c r="C16" s="399"/>
      <c r="D16" s="395"/>
      <c r="E16" s="390"/>
      <c r="F16" s="390"/>
      <c r="G16" s="389"/>
    </row>
    <row r="17" spans="1:7" ht="127.5" customHeight="1">
      <c r="A17" s="398"/>
      <c r="B17" s="401" t="s">
        <v>395</v>
      </c>
      <c r="C17" s="399">
        <f>(13.6+5.7)*10^6*35/(80000+100000)</f>
        <v>3752.7777777777778</v>
      </c>
      <c r="D17" s="395" t="s">
        <v>28</v>
      </c>
      <c r="E17" s="390">
        <v>2</v>
      </c>
      <c r="F17" s="390"/>
      <c r="G17" s="403" t="s">
        <v>2072</v>
      </c>
    </row>
    <row r="18" spans="1:7">
      <c r="A18" s="398"/>
      <c r="B18" s="401" t="s">
        <v>309</v>
      </c>
      <c r="C18" s="399"/>
      <c r="D18" s="395" t="s">
        <v>31</v>
      </c>
      <c r="E18" s="390"/>
      <c r="F18" s="390"/>
      <c r="G18" s="389"/>
    </row>
    <row r="19" spans="1:7">
      <c r="A19" s="398"/>
      <c r="B19" s="400" t="s">
        <v>399</v>
      </c>
      <c r="C19" s="399"/>
      <c r="D19" s="395" t="s">
        <v>31</v>
      </c>
      <c r="E19" s="390"/>
      <c r="F19" s="390"/>
      <c r="G19" s="389"/>
    </row>
    <row r="20" spans="1:7">
      <c r="A20" s="398"/>
      <c r="B20" s="400" t="s">
        <v>313</v>
      </c>
      <c r="C20" s="399"/>
      <c r="D20" s="395" t="s">
        <v>35</v>
      </c>
      <c r="E20" s="390"/>
      <c r="F20" s="390"/>
      <c r="G20" s="389"/>
    </row>
    <row r="21" spans="1:7">
      <c r="A21" s="398"/>
      <c r="B21" s="400" t="s">
        <v>401</v>
      </c>
      <c r="C21" s="399"/>
      <c r="D21" s="395" t="s">
        <v>28</v>
      </c>
      <c r="E21" s="390"/>
      <c r="F21" s="390"/>
      <c r="G21" s="389"/>
    </row>
    <row r="22" spans="1:7">
      <c r="A22" s="398"/>
      <c r="B22" s="400" t="s">
        <v>315</v>
      </c>
      <c r="C22" s="399"/>
      <c r="D22" s="395" t="s">
        <v>39</v>
      </c>
      <c r="E22" s="390"/>
      <c r="F22" s="390"/>
      <c r="G22" s="389"/>
    </row>
    <row r="23" spans="1:7">
      <c r="A23" s="398"/>
      <c r="B23" s="400" t="s">
        <v>317</v>
      </c>
      <c r="C23" s="399"/>
      <c r="D23" s="395" t="s">
        <v>41</v>
      </c>
      <c r="E23" s="390"/>
      <c r="F23" s="390"/>
      <c r="G23" s="389"/>
    </row>
    <row r="24" spans="1:7">
      <c r="A24" s="398"/>
      <c r="B24" s="400" t="s">
        <v>318</v>
      </c>
      <c r="C24" s="399"/>
      <c r="D24" s="395" t="s">
        <v>41</v>
      </c>
      <c r="E24" s="390"/>
      <c r="F24" s="390"/>
      <c r="G24" s="389"/>
    </row>
    <row r="25" spans="1:7">
      <c r="A25" s="398"/>
      <c r="B25" s="401" t="s">
        <v>319</v>
      </c>
      <c r="C25" s="399"/>
      <c r="D25" s="395" t="s">
        <v>41</v>
      </c>
      <c r="E25" s="390"/>
      <c r="F25" s="390"/>
      <c r="G25" s="389"/>
    </row>
    <row r="26" spans="1:7">
      <c r="A26" s="398"/>
      <c r="B26" s="401" t="s">
        <v>320</v>
      </c>
      <c r="C26" s="399"/>
      <c r="D26" s="395" t="s">
        <v>41</v>
      </c>
      <c r="E26" s="390"/>
      <c r="F26" s="390"/>
      <c r="G26" s="389"/>
    </row>
    <row r="27" spans="1:7">
      <c r="A27" s="398"/>
      <c r="B27" s="401"/>
      <c r="C27" s="399"/>
      <c r="D27" s="395"/>
      <c r="E27" s="390"/>
      <c r="F27" s="390"/>
      <c r="G27" s="389"/>
    </row>
    <row r="28" spans="1:7">
      <c r="A28" s="398" t="s">
        <v>322</v>
      </c>
      <c r="B28" s="401"/>
      <c r="C28" s="399"/>
      <c r="D28" s="395"/>
      <c r="E28" s="390"/>
      <c r="F28" s="390"/>
      <c r="G28" s="389"/>
    </row>
    <row r="29" spans="1:7">
      <c r="A29" s="398"/>
      <c r="B29" s="401" t="s">
        <v>323</v>
      </c>
      <c r="C29" s="399"/>
      <c r="D29" s="395" t="s">
        <v>48</v>
      </c>
      <c r="E29" s="390"/>
      <c r="F29" s="390"/>
      <c r="G29" s="389"/>
    </row>
    <row r="30" spans="1:7">
      <c r="A30" s="398"/>
      <c r="B30" s="400" t="s">
        <v>737</v>
      </c>
      <c r="C30" s="399"/>
      <c r="D30" s="395" t="s">
        <v>50</v>
      </c>
      <c r="E30" s="390"/>
      <c r="F30" s="390"/>
      <c r="G30" s="389"/>
    </row>
    <row r="31" spans="1:7">
      <c r="A31" s="398"/>
      <c r="B31" s="400" t="s">
        <v>409</v>
      </c>
      <c r="C31" s="399"/>
      <c r="D31" s="395" t="s">
        <v>50</v>
      </c>
      <c r="E31" s="390"/>
      <c r="F31" s="390"/>
      <c r="G31" s="389"/>
    </row>
    <row r="32" spans="1:7">
      <c r="A32" s="398"/>
      <c r="B32" s="400" t="s">
        <v>410</v>
      </c>
      <c r="C32" s="399"/>
      <c r="D32" s="395" t="s">
        <v>41</v>
      </c>
      <c r="E32" s="390"/>
      <c r="F32" s="390"/>
      <c r="G32" s="389"/>
    </row>
    <row r="33" spans="1:10">
      <c r="A33" s="399"/>
      <c r="B33" s="402"/>
      <c r="C33" s="399"/>
      <c r="D33" s="402"/>
      <c r="E33" s="390"/>
      <c r="F33" s="390"/>
      <c r="G33" s="389"/>
    </row>
    <row r="34" spans="1:10">
      <c r="A34" s="398" t="s">
        <v>359</v>
      </c>
      <c r="B34" s="401"/>
      <c r="C34" s="399"/>
      <c r="D34" s="395"/>
      <c r="E34" s="390"/>
      <c r="F34" s="390"/>
      <c r="G34" s="389"/>
    </row>
    <row r="35" spans="1:10">
      <c r="A35" s="398"/>
      <c r="B35" s="401" t="s">
        <v>360</v>
      </c>
      <c r="C35" s="399">
        <v>36.71</v>
      </c>
      <c r="D35" s="395" t="s">
        <v>56</v>
      </c>
      <c r="E35" s="390">
        <v>5</v>
      </c>
      <c r="F35" s="390"/>
      <c r="G35" s="782" t="s">
        <v>2071</v>
      </c>
      <c r="H35" s="783"/>
    </row>
    <row r="36" spans="1:10">
      <c r="A36" s="398"/>
      <c r="B36" s="400" t="s">
        <v>485</v>
      </c>
      <c r="C36" s="399"/>
      <c r="D36" s="395"/>
      <c r="E36" s="390"/>
      <c r="F36" s="390"/>
      <c r="G36" s="389"/>
    </row>
    <row r="37" spans="1:10">
      <c r="A37" s="398"/>
      <c r="B37" s="397" t="s">
        <v>58</v>
      </c>
      <c r="C37" s="396"/>
      <c r="D37" s="395" t="s">
        <v>59</v>
      </c>
      <c r="E37" s="390"/>
      <c r="F37" s="390"/>
      <c r="G37" s="389"/>
    </row>
    <row r="38" spans="1:10">
      <c r="A38" s="398"/>
      <c r="B38" s="397" t="s">
        <v>60</v>
      </c>
      <c r="C38" s="396"/>
      <c r="D38" s="395" t="s">
        <v>59</v>
      </c>
      <c r="E38" s="390"/>
      <c r="F38" s="390"/>
      <c r="G38" s="389"/>
    </row>
    <row r="39" spans="1:10">
      <c r="A39" s="398"/>
      <c r="B39" s="397" t="s">
        <v>61</v>
      </c>
      <c r="C39" s="396"/>
      <c r="D39" s="395" t="s">
        <v>59</v>
      </c>
      <c r="E39" s="390"/>
      <c r="F39" s="390"/>
      <c r="G39" s="389"/>
    </row>
    <row r="40" spans="1:10">
      <c r="A40" s="398"/>
      <c r="B40" s="397" t="s">
        <v>62</v>
      </c>
      <c r="C40" s="396"/>
      <c r="D40" s="395" t="s">
        <v>59</v>
      </c>
      <c r="E40" s="390"/>
      <c r="F40" s="390"/>
      <c r="G40" s="389"/>
    </row>
    <row r="41" spans="1:10">
      <c r="A41" s="398"/>
      <c r="B41" s="397" t="s">
        <v>63</v>
      </c>
      <c r="C41" s="396"/>
      <c r="D41" s="395" t="s">
        <v>59</v>
      </c>
      <c r="E41" s="390"/>
      <c r="F41" s="390"/>
      <c r="G41" s="389"/>
    </row>
    <row r="42" spans="1:10">
      <c r="A42" s="398"/>
      <c r="B42" s="397" t="s">
        <v>64</v>
      </c>
      <c r="C42" s="396"/>
      <c r="D42" s="395" t="s">
        <v>59</v>
      </c>
      <c r="E42" s="390"/>
      <c r="F42" s="390"/>
      <c r="G42" s="389"/>
      <c r="J42" s="384" t="s">
        <v>2636</v>
      </c>
    </row>
    <row r="43" spans="1:10">
      <c r="A43" s="394"/>
      <c r="B43" s="393" t="s">
        <v>65</v>
      </c>
      <c r="C43" s="392"/>
      <c r="D43" s="391" t="s">
        <v>59</v>
      </c>
      <c r="E43" s="390"/>
      <c r="F43" s="390"/>
      <c r="G43" s="389"/>
    </row>
    <row r="44" spans="1:10">
      <c r="A44" s="776" t="s">
        <v>363</v>
      </c>
      <c r="B44" s="776"/>
      <c r="C44" s="777"/>
      <c r="D44" s="778"/>
      <c r="E44" s="778"/>
      <c r="F44" s="778"/>
      <c r="G44" s="779"/>
    </row>
    <row r="45" spans="1:10" ht="51.75" customHeight="1">
      <c r="A45" s="776" t="s">
        <v>333</v>
      </c>
      <c r="B45" s="776"/>
      <c r="C45" s="772" t="s">
        <v>2283</v>
      </c>
      <c r="D45" s="773"/>
      <c r="E45" s="773"/>
      <c r="F45" s="773"/>
      <c r="G45" s="774"/>
    </row>
    <row r="46" spans="1:10">
      <c r="A46" s="387"/>
      <c r="B46" s="387"/>
      <c r="C46" s="387"/>
      <c r="D46" s="387"/>
      <c r="E46" s="388"/>
      <c r="F46" s="388"/>
      <c r="G46" s="387"/>
    </row>
    <row r="47" spans="1:10">
      <c r="A47" s="384" t="s">
        <v>366</v>
      </c>
    </row>
    <row r="48" spans="1:10">
      <c r="A48" s="771" t="s">
        <v>2635</v>
      </c>
      <c r="B48" s="771"/>
      <c r="C48" s="771"/>
      <c r="D48" s="771"/>
      <c r="E48" s="771"/>
      <c r="F48" s="771"/>
      <c r="G48" s="771"/>
    </row>
    <row r="49" spans="1:7">
      <c r="A49" s="771" t="s">
        <v>2070</v>
      </c>
      <c r="B49" s="771"/>
      <c r="C49" s="771"/>
      <c r="D49" s="771"/>
      <c r="E49" s="771"/>
      <c r="F49" s="771"/>
      <c r="G49" s="771"/>
    </row>
    <row r="50" spans="1:7">
      <c r="A50" s="771" t="s">
        <v>2069</v>
      </c>
      <c r="B50" s="771"/>
      <c r="C50" s="771"/>
      <c r="D50" s="771"/>
      <c r="E50" s="771"/>
      <c r="F50" s="771"/>
      <c r="G50" s="771"/>
    </row>
    <row r="51" spans="1:7">
      <c r="A51" s="771" t="s">
        <v>2068</v>
      </c>
      <c r="B51" s="771"/>
      <c r="C51" s="771"/>
      <c r="D51" s="771"/>
      <c r="E51" s="771"/>
      <c r="F51" s="771"/>
      <c r="G51" s="771"/>
    </row>
    <row r="52" spans="1:7">
      <c r="A52" s="771" t="s">
        <v>2067</v>
      </c>
      <c r="B52" s="771"/>
      <c r="C52" s="771"/>
      <c r="D52" s="771"/>
      <c r="E52" s="771"/>
      <c r="F52" s="771"/>
      <c r="G52" s="771"/>
    </row>
    <row r="53" spans="1:7">
      <c r="A53" s="771"/>
      <c r="B53" s="771"/>
      <c r="C53" s="771"/>
      <c r="D53" s="771"/>
      <c r="E53" s="771"/>
      <c r="F53" s="771"/>
      <c r="G53" s="771"/>
    </row>
    <row r="54" spans="1:7">
      <c r="A54" s="771"/>
      <c r="B54" s="771"/>
      <c r="C54" s="771"/>
      <c r="D54" s="771"/>
      <c r="E54" s="771"/>
      <c r="F54" s="771"/>
      <c r="G54" s="771"/>
    </row>
    <row r="55" spans="1:7">
      <c r="A55" s="771"/>
      <c r="B55" s="771"/>
      <c r="C55" s="771"/>
      <c r="D55" s="771"/>
      <c r="E55" s="771"/>
      <c r="F55" s="771"/>
      <c r="G55" s="771"/>
    </row>
    <row r="56" spans="1:7">
      <c r="A56" s="771"/>
      <c r="B56" s="771"/>
      <c r="C56" s="771"/>
      <c r="D56" s="771"/>
      <c r="E56" s="771"/>
      <c r="F56" s="771"/>
      <c r="G56" s="771"/>
    </row>
    <row r="57" spans="1:7">
      <c r="A57" s="771"/>
      <c r="B57" s="771"/>
      <c r="C57" s="771"/>
      <c r="D57" s="771"/>
      <c r="E57" s="771"/>
      <c r="F57" s="771"/>
      <c r="G57" s="771"/>
    </row>
  </sheetData>
  <mergeCells count="21">
    <mergeCell ref="A52:G52"/>
    <mergeCell ref="A49:G49"/>
    <mergeCell ref="A51:G51"/>
    <mergeCell ref="C45:G45"/>
    <mergeCell ref="C1:D1"/>
    <mergeCell ref="A1:B1"/>
    <mergeCell ref="A44:B44"/>
    <mergeCell ref="A45:B45"/>
    <mergeCell ref="C44:G44"/>
    <mergeCell ref="C2:D2"/>
    <mergeCell ref="C3:D3"/>
    <mergeCell ref="C5:D5"/>
    <mergeCell ref="G35:H35"/>
    <mergeCell ref="C6:D6"/>
    <mergeCell ref="A50:G50"/>
    <mergeCell ref="A48:G48"/>
    <mergeCell ref="A54:G54"/>
    <mergeCell ref="A55:G55"/>
    <mergeCell ref="A56:G56"/>
    <mergeCell ref="A57:G57"/>
    <mergeCell ref="A53:G53"/>
  </mergeCells>
  <phoneticPr fontId="28" type="noConversion"/>
  <hyperlinks>
    <hyperlink ref="G9" r:id="rId1" display="http://online.wsj.com/news/articles/SB10001424127887323324904579040711999886326"/>
    <hyperlink ref="G6" r:id="rId2" tooltip="Es Sider" display="http://wiki.openoil.net/index.php?title=Es_Sider"/>
  </hyperlinks>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AML58"/>
  <sheetViews>
    <sheetView topLeftCell="A5" workbookViewId="0">
      <selection activeCell="G17" sqref="G17"/>
    </sheetView>
  </sheetViews>
  <sheetFormatPr defaultColWidth="11.42578125" defaultRowHeight="15"/>
  <cols>
    <col min="1" max="1" width="5.42578125" style="95" customWidth="1"/>
    <col min="2" max="2" width="29.42578125" style="95" customWidth="1"/>
    <col min="3" max="3" width="15.140625" style="95" customWidth="1"/>
    <col min="4" max="6" width="11.42578125" style="95"/>
    <col min="7" max="7" width="39.140625" style="95" customWidth="1"/>
    <col min="8" max="16384" width="11.42578125" style="95"/>
  </cols>
  <sheetData>
    <row r="1" spans="1:1026" ht="15.75">
      <c r="A1" s="788" t="s">
        <v>1391</v>
      </c>
      <c r="B1" s="789"/>
      <c r="C1" s="788" t="s">
        <v>1392</v>
      </c>
      <c r="D1" s="789"/>
      <c r="E1" s="133" t="s">
        <v>1393</v>
      </c>
      <c r="F1" s="133" t="s">
        <v>1208</v>
      </c>
      <c r="G1" s="133" t="s">
        <v>1394</v>
      </c>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P1" s="117"/>
      <c r="BQ1" s="117"/>
      <c r="BR1" s="117"/>
      <c r="BS1" s="117"/>
      <c r="BT1" s="117"/>
      <c r="BU1" s="117"/>
      <c r="BV1" s="117"/>
      <c r="BW1" s="117"/>
      <c r="BX1" s="117"/>
      <c r="BY1" s="117"/>
      <c r="BZ1" s="117"/>
      <c r="CA1" s="117"/>
      <c r="CB1" s="117"/>
      <c r="CC1" s="117"/>
      <c r="CD1" s="117"/>
      <c r="CE1" s="117"/>
      <c r="CF1" s="117"/>
      <c r="CG1" s="117"/>
      <c r="CH1" s="117"/>
      <c r="CI1" s="117"/>
      <c r="CJ1" s="117"/>
      <c r="CK1" s="117"/>
      <c r="CL1" s="117"/>
      <c r="CM1" s="117"/>
      <c r="CN1" s="117"/>
      <c r="CO1" s="117"/>
      <c r="CP1" s="117"/>
      <c r="CQ1" s="117"/>
      <c r="CR1" s="117"/>
      <c r="CS1" s="117"/>
      <c r="CT1" s="117"/>
      <c r="CU1" s="117"/>
      <c r="CV1" s="117"/>
      <c r="CW1" s="117"/>
      <c r="CX1" s="117"/>
      <c r="CY1" s="117"/>
      <c r="CZ1" s="117"/>
      <c r="DA1" s="117"/>
      <c r="DB1" s="117"/>
      <c r="DC1" s="117"/>
      <c r="DD1" s="117"/>
      <c r="DE1" s="117"/>
      <c r="DF1" s="117"/>
      <c r="DG1" s="117"/>
      <c r="DH1" s="117"/>
      <c r="DI1" s="117"/>
      <c r="DJ1" s="117"/>
      <c r="DK1" s="117"/>
      <c r="DL1" s="117"/>
      <c r="DM1" s="117"/>
      <c r="DN1" s="117"/>
      <c r="DO1" s="117"/>
      <c r="DP1" s="117"/>
      <c r="DQ1" s="117"/>
      <c r="DR1" s="117"/>
      <c r="DS1" s="117"/>
      <c r="DT1" s="117"/>
      <c r="DU1" s="117"/>
      <c r="DV1" s="117"/>
      <c r="DW1" s="117"/>
      <c r="DX1" s="117"/>
      <c r="DY1" s="117"/>
      <c r="DZ1" s="117"/>
      <c r="EA1" s="117"/>
      <c r="EB1" s="117"/>
      <c r="EC1" s="117"/>
      <c r="ED1" s="117"/>
      <c r="EE1" s="117"/>
      <c r="EF1" s="117"/>
      <c r="EG1" s="117"/>
      <c r="EH1" s="117"/>
      <c r="EI1" s="117"/>
      <c r="EJ1" s="117"/>
      <c r="EK1" s="117"/>
      <c r="EL1" s="117"/>
      <c r="EM1" s="117"/>
      <c r="EN1" s="117"/>
      <c r="EO1" s="117"/>
      <c r="EP1" s="117"/>
      <c r="EQ1" s="117"/>
      <c r="ER1" s="117"/>
      <c r="ES1" s="117"/>
      <c r="ET1" s="117"/>
      <c r="EU1" s="117"/>
      <c r="EV1" s="117"/>
      <c r="EW1" s="117"/>
      <c r="EX1" s="117"/>
      <c r="EY1" s="117"/>
      <c r="EZ1" s="117"/>
      <c r="FA1" s="117"/>
      <c r="FB1" s="117"/>
      <c r="FC1" s="117"/>
      <c r="FD1" s="117"/>
      <c r="FE1" s="117"/>
      <c r="FF1" s="117"/>
      <c r="FG1" s="117"/>
      <c r="FH1" s="117"/>
      <c r="FI1" s="117"/>
      <c r="FJ1" s="117"/>
      <c r="FK1" s="117"/>
      <c r="FL1" s="117"/>
      <c r="FM1" s="117"/>
      <c r="FN1" s="117"/>
      <c r="FO1" s="117"/>
      <c r="FP1" s="117"/>
      <c r="FQ1" s="117"/>
      <c r="FR1" s="117"/>
      <c r="FS1" s="117"/>
      <c r="FT1" s="117"/>
      <c r="FU1" s="117"/>
      <c r="FV1" s="117"/>
      <c r="FW1" s="117"/>
      <c r="FX1" s="117"/>
      <c r="FY1" s="117"/>
      <c r="FZ1" s="117"/>
      <c r="GA1" s="117"/>
      <c r="GB1" s="117"/>
      <c r="GC1" s="117"/>
      <c r="GD1" s="117"/>
      <c r="GE1" s="117"/>
      <c r="GF1" s="117"/>
      <c r="GG1" s="117"/>
      <c r="GH1" s="117"/>
      <c r="GI1" s="117"/>
      <c r="GJ1" s="117"/>
      <c r="GK1" s="117"/>
      <c r="GL1" s="117"/>
      <c r="GM1" s="117"/>
      <c r="GN1" s="117"/>
      <c r="GO1" s="117"/>
      <c r="GP1" s="117"/>
      <c r="GQ1" s="117"/>
      <c r="GR1" s="117"/>
      <c r="GS1" s="117"/>
      <c r="GT1" s="117"/>
      <c r="GU1" s="117"/>
      <c r="GV1" s="117"/>
      <c r="GW1" s="117"/>
      <c r="GX1" s="117"/>
      <c r="GY1" s="117"/>
      <c r="GZ1" s="117"/>
      <c r="HA1" s="117"/>
      <c r="HB1" s="117"/>
      <c r="HC1" s="117"/>
      <c r="HD1" s="117"/>
      <c r="HE1" s="117"/>
      <c r="HF1" s="117"/>
      <c r="HG1" s="117"/>
      <c r="HH1" s="117"/>
      <c r="HI1" s="117"/>
      <c r="HJ1" s="117"/>
      <c r="HK1" s="117"/>
      <c r="HL1" s="117"/>
      <c r="HM1" s="117"/>
      <c r="HN1" s="117"/>
      <c r="HO1" s="117"/>
      <c r="HP1" s="117"/>
      <c r="HQ1" s="117"/>
      <c r="HR1" s="117"/>
      <c r="HS1" s="117"/>
      <c r="HT1" s="117"/>
      <c r="HU1" s="117"/>
      <c r="HV1" s="117"/>
      <c r="HW1" s="117"/>
      <c r="HX1" s="117"/>
      <c r="HY1" s="117"/>
      <c r="HZ1" s="117"/>
      <c r="IA1" s="117"/>
      <c r="IB1" s="117"/>
      <c r="IC1" s="117"/>
      <c r="ID1" s="117"/>
      <c r="IE1" s="117"/>
      <c r="IF1" s="117"/>
      <c r="IG1" s="117"/>
      <c r="IH1" s="117"/>
      <c r="II1" s="117"/>
      <c r="IJ1" s="117"/>
      <c r="IK1" s="117"/>
      <c r="IL1" s="117"/>
      <c r="IM1" s="117"/>
      <c r="IN1" s="117"/>
      <c r="IO1" s="117"/>
      <c r="IP1" s="117"/>
      <c r="IQ1" s="117"/>
      <c r="IR1" s="117"/>
      <c r="IS1" s="117"/>
      <c r="IT1" s="117"/>
      <c r="IU1" s="117"/>
      <c r="IV1" s="117"/>
      <c r="IW1" s="117"/>
      <c r="IX1" s="117"/>
      <c r="IY1" s="117"/>
      <c r="IZ1" s="117"/>
      <c r="JA1" s="117"/>
      <c r="JB1" s="117"/>
      <c r="JC1" s="117"/>
      <c r="JD1" s="117"/>
      <c r="JE1" s="117"/>
      <c r="JF1" s="117"/>
      <c r="JG1" s="117"/>
      <c r="JH1" s="117"/>
      <c r="JI1" s="117"/>
      <c r="JJ1" s="117"/>
      <c r="JK1" s="117"/>
      <c r="JL1" s="117"/>
      <c r="JM1" s="117"/>
      <c r="JN1" s="117"/>
      <c r="JO1" s="117"/>
      <c r="JP1" s="117"/>
      <c r="JQ1" s="117"/>
      <c r="JR1" s="117"/>
      <c r="JS1" s="117"/>
      <c r="JT1" s="117"/>
      <c r="JU1" s="117"/>
      <c r="JV1" s="117"/>
      <c r="JW1" s="117"/>
      <c r="JX1" s="117"/>
      <c r="JY1" s="117"/>
      <c r="JZ1" s="117"/>
      <c r="KA1" s="117"/>
      <c r="KB1" s="117"/>
      <c r="KC1" s="117"/>
      <c r="KD1" s="117"/>
      <c r="KE1" s="117"/>
      <c r="KF1" s="117"/>
      <c r="KG1" s="117"/>
      <c r="KH1" s="117"/>
      <c r="KI1" s="117"/>
      <c r="KJ1" s="117"/>
      <c r="KK1" s="117"/>
      <c r="KL1" s="117"/>
      <c r="KM1" s="117"/>
      <c r="KN1" s="117"/>
      <c r="KO1" s="117"/>
      <c r="KP1" s="117"/>
      <c r="KQ1" s="117"/>
      <c r="KR1" s="117"/>
      <c r="KS1" s="117"/>
      <c r="KT1" s="117"/>
      <c r="KU1" s="117"/>
      <c r="KV1" s="117"/>
      <c r="KW1" s="117"/>
      <c r="KX1" s="117"/>
      <c r="KY1" s="117"/>
      <c r="KZ1" s="117"/>
      <c r="LA1" s="117"/>
      <c r="LB1" s="117"/>
      <c r="LC1" s="117"/>
      <c r="LD1" s="117"/>
      <c r="LE1" s="117"/>
      <c r="LF1" s="117"/>
      <c r="LG1" s="117"/>
      <c r="LH1" s="117"/>
      <c r="LI1" s="117"/>
      <c r="LJ1" s="117"/>
      <c r="LK1" s="117"/>
      <c r="LL1" s="117"/>
      <c r="LM1" s="117"/>
      <c r="LN1" s="117"/>
      <c r="LO1" s="117"/>
      <c r="LP1" s="117"/>
      <c r="LQ1" s="117"/>
      <c r="LR1" s="117"/>
      <c r="LS1" s="117"/>
      <c r="LT1" s="117"/>
      <c r="LU1" s="117"/>
      <c r="LV1" s="117"/>
      <c r="LW1" s="117"/>
      <c r="LX1" s="117"/>
      <c r="LY1" s="117"/>
      <c r="LZ1" s="117"/>
      <c r="MA1" s="117"/>
      <c r="MB1" s="117"/>
      <c r="MC1" s="117"/>
      <c r="MD1" s="117"/>
      <c r="ME1" s="117"/>
      <c r="MF1" s="117"/>
      <c r="MG1" s="117"/>
      <c r="MH1" s="117"/>
      <c r="MI1" s="117"/>
      <c r="MJ1" s="117"/>
      <c r="MK1" s="117"/>
      <c r="ML1" s="117"/>
      <c r="MM1" s="117"/>
      <c r="MN1" s="117"/>
      <c r="MO1" s="117"/>
      <c r="MP1" s="117"/>
      <c r="MQ1" s="117"/>
      <c r="MR1" s="117"/>
      <c r="MS1" s="117"/>
      <c r="MT1" s="117"/>
      <c r="MU1" s="117"/>
      <c r="MV1" s="117"/>
      <c r="MW1" s="117"/>
      <c r="MX1" s="117"/>
      <c r="MY1" s="117"/>
      <c r="MZ1" s="117"/>
      <c r="NA1" s="117"/>
      <c r="NB1" s="117"/>
      <c r="NC1" s="117"/>
      <c r="ND1" s="117"/>
      <c r="NE1" s="117"/>
      <c r="NF1" s="117"/>
      <c r="NG1" s="117"/>
      <c r="NH1" s="117"/>
      <c r="NI1" s="117"/>
      <c r="NJ1" s="117"/>
      <c r="NK1" s="117"/>
      <c r="NL1" s="117"/>
      <c r="NM1" s="117"/>
      <c r="NN1" s="117"/>
      <c r="NO1" s="117"/>
      <c r="NP1" s="117"/>
      <c r="NQ1" s="117"/>
      <c r="NR1" s="117"/>
      <c r="NS1" s="117"/>
      <c r="NT1" s="117"/>
      <c r="NU1" s="117"/>
      <c r="NV1" s="117"/>
      <c r="NW1" s="117"/>
      <c r="NX1" s="117"/>
      <c r="NY1" s="117"/>
      <c r="NZ1" s="117"/>
      <c r="OA1" s="117"/>
      <c r="OB1" s="117"/>
      <c r="OC1" s="117"/>
      <c r="OD1" s="117"/>
      <c r="OE1" s="117"/>
      <c r="OF1" s="117"/>
      <c r="OG1" s="117"/>
      <c r="OH1" s="117"/>
      <c r="OI1" s="117"/>
      <c r="OJ1" s="117"/>
      <c r="OK1" s="117"/>
      <c r="OL1" s="117"/>
      <c r="OM1" s="117"/>
      <c r="ON1" s="117"/>
      <c r="OO1" s="117"/>
      <c r="OP1" s="117"/>
      <c r="OQ1" s="117"/>
      <c r="OR1" s="117"/>
      <c r="OS1" s="117"/>
      <c r="OT1" s="117"/>
      <c r="OU1" s="117"/>
      <c r="OV1" s="117"/>
      <c r="OW1" s="117"/>
      <c r="OX1" s="117"/>
      <c r="OY1" s="117"/>
      <c r="OZ1" s="117"/>
      <c r="PA1" s="117"/>
      <c r="PB1" s="117"/>
      <c r="PC1" s="117"/>
      <c r="PD1" s="117"/>
      <c r="PE1" s="117"/>
      <c r="PF1" s="117"/>
      <c r="PG1" s="117"/>
      <c r="PH1" s="117"/>
      <c r="PI1" s="117"/>
      <c r="PJ1" s="117"/>
      <c r="PK1" s="117"/>
      <c r="PL1" s="117"/>
      <c r="PM1" s="117"/>
      <c r="PN1" s="117"/>
      <c r="PO1" s="117"/>
      <c r="PP1" s="117"/>
      <c r="PQ1" s="117"/>
      <c r="PR1" s="117"/>
      <c r="PS1" s="117"/>
      <c r="PT1" s="117"/>
      <c r="PU1" s="117"/>
      <c r="PV1" s="117"/>
      <c r="PW1" s="117"/>
      <c r="PX1" s="117"/>
      <c r="PY1" s="117"/>
      <c r="PZ1" s="117"/>
      <c r="QA1" s="117"/>
      <c r="QB1" s="117"/>
      <c r="QC1" s="117"/>
      <c r="QD1" s="117"/>
      <c r="QE1" s="117"/>
      <c r="QF1" s="117"/>
      <c r="QG1" s="117"/>
      <c r="QH1" s="117"/>
      <c r="QI1" s="117"/>
      <c r="QJ1" s="117"/>
      <c r="QK1" s="117"/>
      <c r="QL1" s="117"/>
      <c r="QM1" s="117"/>
      <c r="QN1" s="117"/>
      <c r="QO1" s="117"/>
      <c r="QP1" s="117"/>
      <c r="QQ1" s="117"/>
      <c r="QR1" s="117"/>
      <c r="QS1" s="117"/>
      <c r="QT1" s="117"/>
      <c r="QU1" s="117"/>
      <c r="QV1" s="117"/>
      <c r="QW1" s="117"/>
      <c r="QX1" s="117"/>
      <c r="QY1" s="117"/>
      <c r="QZ1" s="117"/>
      <c r="RA1" s="117"/>
      <c r="RB1" s="117"/>
      <c r="RC1" s="117"/>
      <c r="RD1" s="117"/>
      <c r="RE1" s="117"/>
      <c r="RF1" s="117"/>
      <c r="RG1" s="117"/>
      <c r="RH1" s="117"/>
      <c r="RI1" s="117"/>
      <c r="RJ1" s="117"/>
      <c r="RK1" s="117"/>
      <c r="RL1" s="117"/>
      <c r="RM1" s="117"/>
      <c r="RN1" s="117"/>
      <c r="RO1" s="117"/>
      <c r="RP1" s="117"/>
      <c r="RQ1" s="117"/>
      <c r="RR1" s="117"/>
      <c r="RS1" s="117"/>
      <c r="RT1" s="117"/>
      <c r="RU1" s="117"/>
      <c r="RV1" s="117"/>
      <c r="RW1" s="117"/>
      <c r="RX1" s="117"/>
      <c r="RY1" s="117"/>
      <c r="RZ1" s="117"/>
      <c r="SA1" s="117"/>
      <c r="SB1" s="117"/>
      <c r="SC1" s="117"/>
      <c r="SD1" s="117"/>
      <c r="SE1" s="117"/>
      <c r="SF1" s="117"/>
      <c r="SG1" s="117"/>
      <c r="SH1" s="117"/>
      <c r="SI1" s="117"/>
      <c r="SJ1" s="117"/>
      <c r="SK1" s="117"/>
      <c r="SL1" s="117"/>
      <c r="SM1" s="117"/>
      <c r="SN1" s="117"/>
      <c r="SO1" s="117"/>
      <c r="SP1" s="117"/>
      <c r="SQ1" s="117"/>
      <c r="SR1" s="117"/>
      <c r="SS1" s="117"/>
      <c r="ST1" s="117"/>
      <c r="SU1" s="117"/>
      <c r="SV1" s="117"/>
      <c r="SW1" s="117"/>
      <c r="SX1" s="117"/>
      <c r="SY1" s="117"/>
      <c r="SZ1" s="117"/>
      <c r="TA1" s="117"/>
      <c r="TB1" s="117"/>
      <c r="TC1" s="117"/>
      <c r="TD1" s="117"/>
      <c r="TE1" s="117"/>
      <c r="TF1" s="117"/>
      <c r="TG1" s="117"/>
      <c r="TH1" s="117"/>
      <c r="TI1" s="117"/>
      <c r="TJ1" s="117"/>
      <c r="TK1" s="117"/>
      <c r="TL1" s="117"/>
      <c r="TM1" s="117"/>
      <c r="TN1" s="117"/>
      <c r="TO1" s="117"/>
      <c r="TP1" s="117"/>
      <c r="TQ1" s="117"/>
      <c r="TR1" s="117"/>
      <c r="TS1" s="117"/>
      <c r="TT1" s="117"/>
      <c r="TU1" s="117"/>
      <c r="TV1" s="117"/>
      <c r="TW1" s="117"/>
      <c r="TX1" s="117"/>
      <c r="TY1" s="117"/>
      <c r="TZ1" s="117"/>
      <c r="UA1" s="117"/>
      <c r="UB1" s="117"/>
      <c r="UC1" s="117"/>
      <c r="UD1" s="117"/>
      <c r="UE1" s="117"/>
      <c r="UF1" s="117"/>
      <c r="UG1" s="117"/>
      <c r="UH1" s="117"/>
      <c r="UI1" s="117"/>
      <c r="UJ1" s="117"/>
      <c r="UK1" s="117"/>
      <c r="UL1" s="117"/>
      <c r="UM1" s="117"/>
      <c r="UN1" s="117"/>
      <c r="UO1" s="117"/>
      <c r="UP1" s="117"/>
      <c r="UQ1" s="117"/>
      <c r="UR1" s="117"/>
      <c r="US1" s="117"/>
      <c r="UT1" s="117"/>
      <c r="UU1" s="117"/>
      <c r="UV1" s="117"/>
      <c r="UW1" s="117"/>
      <c r="UX1" s="117"/>
      <c r="UY1" s="117"/>
      <c r="UZ1" s="117"/>
      <c r="VA1" s="117"/>
      <c r="VB1" s="117"/>
      <c r="VC1" s="117"/>
      <c r="VD1" s="117"/>
      <c r="VE1" s="117"/>
      <c r="VF1" s="117"/>
      <c r="VG1" s="117"/>
      <c r="VH1" s="117"/>
      <c r="VI1" s="117"/>
      <c r="VJ1" s="117"/>
      <c r="VK1" s="117"/>
      <c r="VL1" s="117"/>
      <c r="VM1" s="117"/>
      <c r="VN1" s="117"/>
      <c r="VO1" s="117"/>
      <c r="VP1" s="117"/>
      <c r="VQ1" s="117"/>
      <c r="VR1" s="117"/>
      <c r="VS1" s="117"/>
      <c r="VT1" s="117"/>
      <c r="VU1" s="117"/>
      <c r="VV1" s="117"/>
      <c r="VW1" s="117"/>
      <c r="VX1" s="117"/>
      <c r="VY1" s="117"/>
      <c r="VZ1" s="117"/>
      <c r="WA1" s="117"/>
      <c r="WB1" s="117"/>
      <c r="WC1" s="117"/>
      <c r="WD1" s="117"/>
      <c r="WE1" s="117"/>
      <c r="WF1" s="117"/>
      <c r="WG1" s="117"/>
      <c r="WH1" s="117"/>
      <c r="WI1" s="117"/>
      <c r="WJ1" s="117"/>
      <c r="WK1" s="117"/>
      <c r="WL1" s="117"/>
      <c r="WM1" s="117"/>
      <c r="WN1" s="117"/>
      <c r="WO1" s="117"/>
      <c r="WP1" s="117"/>
      <c r="WQ1" s="117"/>
      <c r="WR1" s="117"/>
      <c r="WS1" s="117"/>
      <c r="WT1" s="117"/>
      <c r="WU1" s="117"/>
      <c r="WV1" s="117"/>
      <c r="WW1" s="117"/>
      <c r="WX1" s="117"/>
      <c r="WY1" s="117"/>
      <c r="WZ1" s="117"/>
      <c r="XA1" s="117"/>
      <c r="XB1" s="117"/>
      <c r="XC1" s="117"/>
      <c r="XD1" s="117"/>
      <c r="XE1" s="117"/>
      <c r="XF1" s="117"/>
      <c r="XG1" s="117"/>
      <c r="XH1" s="117"/>
      <c r="XI1" s="117"/>
      <c r="XJ1" s="117"/>
      <c r="XK1" s="117"/>
      <c r="XL1" s="117"/>
      <c r="XM1" s="117"/>
      <c r="XN1" s="117"/>
      <c r="XO1" s="117"/>
      <c r="XP1" s="117"/>
      <c r="XQ1" s="117"/>
      <c r="XR1" s="117"/>
      <c r="XS1" s="117"/>
      <c r="XT1" s="117"/>
      <c r="XU1" s="117"/>
      <c r="XV1" s="117"/>
      <c r="XW1" s="117"/>
      <c r="XX1" s="117"/>
      <c r="XY1" s="117"/>
      <c r="XZ1" s="117"/>
      <c r="YA1" s="117"/>
      <c r="YB1" s="117"/>
      <c r="YC1" s="117"/>
      <c r="YD1" s="117"/>
      <c r="YE1" s="117"/>
      <c r="YF1" s="117"/>
      <c r="YG1" s="117"/>
      <c r="YH1" s="117"/>
      <c r="YI1" s="117"/>
      <c r="YJ1" s="117"/>
      <c r="YK1" s="117"/>
      <c r="YL1" s="117"/>
      <c r="YM1" s="117"/>
      <c r="YN1" s="117"/>
      <c r="YO1" s="117"/>
      <c r="YP1" s="117"/>
      <c r="YQ1" s="117"/>
      <c r="YR1" s="117"/>
      <c r="YS1" s="117"/>
      <c r="YT1" s="117"/>
      <c r="YU1" s="117"/>
      <c r="YV1" s="117"/>
      <c r="YW1" s="117"/>
      <c r="YX1" s="117"/>
      <c r="YY1" s="117"/>
      <c r="YZ1" s="117"/>
      <c r="ZA1" s="117"/>
      <c r="ZB1" s="117"/>
      <c r="ZC1" s="117"/>
      <c r="ZD1" s="117"/>
      <c r="ZE1" s="117"/>
      <c r="ZF1" s="117"/>
      <c r="ZG1" s="117"/>
      <c r="ZH1" s="117"/>
      <c r="ZI1" s="117"/>
      <c r="ZJ1" s="117"/>
      <c r="ZK1" s="117"/>
      <c r="ZL1" s="117"/>
      <c r="ZM1" s="117"/>
      <c r="ZN1" s="117"/>
      <c r="ZO1" s="117"/>
      <c r="ZP1" s="117"/>
      <c r="ZQ1" s="117"/>
      <c r="ZR1" s="117"/>
      <c r="ZS1" s="117"/>
      <c r="ZT1" s="117"/>
      <c r="ZU1" s="117"/>
      <c r="ZV1" s="117"/>
      <c r="ZW1" s="117"/>
      <c r="ZX1" s="117"/>
      <c r="ZY1" s="117"/>
      <c r="ZZ1" s="117"/>
      <c r="AAA1" s="117"/>
      <c r="AAB1" s="117"/>
      <c r="AAC1" s="117"/>
      <c r="AAD1" s="117"/>
      <c r="AAE1" s="117"/>
      <c r="AAF1" s="117"/>
      <c r="AAG1" s="117"/>
      <c r="AAH1" s="117"/>
      <c r="AAI1" s="117"/>
      <c r="AAJ1" s="117"/>
      <c r="AAK1" s="117"/>
      <c r="AAL1" s="117"/>
      <c r="AAM1" s="117"/>
      <c r="AAN1" s="117"/>
      <c r="AAO1" s="117"/>
      <c r="AAP1" s="117"/>
      <c r="AAQ1" s="117"/>
      <c r="AAR1" s="117"/>
      <c r="AAS1" s="117"/>
      <c r="AAT1" s="117"/>
      <c r="AAU1" s="117"/>
      <c r="AAV1" s="117"/>
      <c r="AAW1" s="117"/>
      <c r="AAX1" s="117"/>
      <c r="AAY1" s="117"/>
      <c r="AAZ1" s="117"/>
      <c r="ABA1" s="117"/>
      <c r="ABB1" s="117"/>
      <c r="ABC1" s="117"/>
      <c r="ABD1" s="117"/>
      <c r="ABE1" s="117"/>
      <c r="ABF1" s="117"/>
      <c r="ABG1" s="117"/>
      <c r="ABH1" s="117"/>
      <c r="ABI1" s="117"/>
      <c r="ABJ1" s="117"/>
      <c r="ABK1" s="117"/>
      <c r="ABL1" s="117"/>
      <c r="ABM1" s="117"/>
      <c r="ABN1" s="117"/>
      <c r="ABO1" s="117"/>
      <c r="ABP1" s="117"/>
      <c r="ABQ1" s="117"/>
      <c r="ABR1" s="117"/>
      <c r="ABS1" s="117"/>
      <c r="ABT1" s="117"/>
      <c r="ABU1" s="117"/>
      <c r="ABV1" s="117"/>
      <c r="ABW1" s="117"/>
      <c r="ABX1" s="117"/>
      <c r="ABY1" s="117"/>
      <c r="ABZ1" s="117"/>
      <c r="ACA1" s="117"/>
      <c r="ACB1" s="117"/>
      <c r="ACC1" s="117"/>
      <c r="ACD1" s="117"/>
      <c r="ACE1" s="117"/>
      <c r="ACF1" s="117"/>
      <c r="ACG1" s="117"/>
      <c r="ACH1" s="117"/>
      <c r="ACI1" s="117"/>
      <c r="ACJ1" s="117"/>
      <c r="ACK1" s="117"/>
      <c r="ACL1" s="117"/>
      <c r="ACM1" s="117"/>
      <c r="ACN1" s="117"/>
      <c r="ACO1" s="117"/>
      <c r="ACP1" s="117"/>
      <c r="ACQ1" s="117"/>
      <c r="ACR1" s="117"/>
      <c r="ACS1" s="117"/>
      <c r="ACT1" s="117"/>
      <c r="ACU1" s="117"/>
      <c r="ACV1" s="117"/>
      <c r="ACW1" s="117"/>
      <c r="ACX1" s="117"/>
      <c r="ACY1" s="117"/>
      <c r="ACZ1" s="117"/>
      <c r="ADA1" s="117"/>
      <c r="ADB1" s="117"/>
      <c r="ADC1" s="117"/>
      <c r="ADD1" s="117"/>
      <c r="ADE1" s="117"/>
      <c r="ADF1" s="117"/>
      <c r="ADG1" s="117"/>
      <c r="ADH1" s="117"/>
      <c r="ADI1" s="117"/>
      <c r="ADJ1" s="117"/>
      <c r="ADK1" s="117"/>
      <c r="ADL1" s="117"/>
      <c r="ADM1" s="117"/>
      <c r="ADN1" s="117"/>
      <c r="ADO1" s="117"/>
      <c r="ADP1" s="117"/>
      <c r="ADQ1" s="117"/>
      <c r="ADR1" s="117"/>
      <c r="ADS1" s="117"/>
      <c r="ADT1" s="117"/>
      <c r="ADU1" s="117"/>
      <c r="ADV1" s="117"/>
      <c r="ADW1" s="117"/>
      <c r="ADX1" s="117"/>
      <c r="ADY1" s="117"/>
      <c r="ADZ1" s="117"/>
      <c r="AEA1" s="117"/>
      <c r="AEB1" s="117"/>
      <c r="AEC1" s="117"/>
      <c r="AED1" s="117"/>
      <c r="AEE1" s="117"/>
      <c r="AEF1" s="117"/>
      <c r="AEG1" s="117"/>
      <c r="AEH1" s="117"/>
      <c r="AEI1" s="117"/>
      <c r="AEJ1" s="117"/>
      <c r="AEK1" s="117"/>
      <c r="AEL1" s="117"/>
      <c r="AEM1" s="117"/>
      <c r="AEN1" s="117"/>
      <c r="AEO1" s="117"/>
      <c r="AEP1" s="117"/>
      <c r="AEQ1" s="117"/>
      <c r="AER1" s="117"/>
      <c r="AES1" s="117"/>
      <c r="AET1" s="117"/>
      <c r="AEU1" s="117"/>
      <c r="AEV1" s="117"/>
      <c r="AEW1" s="117"/>
      <c r="AEX1" s="117"/>
      <c r="AEY1" s="117"/>
      <c r="AEZ1" s="117"/>
      <c r="AFA1" s="117"/>
      <c r="AFB1" s="117"/>
      <c r="AFC1" s="117"/>
      <c r="AFD1" s="117"/>
      <c r="AFE1" s="117"/>
      <c r="AFF1" s="117"/>
      <c r="AFG1" s="117"/>
      <c r="AFH1" s="117"/>
      <c r="AFI1" s="117"/>
      <c r="AFJ1" s="117"/>
      <c r="AFK1" s="117"/>
      <c r="AFL1" s="117"/>
      <c r="AFM1" s="117"/>
      <c r="AFN1" s="117"/>
      <c r="AFO1" s="117"/>
      <c r="AFP1" s="117"/>
      <c r="AFQ1" s="117"/>
      <c r="AFR1" s="117"/>
      <c r="AFS1" s="117"/>
      <c r="AFT1" s="117"/>
      <c r="AFU1" s="117"/>
      <c r="AFV1" s="117"/>
      <c r="AFW1" s="117"/>
      <c r="AFX1" s="117"/>
      <c r="AFY1" s="117"/>
      <c r="AFZ1" s="117"/>
      <c r="AGA1" s="117"/>
      <c r="AGB1" s="117"/>
      <c r="AGC1" s="117"/>
      <c r="AGD1" s="117"/>
      <c r="AGE1" s="117"/>
      <c r="AGF1" s="117"/>
      <c r="AGG1" s="117"/>
      <c r="AGH1" s="117"/>
      <c r="AGI1" s="117"/>
      <c r="AGJ1" s="117"/>
      <c r="AGK1" s="117"/>
      <c r="AGL1" s="117"/>
      <c r="AGM1" s="117"/>
      <c r="AGN1" s="117"/>
      <c r="AGO1" s="117"/>
      <c r="AGP1" s="117"/>
      <c r="AGQ1" s="117"/>
      <c r="AGR1" s="117"/>
      <c r="AGS1" s="117"/>
      <c r="AGT1" s="117"/>
      <c r="AGU1" s="117"/>
      <c r="AGV1" s="117"/>
      <c r="AGW1" s="117"/>
      <c r="AGX1" s="117"/>
      <c r="AGY1" s="117"/>
      <c r="AGZ1" s="117"/>
      <c r="AHA1" s="117"/>
      <c r="AHB1" s="117"/>
      <c r="AHC1" s="117"/>
      <c r="AHD1" s="117"/>
      <c r="AHE1" s="117"/>
      <c r="AHF1" s="117"/>
      <c r="AHG1" s="117"/>
      <c r="AHH1" s="117"/>
      <c r="AHI1" s="117"/>
      <c r="AHJ1" s="117"/>
      <c r="AHK1" s="117"/>
      <c r="AHL1" s="117"/>
      <c r="AHM1" s="117"/>
      <c r="AHN1" s="117"/>
      <c r="AHO1" s="117"/>
      <c r="AHP1" s="117"/>
      <c r="AHQ1" s="117"/>
      <c r="AHR1" s="117"/>
      <c r="AHS1" s="117"/>
      <c r="AHT1" s="117"/>
      <c r="AHU1" s="117"/>
      <c r="AHV1" s="117"/>
      <c r="AHW1" s="117"/>
      <c r="AHX1" s="117"/>
      <c r="AHY1" s="117"/>
      <c r="AHZ1" s="117"/>
      <c r="AIA1" s="117"/>
      <c r="AIB1" s="117"/>
      <c r="AIC1" s="117"/>
      <c r="AID1" s="117"/>
      <c r="AIE1" s="117"/>
      <c r="AIF1" s="117"/>
      <c r="AIG1" s="117"/>
      <c r="AIH1" s="117"/>
      <c r="AII1" s="117"/>
      <c r="AIJ1" s="117"/>
      <c r="AIK1" s="117"/>
      <c r="AIL1" s="117"/>
      <c r="AIM1" s="117"/>
      <c r="AIN1" s="117"/>
      <c r="AIO1" s="117"/>
      <c r="AIP1" s="117"/>
      <c r="AIQ1" s="117"/>
      <c r="AIR1" s="117"/>
      <c r="AIS1" s="117"/>
      <c r="AIT1" s="117"/>
      <c r="AIU1" s="117"/>
      <c r="AIV1" s="117"/>
      <c r="AIW1" s="117"/>
      <c r="AIX1" s="117"/>
      <c r="AIY1" s="117"/>
      <c r="AIZ1" s="117"/>
      <c r="AJA1" s="117"/>
      <c r="AJB1" s="117"/>
      <c r="AJC1" s="117"/>
      <c r="AJD1" s="117"/>
      <c r="AJE1" s="117"/>
      <c r="AJF1" s="117"/>
      <c r="AJG1" s="117"/>
      <c r="AJH1" s="117"/>
      <c r="AJI1" s="117"/>
      <c r="AJJ1" s="117"/>
      <c r="AJK1" s="117"/>
      <c r="AJL1" s="117"/>
      <c r="AJM1" s="117"/>
      <c r="AJN1" s="117"/>
      <c r="AJO1" s="117"/>
      <c r="AJP1" s="117"/>
      <c r="AJQ1" s="117"/>
      <c r="AJR1" s="117"/>
      <c r="AJS1" s="117"/>
      <c r="AJT1" s="117"/>
      <c r="AJU1" s="117"/>
      <c r="AJV1" s="117"/>
      <c r="AJW1" s="117"/>
      <c r="AJX1" s="117"/>
      <c r="AJY1" s="117"/>
      <c r="AJZ1" s="117"/>
      <c r="AKA1" s="117"/>
      <c r="AKB1" s="117"/>
      <c r="AKC1" s="117"/>
      <c r="AKD1" s="117"/>
      <c r="AKE1" s="117"/>
      <c r="AKF1" s="117"/>
      <c r="AKG1" s="117"/>
      <c r="AKH1" s="117"/>
      <c r="AKI1" s="117"/>
      <c r="AKJ1" s="117"/>
      <c r="AKK1" s="117"/>
      <c r="AKL1" s="117"/>
      <c r="AKM1" s="117"/>
      <c r="AKN1" s="117"/>
      <c r="AKO1" s="117"/>
      <c r="AKP1" s="117"/>
      <c r="AKQ1" s="117"/>
      <c r="AKR1" s="117"/>
      <c r="AKS1" s="117"/>
      <c r="AKT1" s="117"/>
      <c r="AKU1" s="117"/>
      <c r="AKV1" s="117"/>
      <c r="AKW1" s="117"/>
      <c r="AKX1" s="117"/>
      <c r="AKY1" s="117"/>
      <c r="AKZ1" s="117"/>
      <c r="ALA1" s="117"/>
      <c r="ALB1" s="117"/>
      <c r="ALC1" s="117"/>
      <c r="ALD1" s="117"/>
      <c r="ALE1" s="117"/>
      <c r="ALF1" s="117"/>
      <c r="ALG1" s="117"/>
      <c r="ALH1" s="117"/>
      <c r="ALI1" s="117"/>
      <c r="ALJ1" s="117"/>
      <c r="ALK1" s="117"/>
      <c r="ALL1" s="117"/>
      <c r="ALM1" s="117"/>
      <c r="ALN1" s="117"/>
      <c r="ALO1" s="117"/>
      <c r="ALP1" s="117"/>
      <c r="ALQ1" s="117"/>
      <c r="ALR1" s="117"/>
      <c r="ALS1" s="117"/>
      <c r="ALT1" s="117"/>
      <c r="ALU1" s="117"/>
      <c r="ALV1" s="117"/>
      <c r="ALW1" s="117"/>
      <c r="ALX1" s="117"/>
      <c r="ALY1" s="117"/>
      <c r="ALZ1" s="117"/>
      <c r="AMA1" s="117"/>
      <c r="AMB1" s="117"/>
      <c r="AMC1" s="117"/>
      <c r="AMD1" s="117"/>
      <c r="AME1" s="117"/>
      <c r="AMF1" s="117"/>
      <c r="AMG1" s="117"/>
      <c r="AMH1" s="117"/>
      <c r="AMI1" s="117"/>
      <c r="AMJ1" s="117"/>
      <c r="AMK1" s="117"/>
      <c r="AML1" s="117"/>
    </row>
    <row r="2" spans="1:1026" ht="15.75">
      <c r="A2" s="103" t="s">
        <v>1395</v>
      </c>
      <c r="B2" s="134"/>
      <c r="C2" s="790"/>
      <c r="D2" s="791"/>
      <c r="E2" s="135"/>
      <c r="F2" s="135"/>
      <c r="G2" s="136"/>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c r="BM2" s="117"/>
      <c r="BN2" s="117"/>
      <c r="BO2" s="117"/>
      <c r="BP2" s="117"/>
      <c r="BQ2" s="117"/>
      <c r="BR2" s="117"/>
      <c r="BS2" s="117"/>
      <c r="BT2" s="117"/>
      <c r="BU2" s="117"/>
      <c r="BV2" s="117"/>
      <c r="BW2" s="117"/>
      <c r="BX2" s="117"/>
      <c r="BY2" s="117"/>
      <c r="BZ2" s="117"/>
      <c r="CA2" s="117"/>
      <c r="CB2" s="117"/>
      <c r="CC2" s="117"/>
      <c r="CD2" s="117"/>
      <c r="CE2" s="117"/>
      <c r="CF2" s="117"/>
      <c r="CG2" s="117"/>
      <c r="CH2" s="117"/>
      <c r="CI2" s="117"/>
      <c r="CJ2" s="117"/>
      <c r="CK2" s="117"/>
      <c r="CL2" s="117"/>
      <c r="CM2" s="117"/>
      <c r="CN2" s="117"/>
      <c r="CO2" s="117"/>
      <c r="CP2" s="117"/>
      <c r="CQ2" s="117"/>
      <c r="CR2" s="117"/>
      <c r="CS2" s="117"/>
      <c r="CT2" s="117"/>
      <c r="CU2" s="117"/>
      <c r="CV2" s="117"/>
      <c r="CW2" s="117"/>
      <c r="CX2" s="117"/>
      <c r="CY2" s="117"/>
      <c r="CZ2" s="117"/>
      <c r="DA2" s="117"/>
      <c r="DB2" s="117"/>
      <c r="DC2" s="117"/>
      <c r="DD2" s="117"/>
      <c r="DE2" s="117"/>
      <c r="DF2" s="117"/>
      <c r="DG2" s="117"/>
      <c r="DH2" s="117"/>
      <c r="DI2" s="117"/>
      <c r="DJ2" s="117"/>
      <c r="DK2" s="117"/>
      <c r="DL2" s="117"/>
      <c r="DM2" s="117"/>
      <c r="DN2" s="117"/>
      <c r="DO2" s="117"/>
      <c r="DP2" s="117"/>
      <c r="DQ2" s="117"/>
      <c r="DR2" s="117"/>
      <c r="DS2" s="117"/>
      <c r="DT2" s="117"/>
      <c r="DU2" s="117"/>
      <c r="DV2" s="117"/>
      <c r="DW2" s="117"/>
      <c r="DX2" s="117"/>
      <c r="DY2" s="117"/>
      <c r="DZ2" s="117"/>
      <c r="EA2" s="117"/>
      <c r="EB2" s="117"/>
      <c r="EC2" s="117"/>
      <c r="ED2" s="117"/>
      <c r="EE2" s="117"/>
      <c r="EF2" s="117"/>
      <c r="EG2" s="117"/>
      <c r="EH2" s="117"/>
      <c r="EI2" s="117"/>
      <c r="EJ2" s="117"/>
      <c r="EK2" s="117"/>
      <c r="EL2" s="117"/>
      <c r="EM2" s="117"/>
      <c r="EN2" s="117"/>
      <c r="EO2" s="117"/>
      <c r="EP2" s="117"/>
      <c r="EQ2" s="117"/>
      <c r="ER2" s="117"/>
      <c r="ES2" s="117"/>
      <c r="ET2" s="117"/>
      <c r="EU2" s="117"/>
      <c r="EV2" s="117"/>
      <c r="EW2" s="117"/>
      <c r="EX2" s="117"/>
      <c r="EY2" s="117"/>
      <c r="EZ2" s="117"/>
      <c r="FA2" s="117"/>
      <c r="FB2" s="117"/>
      <c r="FC2" s="117"/>
      <c r="FD2" s="117"/>
      <c r="FE2" s="117"/>
      <c r="FF2" s="117"/>
      <c r="FG2" s="117"/>
      <c r="FH2" s="117"/>
      <c r="FI2" s="117"/>
      <c r="FJ2" s="117"/>
      <c r="FK2" s="117"/>
      <c r="FL2" s="117"/>
      <c r="FM2" s="117"/>
      <c r="FN2" s="117"/>
      <c r="FO2" s="117"/>
      <c r="FP2" s="117"/>
      <c r="FQ2" s="117"/>
      <c r="FR2" s="117"/>
      <c r="FS2" s="117"/>
      <c r="FT2" s="117"/>
      <c r="FU2" s="117"/>
      <c r="FV2" s="117"/>
      <c r="FW2" s="117"/>
      <c r="FX2" s="117"/>
      <c r="FY2" s="117"/>
      <c r="FZ2" s="117"/>
      <c r="GA2" s="117"/>
      <c r="GB2" s="117"/>
      <c r="GC2" s="117"/>
      <c r="GD2" s="117"/>
      <c r="GE2" s="117"/>
      <c r="GF2" s="117"/>
      <c r="GG2" s="117"/>
      <c r="GH2" s="117"/>
      <c r="GI2" s="117"/>
      <c r="GJ2" s="117"/>
      <c r="GK2" s="117"/>
      <c r="GL2" s="117"/>
      <c r="GM2" s="117"/>
      <c r="GN2" s="117"/>
      <c r="GO2" s="117"/>
      <c r="GP2" s="117"/>
      <c r="GQ2" s="117"/>
      <c r="GR2" s="117"/>
      <c r="GS2" s="117"/>
      <c r="GT2" s="117"/>
      <c r="GU2" s="117"/>
      <c r="GV2" s="117"/>
      <c r="GW2" s="117"/>
      <c r="GX2" s="117"/>
      <c r="GY2" s="117"/>
      <c r="GZ2" s="117"/>
      <c r="HA2" s="117"/>
      <c r="HB2" s="117"/>
      <c r="HC2" s="117"/>
      <c r="HD2" s="117"/>
      <c r="HE2" s="117"/>
      <c r="HF2" s="117"/>
      <c r="HG2" s="117"/>
      <c r="HH2" s="117"/>
      <c r="HI2" s="117"/>
      <c r="HJ2" s="117"/>
      <c r="HK2" s="117"/>
      <c r="HL2" s="117"/>
      <c r="HM2" s="117"/>
      <c r="HN2" s="117"/>
      <c r="HO2" s="117"/>
      <c r="HP2" s="117"/>
      <c r="HQ2" s="117"/>
      <c r="HR2" s="117"/>
      <c r="HS2" s="117"/>
      <c r="HT2" s="117"/>
      <c r="HU2" s="117"/>
      <c r="HV2" s="117"/>
      <c r="HW2" s="117"/>
      <c r="HX2" s="117"/>
      <c r="HY2" s="117"/>
      <c r="HZ2" s="117"/>
      <c r="IA2" s="117"/>
      <c r="IB2" s="117"/>
      <c r="IC2" s="117"/>
      <c r="ID2" s="117"/>
      <c r="IE2" s="117"/>
      <c r="IF2" s="117"/>
      <c r="IG2" s="117"/>
      <c r="IH2" s="117"/>
      <c r="II2" s="117"/>
      <c r="IJ2" s="117"/>
      <c r="IK2" s="117"/>
      <c r="IL2" s="117"/>
      <c r="IM2" s="117"/>
      <c r="IN2" s="117"/>
      <c r="IO2" s="117"/>
      <c r="IP2" s="117"/>
      <c r="IQ2" s="117"/>
      <c r="IR2" s="117"/>
      <c r="IS2" s="117"/>
      <c r="IT2" s="117"/>
      <c r="IU2" s="117"/>
      <c r="IV2" s="117"/>
      <c r="IW2" s="117"/>
      <c r="IX2" s="117"/>
      <c r="IY2" s="117"/>
      <c r="IZ2" s="117"/>
      <c r="JA2" s="117"/>
      <c r="JB2" s="117"/>
      <c r="JC2" s="117"/>
      <c r="JD2" s="117"/>
      <c r="JE2" s="117"/>
      <c r="JF2" s="117"/>
      <c r="JG2" s="117"/>
      <c r="JH2" s="117"/>
      <c r="JI2" s="117"/>
      <c r="JJ2" s="117"/>
      <c r="JK2" s="117"/>
      <c r="JL2" s="117"/>
      <c r="JM2" s="117"/>
      <c r="JN2" s="117"/>
      <c r="JO2" s="117"/>
      <c r="JP2" s="117"/>
      <c r="JQ2" s="117"/>
      <c r="JR2" s="117"/>
      <c r="JS2" s="117"/>
      <c r="JT2" s="117"/>
      <c r="JU2" s="117"/>
      <c r="JV2" s="117"/>
      <c r="JW2" s="117"/>
      <c r="JX2" s="117"/>
      <c r="JY2" s="117"/>
      <c r="JZ2" s="117"/>
      <c r="KA2" s="117"/>
      <c r="KB2" s="117"/>
      <c r="KC2" s="117"/>
      <c r="KD2" s="117"/>
      <c r="KE2" s="117"/>
      <c r="KF2" s="117"/>
      <c r="KG2" s="117"/>
      <c r="KH2" s="117"/>
      <c r="KI2" s="117"/>
      <c r="KJ2" s="117"/>
      <c r="KK2" s="117"/>
      <c r="KL2" s="117"/>
      <c r="KM2" s="117"/>
      <c r="KN2" s="117"/>
      <c r="KO2" s="117"/>
      <c r="KP2" s="117"/>
      <c r="KQ2" s="117"/>
      <c r="KR2" s="117"/>
      <c r="KS2" s="117"/>
      <c r="KT2" s="117"/>
      <c r="KU2" s="117"/>
      <c r="KV2" s="117"/>
      <c r="KW2" s="117"/>
      <c r="KX2" s="117"/>
      <c r="KY2" s="117"/>
      <c r="KZ2" s="117"/>
      <c r="LA2" s="117"/>
      <c r="LB2" s="117"/>
      <c r="LC2" s="117"/>
      <c r="LD2" s="117"/>
      <c r="LE2" s="117"/>
      <c r="LF2" s="117"/>
      <c r="LG2" s="117"/>
      <c r="LH2" s="117"/>
      <c r="LI2" s="117"/>
      <c r="LJ2" s="117"/>
      <c r="LK2" s="117"/>
      <c r="LL2" s="117"/>
      <c r="LM2" s="117"/>
      <c r="LN2" s="117"/>
      <c r="LO2" s="117"/>
      <c r="LP2" s="117"/>
      <c r="LQ2" s="117"/>
      <c r="LR2" s="117"/>
      <c r="LS2" s="117"/>
      <c r="LT2" s="117"/>
      <c r="LU2" s="117"/>
      <c r="LV2" s="117"/>
      <c r="LW2" s="117"/>
      <c r="LX2" s="117"/>
      <c r="LY2" s="117"/>
      <c r="LZ2" s="117"/>
      <c r="MA2" s="117"/>
      <c r="MB2" s="117"/>
      <c r="MC2" s="117"/>
      <c r="MD2" s="117"/>
      <c r="ME2" s="117"/>
      <c r="MF2" s="117"/>
      <c r="MG2" s="117"/>
      <c r="MH2" s="117"/>
      <c r="MI2" s="117"/>
      <c r="MJ2" s="117"/>
      <c r="MK2" s="117"/>
      <c r="ML2" s="117"/>
      <c r="MM2" s="117"/>
      <c r="MN2" s="117"/>
      <c r="MO2" s="117"/>
      <c r="MP2" s="117"/>
      <c r="MQ2" s="117"/>
      <c r="MR2" s="117"/>
      <c r="MS2" s="117"/>
      <c r="MT2" s="117"/>
      <c r="MU2" s="117"/>
      <c r="MV2" s="117"/>
      <c r="MW2" s="117"/>
      <c r="MX2" s="117"/>
      <c r="MY2" s="117"/>
      <c r="MZ2" s="117"/>
      <c r="NA2" s="117"/>
      <c r="NB2" s="117"/>
      <c r="NC2" s="117"/>
      <c r="ND2" s="117"/>
      <c r="NE2" s="117"/>
      <c r="NF2" s="117"/>
      <c r="NG2" s="117"/>
      <c r="NH2" s="117"/>
      <c r="NI2" s="117"/>
      <c r="NJ2" s="117"/>
      <c r="NK2" s="117"/>
      <c r="NL2" s="117"/>
      <c r="NM2" s="117"/>
      <c r="NN2" s="117"/>
      <c r="NO2" s="117"/>
      <c r="NP2" s="117"/>
      <c r="NQ2" s="117"/>
      <c r="NR2" s="117"/>
      <c r="NS2" s="117"/>
      <c r="NT2" s="117"/>
      <c r="NU2" s="117"/>
      <c r="NV2" s="117"/>
      <c r="NW2" s="117"/>
      <c r="NX2" s="117"/>
      <c r="NY2" s="117"/>
      <c r="NZ2" s="117"/>
      <c r="OA2" s="117"/>
      <c r="OB2" s="117"/>
      <c r="OC2" s="117"/>
      <c r="OD2" s="117"/>
      <c r="OE2" s="117"/>
      <c r="OF2" s="117"/>
      <c r="OG2" s="117"/>
      <c r="OH2" s="117"/>
      <c r="OI2" s="117"/>
      <c r="OJ2" s="117"/>
      <c r="OK2" s="117"/>
      <c r="OL2" s="117"/>
      <c r="OM2" s="117"/>
      <c r="ON2" s="117"/>
      <c r="OO2" s="117"/>
      <c r="OP2" s="117"/>
      <c r="OQ2" s="117"/>
      <c r="OR2" s="117"/>
      <c r="OS2" s="117"/>
      <c r="OT2" s="117"/>
      <c r="OU2" s="117"/>
      <c r="OV2" s="117"/>
      <c r="OW2" s="117"/>
      <c r="OX2" s="117"/>
      <c r="OY2" s="117"/>
      <c r="OZ2" s="117"/>
      <c r="PA2" s="117"/>
      <c r="PB2" s="117"/>
      <c r="PC2" s="117"/>
      <c r="PD2" s="117"/>
      <c r="PE2" s="117"/>
      <c r="PF2" s="117"/>
      <c r="PG2" s="117"/>
      <c r="PH2" s="117"/>
      <c r="PI2" s="117"/>
      <c r="PJ2" s="117"/>
      <c r="PK2" s="117"/>
      <c r="PL2" s="117"/>
      <c r="PM2" s="117"/>
      <c r="PN2" s="117"/>
      <c r="PO2" s="117"/>
      <c r="PP2" s="117"/>
      <c r="PQ2" s="117"/>
      <c r="PR2" s="117"/>
      <c r="PS2" s="117"/>
      <c r="PT2" s="117"/>
      <c r="PU2" s="117"/>
      <c r="PV2" s="117"/>
      <c r="PW2" s="117"/>
      <c r="PX2" s="117"/>
      <c r="PY2" s="117"/>
      <c r="PZ2" s="117"/>
      <c r="QA2" s="117"/>
      <c r="QB2" s="117"/>
      <c r="QC2" s="117"/>
      <c r="QD2" s="117"/>
      <c r="QE2" s="117"/>
      <c r="QF2" s="117"/>
      <c r="QG2" s="117"/>
      <c r="QH2" s="117"/>
      <c r="QI2" s="117"/>
      <c r="QJ2" s="117"/>
      <c r="QK2" s="117"/>
      <c r="QL2" s="117"/>
      <c r="QM2" s="117"/>
      <c r="QN2" s="117"/>
      <c r="QO2" s="117"/>
      <c r="QP2" s="117"/>
      <c r="QQ2" s="117"/>
      <c r="QR2" s="117"/>
      <c r="QS2" s="117"/>
      <c r="QT2" s="117"/>
      <c r="QU2" s="117"/>
      <c r="QV2" s="117"/>
      <c r="QW2" s="117"/>
      <c r="QX2" s="117"/>
      <c r="QY2" s="117"/>
      <c r="QZ2" s="117"/>
      <c r="RA2" s="117"/>
      <c r="RB2" s="117"/>
      <c r="RC2" s="117"/>
      <c r="RD2" s="117"/>
      <c r="RE2" s="117"/>
      <c r="RF2" s="117"/>
      <c r="RG2" s="117"/>
      <c r="RH2" s="117"/>
      <c r="RI2" s="117"/>
      <c r="RJ2" s="117"/>
      <c r="RK2" s="117"/>
      <c r="RL2" s="117"/>
      <c r="RM2" s="117"/>
      <c r="RN2" s="117"/>
      <c r="RO2" s="117"/>
      <c r="RP2" s="117"/>
      <c r="RQ2" s="117"/>
      <c r="RR2" s="117"/>
      <c r="RS2" s="117"/>
      <c r="RT2" s="117"/>
      <c r="RU2" s="117"/>
      <c r="RV2" s="117"/>
      <c r="RW2" s="117"/>
      <c r="RX2" s="117"/>
      <c r="RY2" s="117"/>
      <c r="RZ2" s="117"/>
      <c r="SA2" s="117"/>
      <c r="SB2" s="117"/>
      <c r="SC2" s="117"/>
      <c r="SD2" s="117"/>
      <c r="SE2" s="117"/>
      <c r="SF2" s="117"/>
      <c r="SG2" s="117"/>
      <c r="SH2" s="117"/>
      <c r="SI2" s="117"/>
      <c r="SJ2" s="117"/>
      <c r="SK2" s="117"/>
      <c r="SL2" s="117"/>
      <c r="SM2" s="117"/>
      <c r="SN2" s="117"/>
      <c r="SO2" s="117"/>
      <c r="SP2" s="117"/>
      <c r="SQ2" s="117"/>
      <c r="SR2" s="117"/>
      <c r="SS2" s="117"/>
      <c r="ST2" s="117"/>
      <c r="SU2" s="117"/>
      <c r="SV2" s="117"/>
      <c r="SW2" s="117"/>
      <c r="SX2" s="117"/>
      <c r="SY2" s="117"/>
      <c r="SZ2" s="117"/>
      <c r="TA2" s="117"/>
      <c r="TB2" s="117"/>
      <c r="TC2" s="117"/>
      <c r="TD2" s="117"/>
      <c r="TE2" s="117"/>
      <c r="TF2" s="117"/>
      <c r="TG2" s="117"/>
      <c r="TH2" s="117"/>
      <c r="TI2" s="117"/>
      <c r="TJ2" s="117"/>
      <c r="TK2" s="117"/>
      <c r="TL2" s="117"/>
      <c r="TM2" s="117"/>
      <c r="TN2" s="117"/>
      <c r="TO2" s="117"/>
      <c r="TP2" s="117"/>
      <c r="TQ2" s="117"/>
      <c r="TR2" s="117"/>
      <c r="TS2" s="117"/>
      <c r="TT2" s="117"/>
      <c r="TU2" s="117"/>
      <c r="TV2" s="117"/>
      <c r="TW2" s="117"/>
      <c r="TX2" s="117"/>
      <c r="TY2" s="117"/>
      <c r="TZ2" s="117"/>
      <c r="UA2" s="117"/>
      <c r="UB2" s="117"/>
      <c r="UC2" s="117"/>
      <c r="UD2" s="117"/>
      <c r="UE2" s="117"/>
      <c r="UF2" s="117"/>
      <c r="UG2" s="117"/>
      <c r="UH2" s="117"/>
      <c r="UI2" s="117"/>
      <c r="UJ2" s="117"/>
      <c r="UK2" s="117"/>
      <c r="UL2" s="117"/>
      <c r="UM2" s="117"/>
      <c r="UN2" s="117"/>
      <c r="UO2" s="117"/>
      <c r="UP2" s="117"/>
      <c r="UQ2" s="117"/>
      <c r="UR2" s="117"/>
      <c r="US2" s="117"/>
      <c r="UT2" s="117"/>
      <c r="UU2" s="117"/>
      <c r="UV2" s="117"/>
      <c r="UW2" s="117"/>
      <c r="UX2" s="117"/>
      <c r="UY2" s="117"/>
      <c r="UZ2" s="117"/>
      <c r="VA2" s="117"/>
      <c r="VB2" s="117"/>
      <c r="VC2" s="117"/>
      <c r="VD2" s="117"/>
      <c r="VE2" s="117"/>
      <c r="VF2" s="117"/>
      <c r="VG2" s="117"/>
      <c r="VH2" s="117"/>
      <c r="VI2" s="117"/>
      <c r="VJ2" s="117"/>
      <c r="VK2" s="117"/>
      <c r="VL2" s="117"/>
      <c r="VM2" s="117"/>
      <c r="VN2" s="117"/>
      <c r="VO2" s="117"/>
      <c r="VP2" s="117"/>
      <c r="VQ2" s="117"/>
      <c r="VR2" s="117"/>
      <c r="VS2" s="117"/>
      <c r="VT2" s="117"/>
      <c r="VU2" s="117"/>
      <c r="VV2" s="117"/>
      <c r="VW2" s="117"/>
      <c r="VX2" s="117"/>
      <c r="VY2" s="117"/>
      <c r="VZ2" s="117"/>
      <c r="WA2" s="117"/>
      <c r="WB2" s="117"/>
      <c r="WC2" s="117"/>
      <c r="WD2" s="117"/>
      <c r="WE2" s="117"/>
      <c r="WF2" s="117"/>
      <c r="WG2" s="117"/>
      <c r="WH2" s="117"/>
      <c r="WI2" s="117"/>
      <c r="WJ2" s="117"/>
      <c r="WK2" s="117"/>
      <c r="WL2" s="117"/>
      <c r="WM2" s="117"/>
      <c r="WN2" s="117"/>
      <c r="WO2" s="117"/>
      <c r="WP2" s="117"/>
      <c r="WQ2" s="117"/>
      <c r="WR2" s="117"/>
      <c r="WS2" s="117"/>
      <c r="WT2" s="117"/>
      <c r="WU2" s="117"/>
      <c r="WV2" s="117"/>
      <c r="WW2" s="117"/>
      <c r="WX2" s="117"/>
      <c r="WY2" s="117"/>
      <c r="WZ2" s="117"/>
      <c r="XA2" s="117"/>
      <c r="XB2" s="117"/>
      <c r="XC2" s="117"/>
      <c r="XD2" s="117"/>
      <c r="XE2" s="117"/>
      <c r="XF2" s="117"/>
      <c r="XG2" s="117"/>
      <c r="XH2" s="117"/>
      <c r="XI2" s="117"/>
      <c r="XJ2" s="117"/>
      <c r="XK2" s="117"/>
      <c r="XL2" s="117"/>
      <c r="XM2" s="117"/>
      <c r="XN2" s="117"/>
      <c r="XO2" s="117"/>
      <c r="XP2" s="117"/>
      <c r="XQ2" s="117"/>
      <c r="XR2" s="117"/>
      <c r="XS2" s="117"/>
      <c r="XT2" s="117"/>
      <c r="XU2" s="117"/>
      <c r="XV2" s="117"/>
      <c r="XW2" s="117"/>
      <c r="XX2" s="117"/>
      <c r="XY2" s="117"/>
      <c r="XZ2" s="117"/>
      <c r="YA2" s="117"/>
      <c r="YB2" s="117"/>
      <c r="YC2" s="117"/>
      <c r="YD2" s="117"/>
      <c r="YE2" s="117"/>
      <c r="YF2" s="117"/>
      <c r="YG2" s="117"/>
      <c r="YH2" s="117"/>
      <c r="YI2" s="117"/>
      <c r="YJ2" s="117"/>
      <c r="YK2" s="117"/>
      <c r="YL2" s="117"/>
      <c r="YM2" s="117"/>
      <c r="YN2" s="117"/>
      <c r="YO2" s="117"/>
      <c r="YP2" s="117"/>
      <c r="YQ2" s="117"/>
      <c r="YR2" s="117"/>
      <c r="YS2" s="117"/>
      <c r="YT2" s="117"/>
      <c r="YU2" s="117"/>
      <c r="YV2" s="117"/>
      <c r="YW2" s="117"/>
      <c r="YX2" s="117"/>
      <c r="YY2" s="117"/>
      <c r="YZ2" s="117"/>
      <c r="ZA2" s="117"/>
      <c r="ZB2" s="117"/>
      <c r="ZC2" s="117"/>
      <c r="ZD2" s="117"/>
      <c r="ZE2" s="117"/>
      <c r="ZF2" s="117"/>
      <c r="ZG2" s="117"/>
      <c r="ZH2" s="117"/>
      <c r="ZI2" s="117"/>
      <c r="ZJ2" s="117"/>
      <c r="ZK2" s="117"/>
      <c r="ZL2" s="117"/>
      <c r="ZM2" s="117"/>
      <c r="ZN2" s="117"/>
      <c r="ZO2" s="117"/>
      <c r="ZP2" s="117"/>
      <c r="ZQ2" s="117"/>
      <c r="ZR2" s="117"/>
      <c r="ZS2" s="117"/>
      <c r="ZT2" s="117"/>
      <c r="ZU2" s="117"/>
      <c r="ZV2" s="117"/>
      <c r="ZW2" s="117"/>
      <c r="ZX2" s="117"/>
      <c r="ZY2" s="117"/>
      <c r="ZZ2" s="117"/>
      <c r="AAA2" s="117"/>
      <c r="AAB2" s="117"/>
      <c r="AAC2" s="117"/>
      <c r="AAD2" s="117"/>
      <c r="AAE2" s="117"/>
      <c r="AAF2" s="117"/>
      <c r="AAG2" s="117"/>
      <c r="AAH2" s="117"/>
      <c r="AAI2" s="117"/>
      <c r="AAJ2" s="117"/>
      <c r="AAK2" s="117"/>
      <c r="AAL2" s="117"/>
      <c r="AAM2" s="117"/>
      <c r="AAN2" s="117"/>
      <c r="AAO2" s="117"/>
      <c r="AAP2" s="117"/>
      <c r="AAQ2" s="117"/>
      <c r="AAR2" s="117"/>
      <c r="AAS2" s="117"/>
      <c r="AAT2" s="117"/>
      <c r="AAU2" s="117"/>
      <c r="AAV2" s="117"/>
      <c r="AAW2" s="117"/>
      <c r="AAX2" s="117"/>
      <c r="AAY2" s="117"/>
      <c r="AAZ2" s="117"/>
      <c r="ABA2" s="117"/>
      <c r="ABB2" s="117"/>
      <c r="ABC2" s="117"/>
      <c r="ABD2" s="117"/>
      <c r="ABE2" s="117"/>
      <c r="ABF2" s="117"/>
      <c r="ABG2" s="117"/>
      <c r="ABH2" s="117"/>
      <c r="ABI2" s="117"/>
      <c r="ABJ2" s="117"/>
      <c r="ABK2" s="117"/>
      <c r="ABL2" s="117"/>
      <c r="ABM2" s="117"/>
      <c r="ABN2" s="117"/>
      <c r="ABO2" s="117"/>
      <c r="ABP2" s="117"/>
      <c r="ABQ2" s="117"/>
      <c r="ABR2" s="117"/>
      <c r="ABS2" s="117"/>
      <c r="ABT2" s="117"/>
      <c r="ABU2" s="117"/>
      <c r="ABV2" s="117"/>
      <c r="ABW2" s="117"/>
      <c r="ABX2" s="117"/>
      <c r="ABY2" s="117"/>
      <c r="ABZ2" s="117"/>
      <c r="ACA2" s="117"/>
      <c r="ACB2" s="117"/>
      <c r="ACC2" s="117"/>
      <c r="ACD2" s="117"/>
      <c r="ACE2" s="117"/>
      <c r="ACF2" s="117"/>
      <c r="ACG2" s="117"/>
      <c r="ACH2" s="117"/>
      <c r="ACI2" s="117"/>
      <c r="ACJ2" s="117"/>
      <c r="ACK2" s="117"/>
      <c r="ACL2" s="117"/>
      <c r="ACM2" s="117"/>
      <c r="ACN2" s="117"/>
      <c r="ACO2" s="117"/>
      <c r="ACP2" s="117"/>
      <c r="ACQ2" s="117"/>
      <c r="ACR2" s="117"/>
      <c r="ACS2" s="117"/>
      <c r="ACT2" s="117"/>
      <c r="ACU2" s="117"/>
      <c r="ACV2" s="117"/>
      <c r="ACW2" s="117"/>
      <c r="ACX2" s="117"/>
      <c r="ACY2" s="117"/>
      <c r="ACZ2" s="117"/>
      <c r="ADA2" s="117"/>
      <c r="ADB2" s="117"/>
      <c r="ADC2" s="117"/>
      <c r="ADD2" s="117"/>
      <c r="ADE2" s="117"/>
      <c r="ADF2" s="117"/>
      <c r="ADG2" s="117"/>
      <c r="ADH2" s="117"/>
      <c r="ADI2" s="117"/>
      <c r="ADJ2" s="117"/>
      <c r="ADK2" s="117"/>
      <c r="ADL2" s="117"/>
      <c r="ADM2" s="117"/>
      <c r="ADN2" s="117"/>
      <c r="ADO2" s="117"/>
      <c r="ADP2" s="117"/>
      <c r="ADQ2" s="117"/>
      <c r="ADR2" s="117"/>
      <c r="ADS2" s="117"/>
      <c r="ADT2" s="117"/>
      <c r="ADU2" s="117"/>
      <c r="ADV2" s="117"/>
      <c r="ADW2" s="117"/>
      <c r="ADX2" s="117"/>
      <c r="ADY2" s="117"/>
      <c r="ADZ2" s="117"/>
      <c r="AEA2" s="117"/>
      <c r="AEB2" s="117"/>
      <c r="AEC2" s="117"/>
      <c r="AED2" s="117"/>
      <c r="AEE2" s="117"/>
      <c r="AEF2" s="117"/>
      <c r="AEG2" s="117"/>
      <c r="AEH2" s="117"/>
      <c r="AEI2" s="117"/>
      <c r="AEJ2" s="117"/>
      <c r="AEK2" s="117"/>
      <c r="AEL2" s="117"/>
      <c r="AEM2" s="117"/>
      <c r="AEN2" s="117"/>
      <c r="AEO2" s="117"/>
      <c r="AEP2" s="117"/>
      <c r="AEQ2" s="117"/>
      <c r="AER2" s="117"/>
      <c r="AES2" s="117"/>
      <c r="AET2" s="117"/>
      <c r="AEU2" s="117"/>
      <c r="AEV2" s="117"/>
      <c r="AEW2" s="117"/>
      <c r="AEX2" s="117"/>
      <c r="AEY2" s="117"/>
      <c r="AEZ2" s="117"/>
      <c r="AFA2" s="117"/>
      <c r="AFB2" s="117"/>
      <c r="AFC2" s="117"/>
      <c r="AFD2" s="117"/>
      <c r="AFE2" s="117"/>
      <c r="AFF2" s="117"/>
      <c r="AFG2" s="117"/>
      <c r="AFH2" s="117"/>
      <c r="AFI2" s="117"/>
      <c r="AFJ2" s="117"/>
      <c r="AFK2" s="117"/>
      <c r="AFL2" s="117"/>
      <c r="AFM2" s="117"/>
      <c r="AFN2" s="117"/>
      <c r="AFO2" s="117"/>
      <c r="AFP2" s="117"/>
      <c r="AFQ2" s="117"/>
      <c r="AFR2" s="117"/>
      <c r="AFS2" s="117"/>
      <c r="AFT2" s="117"/>
      <c r="AFU2" s="117"/>
      <c r="AFV2" s="117"/>
      <c r="AFW2" s="117"/>
      <c r="AFX2" s="117"/>
      <c r="AFY2" s="117"/>
      <c r="AFZ2" s="117"/>
      <c r="AGA2" s="117"/>
      <c r="AGB2" s="117"/>
      <c r="AGC2" s="117"/>
      <c r="AGD2" s="117"/>
      <c r="AGE2" s="117"/>
      <c r="AGF2" s="117"/>
      <c r="AGG2" s="117"/>
      <c r="AGH2" s="117"/>
      <c r="AGI2" s="117"/>
      <c r="AGJ2" s="117"/>
      <c r="AGK2" s="117"/>
      <c r="AGL2" s="117"/>
      <c r="AGM2" s="117"/>
      <c r="AGN2" s="117"/>
      <c r="AGO2" s="117"/>
      <c r="AGP2" s="117"/>
      <c r="AGQ2" s="117"/>
      <c r="AGR2" s="117"/>
      <c r="AGS2" s="117"/>
      <c r="AGT2" s="117"/>
      <c r="AGU2" s="117"/>
      <c r="AGV2" s="117"/>
      <c r="AGW2" s="117"/>
      <c r="AGX2" s="117"/>
      <c r="AGY2" s="117"/>
      <c r="AGZ2" s="117"/>
      <c r="AHA2" s="117"/>
      <c r="AHB2" s="117"/>
      <c r="AHC2" s="117"/>
      <c r="AHD2" s="117"/>
      <c r="AHE2" s="117"/>
      <c r="AHF2" s="117"/>
      <c r="AHG2" s="117"/>
      <c r="AHH2" s="117"/>
      <c r="AHI2" s="117"/>
      <c r="AHJ2" s="117"/>
      <c r="AHK2" s="117"/>
      <c r="AHL2" s="117"/>
      <c r="AHM2" s="117"/>
      <c r="AHN2" s="117"/>
      <c r="AHO2" s="117"/>
      <c r="AHP2" s="117"/>
      <c r="AHQ2" s="117"/>
      <c r="AHR2" s="117"/>
      <c r="AHS2" s="117"/>
      <c r="AHT2" s="117"/>
      <c r="AHU2" s="117"/>
      <c r="AHV2" s="117"/>
      <c r="AHW2" s="117"/>
      <c r="AHX2" s="117"/>
      <c r="AHY2" s="117"/>
      <c r="AHZ2" s="117"/>
      <c r="AIA2" s="117"/>
      <c r="AIB2" s="117"/>
      <c r="AIC2" s="117"/>
      <c r="AID2" s="117"/>
      <c r="AIE2" s="117"/>
      <c r="AIF2" s="117"/>
      <c r="AIG2" s="117"/>
      <c r="AIH2" s="117"/>
      <c r="AII2" s="117"/>
      <c r="AIJ2" s="117"/>
      <c r="AIK2" s="117"/>
      <c r="AIL2" s="117"/>
      <c r="AIM2" s="117"/>
      <c r="AIN2" s="117"/>
      <c r="AIO2" s="117"/>
      <c r="AIP2" s="117"/>
      <c r="AIQ2" s="117"/>
      <c r="AIR2" s="117"/>
      <c r="AIS2" s="117"/>
      <c r="AIT2" s="117"/>
      <c r="AIU2" s="117"/>
      <c r="AIV2" s="117"/>
      <c r="AIW2" s="117"/>
      <c r="AIX2" s="117"/>
      <c r="AIY2" s="117"/>
      <c r="AIZ2" s="117"/>
      <c r="AJA2" s="117"/>
      <c r="AJB2" s="117"/>
      <c r="AJC2" s="117"/>
      <c r="AJD2" s="117"/>
      <c r="AJE2" s="117"/>
      <c r="AJF2" s="117"/>
      <c r="AJG2" s="117"/>
      <c r="AJH2" s="117"/>
      <c r="AJI2" s="117"/>
      <c r="AJJ2" s="117"/>
      <c r="AJK2" s="117"/>
      <c r="AJL2" s="117"/>
      <c r="AJM2" s="117"/>
      <c r="AJN2" s="117"/>
      <c r="AJO2" s="117"/>
      <c r="AJP2" s="117"/>
      <c r="AJQ2" s="117"/>
      <c r="AJR2" s="117"/>
      <c r="AJS2" s="117"/>
      <c r="AJT2" s="117"/>
      <c r="AJU2" s="117"/>
      <c r="AJV2" s="117"/>
      <c r="AJW2" s="117"/>
      <c r="AJX2" s="117"/>
      <c r="AJY2" s="117"/>
      <c r="AJZ2" s="117"/>
      <c r="AKA2" s="117"/>
      <c r="AKB2" s="117"/>
      <c r="AKC2" s="117"/>
      <c r="AKD2" s="117"/>
      <c r="AKE2" s="117"/>
      <c r="AKF2" s="117"/>
      <c r="AKG2" s="117"/>
      <c r="AKH2" s="117"/>
      <c r="AKI2" s="117"/>
      <c r="AKJ2" s="117"/>
      <c r="AKK2" s="117"/>
      <c r="AKL2" s="117"/>
      <c r="AKM2" s="117"/>
      <c r="AKN2" s="117"/>
      <c r="AKO2" s="117"/>
      <c r="AKP2" s="117"/>
      <c r="AKQ2" s="117"/>
      <c r="AKR2" s="117"/>
      <c r="AKS2" s="117"/>
      <c r="AKT2" s="117"/>
      <c r="AKU2" s="117"/>
      <c r="AKV2" s="117"/>
      <c r="AKW2" s="117"/>
      <c r="AKX2" s="117"/>
      <c r="AKY2" s="117"/>
      <c r="AKZ2" s="117"/>
      <c r="ALA2" s="117"/>
      <c r="ALB2" s="117"/>
      <c r="ALC2" s="117"/>
      <c r="ALD2" s="117"/>
      <c r="ALE2" s="117"/>
      <c r="ALF2" s="117"/>
      <c r="ALG2" s="117"/>
      <c r="ALH2" s="117"/>
      <c r="ALI2" s="117"/>
      <c r="ALJ2" s="117"/>
      <c r="ALK2" s="117"/>
      <c r="ALL2" s="117"/>
      <c r="ALM2" s="117"/>
      <c r="ALN2" s="117"/>
      <c r="ALO2" s="117"/>
      <c r="ALP2" s="117"/>
      <c r="ALQ2" s="117"/>
      <c r="ALR2" s="117"/>
      <c r="ALS2" s="117"/>
      <c r="ALT2" s="117"/>
      <c r="ALU2" s="117"/>
      <c r="ALV2" s="117"/>
      <c r="ALW2" s="117"/>
      <c r="ALX2" s="117"/>
      <c r="ALY2" s="117"/>
      <c r="ALZ2" s="117"/>
      <c r="AMA2" s="117"/>
      <c r="AMB2" s="117"/>
      <c r="AMC2" s="117"/>
      <c r="AMD2" s="117"/>
      <c r="AME2" s="117"/>
      <c r="AMF2" s="117"/>
      <c r="AMG2" s="117"/>
      <c r="AMH2" s="117"/>
      <c r="AMI2" s="117"/>
      <c r="AMJ2" s="117"/>
      <c r="AMK2" s="117"/>
      <c r="AML2" s="117"/>
    </row>
    <row r="3" spans="1:1026" ht="15.75">
      <c r="A3" s="107" t="s">
        <v>1396</v>
      </c>
      <c r="B3" s="137"/>
      <c r="C3" s="792" t="s">
        <v>2653</v>
      </c>
      <c r="D3" s="786"/>
      <c r="E3" s="135">
        <v>7</v>
      </c>
      <c r="F3" s="135"/>
      <c r="G3" s="136" t="s">
        <v>2654</v>
      </c>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c r="BM3" s="117"/>
      <c r="BN3" s="117"/>
      <c r="BO3" s="117"/>
      <c r="BP3" s="117"/>
      <c r="BQ3" s="117"/>
      <c r="BR3" s="117"/>
      <c r="BS3" s="117"/>
      <c r="BT3" s="117"/>
      <c r="BU3" s="117"/>
      <c r="BV3" s="117"/>
      <c r="BW3" s="117"/>
      <c r="BX3" s="117"/>
      <c r="BY3" s="117"/>
      <c r="BZ3" s="117"/>
      <c r="CA3" s="117"/>
      <c r="CB3" s="117"/>
      <c r="CC3" s="117"/>
      <c r="CD3" s="117"/>
      <c r="CE3" s="117"/>
      <c r="CF3" s="117"/>
      <c r="CG3" s="117"/>
      <c r="CH3" s="117"/>
      <c r="CI3" s="117"/>
      <c r="CJ3" s="117"/>
      <c r="CK3" s="117"/>
      <c r="CL3" s="117"/>
      <c r="CM3" s="117"/>
      <c r="CN3" s="117"/>
      <c r="CO3" s="117"/>
      <c r="CP3" s="117"/>
      <c r="CQ3" s="117"/>
      <c r="CR3" s="117"/>
      <c r="CS3" s="117"/>
      <c r="CT3" s="117"/>
      <c r="CU3" s="117"/>
      <c r="CV3" s="117"/>
      <c r="CW3" s="117"/>
      <c r="CX3" s="117"/>
      <c r="CY3" s="117"/>
      <c r="CZ3" s="117"/>
      <c r="DA3" s="117"/>
      <c r="DB3" s="117"/>
      <c r="DC3" s="117"/>
      <c r="DD3" s="117"/>
      <c r="DE3" s="117"/>
      <c r="DF3" s="117"/>
      <c r="DG3" s="117"/>
      <c r="DH3" s="117"/>
      <c r="DI3" s="117"/>
      <c r="DJ3" s="117"/>
      <c r="DK3" s="117"/>
      <c r="DL3" s="117"/>
      <c r="DM3" s="117"/>
      <c r="DN3" s="117"/>
      <c r="DO3" s="117"/>
      <c r="DP3" s="117"/>
      <c r="DQ3" s="117"/>
      <c r="DR3" s="117"/>
      <c r="DS3" s="117"/>
      <c r="DT3" s="117"/>
      <c r="DU3" s="117"/>
      <c r="DV3" s="117"/>
      <c r="DW3" s="117"/>
      <c r="DX3" s="117"/>
      <c r="DY3" s="117"/>
      <c r="DZ3" s="117"/>
      <c r="EA3" s="117"/>
      <c r="EB3" s="117"/>
      <c r="EC3" s="117"/>
      <c r="ED3" s="117"/>
      <c r="EE3" s="117"/>
      <c r="EF3" s="117"/>
      <c r="EG3" s="117"/>
      <c r="EH3" s="117"/>
      <c r="EI3" s="117"/>
      <c r="EJ3" s="117"/>
      <c r="EK3" s="117"/>
      <c r="EL3" s="117"/>
      <c r="EM3" s="117"/>
      <c r="EN3" s="117"/>
      <c r="EO3" s="117"/>
      <c r="EP3" s="117"/>
      <c r="EQ3" s="117"/>
      <c r="ER3" s="117"/>
      <c r="ES3" s="117"/>
      <c r="ET3" s="117"/>
      <c r="EU3" s="117"/>
      <c r="EV3" s="117"/>
      <c r="EW3" s="117"/>
      <c r="EX3" s="117"/>
      <c r="EY3" s="117"/>
      <c r="EZ3" s="117"/>
      <c r="FA3" s="117"/>
      <c r="FB3" s="117"/>
      <c r="FC3" s="117"/>
      <c r="FD3" s="117"/>
      <c r="FE3" s="117"/>
      <c r="FF3" s="117"/>
      <c r="FG3" s="117"/>
      <c r="FH3" s="117"/>
      <c r="FI3" s="117"/>
      <c r="FJ3" s="117"/>
      <c r="FK3" s="117"/>
      <c r="FL3" s="117"/>
      <c r="FM3" s="117"/>
      <c r="FN3" s="117"/>
      <c r="FO3" s="117"/>
      <c r="FP3" s="117"/>
      <c r="FQ3" s="117"/>
      <c r="FR3" s="117"/>
      <c r="FS3" s="117"/>
      <c r="FT3" s="117"/>
      <c r="FU3" s="117"/>
      <c r="FV3" s="117"/>
      <c r="FW3" s="117"/>
      <c r="FX3" s="117"/>
      <c r="FY3" s="117"/>
      <c r="FZ3" s="117"/>
      <c r="GA3" s="117"/>
      <c r="GB3" s="117"/>
      <c r="GC3" s="117"/>
      <c r="GD3" s="117"/>
      <c r="GE3" s="117"/>
      <c r="GF3" s="117"/>
      <c r="GG3" s="117"/>
      <c r="GH3" s="117"/>
      <c r="GI3" s="117"/>
      <c r="GJ3" s="117"/>
      <c r="GK3" s="117"/>
      <c r="GL3" s="117"/>
      <c r="GM3" s="117"/>
      <c r="GN3" s="117"/>
      <c r="GO3" s="117"/>
      <c r="GP3" s="117"/>
      <c r="GQ3" s="117"/>
      <c r="GR3" s="117"/>
      <c r="GS3" s="117"/>
      <c r="GT3" s="117"/>
      <c r="GU3" s="117"/>
      <c r="GV3" s="117"/>
      <c r="GW3" s="117"/>
      <c r="GX3" s="117"/>
      <c r="GY3" s="117"/>
      <c r="GZ3" s="117"/>
      <c r="HA3" s="117"/>
      <c r="HB3" s="117"/>
      <c r="HC3" s="117"/>
      <c r="HD3" s="117"/>
      <c r="HE3" s="117"/>
      <c r="HF3" s="117"/>
      <c r="HG3" s="117"/>
      <c r="HH3" s="117"/>
      <c r="HI3" s="117"/>
      <c r="HJ3" s="117"/>
      <c r="HK3" s="117"/>
      <c r="HL3" s="117"/>
      <c r="HM3" s="117"/>
      <c r="HN3" s="117"/>
      <c r="HO3" s="117"/>
      <c r="HP3" s="117"/>
      <c r="HQ3" s="117"/>
      <c r="HR3" s="117"/>
      <c r="HS3" s="117"/>
      <c r="HT3" s="117"/>
      <c r="HU3" s="117"/>
      <c r="HV3" s="117"/>
      <c r="HW3" s="117"/>
      <c r="HX3" s="117"/>
      <c r="HY3" s="117"/>
      <c r="HZ3" s="117"/>
      <c r="IA3" s="117"/>
      <c r="IB3" s="117"/>
      <c r="IC3" s="117"/>
      <c r="ID3" s="117"/>
      <c r="IE3" s="117"/>
      <c r="IF3" s="117"/>
      <c r="IG3" s="117"/>
      <c r="IH3" s="117"/>
      <c r="II3" s="117"/>
      <c r="IJ3" s="117"/>
      <c r="IK3" s="117"/>
      <c r="IL3" s="117"/>
      <c r="IM3" s="117"/>
      <c r="IN3" s="117"/>
      <c r="IO3" s="117"/>
      <c r="IP3" s="117"/>
      <c r="IQ3" s="117"/>
      <c r="IR3" s="117"/>
      <c r="IS3" s="117"/>
      <c r="IT3" s="117"/>
      <c r="IU3" s="117"/>
      <c r="IV3" s="117"/>
      <c r="IW3" s="117"/>
      <c r="IX3" s="117"/>
      <c r="IY3" s="117"/>
      <c r="IZ3" s="117"/>
      <c r="JA3" s="117"/>
      <c r="JB3" s="117"/>
      <c r="JC3" s="117"/>
      <c r="JD3" s="117"/>
      <c r="JE3" s="117"/>
      <c r="JF3" s="117"/>
      <c r="JG3" s="117"/>
      <c r="JH3" s="117"/>
      <c r="JI3" s="117"/>
      <c r="JJ3" s="117"/>
      <c r="JK3" s="117"/>
      <c r="JL3" s="117"/>
      <c r="JM3" s="117"/>
      <c r="JN3" s="117"/>
      <c r="JO3" s="117"/>
      <c r="JP3" s="117"/>
      <c r="JQ3" s="117"/>
      <c r="JR3" s="117"/>
      <c r="JS3" s="117"/>
      <c r="JT3" s="117"/>
      <c r="JU3" s="117"/>
      <c r="JV3" s="117"/>
      <c r="JW3" s="117"/>
      <c r="JX3" s="117"/>
      <c r="JY3" s="117"/>
      <c r="JZ3" s="117"/>
      <c r="KA3" s="117"/>
      <c r="KB3" s="117"/>
      <c r="KC3" s="117"/>
      <c r="KD3" s="117"/>
      <c r="KE3" s="117"/>
      <c r="KF3" s="117"/>
      <c r="KG3" s="117"/>
      <c r="KH3" s="117"/>
      <c r="KI3" s="117"/>
      <c r="KJ3" s="117"/>
      <c r="KK3" s="117"/>
      <c r="KL3" s="117"/>
      <c r="KM3" s="117"/>
      <c r="KN3" s="117"/>
      <c r="KO3" s="117"/>
      <c r="KP3" s="117"/>
      <c r="KQ3" s="117"/>
      <c r="KR3" s="117"/>
      <c r="KS3" s="117"/>
      <c r="KT3" s="117"/>
      <c r="KU3" s="117"/>
      <c r="KV3" s="117"/>
      <c r="KW3" s="117"/>
      <c r="KX3" s="117"/>
      <c r="KY3" s="117"/>
      <c r="KZ3" s="117"/>
      <c r="LA3" s="117"/>
      <c r="LB3" s="117"/>
      <c r="LC3" s="117"/>
      <c r="LD3" s="117"/>
      <c r="LE3" s="117"/>
      <c r="LF3" s="117"/>
      <c r="LG3" s="117"/>
      <c r="LH3" s="117"/>
      <c r="LI3" s="117"/>
      <c r="LJ3" s="117"/>
      <c r="LK3" s="117"/>
      <c r="LL3" s="117"/>
      <c r="LM3" s="117"/>
      <c r="LN3" s="117"/>
      <c r="LO3" s="117"/>
      <c r="LP3" s="117"/>
      <c r="LQ3" s="117"/>
      <c r="LR3" s="117"/>
      <c r="LS3" s="117"/>
      <c r="LT3" s="117"/>
      <c r="LU3" s="117"/>
      <c r="LV3" s="117"/>
      <c r="LW3" s="117"/>
      <c r="LX3" s="117"/>
      <c r="LY3" s="117"/>
      <c r="LZ3" s="117"/>
      <c r="MA3" s="117"/>
      <c r="MB3" s="117"/>
      <c r="MC3" s="117"/>
      <c r="MD3" s="117"/>
      <c r="ME3" s="117"/>
      <c r="MF3" s="117"/>
      <c r="MG3" s="117"/>
      <c r="MH3" s="117"/>
      <c r="MI3" s="117"/>
      <c r="MJ3" s="117"/>
      <c r="MK3" s="117"/>
      <c r="ML3" s="117"/>
      <c r="MM3" s="117"/>
      <c r="MN3" s="117"/>
      <c r="MO3" s="117"/>
      <c r="MP3" s="117"/>
      <c r="MQ3" s="117"/>
      <c r="MR3" s="117"/>
      <c r="MS3" s="117"/>
      <c r="MT3" s="117"/>
      <c r="MU3" s="117"/>
      <c r="MV3" s="117"/>
      <c r="MW3" s="117"/>
      <c r="MX3" s="117"/>
      <c r="MY3" s="117"/>
      <c r="MZ3" s="117"/>
      <c r="NA3" s="117"/>
      <c r="NB3" s="117"/>
      <c r="NC3" s="117"/>
      <c r="ND3" s="117"/>
      <c r="NE3" s="117"/>
      <c r="NF3" s="117"/>
      <c r="NG3" s="117"/>
      <c r="NH3" s="117"/>
      <c r="NI3" s="117"/>
      <c r="NJ3" s="117"/>
      <c r="NK3" s="117"/>
      <c r="NL3" s="117"/>
      <c r="NM3" s="117"/>
      <c r="NN3" s="117"/>
      <c r="NO3" s="117"/>
      <c r="NP3" s="117"/>
      <c r="NQ3" s="117"/>
      <c r="NR3" s="117"/>
      <c r="NS3" s="117"/>
      <c r="NT3" s="117"/>
      <c r="NU3" s="117"/>
      <c r="NV3" s="117"/>
      <c r="NW3" s="117"/>
      <c r="NX3" s="117"/>
      <c r="NY3" s="117"/>
      <c r="NZ3" s="117"/>
      <c r="OA3" s="117"/>
      <c r="OB3" s="117"/>
      <c r="OC3" s="117"/>
      <c r="OD3" s="117"/>
      <c r="OE3" s="117"/>
      <c r="OF3" s="117"/>
      <c r="OG3" s="117"/>
      <c r="OH3" s="117"/>
      <c r="OI3" s="117"/>
      <c r="OJ3" s="117"/>
      <c r="OK3" s="117"/>
      <c r="OL3" s="117"/>
      <c r="OM3" s="117"/>
      <c r="ON3" s="117"/>
      <c r="OO3" s="117"/>
      <c r="OP3" s="117"/>
      <c r="OQ3" s="117"/>
      <c r="OR3" s="117"/>
      <c r="OS3" s="117"/>
      <c r="OT3" s="117"/>
      <c r="OU3" s="117"/>
      <c r="OV3" s="117"/>
      <c r="OW3" s="117"/>
      <c r="OX3" s="117"/>
      <c r="OY3" s="117"/>
      <c r="OZ3" s="117"/>
      <c r="PA3" s="117"/>
      <c r="PB3" s="117"/>
      <c r="PC3" s="117"/>
      <c r="PD3" s="117"/>
      <c r="PE3" s="117"/>
      <c r="PF3" s="117"/>
      <c r="PG3" s="117"/>
      <c r="PH3" s="117"/>
      <c r="PI3" s="117"/>
      <c r="PJ3" s="117"/>
      <c r="PK3" s="117"/>
      <c r="PL3" s="117"/>
      <c r="PM3" s="117"/>
      <c r="PN3" s="117"/>
      <c r="PO3" s="117"/>
      <c r="PP3" s="117"/>
      <c r="PQ3" s="117"/>
      <c r="PR3" s="117"/>
      <c r="PS3" s="117"/>
      <c r="PT3" s="117"/>
      <c r="PU3" s="117"/>
      <c r="PV3" s="117"/>
      <c r="PW3" s="117"/>
      <c r="PX3" s="117"/>
      <c r="PY3" s="117"/>
      <c r="PZ3" s="117"/>
      <c r="QA3" s="117"/>
      <c r="QB3" s="117"/>
      <c r="QC3" s="117"/>
      <c r="QD3" s="117"/>
      <c r="QE3" s="117"/>
      <c r="QF3" s="117"/>
      <c r="QG3" s="117"/>
      <c r="QH3" s="117"/>
      <c r="QI3" s="117"/>
      <c r="QJ3" s="117"/>
      <c r="QK3" s="117"/>
      <c r="QL3" s="117"/>
      <c r="QM3" s="117"/>
      <c r="QN3" s="117"/>
      <c r="QO3" s="117"/>
      <c r="QP3" s="117"/>
      <c r="QQ3" s="117"/>
      <c r="QR3" s="117"/>
      <c r="QS3" s="117"/>
      <c r="QT3" s="117"/>
      <c r="QU3" s="117"/>
      <c r="QV3" s="117"/>
      <c r="QW3" s="117"/>
      <c r="QX3" s="117"/>
      <c r="QY3" s="117"/>
      <c r="QZ3" s="117"/>
      <c r="RA3" s="117"/>
      <c r="RB3" s="117"/>
      <c r="RC3" s="117"/>
      <c r="RD3" s="117"/>
      <c r="RE3" s="117"/>
      <c r="RF3" s="117"/>
      <c r="RG3" s="117"/>
      <c r="RH3" s="117"/>
      <c r="RI3" s="117"/>
      <c r="RJ3" s="117"/>
      <c r="RK3" s="117"/>
      <c r="RL3" s="117"/>
      <c r="RM3" s="117"/>
      <c r="RN3" s="117"/>
      <c r="RO3" s="117"/>
      <c r="RP3" s="117"/>
      <c r="RQ3" s="117"/>
      <c r="RR3" s="117"/>
      <c r="RS3" s="117"/>
      <c r="RT3" s="117"/>
      <c r="RU3" s="117"/>
      <c r="RV3" s="117"/>
      <c r="RW3" s="117"/>
      <c r="RX3" s="117"/>
      <c r="RY3" s="117"/>
      <c r="RZ3" s="117"/>
      <c r="SA3" s="117"/>
      <c r="SB3" s="117"/>
      <c r="SC3" s="117"/>
      <c r="SD3" s="117"/>
      <c r="SE3" s="117"/>
      <c r="SF3" s="117"/>
      <c r="SG3" s="117"/>
      <c r="SH3" s="117"/>
      <c r="SI3" s="117"/>
      <c r="SJ3" s="117"/>
      <c r="SK3" s="117"/>
      <c r="SL3" s="117"/>
      <c r="SM3" s="117"/>
      <c r="SN3" s="117"/>
      <c r="SO3" s="117"/>
      <c r="SP3" s="117"/>
      <c r="SQ3" s="117"/>
      <c r="SR3" s="117"/>
      <c r="SS3" s="117"/>
      <c r="ST3" s="117"/>
      <c r="SU3" s="117"/>
      <c r="SV3" s="117"/>
      <c r="SW3" s="117"/>
      <c r="SX3" s="117"/>
      <c r="SY3" s="117"/>
      <c r="SZ3" s="117"/>
      <c r="TA3" s="117"/>
      <c r="TB3" s="117"/>
      <c r="TC3" s="117"/>
      <c r="TD3" s="117"/>
      <c r="TE3" s="117"/>
      <c r="TF3" s="117"/>
      <c r="TG3" s="117"/>
      <c r="TH3" s="117"/>
      <c r="TI3" s="117"/>
      <c r="TJ3" s="117"/>
      <c r="TK3" s="117"/>
      <c r="TL3" s="117"/>
      <c r="TM3" s="117"/>
      <c r="TN3" s="117"/>
      <c r="TO3" s="117"/>
      <c r="TP3" s="117"/>
      <c r="TQ3" s="117"/>
      <c r="TR3" s="117"/>
      <c r="TS3" s="117"/>
      <c r="TT3" s="117"/>
      <c r="TU3" s="117"/>
      <c r="TV3" s="117"/>
      <c r="TW3" s="117"/>
      <c r="TX3" s="117"/>
      <c r="TY3" s="117"/>
      <c r="TZ3" s="117"/>
      <c r="UA3" s="117"/>
      <c r="UB3" s="117"/>
      <c r="UC3" s="117"/>
      <c r="UD3" s="117"/>
      <c r="UE3" s="117"/>
      <c r="UF3" s="117"/>
      <c r="UG3" s="117"/>
      <c r="UH3" s="117"/>
      <c r="UI3" s="117"/>
      <c r="UJ3" s="117"/>
      <c r="UK3" s="117"/>
      <c r="UL3" s="117"/>
      <c r="UM3" s="117"/>
      <c r="UN3" s="117"/>
      <c r="UO3" s="117"/>
      <c r="UP3" s="117"/>
      <c r="UQ3" s="117"/>
      <c r="UR3" s="117"/>
      <c r="US3" s="117"/>
      <c r="UT3" s="117"/>
      <c r="UU3" s="117"/>
      <c r="UV3" s="117"/>
      <c r="UW3" s="117"/>
      <c r="UX3" s="117"/>
      <c r="UY3" s="117"/>
      <c r="UZ3" s="117"/>
      <c r="VA3" s="117"/>
      <c r="VB3" s="117"/>
      <c r="VC3" s="117"/>
      <c r="VD3" s="117"/>
      <c r="VE3" s="117"/>
      <c r="VF3" s="117"/>
      <c r="VG3" s="117"/>
      <c r="VH3" s="117"/>
      <c r="VI3" s="117"/>
      <c r="VJ3" s="117"/>
      <c r="VK3" s="117"/>
      <c r="VL3" s="117"/>
      <c r="VM3" s="117"/>
      <c r="VN3" s="117"/>
      <c r="VO3" s="117"/>
      <c r="VP3" s="117"/>
      <c r="VQ3" s="117"/>
      <c r="VR3" s="117"/>
      <c r="VS3" s="117"/>
      <c r="VT3" s="117"/>
      <c r="VU3" s="117"/>
      <c r="VV3" s="117"/>
      <c r="VW3" s="117"/>
      <c r="VX3" s="117"/>
      <c r="VY3" s="117"/>
      <c r="VZ3" s="117"/>
      <c r="WA3" s="117"/>
      <c r="WB3" s="117"/>
      <c r="WC3" s="117"/>
      <c r="WD3" s="117"/>
      <c r="WE3" s="117"/>
      <c r="WF3" s="117"/>
      <c r="WG3" s="117"/>
      <c r="WH3" s="117"/>
      <c r="WI3" s="117"/>
      <c r="WJ3" s="117"/>
      <c r="WK3" s="117"/>
      <c r="WL3" s="117"/>
      <c r="WM3" s="117"/>
      <c r="WN3" s="117"/>
      <c r="WO3" s="117"/>
      <c r="WP3" s="117"/>
      <c r="WQ3" s="117"/>
      <c r="WR3" s="117"/>
      <c r="WS3" s="117"/>
      <c r="WT3" s="117"/>
      <c r="WU3" s="117"/>
      <c r="WV3" s="117"/>
      <c r="WW3" s="117"/>
      <c r="WX3" s="117"/>
      <c r="WY3" s="117"/>
      <c r="WZ3" s="117"/>
      <c r="XA3" s="117"/>
      <c r="XB3" s="117"/>
      <c r="XC3" s="117"/>
      <c r="XD3" s="117"/>
      <c r="XE3" s="117"/>
      <c r="XF3" s="117"/>
      <c r="XG3" s="117"/>
      <c r="XH3" s="117"/>
      <c r="XI3" s="117"/>
      <c r="XJ3" s="117"/>
      <c r="XK3" s="117"/>
      <c r="XL3" s="117"/>
      <c r="XM3" s="117"/>
      <c r="XN3" s="117"/>
      <c r="XO3" s="117"/>
      <c r="XP3" s="117"/>
      <c r="XQ3" s="117"/>
      <c r="XR3" s="117"/>
      <c r="XS3" s="117"/>
      <c r="XT3" s="117"/>
      <c r="XU3" s="117"/>
      <c r="XV3" s="117"/>
      <c r="XW3" s="117"/>
      <c r="XX3" s="117"/>
      <c r="XY3" s="117"/>
      <c r="XZ3" s="117"/>
      <c r="YA3" s="117"/>
      <c r="YB3" s="117"/>
      <c r="YC3" s="117"/>
      <c r="YD3" s="117"/>
      <c r="YE3" s="117"/>
      <c r="YF3" s="117"/>
      <c r="YG3" s="117"/>
      <c r="YH3" s="117"/>
      <c r="YI3" s="117"/>
      <c r="YJ3" s="117"/>
      <c r="YK3" s="117"/>
      <c r="YL3" s="117"/>
      <c r="YM3" s="117"/>
      <c r="YN3" s="117"/>
      <c r="YO3" s="117"/>
      <c r="YP3" s="117"/>
      <c r="YQ3" s="117"/>
      <c r="YR3" s="117"/>
      <c r="YS3" s="117"/>
      <c r="YT3" s="117"/>
      <c r="YU3" s="117"/>
      <c r="YV3" s="117"/>
      <c r="YW3" s="117"/>
      <c r="YX3" s="117"/>
      <c r="YY3" s="117"/>
      <c r="YZ3" s="117"/>
      <c r="ZA3" s="117"/>
      <c r="ZB3" s="117"/>
      <c r="ZC3" s="117"/>
      <c r="ZD3" s="117"/>
      <c r="ZE3" s="117"/>
      <c r="ZF3" s="117"/>
      <c r="ZG3" s="117"/>
      <c r="ZH3" s="117"/>
      <c r="ZI3" s="117"/>
      <c r="ZJ3" s="117"/>
      <c r="ZK3" s="117"/>
      <c r="ZL3" s="117"/>
      <c r="ZM3" s="117"/>
      <c r="ZN3" s="117"/>
      <c r="ZO3" s="117"/>
      <c r="ZP3" s="117"/>
      <c r="ZQ3" s="117"/>
      <c r="ZR3" s="117"/>
      <c r="ZS3" s="117"/>
      <c r="ZT3" s="117"/>
      <c r="ZU3" s="117"/>
      <c r="ZV3" s="117"/>
      <c r="ZW3" s="117"/>
      <c r="ZX3" s="117"/>
      <c r="ZY3" s="117"/>
      <c r="ZZ3" s="117"/>
      <c r="AAA3" s="117"/>
      <c r="AAB3" s="117"/>
      <c r="AAC3" s="117"/>
      <c r="AAD3" s="117"/>
      <c r="AAE3" s="117"/>
      <c r="AAF3" s="117"/>
      <c r="AAG3" s="117"/>
      <c r="AAH3" s="117"/>
      <c r="AAI3" s="117"/>
      <c r="AAJ3" s="117"/>
      <c r="AAK3" s="117"/>
      <c r="AAL3" s="117"/>
      <c r="AAM3" s="117"/>
      <c r="AAN3" s="117"/>
      <c r="AAO3" s="117"/>
      <c r="AAP3" s="117"/>
      <c r="AAQ3" s="117"/>
      <c r="AAR3" s="117"/>
      <c r="AAS3" s="117"/>
      <c r="AAT3" s="117"/>
      <c r="AAU3" s="117"/>
      <c r="AAV3" s="117"/>
      <c r="AAW3" s="117"/>
      <c r="AAX3" s="117"/>
      <c r="AAY3" s="117"/>
      <c r="AAZ3" s="117"/>
      <c r="ABA3" s="117"/>
      <c r="ABB3" s="117"/>
      <c r="ABC3" s="117"/>
      <c r="ABD3" s="117"/>
      <c r="ABE3" s="117"/>
      <c r="ABF3" s="117"/>
      <c r="ABG3" s="117"/>
      <c r="ABH3" s="117"/>
      <c r="ABI3" s="117"/>
      <c r="ABJ3" s="117"/>
      <c r="ABK3" s="117"/>
      <c r="ABL3" s="117"/>
      <c r="ABM3" s="117"/>
      <c r="ABN3" s="117"/>
      <c r="ABO3" s="117"/>
      <c r="ABP3" s="117"/>
      <c r="ABQ3" s="117"/>
      <c r="ABR3" s="117"/>
      <c r="ABS3" s="117"/>
      <c r="ABT3" s="117"/>
      <c r="ABU3" s="117"/>
      <c r="ABV3" s="117"/>
      <c r="ABW3" s="117"/>
      <c r="ABX3" s="117"/>
      <c r="ABY3" s="117"/>
      <c r="ABZ3" s="117"/>
      <c r="ACA3" s="117"/>
      <c r="ACB3" s="117"/>
      <c r="ACC3" s="117"/>
      <c r="ACD3" s="117"/>
      <c r="ACE3" s="117"/>
      <c r="ACF3" s="117"/>
      <c r="ACG3" s="117"/>
      <c r="ACH3" s="117"/>
      <c r="ACI3" s="117"/>
      <c r="ACJ3" s="117"/>
      <c r="ACK3" s="117"/>
      <c r="ACL3" s="117"/>
      <c r="ACM3" s="117"/>
      <c r="ACN3" s="117"/>
      <c r="ACO3" s="117"/>
      <c r="ACP3" s="117"/>
      <c r="ACQ3" s="117"/>
      <c r="ACR3" s="117"/>
      <c r="ACS3" s="117"/>
      <c r="ACT3" s="117"/>
      <c r="ACU3" s="117"/>
      <c r="ACV3" s="117"/>
      <c r="ACW3" s="117"/>
      <c r="ACX3" s="117"/>
      <c r="ACY3" s="117"/>
      <c r="ACZ3" s="117"/>
      <c r="ADA3" s="117"/>
      <c r="ADB3" s="117"/>
      <c r="ADC3" s="117"/>
      <c r="ADD3" s="117"/>
      <c r="ADE3" s="117"/>
      <c r="ADF3" s="117"/>
      <c r="ADG3" s="117"/>
      <c r="ADH3" s="117"/>
      <c r="ADI3" s="117"/>
      <c r="ADJ3" s="117"/>
      <c r="ADK3" s="117"/>
      <c r="ADL3" s="117"/>
      <c r="ADM3" s="117"/>
      <c r="ADN3" s="117"/>
      <c r="ADO3" s="117"/>
      <c r="ADP3" s="117"/>
      <c r="ADQ3" s="117"/>
      <c r="ADR3" s="117"/>
      <c r="ADS3" s="117"/>
      <c r="ADT3" s="117"/>
      <c r="ADU3" s="117"/>
      <c r="ADV3" s="117"/>
      <c r="ADW3" s="117"/>
      <c r="ADX3" s="117"/>
      <c r="ADY3" s="117"/>
      <c r="ADZ3" s="117"/>
      <c r="AEA3" s="117"/>
      <c r="AEB3" s="117"/>
      <c r="AEC3" s="117"/>
      <c r="AED3" s="117"/>
      <c r="AEE3" s="117"/>
      <c r="AEF3" s="117"/>
      <c r="AEG3" s="117"/>
      <c r="AEH3" s="117"/>
      <c r="AEI3" s="117"/>
      <c r="AEJ3" s="117"/>
      <c r="AEK3" s="117"/>
      <c r="AEL3" s="117"/>
      <c r="AEM3" s="117"/>
      <c r="AEN3" s="117"/>
      <c r="AEO3" s="117"/>
      <c r="AEP3" s="117"/>
      <c r="AEQ3" s="117"/>
      <c r="AER3" s="117"/>
      <c r="AES3" s="117"/>
      <c r="AET3" s="117"/>
      <c r="AEU3" s="117"/>
      <c r="AEV3" s="117"/>
      <c r="AEW3" s="117"/>
      <c r="AEX3" s="117"/>
      <c r="AEY3" s="117"/>
      <c r="AEZ3" s="117"/>
      <c r="AFA3" s="117"/>
      <c r="AFB3" s="117"/>
      <c r="AFC3" s="117"/>
      <c r="AFD3" s="117"/>
      <c r="AFE3" s="117"/>
      <c r="AFF3" s="117"/>
      <c r="AFG3" s="117"/>
      <c r="AFH3" s="117"/>
      <c r="AFI3" s="117"/>
      <c r="AFJ3" s="117"/>
      <c r="AFK3" s="117"/>
      <c r="AFL3" s="117"/>
      <c r="AFM3" s="117"/>
      <c r="AFN3" s="117"/>
      <c r="AFO3" s="117"/>
      <c r="AFP3" s="117"/>
      <c r="AFQ3" s="117"/>
      <c r="AFR3" s="117"/>
      <c r="AFS3" s="117"/>
      <c r="AFT3" s="117"/>
      <c r="AFU3" s="117"/>
      <c r="AFV3" s="117"/>
      <c r="AFW3" s="117"/>
      <c r="AFX3" s="117"/>
      <c r="AFY3" s="117"/>
      <c r="AFZ3" s="117"/>
      <c r="AGA3" s="117"/>
      <c r="AGB3" s="117"/>
      <c r="AGC3" s="117"/>
      <c r="AGD3" s="117"/>
      <c r="AGE3" s="117"/>
      <c r="AGF3" s="117"/>
      <c r="AGG3" s="117"/>
      <c r="AGH3" s="117"/>
      <c r="AGI3" s="117"/>
      <c r="AGJ3" s="117"/>
      <c r="AGK3" s="117"/>
      <c r="AGL3" s="117"/>
      <c r="AGM3" s="117"/>
      <c r="AGN3" s="117"/>
      <c r="AGO3" s="117"/>
      <c r="AGP3" s="117"/>
      <c r="AGQ3" s="117"/>
      <c r="AGR3" s="117"/>
      <c r="AGS3" s="117"/>
      <c r="AGT3" s="117"/>
      <c r="AGU3" s="117"/>
      <c r="AGV3" s="117"/>
      <c r="AGW3" s="117"/>
      <c r="AGX3" s="117"/>
      <c r="AGY3" s="117"/>
      <c r="AGZ3" s="117"/>
      <c r="AHA3" s="117"/>
      <c r="AHB3" s="117"/>
      <c r="AHC3" s="117"/>
      <c r="AHD3" s="117"/>
      <c r="AHE3" s="117"/>
      <c r="AHF3" s="117"/>
      <c r="AHG3" s="117"/>
      <c r="AHH3" s="117"/>
      <c r="AHI3" s="117"/>
      <c r="AHJ3" s="117"/>
      <c r="AHK3" s="117"/>
      <c r="AHL3" s="117"/>
      <c r="AHM3" s="117"/>
      <c r="AHN3" s="117"/>
      <c r="AHO3" s="117"/>
      <c r="AHP3" s="117"/>
      <c r="AHQ3" s="117"/>
      <c r="AHR3" s="117"/>
      <c r="AHS3" s="117"/>
      <c r="AHT3" s="117"/>
      <c r="AHU3" s="117"/>
      <c r="AHV3" s="117"/>
      <c r="AHW3" s="117"/>
      <c r="AHX3" s="117"/>
      <c r="AHY3" s="117"/>
      <c r="AHZ3" s="117"/>
      <c r="AIA3" s="117"/>
      <c r="AIB3" s="117"/>
      <c r="AIC3" s="117"/>
      <c r="AID3" s="117"/>
      <c r="AIE3" s="117"/>
      <c r="AIF3" s="117"/>
      <c r="AIG3" s="117"/>
      <c r="AIH3" s="117"/>
      <c r="AII3" s="117"/>
      <c r="AIJ3" s="117"/>
      <c r="AIK3" s="117"/>
      <c r="AIL3" s="117"/>
      <c r="AIM3" s="117"/>
      <c r="AIN3" s="117"/>
      <c r="AIO3" s="117"/>
      <c r="AIP3" s="117"/>
      <c r="AIQ3" s="117"/>
      <c r="AIR3" s="117"/>
      <c r="AIS3" s="117"/>
      <c r="AIT3" s="117"/>
      <c r="AIU3" s="117"/>
      <c r="AIV3" s="117"/>
      <c r="AIW3" s="117"/>
      <c r="AIX3" s="117"/>
      <c r="AIY3" s="117"/>
      <c r="AIZ3" s="117"/>
      <c r="AJA3" s="117"/>
      <c r="AJB3" s="117"/>
      <c r="AJC3" s="117"/>
      <c r="AJD3" s="117"/>
      <c r="AJE3" s="117"/>
      <c r="AJF3" s="117"/>
      <c r="AJG3" s="117"/>
      <c r="AJH3" s="117"/>
      <c r="AJI3" s="117"/>
      <c r="AJJ3" s="117"/>
      <c r="AJK3" s="117"/>
      <c r="AJL3" s="117"/>
      <c r="AJM3" s="117"/>
      <c r="AJN3" s="117"/>
      <c r="AJO3" s="117"/>
      <c r="AJP3" s="117"/>
      <c r="AJQ3" s="117"/>
      <c r="AJR3" s="117"/>
      <c r="AJS3" s="117"/>
      <c r="AJT3" s="117"/>
      <c r="AJU3" s="117"/>
      <c r="AJV3" s="117"/>
      <c r="AJW3" s="117"/>
      <c r="AJX3" s="117"/>
      <c r="AJY3" s="117"/>
      <c r="AJZ3" s="117"/>
      <c r="AKA3" s="117"/>
      <c r="AKB3" s="117"/>
      <c r="AKC3" s="117"/>
      <c r="AKD3" s="117"/>
      <c r="AKE3" s="117"/>
      <c r="AKF3" s="117"/>
      <c r="AKG3" s="117"/>
      <c r="AKH3" s="117"/>
      <c r="AKI3" s="117"/>
      <c r="AKJ3" s="117"/>
      <c r="AKK3" s="117"/>
      <c r="AKL3" s="117"/>
      <c r="AKM3" s="117"/>
      <c r="AKN3" s="117"/>
      <c r="AKO3" s="117"/>
      <c r="AKP3" s="117"/>
      <c r="AKQ3" s="117"/>
      <c r="AKR3" s="117"/>
      <c r="AKS3" s="117"/>
      <c r="AKT3" s="117"/>
      <c r="AKU3" s="117"/>
      <c r="AKV3" s="117"/>
      <c r="AKW3" s="117"/>
      <c r="AKX3" s="117"/>
      <c r="AKY3" s="117"/>
      <c r="AKZ3" s="117"/>
      <c r="ALA3" s="117"/>
      <c r="ALB3" s="117"/>
      <c r="ALC3" s="117"/>
      <c r="ALD3" s="117"/>
      <c r="ALE3" s="117"/>
      <c r="ALF3" s="117"/>
      <c r="ALG3" s="117"/>
      <c r="ALH3" s="117"/>
      <c r="ALI3" s="117"/>
      <c r="ALJ3" s="117"/>
      <c r="ALK3" s="117"/>
      <c r="ALL3" s="117"/>
      <c r="ALM3" s="117"/>
      <c r="ALN3" s="117"/>
      <c r="ALO3" s="117"/>
      <c r="ALP3" s="117"/>
      <c r="ALQ3" s="117"/>
      <c r="ALR3" s="117"/>
      <c r="ALS3" s="117"/>
      <c r="ALT3" s="117"/>
      <c r="ALU3" s="117"/>
      <c r="ALV3" s="117"/>
      <c r="ALW3" s="117"/>
      <c r="ALX3" s="117"/>
      <c r="ALY3" s="117"/>
      <c r="ALZ3" s="117"/>
      <c r="AMA3" s="117"/>
      <c r="AMB3" s="117"/>
      <c r="AMC3" s="117"/>
      <c r="AMD3" s="117"/>
      <c r="AME3" s="117"/>
      <c r="AMF3" s="117"/>
      <c r="AMG3" s="117"/>
      <c r="AMH3" s="117"/>
      <c r="AMI3" s="117"/>
      <c r="AMJ3" s="117"/>
      <c r="AMK3" s="117"/>
      <c r="AML3" s="117"/>
    </row>
    <row r="4" spans="1:1026" ht="15.75">
      <c r="A4" s="109" t="s">
        <v>1398</v>
      </c>
      <c r="B4" s="138"/>
      <c r="C4" s="139"/>
      <c r="D4" s="108"/>
      <c r="E4" s="135"/>
      <c r="F4" s="135"/>
      <c r="G4" s="136"/>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c r="BV4" s="117"/>
      <c r="BW4" s="117"/>
      <c r="BX4" s="117"/>
      <c r="BY4" s="117"/>
      <c r="BZ4" s="117"/>
      <c r="CA4" s="117"/>
      <c r="CB4" s="117"/>
      <c r="CC4" s="117"/>
      <c r="CD4" s="117"/>
      <c r="CE4" s="117"/>
      <c r="CF4" s="117"/>
      <c r="CG4" s="117"/>
      <c r="CH4" s="117"/>
      <c r="CI4" s="117"/>
      <c r="CJ4" s="117"/>
      <c r="CK4" s="117"/>
      <c r="CL4" s="117"/>
      <c r="CM4" s="117"/>
      <c r="CN4" s="117"/>
      <c r="CO4" s="117"/>
      <c r="CP4" s="117"/>
      <c r="CQ4" s="117"/>
      <c r="CR4" s="117"/>
      <c r="CS4" s="117"/>
      <c r="CT4" s="117"/>
      <c r="CU4" s="117"/>
      <c r="CV4" s="117"/>
      <c r="CW4" s="117"/>
      <c r="CX4" s="117"/>
      <c r="CY4" s="117"/>
      <c r="CZ4" s="117"/>
      <c r="DA4" s="117"/>
      <c r="DB4" s="117"/>
      <c r="DC4" s="117"/>
      <c r="DD4" s="117"/>
      <c r="DE4" s="117"/>
      <c r="DF4" s="117"/>
      <c r="DG4" s="117"/>
      <c r="DH4" s="117"/>
      <c r="DI4" s="117"/>
      <c r="DJ4" s="117"/>
      <c r="DK4" s="117"/>
      <c r="DL4" s="117"/>
      <c r="DM4" s="117"/>
      <c r="DN4" s="117"/>
      <c r="DO4" s="117"/>
      <c r="DP4" s="117"/>
      <c r="DQ4" s="117"/>
      <c r="DR4" s="117"/>
      <c r="DS4" s="117"/>
      <c r="DT4" s="117"/>
      <c r="DU4" s="117"/>
      <c r="DV4" s="117"/>
      <c r="DW4" s="117"/>
      <c r="DX4" s="117"/>
      <c r="DY4" s="117"/>
      <c r="DZ4" s="117"/>
      <c r="EA4" s="117"/>
      <c r="EB4" s="117"/>
      <c r="EC4" s="117"/>
      <c r="ED4" s="117"/>
      <c r="EE4" s="117"/>
      <c r="EF4" s="117"/>
      <c r="EG4" s="117"/>
      <c r="EH4" s="117"/>
      <c r="EI4" s="117"/>
      <c r="EJ4" s="117"/>
      <c r="EK4" s="117"/>
      <c r="EL4" s="117"/>
      <c r="EM4" s="117"/>
      <c r="EN4" s="117"/>
      <c r="EO4" s="117"/>
      <c r="EP4" s="117"/>
      <c r="EQ4" s="117"/>
      <c r="ER4" s="117"/>
      <c r="ES4" s="117"/>
      <c r="ET4" s="117"/>
      <c r="EU4" s="117"/>
      <c r="EV4" s="117"/>
      <c r="EW4" s="117"/>
      <c r="EX4" s="117"/>
      <c r="EY4" s="117"/>
      <c r="EZ4" s="117"/>
      <c r="FA4" s="117"/>
      <c r="FB4" s="117"/>
      <c r="FC4" s="117"/>
      <c r="FD4" s="117"/>
      <c r="FE4" s="117"/>
      <c r="FF4" s="117"/>
      <c r="FG4" s="117"/>
      <c r="FH4" s="117"/>
      <c r="FI4" s="117"/>
      <c r="FJ4" s="117"/>
      <c r="FK4" s="117"/>
      <c r="FL4" s="117"/>
      <c r="FM4" s="117"/>
      <c r="FN4" s="117"/>
      <c r="FO4" s="117"/>
      <c r="FP4" s="117"/>
      <c r="FQ4" s="117"/>
      <c r="FR4" s="117"/>
      <c r="FS4" s="117"/>
      <c r="FT4" s="117"/>
      <c r="FU4" s="117"/>
      <c r="FV4" s="117"/>
      <c r="FW4" s="117"/>
      <c r="FX4" s="117"/>
      <c r="FY4" s="117"/>
      <c r="FZ4" s="117"/>
      <c r="GA4" s="117"/>
      <c r="GB4" s="117"/>
      <c r="GC4" s="117"/>
      <c r="GD4" s="117"/>
      <c r="GE4" s="117"/>
      <c r="GF4" s="117"/>
      <c r="GG4" s="117"/>
      <c r="GH4" s="117"/>
      <c r="GI4" s="117"/>
      <c r="GJ4" s="117"/>
      <c r="GK4" s="117"/>
      <c r="GL4" s="117"/>
      <c r="GM4" s="117"/>
      <c r="GN4" s="117"/>
      <c r="GO4" s="117"/>
      <c r="GP4" s="117"/>
      <c r="GQ4" s="117"/>
      <c r="GR4" s="117"/>
      <c r="GS4" s="117"/>
      <c r="GT4" s="117"/>
      <c r="GU4" s="117"/>
      <c r="GV4" s="117"/>
      <c r="GW4" s="117"/>
      <c r="GX4" s="117"/>
      <c r="GY4" s="117"/>
      <c r="GZ4" s="117"/>
      <c r="HA4" s="117"/>
      <c r="HB4" s="117"/>
      <c r="HC4" s="117"/>
      <c r="HD4" s="117"/>
      <c r="HE4" s="117"/>
      <c r="HF4" s="117"/>
      <c r="HG4" s="117"/>
      <c r="HH4" s="117"/>
      <c r="HI4" s="117"/>
      <c r="HJ4" s="117"/>
      <c r="HK4" s="117"/>
      <c r="HL4" s="117"/>
      <c r="HM4" s="117"/>
      <c r="HN4" s="117"/>
      <c r="HO4" s="117"/>
      <c r="HP4" s="117"/>
      <c r="HQ4" s="117"/>
      <c r="HR4" s="117"/>
      <c r="HS4" s="117"/>
      <c r="HT4" s="117"/>
      <c r="HU4" s="117"/>
      <c r="HV4" s="117"/>
      <c r="HW4" s="117"/>
      <c r="HX4" s="117"/>
      <c r="HY4" s="117"/>
      <c r="HZ4" s="117"/>
      <c r="IA4" s="117"/>
      <c r="IB4" s="117"/>
      <c r="IC4" s="117"/>
      <c r="ID4" s="117"/>
      <c r="IE4" s="117"/>
      <c r="IF4" s="117"/>
      <c r="IG4" s="117"/>
      <c r="IH4" s="117"/>
      <c r="II4" s="117"/>
      <c r="IJ4" s="117"/>
      <c r="IK4" s="117"/>
      <c r="IL4" s="117"/>
      <c r="IM4" s="117"/>
      <c r="IN4" s="117"/>
      <c r="IO4" s="117"/>
      <c r="IP4" s="117"/>
      <c r="IQ4" s="117"/>
      <c r="IR4" s="117"/>
      <c r="IS4" s="117"/>
      <c r="IT4" s="117"/>
      <c r="IU4" s="117"/>
      <c r="IV4" s="117"/>
      <c r="IW4" s="117"/>
      <c r="IX4" s="117"/>
      <c r="IY4" s="117"/>
      <c r="IZ4" s="117"/>
      <c r="JA4" s="117"/>
      <c r="JB4" s="117"/>
      <c r="JC4" s="117"/>
      <c r="JD4" s="117"/>
      <c r="JE4" s="117"/>
      <c r="JF4" s="117"/>
      <c r="JG4" s="117"/>
      <c r="JH4" s="117"/>
      <c r="JI4" s="117"/>
      <c r="JJ4" s="117"/>
      <c r="JK4" s="117"/>
      <c r="JL4" s="117"/>
      <c r="JM4" s="117"/>
      <c r="JN4" s="117"/>
      <c r="JO4" s="117"/>
      <c r="JP4" s="117"/>
      <c r="JQ4" s="117"/>
      <c r="JR4" s="117"/>
      <c r="JS4" s="117"/>
      <c r="JT4" s="117"/>
      <c r="JU4" s="117"/>
      <c r="JV4" s="117"/>
      <c r="JW4" s="117"/>
      <c r="JX4" s="117"/>
      <c r="JY4" s="117"/>
      <c r="JZ4" s="117"/>
      <c r="KA4" s="117"/>
      <c r="KB4" s="117"/>
      <c r="KC4" s="117"/>
      <c r="KD4" s="117"/>
      <c r="KE4" s="117"/>
      <c r="KF4" s="117"/>
      <c r="KG4" s="117"/>
      <c r="KH4" s="117"/>
      <c r="KI4" s="117"/>
      <c r="KJ4" s="117"/>
      <c r="KK4" s="117"/>
      <c r="KL4" s="117"/>
      <c r="KM4" s="117"/>
      <c r="KN4" s="117"/>
      <c r="KO4" s="117"/>
      <c r="KP4" s="117"/>
      <c r="KQ4" s="117"/>
      <c r="KR4" s="117"/>
      <c r="KS4" s="117"/>
      <c r="KT4" s="117"/>
      <c r="KU4" s="117"/>
      <c r="KV4" s="117"/>
      <c r="KW4" s="117"/>
      <c r="KX4" s="117"/>
      <c r="KY4" s="117"/>
      <c r="KZ4" s="117"/>
      <c r="LA4" s="117"/>
      <c r="LB4" s="117"/>
      <c r="LC4" s="117"/>
      <c r="LD4" s="117"/>
      <c r="LE4" s="117"/>
      <c r="LF4" s="117"/>
      <c r="LG4" s="117"/>
      <c r="LH4" s="117"/>
      <c r="LI4" s="117"/>
      <c r="LJ4" s="117"/>
      <c r="LK4" s="117"/>
      <c r="LL4" s="117"/>
      <c r="LM4" s="117"/>
      <c r="LN4" s="117"/>
      <c r="LO4" s="117"/>
      <c r="LP4" s="117"/>
      <c r="LQ4" s="117"/>
      <c r="LR4" s="117"/>
      <c r="LS4" s="117"/>
      <c r="LT4" s="117"/>
      <c r="LU4" s="117"/>
      <c r="LV4" s="117"/>
      <c r="LW4" s="117"/>
      <c r="LX4" s="117"/>
      <c r="LY4" s="117"/>
      <c r="LZ4" s="117"/>
      <c r="MA4" s="117"/>
      <c r="MB4" s="117"/>
      <c r="MC4" s="117"/>
      <c r="MD4" s="117"/>
      <c r="ME4" s="117"/>
      <c r="MF4" s="117"/>
      <c r="MG4" s="117"/>
      <c r="MH4" s="117"/>
      <c r="MI4" s="117"/>
      <c r="MJ4" s="117"/>
      <c r="MK4" s="117"/>
      <c r="ML4" s="117"/>
      <c r="MM4" s="117"/>
      <c r="MN4" s="117"/>
      <c r="MO4" s="117"/>
      <c r="MP4" s="117"/>
      <c r="MQ4" s="117"/>
      <c r="MR4" s="117"/>
      <c r="MS4" s="117"/>
      <c r="MT4" s="117"/>
      <c r="MU4" s="117"/>
      <c r="MV4" s="117"/>
      <c r="MW4" s="117"/>
      <c r="MX4" s="117"/>
      <c r="MY4" s="117"/>
      <c r="MZ4" s="117"/>
      <c r="NA4" s="117"/>
      <c r="NB4" s="117"/>
      <c r="NC4" s="117"/>
      <c r="ND4" s="117"/>
      <c r="NE4" s="117"/>
      <c r="NF4" s="117"/>
      <c r="NG4" s="117"/>
      <c r="NH4" s="117"/>
      <c r="NI4" s="117"/>
      <c r="NJ4" s="117"/>
      <c r="NK4" s="117"/>
      <c r="NL4" s="117"/>
      <c r="NM4" s="117"/>
      <c r="NN4" s="117"/>
      <c r="NO4" s="117"/>
      <c r="NP4" s="117"/>
      <c r="NQ4" s="117"/>
      <c r="NR4" s="117"/>
      <c r="NS4" s="117"/>
      <c r="NT4" s="117"/>
      <c r="NU4" s="117"/>
      <c r="NV4" s="117"/>
      <c r="NW4" s="117"/>
      <c r="NX4" s="117"/>
      <c r="NY4" s="117"/>
      <c r="NZ4" s="117"/>
      <c r="OA4" s="117"/>
      <c r="OB4" s="117"/>
      <c r="OC4" s="117"/>
      <c r="OD4" s="117"/>
      <c r="OE4" s="117"/>
      <c r="OF4" s="117"/>
      <c r="OG4" s="117"/>
      <c r="OH4" s="117"/>
      <c r="OI4" s="117"/>
      <c r="OJ4" s="117"/>
      <c r="OK4" s="117"/>
      <c r="OL4" s="117"/>
      <c r="OM4" s="117"/>
      <c r="ON4" s="117"/>
      <c r="OO4" s="117"/>
      <c r="OP4" s="117"/>
      <c r="OQ4" s="117"/>
      <c r="OR4" s="117"/>
      <c r="OS4" s="117"/>
      <c r="OT4" s="117"/>
      <c r="OU4" s="117"/>
      <c r="OV4" s="117"/>
      <c r="OW4" s="117"/>
      <c r="OX4" s="117"/>
      <c r="OY4" s="117"/>
      <c r="OZ4" s="117"/>
      <c r="PA4" s="117"/>
      <c r="PB4" s="117"/>
      <c r="PC4" s="117"/>
      <c r="PD4" s="117"/>
      <c r="PE4" s="117"/>
      <c r="PF4" s="117"/>
      <c r="PG4" s="117"/>
      <c r="PH4" s="117"/>
      <c r="PI4" s="117"/>
      <c r="PJ4" s="117"/>
      <c r="PK4" s="117"/>
      <c r="PL4" s="117"/>
      <c r="PM4" s="117"/>
      <c r="PN4" s="117"/>
      <c r="PO4" s="117"/>
      <c r="PP4" s="117"/>
      <c r="PQ4" s="117"/>
      <c r="PR4" s="117"/>
      <c r="PS4" s="117"/>
      <c r="PT4" s="117"/>
      <c r="PU4" s="117"/>
      <c r="PV4" s="117"/>
      <c r="PW4" s="117"/>
      <c r="PX4" s="117"/>
      <c r="PY4" s="117"/>
      <c r="PZ4" s="117"/>
      <c r="QA4" s="117"/>
      <c r="QB4" s="117"/>
      <c r="QC4" s="117"/>
      <c r="QD4" s="117"/>
      <c r="QE4" s="117"/>
      <c r="QF4" s="117"/>
      <c r="QG4" s="117"/>
      <c r="QH4" s="117"/>
      <c r="QI4" s="117"/>
      <c r="QJ4" s="117"/>
      <c r="QK4" s="117"/>
      <c r="QL4" s="117"/>
      <c r="QM4" s="117"/>
      <c r="QN4" s="117"/>
      <c r="QO4" s="117"/>
      <c r="QP4" s="117"/>
      <c r="QQ4" s="117"/>
      <c r="QR4" s="117"/>
      <c r="QS4" s="117"/>
      <c r="QT4" s="117"/>
      <c r="QU4" s="117"/>
      <c r="QV4" s="117"/>
      <c r="QW4" s="117"/>
      <c r="QX4" s="117"/>
      <c r="QY4" s="117"/>
      <c r="QZ4" s="117"/>
      <c r="RA4" s="117"/>
      <c r="RB4" s="117"/>
      <c r="RC4" s="117"/>
      <c r="RD4" s="117"/>
      <c r="RE4" s="117"/>
      <c r="RF4" s="117"/>
      <c r="RG4" s="117"/>
      <c r="RH4" s="117"/>
      <c r="RI4" s="117"/>
      <c r="RJ4" s="117"/>
      <c r="RK4" s="117"/>
      <c r="RL4" s="117"/>
      <c r="RM4" s="117"/>
      <c r="RN4" s="117"/>
      <c r="RO4" s="117"/>
      <c r="RP4" s="117"/>
      <c r="RQ4" s="117"/>
      <c r="RR4" s="117"/>
      <c r="RS4" s="117"/>
      <c r="RT4" s="117"/>
      <c r="RU4" s="117"/>
      <c r="RV4" s="117"/>
      <c r="RW4" s="117"/>
      <c r="RX4" s="117"/>
      <c r="RY4" s="117"/>
      <c r="RZ4" s="117"/>
      <c r="SA4" s="117"/>
      <c r="SB4" s="117"/>
      <c r="SC4" s="117"/>
      <c r="SD4" s="117"/>
      <c r="SE4" s="117"/>
      <c r="SF4" s="117"/>
      <c r="SG4" s="117"/>
      <c r="SH4" s="117"/>
      <c r="SI4" s="117"/>
      <c r="SJ4" s="117"/>
      <c r="SK4" s="117"/>
      <c r="SL4" s="117"/>
      <c r="SM4" s="117"/>
      <c r="SN4" s="117"/>
      <c r="SO4" s="117"/>
      <c r="SP4" s="117"/>
      <c r="SQ4" s="117"/>
      <c r="SR4" s="117"/>
      <c r="SS4" s="117"/>
      <c r="ST4" s="117"/>
      <c r="SU4" s="117"/>
      <c r="SV4" s="117"/>
      <c r="SW4" s="117"/>
      <c r="SX4" s="117"/>
      <c r="SY4" s="117"/>
      <c r="SZ4" s="117"/>
      <c r="TA4" s="117"/>
      <c r="TB4" s="117"/>
      <c r="TC4" s="117"/>
      <c r="TD4" s="117"/>
      <c r="TE4" s="117"/>
      <c r="TF4" s="117"/>
      <c r="TG4" s="117"/>
      <c r="TH4" s="117"/>
      <c r="TI4" s="117"/>
      <c r="TJ4" s="117"/>
      <c r="TK4" s="117"/>
      <c r="TL4" s="117"/>
      <c r="TM4" s="117"/>
      <c r="TN4" s="117"/>
      <c r="TO4" s="117"/>
      <c r="TP4" s="117"/>
      <c r="TQ4" s="117"/>
      <c r="TR4" s="117"/>
      <c r="TS4" s="117"/>
      <c r="TT4" s="117"/>
      <c r="TU4" s="117"/>
      <c r="TV4" s="117"/>
      <c r="TW4" s="117"/>
      <c r="TX4" s="117"/>
      <c r="TY4" s="117"/>
      <c r="TZ4" s="117"/>
      <c r="UA4" s="117"/>
      <c r="UB4" s="117"/>
      <c r="UC4" s="117"/>
      <c r="UD4" s="117"/>
      <c r="UE4" s="117"/>
      <c r="UF4" s="117"/>
      <c r="UG4" s="117"/>
      <c r="UH4" s="117"/>
      <c r="UI4" s="117"/>
      <c r="UJ4" s="117"/>
      <c r="UK4" s="117"/>
      <c r="UL4" s="117"/>
      <c r="UM4" s="117"/>
      <c r="UN4" s="117"/>
      <c r="UO4" s="117"/>
      <c r="UP4" s="117"/>
      <c r="UQ4" s="117"/>
      <c r="UR4" s="117"/>
      <c r="US4" s="117"/>
      <c r="UT4" s="117"/>
      <c r="UU4" s="117"/>
      <c r="UV4" s="117"/>
      <c r="UW4" s="117"/>
      <c r="UX4" s="117"/>
      <c r="UY4" s="117"/>
      <c r="UZ4" s="117"/>
      <c r="VA4" s="117"/>
      <c r="VB4" s="117"/>
      <c r="VC4" s="117"/>
      <c r="VD4" s="117"/>
      <c r="VE4" s="117"/>
      <c r="VF4" s="117"/>
      <c r="VG4" s="117"/>
      <c r="VH4" s="117"/>
      <c r="VI4" s="117"/>
      <c r="VJ4" s="117"/>
      <c r="VK4" s="117"/>
      <c r="VL4" s="117"/>
      <c r="VM4" s="117"/>
      <c r="VN4" s="117"/>
      <c r="VO4" s="117"/>
      <c r="VP4" s="117"/>
      <c r="VQ4" s="117"/>
      <c r="VR4" s="117"/>
      <c r="VS4" s="117"/>
      <c r="VT4" s="117"/>
      <c r="VU4" s="117"/>
      <c r="VV4" s="117"/>
      <c r="VW4" s="117"/>
      <c r="VX4" s="117"/>
      <c r="VY4" s="117"/>
      <c r="VZ4" s="117"/>
      <c r="WA4" s="117"/>
      <c r="WB4" s="117"/>
      <c r="WC4" s="117"/>
      <c r="WD4" s="117"/>
      <c r="WE4" s="117"/>
      <c r="WF4" s="117"/>
      <c r="WG4" s="117"/>
      <c r="WH4" s="117"/>
      <c r="WI4" s="117"/>
      <c r="WJ4" s="117"/>
      <c r="WK4" s="117"/>
      <c r="WL4" s="117"/>
      <c r="WM4" s="117"/>
      <c r="WN4" s="117"/>
      <c r="WO4" s="117"/>
      <c r="WP4" s="117"/>
      <c r="WQ4" s="117"/>
      <c r="WR4" s="117"/>
      <c r="WS4" s="117"/>
      <c r="WT4" s="117"/>
      <c r="WU4" s="117"/>
      <c r="WV4" s="117"/>
      <c r="WW4" s="117"/>
      <c r="WX4" s="117"/>
      <c r="WY4" s="117"/>
      <c r="WZ4" s="117"/>
      <c r="XA4" s="117"/>
      <c r="XB4" s="117"/>
      <c r="XC4" s="117"/>
      <c r="XD4" s="117"/>
      <c r="XE4" s="117"/>
      <c r="XF4" s="117"/>
      <c r="XG4" s="117"/>
      <c r="XH4" s="117"/>
      <c r="XI4" s="117"/>
      <c r="XJ4" s="117"/>
      <c r="XK4" s="117"/>
      <c r="XL4" s="117"/>
      <c r="XM4" s="117"/>
      <c r="XN4" s="117"/>
      <c r="XO4" s="117"/>
      <c r="XP4" s="117"/>
      <c r="XQ4" s="117"/>
      <c r="XR4" s="117"/>
      <c r="XS4" s="117"/>
      <c r="XT4" s="117"/>
      <c r="XU4" s="117"/>
      <c r="XV4" s="117"/>
      <c r="XW4" s="117"/>
      <c r="XX4" s="117"/>
      <c r="XY4" s="117"/>
      <c r="XZ4" s="117"/>
      <c r="YA4" s="117"/>
      <c r="YB4" s="117"/>
      <c r="YC4" s="117"/>
      <c r="YD4" s="117"/>
      <c r="YE4" s="117"/>
      <c r="YF4" s="117"/>
      <c r="YG4" s="117"/>
      <c r="YH4" s="117"/>
      <c r="YI4" s="117"/>
      <c r="YJ4" s="117"/>
      <c r="YK4" s="117"/>
      <c r="YL4" s="117"/>
      <c r="YM4" s="117"/>
      <c r="YN4" s="117"/>
      <c r="YO4" s="117"/>
      <c r="YP4" s="117"/>
      <c r="YQ4" s="117"/>
      <c r="YR4" s="117"/>
      <c r="YS4" s="117"/>
      <c r="YT4" s="117"/>
      <c r="YU4" s="117"/>
      <c r="YV4" s="117"/>
      <c r="YW4" s="117"/>
      <c r="YX4" s="117"/>
      <c r="YY4" s="117"/>
      <c r="YZ4" s="117"/>
      <c r="ZA4" s="117"/>
      <c r="ZB4" s="117"/>
      <c r="ZC4" s="117"/>
      <c r="ZD4" s="117"/>
      <c r="ZE4" s="117"/>
      <c r="ZF4" s="117"/>
      <c r="ZG4" s="117"/>
      <c r="ZH4" s="117"/>
      <c r="ZI4" s="117"/>
      <c r="ZJ4" s="117"/>
      <c r="ZK4" s="117"/>
      <c r="ZL4" s="117"/>
      <c r="ZM4" s="117"/>
      <c r="ZN4" s="117"/>
      <c r="ZO4" s="117"/>
      <c r="ZP4" s="117"/>
      <c r="ZQ4" s="117"/>
      <c r="ZR4" s="117"/>
      <c r="ZS4" s="117"/>
      <c r="ZT4" s="117"/>
      <c r="ZU4" s="117"/>
      <c r="ZV4" s="117"/>
      <c r="ZW4" s="117"/>
      <c r="ZX4" s="117"/>
      <c r="ZY4" s="117"/>
      <c r="ZZ4" s="117"/>
      <c r="AAA4" s="117"/>
      <c r="AAB4" s="117"/>
      <c r="AAC4" s="117"/>
      <c r="AAD4" s="117"/>
      <c r="AAE4" s="117"/>
      <c r="AAF4" s="117"/>
      <c r="AAG4" s="117"/>
      <c r="AAH4" s="117"/>
      <c r="AAI4" s="117"/>
      <c r="AAJ4" s="117"/>
      <c r="AAK4" s="117"/>
      <c r="AAL4" s="117"/>
      <c r="AAM4" s="117"/>
      <c r="AAN4" s="117"/>
      <c r="AAO4" s="117"/>
      <c r="AAP4" s="117"/>
      <c r="AAQ4" s="117"/>
      <c r="AAR4" s="117"/>
      <c r="AAS4" s="117"/>
      <c r="AAT4" s="117"/>
      <c r="AAU4" s="117"/>
      <c r="AAV4" s="117"/>
      <c r="AAW4" s="117"/>
      <c r="AAX4" s="117"/>
      <c r="AAY4" s="117"/>
      <c r="AAZ4" s="117"/>
      <c r="ABA4" s="117"/>
      <c r="ABB4" s="117"/>
      <c r="ABC4" s="117"/>
      <c r="ABD4" s="117"/>
      <c r="ABE4" s="117"/>
      <c r="ABF4" s="117"/>
      <c r="ABG4" s="117"/>
      <c r="ABH4" s="117"/>
      <c r="ABI4" s="117"/>
      <c r="ABJ4" s="117"/>
      <c r="ABK4" s="117"/>
      <c r="ABL4" s="117"/>
      <c r="ABM4" s="117"/>
      <c r="ABN4" s="117"/>
      <c r="ABO4" s="117"/>
      <c r="ABP4" s="117"/>
      <c r="ABQ4" s="117"/>
      <c r="ABR4" s="117"/>
      <c r="ABS4" s="117"/>
      <c r="ABT4" s="117"/>
      <c r="ABU4" s="117"/>
      <c r="ABV4" s="117"/>
      <c r="ABW4" s="117"/>
      <c r="ABX4" s="117"/>
      <c r="ABY4" s="117"/>
      <c r="ABZ4" s="117"/>
      <c r="ACA4" s="117"/>
      <c r="ACB4" s="117"/>
      <c r="ACC4" s="117"/>
      <c r="ACD4" s="117"/>
      <c r="ACE4" s="117"/>
      <c r="ACF4" s="117"/>
      <c r="ACG4" s="117"/>
      <c r="ACH4" s="117"/>
      <c r="ACI4" s="117"/>
      <c r="ACJ4" s="117"/>
      <c r="ACK4" s="117"/>
      <c r="ACL4" s="117"/>
      <c r="ACM4" s="117"/>
      <c r="ACN4" s="117"/>
      <c r="ACO4" s="117"/>
      <c r="ACP4" s="117"/>
      <c r="ACQ4" s="117"/>
      <c r="ACR4" s="117"/>
      <c r="ACS4" s="117"/>
      <c r="ACT4" s="117"/>
      <c r="ACU4" s="117"/>
      <c r="ACV4" s="117"/>
      <c r="ACW4" s="117"/>
      <c r="ACX4" s="117"/>
      <c r="ACY4" s="117"/>
      <c r="ACZ4" s="117"/>
      <c r="ADA4" s="117"/>
      <c r="ADB4" s="117"/>
      <c r="ADC4" s="117"/>
      <c r="ADD4" s="117"/>
      <c r="ADE4" s="117"/>
      <c r="ADF4" s="117"/>
      <c r="ADG4" s="117"/>
      <c r="ADH4" s="117"/>
      <c r="ADI4" s="117"/>
      <c r="ADJ4" s="117"/>
      <c r="ADK4" s="117"/>
      <c r="ADL4" s="117"/>
      <c r="ADM4" s="117"/>
      <c r="ADN4" s="117"/>
      <c r="ADO4" s="117"/>
      <c r="ADP4" s="117"/>
      <c r="ADQ4" s="117"/>
      <c r="ADR4" s="117"/>
      <c r="ADS4" s="117"/>
      <c r="ADT4" s="117"/>
      <c r="ADU4" s="117"/>
      <c r="ADV4" s="117"/>
      <c r="ADW4" s="117"/>
      <c r="ADX4" s="117"/>
      <c r="ADY4" s="117"/>
      <c r="ADZ4" s="117"/>
      <c r="AEA4" s="117"/>
      <c r="AEB4" s="117"/>
      <c r="AEC4" s="117"/>
      <c r="AED4" s="117"/>
      <c r="AEE4" s="117"/>
      <c r="AEF4" s="117"/>
      <c r="AEG4" s="117"/>
      <c r="AEH4" s="117"/>
      <c r="AEI4" s="117"/>
      <c r="AEJ4" s="117"/>
      <c r="AEK4" s="117"/>
      <c r="AEL4" s="117"/>
      <c r="AEM4" s="117"/>
      <c r="AEN4" s="117"/>
      <c r="AEO4" s="117"/>
      <c r="AEP4" s="117"/>
      <c r="AEQ4" s="117"/>
      <c r="AER4" s="117"/>
      <c r="AES4" s="117"/>
      <c r="AET4" s="117"/>
      <c r="AEU4" s="117"/>
      <c r="AEV4" s="117"/>
      <c r="AEW4" s="117"/>
      <c r="AEX4" s="117"/>
      <c r="AEY4" s="117"/>
      <c r="AEZ4" s="117"/>
      <c r="AFA4" s="117"/>
      <c r="AFB4" s="117"/>
      <c r="AFC4" s="117"/>
      <c r="AFD4" s="117"/>
      <c r="AFE4" s="117"/>
      <c r="AFF4" s="117"/>
      <c r="AFG4" s="117"/>
      <c r="AFH4" s="117"/>
      <c r="AFI4" s="117"/>
      <c r="AFJ4" s="117"/>
      <c r="AFK4" s="117"/>
      <c r="AFL4" s="117"/>
      <c r="AFM4" s="117"/>
      <c r="AFN4" s="117"/>
      <c r="AFO4" s="117"/>
      <c r="AFP4" s="117"/>
      <c r="AFQ4" s="117"/>
      <c r="AFR4" s="117"/>
      <c r="AFS4" s="117"/>
      <c r="AFT4" s="117"/>
      <c r="AFU4" s="117"/>
      <c r="AFV4" s="117"/>
      <c r="AFW4" s="117"/>
      <c r="AFX4" s="117"/>
      <c r="AFY4" s="117"/>
      <c r="AFZ4" s="117"/>
      <c r="AGA4" s="117"/>
      <c r="AGB4" s="117"/>
      <c r="AGC4" s="117"/>
      <c r="AGD4" s="117"/>
      <c r="AGE4" s="117"/>
      <c r="AGF4" s="117"/>
      <c r="AGG4" s="117"/>
      <c r="AGH4" s="117"/>
      <c r="AGI4" s="117"/>
      <c r="AGJ4" s="117"/>
      <c r="AGK4" s="117"/>
      <c r="AGL4" s="117"/>
      <c r="AGM4" s="117"/>
      <c r="AGN4" s="117"/>
      <c r="AGO4" s="117"/>
      <c r="AGP4" s="117"/>
      <c r="AGQ4" s="117"/>
      <c r="AGR4" s="117"/>
      <c r="AGS4" s="117"/>
      <c r="AGT4" s="117"/>
      <c r="AGU4" s="117"/>
      <c r="AGV4" s="117"/>
      <c r="AGW4" s="117"/>
      <c r="AGX4" s="117"/>
      <c r="AGY4" s="117"/>
      <c r="AGZ4" s="117"/>
      <c r="AHA4" s="117"/>
      <c r="AHB4" s="117"/>
      <c r="AHC4" s="117"/>
      <c r="AHD4" s="117"/>
      <c r="AHE4" s="117"/>
      <c r="AHF4" s="117"/>
      <c r="AHG4" s="117"/>
      <c r="AHH4" s="117"/>
      <c r="AHI4" s="117"/>
      <c r="AHJ4" s="117"/>
      <c r="AHK4" s="117"/>
      <c r="AHL4" s="117"/>
      <c r="AHM4" s="117"/>
      <c r="AHN4" s="117"/>
      <c r="AHO4" s="117"/>
      <c r="AHP4" s="117"/>
      <c r="AHQ4" s="117"/>
      <c r="AHR4" s="117"/>
      <c r="AHS4" s="117"/>
      <c r="AHT4" s="117"/>
      <c r="AHU4" s="117"/>
      <c r="AHV4" s="117"/>
      <c r="AHW4" s="117"/>
      <c r="AHX4" s="117"/>
      <c r="AHY4" s="117"/>
      <c r="AHZ4" s="117"/>
      <c r="AIA4" s="117"/>
      <c r="AIB4" s="117"/>
      <c r="AIC4" s="117"/>
      <c r="AID4" s="117"/>
      <c r="AIE4" s="117"/>
      <c r="AIF4" s="117"/>
      <c r="AIG4" s="117"/>
      <c r="AIH4" s="117"/>
      <c r="AII4" s="117"/>
      <c r="AIJ4" s="117"/>
      <c r="AIK4" s="117"/>
      <c r="AIL4" s="117"/>
      <c r="AIM4" s="117"/>
      <c r="AIN4" s="117"/>
      <c r="AIO4" s="117"/>
      <c r="AIP4" s="117"/>
      <c r="AIQ4" s="117"/>
      <c r="AIR4" s="117"/>
      <c r="AIS4" s="117"/>
      <c r="AIT4" s="117"/>
      <c r="AIU4" s="117"/>
      <c r="AIV4" s="117"/>
      <c r="AIW4" s="117"/>
      <c r="AIX4" s="117"/>
      <c r="AIY4" s="117"/>
      <c r="AIZ4" s="117"/>
      <c r="AJA4" s="117"/>
      <c r="AJB4" s="117"/>
      <c r="AJC4" s="117"/>
      <c r="AJD4" s="117"/>
      <c r="AJE4" s="117"/>
      <c r="AJF4" s="117"/>
      <c r="AJG4" s="117"/>
      <c r="AJH4" s="117"/>
      <c r="AJI4" s="117"/>
      <c r="AJJ4" s="117"/>
      <c r="AJK4" s="117"/>
      <c r="AJL4" s="117"/>
      <c r="AJM4" s="117"/>
      <c r="AJN4" s="117"/>
      <c r="AJO4" s="117"/>
      <c r="AJP4" s="117"/>
      <c r="AJQ4" s="117"/>
      <c r="AJR4" s="117"/>
      <c r="AJS4" s="117"/>
      <c r="AJT4" s="117"/>
      <c r="AJU4" s="117"/>
      <c r="AJV4" s="117"/>
      <c r="AJW4" s="117"/>
      <c r="AJX4" s="117"/>
      <c r="AJY4" s="117"/>
      <c r="AJZ4" s="117"/>
      <c r="AKA4" s="117"/>
      <c r="AKB4" s="117"/>
      <c r="AKC4" s="117"/>
      <c r="AKD4" s="117"/>
      <c r="AKE4" s="117"/>
      <c r="AKF4" s="117"/>
      <c r="AKG4" s="117"/>
      <c r="AKH4" s="117"/>
      <c r="AKI4" s="117"/>
      <c r="AKJ4" s="117"/>
      <c r="AKK4" s="117"/>
      <c r="AKL4" s="117"/>
      <c r="AKM4" s="117"/>
      <c r="AKN4" s="117"/>
      <c r="AKO4" s="117"/>
      <c r="AKP4" s="117"/>
      <c r="AKQ4" s="117"/>
      <c r="AKR4" s="117"/>
      <c r="AKS4" s="117"/>
      <c r="AKT4" s="117"/>
      <c r="AKU4" s="117"/>
      <c r="AKV4" s="117"/>
      <c r="AKW4" s="117"/>
      <c r="AKX4" s="117"/>
      <c r="AKY4" s="117"/>
      <c r="AKZ4" s="117"/>
      <c r="ALA4" s="117"/>
      <c r="ALB4" s="117"/>
      <c r="ALC4" s="117"/>
      <c r="ALD4" s="117"/>
      <c r="ALE4" s="117"/>
      <c r="ALF4" s="117"/>
      <c r="ALG4" s="117"/>
      <c r="ALH4" s="117"/>
      <c r="ALI4" s="117"/>
      <c r="ALJ4" s="117"/>
      <c r="ALK4" s="117"/>
      <c r="ALL4" s="117"/>
      <c r="ALM4" s="117"/>
      <c r="ALN4" s="117"/>
      <c r="ALO4" s="117"/>
      <c r="ALP4" s="117"/>
      <c r="ALQ4" s="117"/>
      <c r="ALR4" s="117"/>
      <c r="ALS4" s="117"/>
      <c r="ALT4" s="117"/>
      <c r="ALU4" s="117"/>
      <c r="ALV4" s="117"/>
      <c r="ALW4" s="117"/>
      <c r="ALX4" s="117"/>
      <c r="ALY4" s="117"/>
      <c r="ALZ4" s="117"/>
      <c r="AMA4" s="117"/>
      <c r="AMB4" s="117"/>
      <c r="AMC4" s="117"/>
      <c r="AMD4" s="117"/>
      <c r="AME4" s="117"/>
      <c r="AMF4" s="117"/>
      <c r="AMG4" s="117"/>
      <c r="AMH4" s="117"/>
      <c r="AMI4" s="117"/>
      <c r="AMJ4" s="117"/>
      <c r="AMK4" s="117"/>
      <c r="AML4" s="117"/>
    </row>
    <row r="5" spans="1:1026" ht="15.75">
      <c r="A5" s="109"/>
      <c r="B5" s="110" t="s">
        <v>1399</v>
      </c>
      <c r="C5" s="117" t="s">
        <v>1441</v>
      </c>
      <c r="D5" s="110"/>
      <c r="E5" s="135">
        <v>1</v>
      </c>
      <c r="F5" s="135" t="s">
        <v>1210</v>
      </c>
      <c r="G5" s="136"/>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c r="BP5" s="117"/>
      <c r="BQ5" s="117"/>
      <c r="BR5" s="117"/>
      <c r="BS5" s="117"/>
      <c r="BT5" s="117"/>
      <c r="BU5" s="117"/>
      <c r="BV5" s="117"/>
      <c r="BW5" s="117"/>
      <c r="BX5" s="117"/>
      <c r="BY5" s="117"/>
      <c r="BZ5" s="117"/>
      <c r="CA5" s="117"/>
      <c r="CB5" s="117"/>
      <c r="CC5" s="117"/>
      <c r="CD5" s="117"/>
      <c r="CE5" s="117"/>
      <c r="CF5" s="117"/>
      <c r="CG5" s="117"/>
      <c r="CH5" s="117"/>
      <c r="CI5" s="117"/>
      <c r="CJ5" s="117"/>
      <c r="CK5" s="117"/>
      <c r="CL5" s="117"/>
      <c r="CM5" s="117"/>
      <c r="CN5" s="117"/>
      <c r="CO5" s="117"/>
      <c r="CP5" s="117"/>
      <c r="CQ5" s="117"/>
      <c r="CR5" s="117"/>
      <c r="CS5" s="117"/>
      <c r="CT5" s="117"/>
      <c r="CU5" s="117"/>
      <c r="CV5" s="117"/>
      <c r="CW5" s="117"/>
      <c r="CX5" s="117"/>
      <c r="CY5" s="117"/>
      <c r="CZ5" s="117"/>
      <c r="DA5" s="117"/>
      <c r="DB5" s="117"/>
      <c r="DC5" s="117"/>
      <c r="DD5" s="117"/>
      <c r="DE5" s="117"/>
      <c r="DF5" s="117"/>
      <c r="DG5" s="117"/>
      <c r="DH5" s="117"/>
      <c r="DI5" s="117"/>
      <c r="DJ5" s="117"/>
      <c r="DK5" s="117"/>
      <c r="DL5" s="117"/>
      <c r="DM5" s="117"/>
      <c r="DN5" s="117"/>
      <c r="DO5" s="117"/>
      <c r="DP5" s="117"/>
      <c r="DQ5" s="117"/>
      <c r="DR5" s="117"/>
      <c r="DS5" s="117"/>
      <c r="DT5" s="117"/>
      <c r="DU5" s="117"/>
      <c r="DV5" s="117"/>
      <c r="DW5" s="117"/>
      <c r="DX5" s="117"/>
      <c r="DY5" s="117"/>
      <c r="DZ5" s="117"/>
      <c r="EA5" s="117"/>
      <c r="EB5" s="117"/>
      <c r="EC5" s="117"/>
      <c r="ED5" s="117"/>
      <c r="EE5" s="117"/>
      <c r="EF5" s="117"/>
      <c r="EG5" s="117"/>
      <c r="EH5" s="117"/>
      <c r="EI5" s="117"/>
      <c r="EJ5" s="117"/>
      <c r="EK5" s="117"/>
      <c r="EL5" s="117"/>
      <c r="EM5" s="117"/>
      <c r="EN5" s="117"/>
      <c r="EO5" s="117"/>
      <c r="EP5" s="117"/>
      <c r="EQ5" s="117"/>
      <c r="ER5" s="117"/>
      <c r="ES5" s="117"/>
      <c r="ET5" s="117"/>
      <c r="EU5" s="117"/>
      <c r="EV5" s="117"/>
      <c r="EW5" s="117"/>
      <c r="EX5" s="117"/>
      <c r="EY5" s="117"/>
      <c r="EZ5" s="117"/>
      <c r="FA5" s="117"/>
      <c r="FB5" s="117"/>
      <c r="FC5" s="117"/>
      <c r="FD5" s="117"/>
      <c r="FE5" s="117"/>
      <c r="FF5" s="117"/>
      <c r="FG5" s="117"/>
      <c r="FH5" s="117"/>
      <c r="FI5" s="117"/>
      <c r="FJ5" s="117"/>
      <c r="FK5" s="117"/>
      <c r="FL5" s="117"/>
      <c r="FM5" s="117"/>
      <c r="FN5" s="117"/>
      <c r="FO5" s="117"/>
      <c r="FP5" s="117"/>
      <c r="FQ5" s="117"/>
      <c r="FR5" s="117"/>
      <c r="FS5" s="117"/>
      <c r="FT5" s="117"/>
      <c r="FU5" s="117"/>
      <c r="FV5" s="117"/>
      <c r="FW5" s="117"/>
      <c r="FX5" s="117"/>
      <c r="FY5" s="117"/>
      <c r="FZ5" s="117"/>
      <c r="GA5" s="117"/>
      <c r="GB5" s="117"/>
      <c r="GC5" s="117"/>
      <c r="GD5" s="117"/>
      <c r="GE5" s="117"/>
      <c r="GF5" s="117"/>
      <c r="GG5" s="117"/>
      <c r="GH5" s="117"/>
      <c r="GI5" s="117"/>
      <c r="GJ5" s="117"/>
      <c r="GK5" s="117"/>
      <c r="GL5" s="117"/>
      <c r="GM5" s="117"/>
      <c r="GN5" s="117"/>
      <c r="GO5" s="117"/>
      <c r="GP5" s="117"/>
      <c r="GQ5" s="117"/>
      <c r="GR5" s="117"/>
      <c r="GS5" s="117"/>
      <c r="GT5" s="117"/>
      <c r="GU5" s="117"/>
      <c r="GV5" s="117"/>
      <c r="GW5" s="117"/>
      <c r="GX5" s="117"/>
      <c r="GY5" s="117"/>
      <c r="GZ5" s="117"/>
      <c r="HA5" s="117"/>
      <c r="HB5" s="117"/>
      <c r="HC5" s="117"/>
      <c r="HD5" s="117"/>
      <c r="HE5" s="117"/>
      <c r="HF5" s="117"/>
      <c r="HG5" s="117"/>
      <c r="HH5" s="117"/>
      <c r="HI5" s="117"/>
      <c r="HJ5" s="117"/>
      <c r="HK5" s="117"/>
      <c r="HL5" s="117"/>
      <c r="HM5" s="117"/>
      <c r="HN5" s="117"/>
      <c r="HO5" s="117"/>
      <c r="HP5" s="117"/>
      <c r="HQ5" s="117"/>
      <c r="HR5" s="117"/>
      <c r="HS5" s="117"/>
      <c r="HT5" s="117"/>
      <c r="HU5" s="117"/>
      <c r="HV5" s="117"/>
      <c r="HW5" s="117"/>
      <c r="HX5" s="117"/>
      <c r="HY5" s="117"/>
      <c r="HZ5" s="117"/>
      <c r="IA5" s="117"/>
      <c r="IB5" s="117"/>
      <c r="IC5" s="117"/>
      <c r="ID5" s="117"/>
      <c r="IE5" s="117"/>
      <c r="IF5" s="117"/>
      <c r="IG5" s="117"/>
      <c r="IH5" s="117"/>
      <c r="II5" s="117"/>
      <c r="IJ5" s="117"/>
      <c r="IK5" s="117"/>
      <c r="IL5" s="117"/>
      <c r="IM5" s="117"/>
      <c r="IN5" s="117"/>
      <c r="IO5" s="117"/>
      <c r="IP5" s="117"/>
      <c r="IQ5" s="117"/>
      <c r="IR5" s="117"/>
      <c r="IS5" s="117"/>
      <c r="IT5" s="117"/>
      <c r="IU5" s="117"/>
      <c r="IV5" s="117"/>
      <c r="IW5" s="117"/>
      <c r="IX5" s="117"/>
      <c r="IY5" s="117"/>
      <c r="IZ5" s="117"/>
      <c r="JA5" s="117"/>
      <c r="JB5" s="117"/>
      <c r="JC5" s="117"/>
      <c r="JD5" s="117"/>
      <c r="JE5" s="117"/>
      <c r="JF5" s="117"/>
      <c r="JG5" s="117"/>
      <c r="JH5" s="117"/>
      <c r="JI5" s="117"/>
      <c r="JJ5" s="117"/>
      <c r="JK5" s="117"/>
      <c r="JL5" s="117"/>
      <c r="JM5" s="117"/>
      <c r="JN5" s="117"/>
      <c r="JO5" s="117"/>
      <c r="JP5" s="117"/>
      <c r="JQ5" s="117"/>
      <c r="JR5" s="117"/>
      <c r="JS5" s="117"/>
      <c r="JT5" s="117"/>
      <c r="JU5" s="117"/>
      <c r="JV5" s="117"/>
      <c r="JW5" s="117"/>
      <c r="JX5" s="117"/>
      <c r="JY5" s="117"/>
      <c r="JZ5" s="117"/>
      <c r="KA5" s="117"/>
      <c r="KB5" s="117"/>
      <c r="KC5" s="117"/>
      <c r="KD5" s="117"/>
      <c r="KE5" s="117"/>
      <c r="KF5" s="117"/>
      <c r="KG5" s="117"/>
      <c r="KH5" s="117"/>
      <c r="KI5" s="117"/>
      <c r="KJ5" s="117"/>
      <c r="KK5" s="117"/>
      <c r="KL5" s="117"/>
      <c r="KM5" s="117"/>
      <c r="KN5" s="117"/>
      <c r="KO5" s="117"/>
      <c r="KP5" s="117"/>
      <c r="KQ5" s="117"/>
      <c r="KR5" s="117"/>
      <c r="KS5" s="117"/>
      <c r="KT5" s="117"/>
      <c r="KU5" s="117"/>
      <c r="KV5" s="117"/>
      <c r="KW5" s="117"/>
      <c r="KX5" s="117"/>
      <c r="KY5" s="117"/>
      <c r="KZ5" s="117"/>
      <c r="LA5" s="117"/>
      <c r="LB5" s="117"/>
      <c r="LC5" s="117"/>
      <c r="LD5" s="117"/>
      <c r="LE5" s="117"/>
      <c r="LF5" s="117"/>
      <c r="LG5" s="117"/>
      <c r="LH5" s="117"/>
      <c r="LI5" s="117"/>
      <c r="LJ5" s="117"/>
      <c r="LK5" s="117"/>
      <c r="LL5" s="117"/>
      <c r="LM5" s="117"/>
      <c r="LN5" s="117"/>
      <c r="LO5" s="117"/>
      <c r="LP5" s="117"/>
      <c r="LQ5" s="117"/>
      <c r="LR5" s="117"/>
      <c r="LS5" s="117"/>
      <c r="LT5" s="117"/>
      <c r="LU5" s="117"/>
      <c r="LV5" s="117"/>
      <c r="LW5" s="117"/>
      <c r="LX5" s="117"/>
      <c r="LY5" s="117"/>
      <c r="LZ5" s="117"/>
      <c r="MA5" s="117"/>
      <c r="MB5" s="117"/>
      <c r="MC5" s="117"/>
      <c r="MD5" s="117"/>
      <c r="ME5" s="117"/>
      <c r="MF5" s="117"/>
      <c r="MG5" s="117"/>
      <c r="MH5" s="117"/>
      <c r="MI5" s="117"/>
      <c r="MJ5" s="117"/>
      <c r="MK5" s="117"/>
      <c r="ML5" s="117"/>
      <c r="MM5" s="117"/>
      <c r="MN5" s="117"/>
      <c r="MO5" s="117"/>
      <c r="MP5" s="117"/>
      <c r="MQ5" s="117"/>
      <c r="MR5" s="117"/>
      <c r="MS5" s="117"/>
      <c r="MT5" s="117"/>
      <c r="MU5" s="117"/>
      <c r="MV5" s="117"/>
      <c r="MW5" s="117"/>
      <c r="MX5" s="117"/>
      <c r="MY5" s="117"/>
      <c r="MZ5" s="117"/>
      <c r="NA5" s="117"/>
      <c r="NB5" s="117"/>
      <c r="NC5" s="117"/>
      <c r="ND5" s="117"/>
      <c r="NE5" s="117"/>
      <c r="NF5" s="117"/>
      <c r="NG5" s="117"/>
      <c r="NH5" s="117"/>
      <c r="NI5" s="117"/>
      <c r="NJ5" s="117"/>
      <c r="NK5" s="117"/>
      <c r="NL5" s="117"/>
      <c r="NM5" s="117"/>
      <c r="NN5" s="117"/>
      <c r="NO5" s="117"/>
      <c r="NP5" s="117"/>
      <c r="NQ5" s="117"/>
      <c r="NR5" s="117"/>
      <c r="NS5" s="117"/>
      <c r="NT5" s="117"/>
      <c r="NU5" s="117"/>
      <c r="NV5" s="117"/>
      <c r="NW5" s="117"/>
      <c r="NX5" s="117"/>
      <c r="NY5" s="117"/>
      <c r="NZ5" s="117"/>
      <c r="OA5" s="117"/>
      <c r="OB5" s="117"/>
      <c r="OC5" s="117"/>
      <c r="OD5" s="117"/>
      <c r="OE5" s="117"/>
      <c r="OF5" s="117"/>
      <c r="OG5" s="117"/>
      <c r="OH5" s="117"/>
      <c r="OI5" s="117"/>
      <c r="OJ5" s="117"/>
      <c r="OK5" s="117"/>
      <c r="OL5" s="117"/>
      <c r="OM5" s="117"/>
      <c r="ON5" s="117"/>
      <c r="OO5" s="117"/>
      <c r="OP5" s="117"/>
      <c r="OQ5" s="117"/>
      <c r="OR5" s="117"/>
      <c r="OS5" s="117"/>
      <c r="OT5" s="117"/>
      <c r="OU5" s="117"/>
      <c r="OV5" s="117"/>
      <c r="OW5" s="117"/>
      <c r="OX5" s="117"/>
      <c r="OY5" s="117"/>
      <c r="OZ5" s="117"/>
      <c r="PA5" s="117"/>
      <c r="PB5" s="117"/>
      <c r="PC5" s="117"/>
      <c r="PD5" s="117"/>
      <c r="PE5" s="117"/>
      <c r="PF5" s="117"/>
      <c r="PG5" s="117"/>
      <c r="PH5" s="117"/>
      <c r="PI5" s="117"/>
      <c r="PJ5" s="117"/>
      <c r="PK5" s="117"/>
      <c r="PL5" s="117"/>
      <c r="PM5" s="117"/>
      <c r="PN5" s="117"/>
      <c r="PO5" s="117"/>
      <c r="PP5" s="117"/>
      <c r="PQ5" s="117"/>
      <c r="PR5" s="117"/>
      <c r="PS5" s="117"/>
      <c r="PT5" s="117"/>
      <c r="PU5" s="117"/>
      <c r="PV5" s="117"/>
      <c r="PW5" s="117"/>
      <c r="PX5" s="117"/>
      <c r="PY5" s="117"/>
      <c r="PZ5" s="117"/>
      <c r="QA5" s="117"/>
      <c r="QB5" s="117"/>
      <c r="QC5" s="117"/>
      <c r="QD5" s="117"/>
      <c r="QE5" s="117"/>
      <c r="QF5" s="117"/>
      <c r="QG5" s="117"/>
      <c r="QH5" s="117"/>
      <c r="QI5" s="117"/>
      <c r="QJ5" s="117"/>
      <c r="QK5" s="117"/>
      <c r="QL5" s="117"/>
      <c r="QM5" s="117"/>
      <c r="QN5" s="117"/>
      <c r="QO5" s="117"/>
      <c r="QP5" s="117"/>
      <c r="QQ5" s="117"/>
      <c r="QR5" s="117"/>
      <c r="QS5" s="117"/>
      <c r="QT5" s="117"/>
      <c r="QU5" s="117"/>
      <c r="QV5" s="117"/>
      <c r="QW5" s="117"/>
      <c r="QX5" s="117"/>
      <c r="QY5" s="117"/>
      <c r="QZ5" s="117"/>
      <c r="RA5" s="117"/>
      <c r="RB5" s="117"/>
      <c r="RC5" s="117"/>
      <c r="RD5" s="117"/>
      <c r="RE5" s="117"/>
      <c r="RF5" s="117"/>
      <c r="RG5" s="117"/>
      <c r="RH5" s="117"/>
      <c r="RI5" s="117"/>
      <c r="RJ5" s="117"/>
      <c r="RK5" s="117"/>
      <c r="RL5" s="117"/>
      <c r="RM5" s="117"/>
      <c r="RN5" s="117"/>
      <c r="RO5" s="117"/>
      <c r="RP5" s="117"/>
      <c r="RQ5" s="117"/>
      <c r="RR5" s="117"/>
      <c r="RS5" s="117"/>
      <c r="RT5" s="117"/>
      <c r="RU5" s="117"/>
      <c r="RV5" s="117"/>
      <c r="RW5" s="117"/>
      <c r="RX5" s="117"/>
      <c r="RY5" s="117"/>
      <c r="RZ5" s="117"/>
      <c r="SA5" s="117"/>
      <c r="SB5" s="117"/>
      <c r="SC5" s="117"/>
      <c r="SD5" s="117"/>
      <c r="SE5" s="117"/>
      <c r="SF5" s="117"/>
      <c r="SG5" s="117"/>
      <c r="SH5" s="117"/>
      <c r="SI5" s="117"/>
      <c r="SJ5" s="117"/>
      <c r="SK5" s="117"/>
      <c r="SL5" s="117"/>
      <c r="SM5" s="117"/>
      <c r="SN5" s="117"/>
      <c r="SO5" s="117"/>
      <c r="SP5" s="117"/>
      <c r="SQ5" s="117"/>
      <c r="SR5" s="117"/>
      <c r="SS5" s="117"/>
      <c r="ST5" s="117"/>
      <c r="SU5" s="117"/>
      <c r="SV5" s="117"/>
      <c r="SW5" s="117"/>
      <c r="SX5" s="117"/>
      <c r="SY5" s="117"/>
      <c r="SZ5" s="117"/>
      <c r="TA5" s="117"/>
      <c r="TB5" s="117"/>
      <c r="TC5" s="117"/>
      <c r="TD5" s="117"/>
      <c r="TE5" s="117"/>
      <c r="TF5" s="117"/>
      <c r="TG5" s="117"/>
      <c r="TH5" s="117"/>
      <c r="TI5" s="117"/>
      <c r="TJ5" s="117"/>
      <c r="TK5" s="117"/>
      <c r="TL5" s="117"/>
      <c r="TM5" s="117"/>
      <c r="TN5" s="117"/>
      <c r="TO5" s="117"/>
      <c r="TP5" s="117"/>
      <c r="TQ5" s="117"/>
      <c r="TR5" s="117"/>
      <c r="TS5" s="117"/>
      <c r="TT5" s="117"/>
      <c r="TU5" s="117"/>
      <c r="TV5" s="117"/>
      <c r="TW5" s="117"/>
      <c r="TX5" s="117"/>
      <c r="TY5" s="117"/>
      <c r="TZ5" s="117"/>
      <c r="UA5" s="117"/>
      <c r="UB5" s="117"/>
      <c r="UC5" s="117"/>
      <c r="UD5" s="117"/>
      <c r="UE5" s="117"/>
      <c r="UF5" s="117"/>
      <c r="UG5" s="117"/>
      <c r="UH5" s="117"/>
      <c r="UI5" s="117"/>
      <c r="UJ5" s="117"/>
      <c r="UK5" s="117"/>
      <c r="UL5" s="117"/>
      <c r="UM5" s="117"/>
      <c r="UN5" s="117"/>
      <c r="UO5" s="117"/>
      <c r="UP5" s="117"/>
      <c r="UQ5" s="117"/>
      <c r="UR5" s="117"/>
      <c r="US5" s="117"/>
      <c r="UT5" s="117"/>
      <c r="UU5" s="117"/>
      <c r="UV5" s="117"/>
      <c r="UW5" s="117"/>
      <c r="UX5" s="117"/>
      <c r="UY5" s="117"/>
      <c r="UZ5" s="117"/>
      <c r="VA5" s="117"/>
      <c r="VB5" s="117"/>
      <c r="VC5" s="117"/>
      <c r="VD5" s="117"/>
      <c r="VE5" s="117"/>
      <c r="VF5" s="117"/>
      <c r="VG5" s="117"/>
      <c r="VH5" s="117"/>
      <c r="VI5" s="117"/>
      <c r="VJ5" s="117"/>
      <c r="VK5" s="117"/>
      <c r="VL5" s="117"/>
      <c r="VM5" s="117"/>
      <c r="VN5" s="117"/>
      <c r="VO5" s="117"/>
      <c r="VP5" s="117"/>
      <c r="VQ5" s="117"/>
      <c r="VR5" s="117"/>
      <c r="VS5" s="117"/>
      <c r="VT5" s="117"/>
      <c r="VU5" s="117"/>
      <c r="VV5" s="117"/>
      <c r="VW5" s="117"/>
      <c r="VX5" s="117"/>
      <c r="VY5" s="117"/>
      <c r="VZ5" s="117"/>
      <c r="WA5" s="117"/>
      <c r="WB5" s="117"/>
      <c r="WC5" s="117"/>
      <c r="WD5" s="117"/>
      <c r="WE5" s="117"/>
      <c r="WF5" s="117"/>
      <c r="WG5" s="117"/>
      <c r="WH5" s="117"/>
      <c r="WI5" s="117"/>
      <c r="WJ5" s="117"/>
      <c r="WK5" s="117"/>
      <c r="WL5" s="117"/>
      <c r="WM5" s="117"/>
      <c r="WN5" s="117"/>
      <c r="WO5" s="117"/>
      <c r="WP5" s="117"/>
      <c r="WQ5" s="117"/>
      <c r="WR5" s="117"/>
      <c r="WS5" s="117"/>
      <c r="WT5" s="117"/>
      <c r="WU5" s="117"/>
      <c r="WV5" s="117"/>
      <c r="WW5" s="117"/>
      <c r="WX5" s="117"/>
      <c r="WY5" s="117"/>
      <c r="WZ5" s="117"/>
      <c r="XA5" s="117"/>
      <c r="XB5" s="117"/>
      <c r="XC5" s="117"/>
      <c r="XD5" s="117"/>
      <c r="XE5" s="117"/>
      <c r="XF5" s="117"/>
      <c r="XG5" s="117"/>
      <c r="XH5" s="117"/>
      <c r="XI5" s="117"/>
      <c r="XJ5" s="117"/>
      <c r="XK5" s="117"/>
      <c r="XL5" s="117"/>
      <c r="XM5" s="117"/>
      <c r="XN5" s="117"/>
      <c r="XO5" s="117"/>
      <c r="XP5" s="117"/>
      <c r="XQ5" s="117"/>
      <c r="XR5" s="117"/>
      <c r="XS5" s="117"/>
      <c r="XT5" s="117"/>
      <c r="XU5" s="117"/>
      <c r="XV5" s="117"/>
      <c r="XW5" s="117"/>
      <c r="XX5" s="117"/>
      <c r="XY5" s="117"/>
      <c r="XZ5" s="117"/>
      <c r="YA5" s="117"/>
      <c r="YB5" s="117"/>
      <c r="YC5" s="117"/>
      <c r="YD5" s="117"/>
      <c r="YE5" s="117"/>
      <c r="YF5" s="117"/>
      <c r="YG5" s="117"/>
      <c r="YH5" s="117"/>
      <c r="YI5" s="117"/>
      <c r="YJ5" s="117"/>
      <c r="YK5" s="117"/>
      <c r="YL5" s="117"/>
      <c r="YM5" s="117"/>
      <c r="YN5" s="117"/>
      <c r="YO5" s="117"/>
      <c r="YP5" s="117"/>
      <c r="YQ5" s="117"/>
      <c r="YR5" s="117"/>
      <c r="YS5" s="117"/>
      <c r="YT5" s="117"/>
      <c r="YU5" s="117"/>
      <c r="YV5" s="117"/>
      <c r="YW5" s="117"/>
      <c r="YX5" s="117"/>
      <c r="YY5" s="117"/>
      <c r="YZ5" s="117"/>
      <c r="ZA5" s="117"/>
      <c r="ZB5" s="117"/>
      <c r="ZC5" s="117"/>
      <c r="ZD5" s="117"/>
      <c r="ZE5" s="117"/>
      <c r="ZF5" s="117"/>
      <c r="ZG5" s="117"/>
      <c r="ZH5" s="117"/>
      <c r="ZI5" s="117"/>
      <c r="ZJ5" s="117"/>
      <c r="ZK5" s="117"/>
      <c r="ZL5" s="117"/>
      <c r="ZM5" s="117"/>
      <c r="ZN5" s="117"/>
      <c r="ZO5" s="117"/>
      <c r="ZP5" s="117"/>
      <c r="ZQ5" s="117"/>
      <c r="ZR5" s="117"/>
      <c r="ZS5" s="117"/>
      <c r="ZT5" s="117"/>
      <c r="ZU5" s="117"/>
      <c r="ZV5" s="117"/>
      <c r="ZW5" s="117"/>
      <c r="ZX5" s="117"/>
      <c r="ZY5" s="117"/>
      <c r="ZZ5" s="117"/>
      <c r="AAA5" s="117"/>
      <c r="AAB5" s="117"/>
      <c r="AAC5" s="117"/>
      <c r="AAD5" s="117"/>
      <c r="AAE5" s="117"/>
      <c r="AAF5" s="117"/>
      <c r="AAG5" s="117"/>
      <c r="AAH5" s="117"/>
      <c r="AAI5" s="117"/>
      <c r="AAJ5" s="117"/>
      <c r="AAK5" s="117"/>
      <c r="AAL5" s="117"/>
      <c r="AAM5" s="117"/>
      <c r="AAN5" s="117"/>
      <c r="AAO5" s="117"/>
      <c r="AAP5" s="117"/>
      <c r="AAQ5" s="117"/>
      <c r="AAR5" s="117"/>
      <c r="AAS5" s="117"/>
      <c r="AAT5" s="117"/>
      <c r="AAU5" s="117"/>
      <c r="AAV5" s="117"/>
      <c r="AAW5" s="117"/>
      <c r="AAX5" s="117"/>
      <c r="AAY5" s="117"/>
      <c r="AAZ5" s="117"/>
      <c r="ABA5" s="117"/>
      <c r="ABB5" s="117"/>
      <c r="ABC5" s="117"/>
      <c r="ABD5" s="117"/>
      <c r="ABE5" s="117"/>
      <c r="ABF5" s="117"/>
      <c r="ABG5" s="117"/>
      <c r="ABH5" s="117"/>
      <c r="ABI5" s="117"/>
      <c r="ABJ5" s="117"/>
      <c r="ABK5" s="117"/>
      <c r="ABL5" s="117"/>
      <c r="ABM5" s="117"/>
      <c r="ABN5" s="117"/>
      <c r="ABO5" s="117"/>
      <c r="ABP5" s="117"/>
      <c r="ABQ5" s="117"/>
      <c r="ABR5" s="117"/>
      <c r="ABS5" s="117"/>
      <c r="ABT5" s="117"/>
      <c r="ABU5" s="117"/>
      <c r="ABV5" s="117"/>
      <c r="ABW5" s="117"/>
      <c r="ABX5" s="117"/>
      <c r="ABY5" s="117"/>
      <c r="ABZ5" s="117"/>
      <c r="ACA5" s="117"/>
      <c r="ACB5" s="117"/>
      <c r="ACC5" s="117"/>
      <c r="ACD5" s="117"/>
      <c r="ACE5" s="117"/>
      <c r="ACF5" s="117"/>
      <c r="ACG5" s="117"/>
      <c r="ACH5" s="117"/>
      <c r="ACI5" s="117"/>
      <c r="ACJ5" s="117"/>
      <c r="ACK5" s="117"/>
      <c r="ACL5" s="117"/>
      <c r="ACM5" s="117"/>
      <c r="ACN5" s="117"/>
      <c r="ACO5" s="117"/>
      <c r="ACP5" s="117"/>
      <c r="ACQ5" s="117"/>
      <c r="ACR5" s="117"/>
      <c r="ACS5" s="117"/>
      <c r="ACT5" s="117"/>
      <c r="ACU5" s="117"/>
      <c r="ACV5" s="117"/>
      <c r="ACW5" s="117"/>
      <c r="ACX5" s="117"/>
      <c r="ACY5" s="117"/>
      <c r="ACZ5" s="117"/>
      <c r="ADA5" s="117"/>
      <c r="ADB5" s="117"/>
      <c r="ADC5" s="117"/>
      <c r="ADD5" s="117"/>
      <c r="ADE5" s="117"/>
      <c r="ADF5" s="117"/>
      <c r="ADG5" s="117"/>
      <c r="ADH5" s="117"/>
      <c r="ADI5" s="117"/>
      <c r="ADJ5" s="117"/>
      <c r="ADK5" s="117"/>
      <c r="ADL5" s="117"/>
      <c r="ADM5" s="117"/>
      <c r="ADN5" s="117"/>
      <c r="ADO5" s="117"/>
      <c r="ADP5" s="117"/>
      <c r="ADQ5" s="117"/>
      <c r="ADR5" s="117"/>
      <c r="ADS5" s="117"/>
      <c r="ADT5" s="117"/>
      <c r="ADU5" s="117"/>
      <c r="ADV5" s="117"/>
      <c r="ADW5" s="117"/>
      <c r="ADX5" s="117"/>
      <c r="ADY5" s="117"/>
      <c r="ADZ5" s="117"/>
      <c r="AEA5" s="117"/>
      <c r="AEB5" s="117"/>
      <c r="AEC5" s="117"/>
      <c r="AED5" s="117"/>
      <c r="AEE5" s="117"/>
      <c r="AEF5" s="117"/>
      <c r="AEG5" s="117"/>
      <c r="AEH5" s="117"/>
      <c r="AEI5" s="117"/>
      <c r="AEJ5" s="117"/>
      <c r="AEK5" s="117"/>
      <c r="AEL5" s="117"/>
      <c r="AEM5" s="117"/>
      <c r="AEN5" s="117"/>
      <c r="AEO5" s="117"/>
      <c r="AEP5" s="117"/>
      <c r="AEQ5" s="117"/>
      <c r="AER5" s="117"/>
      <c r="AES5" s="117"/>
      <c r="AET5" s="117"/>
      <c r="AEU5" s="117"/>
      <c r="AEV5" s="117"/>
      <c r="AEW5" s="117"/>
      <c r="AEX5" s="117"/>
      <c r="AEY5" s="117"/>
      <c r="AEZ5" s="117"/>
      <c r="AFA5" s="117"/>
      <c r="AFB5" s="117"/>
      <c r="AFC5" s="117"/>
      <c r="AFD5" s="117"/>
      <c r="AFE5" s="117"/>
      <c r="AFF5" s="117"/>
      <c r="AFG5" s="117"/>
      <c r="AFH5" s="117"/>
      <c r="AFI5" s="117"/>
      <c r="AFJ5" s="117"/>
      <c r="AFK5" s="117"/>
      <c r="AFL5" s="117"/>
      <c r="AFM5" s="117"/>
      <c r="AFN5" s="117"/>
      <c r="AFO5" s="117"/>
      <c r="AFP5" s="117"/>
      <c r="AFQ5" s="117"/>
      <c r="AFR5" s="117"/>
      <c r="AFS5" s="117"/>
      <c r="AFT5" s="117"/>
      <c r="AFU5" s="117"/>
      <c r="AFV5" s="117"/>
      <c r="AFW5" s="117"/>
      <c r="AFX5" s="117"/>
      <c r="AFY5" s="117"/>
      <c r="AFZ5" s="117"/>
      <c r="AGA5" s="117"/>
      <c r="AGB5" s="117"/>
      <c r="AGC5" s="117"/>
      <c r="AGD5" s="117"/>
      <c r="AGE5" s="117"/>
      <c r="AGF5" s="117"/>
      <c r="AGG5" s="117"/>
      <c r="AGH5" s="117"/>
      <c r="AGI5" s="117"/>
      <c r="AGJ5" s="117"/>
      <c r="AGK5" s="117"/>
      <c r="AGL5" s="117"/>
      <c r="AGM5" s="117"/>
      <c r="AGN5" s="117"/>
      <c r="AGO5" s="117"/>
      <c r="AGP5" s="117"/>
      <c r="AGQ5" s="117"/>
      <c r="AGR5" s="117"/>
      <c r="AGS5" s="117"/>
      <c r="AGT5" s="117"/>
      <c r="AGU5" s="117"/>
      <c r="AGV5" s="117"/>
      <c r="AGW5" s="117"/>
      <c r="AGX5" s="117"/>
      <c r="AGY5" s="117"/>
      <c r="AGZ5" s="117"/>
      <c r="AHA5" s="117"/>
      <c r="AHB5" s="117"/>
      <c r="AHC5" s="117"/>
      <c r="AHD5" s="117"/>
      <c r="AHE5" s="117"/>
      <c r="AHF5" s="117"/>
      <c r="AHG5" s="117"/>
      <c r="AHH5" s="117"/>
      <c r="AHI5" s="117"/>
      <c r="AHJ5" s="117"/>
      <c r="AHK5" s="117"/>
      <c r="AHL5" s="117"/>
      <c r="AHM5" s="117"/>
      <c r="AHN5" s="117"/>
      <c r="AHO5" s="117"/>
      <c r="AHP5" s="117"/>
      <c r="AHQ5" s="117"/>
      <c r="AHR5" s="117"/>
      <c r="AHS5" s="117"/>
      <c r="AHT5" s="117"/>
      <c r="AHU5" s="117"/>
      <c r="AHV5" s="117"/>
      <c r="AHW5" s="117"/>
      <c r="AHX5" s="117"/>
      <c r="AHY5" s="117"/>
      <c r="AHZ5" s="117"/>
      <c r="AIA5" s="117"/>
      <c r="AIB5" s="117"/>
      <c r="AIC5" s="117"/>
      <c r="AID5" s="117"/>
      <c r="AIE5" s="117"/>
      <c r="AIF5" s="117"/>
      <c r="AIG5" s="117"/>
      <c r="AIH5" s="117"/>
      <c r="AII5" s="117"/>
      <c r="AIJ5" s="117"/>
      <c r="AIK5" s="117"/>
      <c r="AIL5" s="117"/>
      <c r="AIM5" s="117"/>
      <c r="AIN5" s="117"/>
      <c r="AIO5" s="117"/>
      <c r="AIP5" s="117"/>
      <c r="AIQ5" s="117"/>
      <c r="AIR5" s="117"/>
      <c r="AIS5" s="117"/>
      <c r="AIT5" s="117"/>
      <c r="AIU5" s="117"/>
      <c r="AIV5" s="117"/>
      <c r="AIW5" s="117"/>
      <c r="AIX5" s="117"/>
      <c r="AIY5" s="117"/>
      <c r="AIZ5" s="117"/>
      <c r="AJA5" s="117"/>
      <c r="AJB5" s="117"/>
      <c r="AJC5" s="117"/>
      <c r="AJD5" s="117"/>
      <c r="AJE5" s="117"/>
      <c r="AJF5" s="117"/>
      <c r="AJG5" s="117"/>
      <c r="AJH5" s="117"/>
      <c r="AJI5" s="117"/>
      <c r="AJJ5" s="117"/>
      <c r="AJK5" s="117"/>
      <c r="AJL5" s="117"/>
      <c r="AJM5" s="117"/>
      <c r="AJN5" s="117"/>
      <c r="AJO5" s="117"/>
      <c r="AJP5" s="117"/>
      <c r="AJQ5" s="117"/>
      <c r="AJR5" s="117"/>
      <c r="AJS5" s="117"/>
      <c r="AJT5" s="117"/>
      <c r="AJU5" s="117"/>
      <c r="AJV5" s="117"/>
      <c r="AJW5" s="117"/>
      <c r="AJX5" s="117"/>
      <c r="AJY5" s="117"/>
      <c r="AJZ5" s="117"/>
      <c r="AKA5" s="117"/>
      <c r="AKB5" s="117"/>
      <c r="AKC5" s="117"/>
      <c r="AKD5" s="117"/>
      <c r="AKE5" s="117"/>
      <c r="AKF5" s="117"/>
      <c r="AKG5" s="117"/>
      <c r="AKH5" s="117"/>
      <c r="AKI5" s="117"/>
      <c r="AKJ5" s="117"/>
      <c r="AKK5" s="117"/>
      <c r="AKL5" s="117"/>
      <c r="AKM5" s="117"/>
      <c r="AKN5" s="117"/>
      <c r="AKO5" s="117"/>
      <c r="AKP5" s="117"/>
      <c r="AKQ5" s="117"/>
      <c r="AKR5" s="117"/>
      <c r="AKS5" s="117"/>
      <c r="AKT5" s="117"/>
      <c r="AKU5" s="117"/>
      <c r="AKV5" s="117"/>
      <c r="AKW5" s="117"/>
      <c r="AKX5" s="117"/>
      <c r="AKY5" s="117"/>
      <c r="AKZ5" s="117"/>
      <c r="ALA5" s="117"/>
      <c r="ALB5" s="117"/>
      <c r="ALC5" s="117"/>
      <c r="ALD5" s="117"/>
      <c r="ALE5" s="117"/>
      <c r="ALF5" s="117"/>
      <c r="ALG5" s="117"/>
      <c r="ALH5" s="117"/>
      <c r="ALI5" s="117"/>
      <c r="ALJ5" s="117"/>
      <c r="ALK5" s="117"/>
      <c r="ALL5" s="117"/>
      <c r="ALM5" s="117"/>
      <c r="ALN5" s="117"/>
      <c r="ALO5" s="117"/>
      <c r="ALP5" s="117"/>
      <c r="ALQ5" s="117"/>
      <c r="ALR5" s="117"/>
      <c r="ALS5" s="117"/>
      <c r="ALT5" s="117"/>
      <c r="ALU5" s="117"/>
      <c r="ALV5" s="117"/>
      <c r="ALW5" s="117"/>
      <c r="ALX5" s="117"/>
      <c r="ALY5" s="117"/>
      <c r="ALZ5" s="117"/>
      <c r="AMA5" s="117"/>
      <c r="AMB5" s="117"/>
      <c r="AMC5" s="117"/>
      <c r="AMD5" s="117"/>
      <c r="AME5" s="117"/>
      <c r="AMF5" s="117"/>
      <c r="AMG5" s="117"/>
      <c r="AMH5" s="117"/>
      <c r="AMI5" s="117"/>
      <c r="AMJ5" s="117"/>
      <c r="AMK5" s="117"/>
      <c r="AML5" s="117"/>
    </row>
    <row r="6" spans="1:1026" ht="47.25">
      <c r="A6" s="109"/>
      <c r="B6" s="110" t="s">
        <v>1102</v>
      </c>
      <c r="C6" s="117" t="s">
        <v>1442</v>
      </c>
      <c r="D6" s="110"/>
      <c r="E6" s="135">
        <v>5</v>
      </c>
      <c r="F6" s="135" t="s">
        <v>1210</v>
      </c>
      <c r="G6" s="136" t="s">
        <v>1443</v>
      </c>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c r="BV6" s="117"/>
      <c r="BW6" s="117"/>
      <c r="BX6" s="117"/>
      <c r="BY6" s="117"/>
      <c r="BZ6" s="117"/>
      <c r="CA6" s="117"/>
      <c r="CB6" s="117"/>
      <c r="CC6" s="117"/>
      <c r="CD6" s="117"/>
      <c r="CE6" s="117"/>
      <c r="CF6" s="117"/>
      <c r="CG6" s="117"/>
      <c r="CH6" s="117"/>
      <c r="CI6" s="117"/>
      <c r="CJ6" s="117"/>
      <c r="CK6" s="117"/>
      <c r="CL6" s="117"/>
      <c r="CM6" s="117"/>
      <c r="CN6" s="117"/>
      <c r="CO6" s="117"/>
      <c r="CP6" s="117"/>
      <c r="CQ6" s="117"/>
      <c r="CR6" s="117"/>
      <c r="CS6" s="117"/>
      <c r="CT6" s="117"/>
      <c r="CU6" s="117"/>
      <c r="CV6" s="117"/>
      <c r="CW6" s="117"/>
      <c r="CX6" s="117"/>
      <c r="CY6" s="117"/>
      <c r="CZ6" s="117"/>
      <c r="DA6" s="117"/>
      <c r="DB6" s="117"/>
      <c r="DC6" s="117"/>
      <c r="DD6" s="117"/>
      <c r="DE6" s="117"/>
      <c r="DF6" s="117"/>
      <c r="DG6" s="117"/>
      <c r="DH6" s="117"/>
      <c r="DI6" s="117"/>
      <c r="DJ6" s="117"/>
      <c r="DK6" s="117"/>
      <c r="DL6" s="117"/>
      <c r="DM6" s="117"/>
      <c r="DN6" s="117"/>
      <c r="DO6" s="117"/>
      <c r="DP6" s="117"/>
      <c r="DQ6" s="117"/>
      <c r="DR6" s="117"/>
      <c r="DS6" s="117"/>
      <c r="DT6" s="117"/>
      <c r="DU6" s="117"/>
      <c r="DV6" s="117"/>
      <c r="DW6" s="117"/>
      <c r="DX6" s="117"/>
      <c r="DY6" s="117"/>
      <c r="DZ6" s="117"/>
      <c r="EA6" s="117"/>
      <c r="EB6" s="117"/>
      <c r="EC6" s="117"/>
      <c r="ED6" s="117"/>
      <c r="EE6" s="117"/>
      <c r="EF6" s="117"/>
      <c r="EG6" s="117"/>
      <c r="EH6" s="117"/>
      <c r="EI6" s="117"/>
      <c r="EJ6" s="117"/>
      <c r="EK6" s="117"/>
      <c r="EL6" s="117"/>
      <c r="EM6" s="117"/>
      <c r="EN6" s="117"/>
      <c r="EO6" s="117"/>
      <c r="EP6" s="117"/>
      <c r="EQ6" s="117"/>
      <c r="ER6" s="117"/>
      <c r="ES6" s="117"/>
      <c r="ET6" s="117"/>
      <c r="EU6" s="117"/>
      <c r="EV6" s="117"/>
      <c r="EW6" s="117"/>
      <c r="EX6" s="117"/>
      <c r="EY6" s="117"/>
      <c r="EZ6" s="117"/>
      <c r="FA6" s="117"/>
      <c r="FB6" s="117"/>
      <c r="FC6" s="117"/>
      <c r="FD6" s="117"/>
      <c r="FE6" s="117"/>
      <c r="FF6" s="117"/>
      <c r="FG6" s="117"/>
      <c r="FH6" s="117"/>
      <c r="FI6" s="117"/>
      <c r="FJ6" s="117"/>
      <c r="FK6" s="117"/>
      <c r="FL6" s="117"/>
      <c r="FM6" s="117"/>
      <c r="FN6" s="117"/>
      <c r="FO6" s="117"/>
      <c r="FP6" s="117"/>
      <c r="FQ6" s="117"/>
      <c r="FR6" s="117"/>
      <c r="FS6" s="117"/>
      <c r="FT6" s="117"/>
      <c r="FU6" s="117"/>
      <c r="FV6" s="117"/>
      <c r="FW6" s="117"/>
      <c r="FX6" s="117"/>
      <c r="FY6" s="117"/>
      <c r="FZ6" s="117"/>
      <c r="GA6" s="117"/>
      <c r="GB6" s="117"/>
      <c r="GC6" s="117"/>
      <c r="GD6" s="117"/>
      <c r="GE6" s="117"/>
      <c r="GF6" s="117"/>
      <c r="GG6" s="117"/>
      <c r="GH6" s="117"/>
      <c r="GI6" s="117"/>
      <c r="GJ6" s="117"/>
      <c r="GK6" s="117"/>
      <c r="GL6" s="117"/>
      <c r="GM6" s="117"/>
      <c r="GN6" s="117"/>
      <c r="GO6" s="117"/>
      <c r="GP6" s="117"/>
      <c r="GQ6" s="117"/>
      <c r="GR6" s="117"/>
      <c r="GS6" s="117"/>
      <c r="GT6" s="117"/>
      <c r="GU6" s="117"/>
      <c r="GV6" s="117"/>
      <c r="GW6" s="117"/>
      <c r="GX6" s="117"/>
      <c r="GY6" s="117"/>
      <c r="GZ6" s="117"/>
      <c r="HA6" s="117"/>
      <c r="HB6" s="117"/>
      <c r="HC6" s="117"/>
      <c r="HD6" s="117"/>
      <c r="HE6" s="117"/>
      <c r="HF6" s="117"/>
      <c r="HG6" s="117"/>
      <c r="HH6" s="117"/>
      <c r="HI6" s="117"/>
      <c r="HJ6" s="117"/>
      <c r="HK6" s="117"/>
      <c r="HL6" s="117"/>
      <c r="HM6" s="117"/>
      <c r="HN6" s="117"/>
      <c r="HO6" s="117"/>
      <c r="HP6" s="117"/>
      <c r="HQ6" s="117"/>
      <c r="HR6" s="117"/>
      <c r="HS6" s="117"/>
      <c r="HT6" s="117"/>
      <c r="HU6" s="117"/>
      <c r="HV6" s="117"/>
      <c r="HW6" s="117"/>
      <c r="HX6" s="117"/>
      <c r="HY6" s="117"/>
      <c r="HZ6" s="117"/>
      <c r="IA6" s="117"/>
      <c r="IB6" s="117"/>
      <c r="IC6" s="117"/>
      <c r="ID6" s="117"/>
      <c r="IE6" s="117"/>
      <c r="IF6" s="117"/>
      <c r="IG6" s="117"/>
      <c r="IH6" s="117"/>
      <c r="II6" s="117"/>
      <c r="IJ6" s="117"/>
      <c r="IK6" s="117"/>
      <c r="IL6" s="117"/>
      <c r="IM6" s="117"/>
      <c r="IN6" s="117"/>
      <c r="IO6" s="117"/>
      <c r="IP6" s="117"/>
      <c r="IQ6" s="117"/>
      <c r="IR6" s="117"/>
      <c r="IS6" s="117"/>
      <c r="IT6" s="117"/>
      <c r="IU6" s="117"/>
      <c r="IV6" s="117"/>
      <c r="IW6" s="117"/>
      <c r="IX6" s="117"/>
      <c r="IY6" s="117"/>
      <c r="IZ6" s="117"/>
      <c r="JA6" s="117"/>
      <c r="JB6" s="117"/>
      <c r="JC6" s="117"/>
      <c r="JD6" s="117"/>
      <c r="JE6" s="117"/>
      <c r="JF6" s="117"/>
      <c r="JG6" s="117"/>
      <c r="JH6" s="117"/>
      <c r="JI6" s="117"/>
      <c r="JJ6" s="117"/>
      <c r="JK6" s="117"/>
      <c r="JL6" s="117"/>
      <c r="JM6" s="117"/>
      <c r="JN6" s="117"/>
      <c r="JO6" s="117"/>
      <c r="JP6" s="117"/>
      <c r="JQ6" s="117"/>
      <c r="JR6" s="117"/>
      <c r="JS6" s="117"/>
      <c r="JT6" s="117"/>
      <c r="JU6" s="117"/>
      <c r="JV6" s="117"/>
      <c r="JW6" s="117"/>
      <c r="JX6" s="117"/>
      <c r="JY6" s="117"/>
      <c r="JZ6" s="117"/>
      <c r="KA6" s="117"/>
      <c r="KB6" s="117"/>
      <c r="KC6" s="117"/>
      <c r="KD6" s="117"/>
      <c r="KE6" s="117"/>
      <c r="KF6" s="117"/>
      <c r="KG6" s="117"/>
      <c r="KH6" s="117"/>
      <c r="KI6" s="117"/>
      <c r="KJ6" s="117"/>
      <c r="KK6" s="117"/>
      <c r="KL6" s="117"/>
      <c r="KM6" s="117"/>
      <c r="KN6" s="117"/>
      <c r="KO6" s="117"/>
      <c r="KP6" s="117"/>
      <c r="KQ6" s="117"/>
      <c r="KR6" s="117"/>
      <c r="KS6" s="117"/>
      <c r="KT6" s="117"/>
      <c r="KU6" s="117"/>
      <c r="KV6" s="117"/>
      <c r="KW6" s="117"/>
      <c r="KX6" s="117"/>
      <c r="KY6" s="117"/>
      <c r="KZ6" s="117"/>
      <c r="LA6" s="117"/>
      <c r="LB6" s="117"/>
      <c r="LC6" s="117"/>
      <c r="LD6" s="117"/>
      <c r="LE6" s="117"/>
      <c r="LF6" s="117"/>
      <c r="LG6" s="117"/>
      <c r="LH6" s="117"/>
      <c r="LI6" s="117"/>
      <c r="LJ6" s="117"/>
      <c r="LK6" s="117"/>
      <c r="LL6" s="117"/>
      <c r="LM6" s="117"/>
      <c r="LN6" s="117"/>
      <c r="LO6" s="117"/>
      <c r="LP6" s="117"/>
      <c r="LQ6" s="117"/>
      <c r="LR6" s="117"/>
      <c r="LS6" s="117"/>
      <c r="LT6" s="117"/>
      <c r="LU6" s="117"/>
      <c r="LV6" s="117"/>
      <c r="LW6" s="117"/>
      <c r="LX6" s="117"/>
      <c r="LY6" s="117"/>
      <c r="LZ6" s="117"/>
      <c r="MA6" s="117"/>
      <c r="MB6" s="117"/>
      <c r="MC6" s="117"/>
      <c r="MD6" s="117"/>
      <c r="ME6" s="117"/>
      <c r="MF6" s="117"/>
      <c r="MG6" s="117"/>
      <c r="MH6" s="117"/>
      <c r="MI6" s="117"/>
      <c r="MJ6" s="117"/>
      <c r="MK6" s="117"/>
      <c r="ML6" s="117"/>
      <c r="MM6" s="117"/>
      <c r="MN6" s="117"/>
      <c r="MO6" s="117"/>
      <c r="MP6" s="117"/>
      <c r="MQ6" s="117"/>
      <c r="MR6" s="117"/>
      <c r="MS6" s="117"/>
      <c r="MT6" s="117"/>
      <c r="MU6" s="117"/>
      <c r="MV6" s="117"/>
      <c r="MW6" s="117"/>
      <c r="MX6" s="117"/>
      <c r="MY6" s="117"/>
      <c r="MZ6" s="117"/>
      <c r="NA6" s="117"/>
      <c r="NB6" s="117"/>
      <c r="NC6" s="117"/>
      <c r="ND6" s="117"/>
      <c r="NE6" s="117"/>
      <c r="NF6" s="117"/>
      <c r="NG6" s="117"/>
      <c r="NH6" s="117"/>
      <c r="NI6" s="117"/>
      <c r="NJ6" s="117"/>
      <c r="NK6" s="117"/>
      <c r="NL6" s="117"/>
      <c r="NM6" s="117"/>
      <c r="NN6" s="117"/>
      <c r="NO6" s="117"/>
      <c r="NP6" s="117"/>
      <c r="NQ6" s="117"/>
      <c r="NR6" s="117"/>
      <c r="NS6" s="117"/>
      <c r="NT6" s="117"/>
      <c r="NU6" s="117"/>
      <c r="NV6" s="117"/>
      <c r="NW6" s="117"/>
      <c r="NX6" s="117"/>
      <c r="NY6" s="117"/>
      <c r="NZ6" s="117"/>
      <c r="OA6" s="117"/>
      <c r="OB6" s="117"/>
      <c r="OC6" s="117"/>
      <c r="OD6" s="117"/>
      <c r="OE6" s="117"/>
      <c r="OF6" s="117"/>
      <c r="OG6" s="117"/>
      <c r="OH6" s="117"/>
      <c r="OI6" s="117"/>
      <c r="OJ6" s="117"/>
      <c r="OK6" s="117"/>
      <c r="OL6" s="117"/>
      <c r="OM6" s="117"/>
      <c r="ON6" s="117"/>
      <c r="OO6" s="117"/>
      <c r="OP6" s="117"/>
      <c r="OQ6" s="117"/>
      <c r="OR6" s="117"/>
      <c r="OS6" s="117"/>
      <c r="OT6" s="117"/>
      <c r="OU6" s="117"/>
      <c r="OV6" s="117"/>
      <c r="OW6" s="117"/>
      <c r="OX6" s="117"/>
      <c r="OY6" s="117"/>
      <c r="OZ6" s="117"/>
      <c r="PA6" s="117"/>
      <c r="PB6" s="117"/>
      <c r="PC6" s="117"/>
      <c r="PD6" s="117"/>
      <c r="PE6" s="117"/>
      <c r="PF6" s="117"/>
      <c r="PG6" s="117"/>
      <c r="PH6" s="117"/>
      <c r="PI6" s="117"/>
      <c r="PJ6" s="117"/>
      <c r="PK6" s="117"/>
      <c r="PL6" s="117"/>
      <c r="PM6" s="117"/>
      <c r="PN6" s="117"/>
      <c r="PO6" s="117"/>
      <c r="PP6" s="117"/>
      <c r="PQ6" s="117"/>
      <c r="PR6" s="117"/>
      <c r="PS6" s="117"/>
      <c r="PT6" s="117"/>
      <c r="PU6" s="117"/>
      <c r="PV6" s="117"/>
      <c r="PW6" s="117"/>
      <c r="PX6" s="117"/>
      <c r="PY6" s="117"/>
      <c r="PZ6" s="117"/>
      <c r="QA6" s="117"/>
      <c r="QB6" s="117"/>
      <c r="QC6" s="117"/>
      <c r="QD6" s="117"/>
      <c r="QE6" s="117"/>
      <c r="QF6" s="117"/>
      <c r="QG6" s="117"/>
      <c r="QH6" s="117"/>
      <c r="QI6" s="117"/>
      <c r="QJ6" s="117"/>
      <c r="QK6" s="117"/>
      <c r="QL6" s="117"/>
      <c r="QM6" s="117"/>
      <c r="QN6" s="117"/>
      <c r="QO6" s="117"/>
      <c r="QP6" s="117"/>
      <c r="QQ6" s="117"/>
      <c r="QR6" s="117"/>
      <c r="QS6" s="117"/>
      <c r="QT6" s="117"/>
      <c r="QU6" s="117"/>
      <c r="QV6" s="117"/>
      <c r="QW6" s="117"/>
      <c r="QX6" s="117"/>
      <c r="QY6" s="117"/>
      <c r="QZ6" s="117"/>
      <c r="RA6" s="117"/>
      <c r="RB6" s="117"/>
      <c r="RC6" s="117"/>
      <c r="RD6" s="117"/>
      <c r="RE6" s="117"/>
      <c r="RF6" s="117"/>
      <c r="RG6" s="117"/>
      <c r="RH6" s="117"/>
      <c r="RI6" s="117"/>
      <c r="RJ6" s="117"/>
      <c r="RK6" s="117"/>
      <c r="RL6" s="117"/>
      <c r="RM6" s="117"/>
      <c r="RN6" s="117"/>
      <c r="RO6" s="117"/>
      <c r="RP6" s="117"/>
      <c r="RQ6" s="117"/>
      <c r="RR6" s="117"/>
      <c r="RS6" s="117"/>
      <c r="RT6" s="117"/>
      <c r="RU6" s="117"/>
      <c r="RV6" s="117"/>
      <c r="RW6" s="117"/>
      <c r="RX6" s="117"/>
      <c r="RY6" s="117"/>
      <c r="RZ6" s="117"/>
      <c r="SA6" s="117"/>
      <c r="SB6" s="117"/>
      <c r="SC6" s="117"/>
      <c r="SD6" s="117"/>
      <c r="SE6" s="117"/>
      <c r="SF6" s="117"/>
      <c r="SG6" s="117"/>
      <c r="SH6" s="117"/>
      <c r="SI6" s="117"/>
      <c r="SJ6" s="117"/>
      <c r="SK6" s="117"/>
      <c r="SL6" s="117"/>
      <c r="SM6" s="117"/>
      <c r="SN6" s="117"/>
      <c r="SO6" s="117"/>
      <c r="SP6" s="117"/>
      <c r="SQ6" s="117"/>
      <c r="SR6" s="117"/>
      <c r="SS6" s="117"/>
      <c r="ST6" s="117"/>
      <c r="SU6" s="117"/>
      <c r="SV6" s="117"/>
      <c r="SW6" s="117"/>
      <c r="SX6" s="117"/>
      <c r="SY6" s="117"/>
      <c r="SZ6" s="117"/>
      <c r="TA6" s="117"/>
      <c r="TB6" s="117"/>
      <c r="TC6" s="117"/>
      <c r="TD6" s="117"/>
      <c r="TE6" s="117"/>
      <c r="TF6" s="117"/>
      <c r="TG6" s="117"/>
      <c r="TH6" s="117"/>
      <c r="TI6" s="117"/>
      <c r="TJ6" s="117"/>
      <c r="TK6" s="117"/>
      <c r="TL6" s="117"/>
      <c r="TM6" s="117"/>
      <c r="TN6" s="117"/>
      <c r="TO6" s="117"/>
      <c r="TP6" s="117"/>
      <c r="TQ6" s="117"/>
      <c r="TR6" s="117"/>
      <c r="TS6" s="117"/>
      <c r="TT6" s="117"/>
      <c r="TU6" s="117"/>
      <c r="TV6" s="117"/>
      <c r="TW6" s="117"/>
      <c r="TX6" s="117"/>
      <c r="TY6" s="117"/>
      <c r="TZ6" s="117"/>
      <c r="UA6" s="117"/>
      <c r="UB6" s="117"/>
      <c r="UC6" s="117"/>
      <c r="UD6" s="117"/>
      <c r="UE6" s="117"/>
      <c r="UF6" s="117"/>
      <c r="UG6" s="117"/>
      <c r="UH6" s="117"/>
      <c r="UI6" s="117"/>
      <c r="UJ6" s="117"/>
      <c r="UK6" s="117"/>
      <c r="UL6" s="117"/>
      <c r="UM6" s="117"/>
      <c r="UN6" s="117"/>
      <c r="UO6" s="117"/>
      <c r="UP6" s="117"/>
      <c r="UQ6" s="117"/>
      <c r="UR6" s="117"/>
      <c r="US6" s="117"/>
      <c r="UT6" s="117"/>
      <c r="UU6" s="117"/>
      <c r="UV6" s="117"/>
      <c r="UW6" s="117"/>
      <c r="UX6" s="117"/>
      <c r="UY6" s="117"/>
      <c r="UZ6" s="117"/>
      <c r="VA6" s="117"/>
      <c r="VB6" s="117"/>
      <c r="VC6" s="117"/>
      <c r="VD6" s="117"/>
      <c r="VE6" s="117"/>
      <c r="VF6" s="117"/>
      <c r="VG6" s="117"/>
      <c r="VH6" s="117"/>
      <c r="VI6" s="117"/>
      <c r="VJ6" s="117"/>
      <c r="VK6" s="117"/>
      <c r="VL6" s="117"/>
      <c r="VM6" s="117"/>
      <c r="VN6" s="117"/>
      <c r="VO6" s="117"/>
      <c r="VP6" s="117"/>
      <c r="VQ6" s="117"/>
      <c r="VR6" s="117"/>
      <c r="VS6" s="117"/>
      <c r="VT6" s="117"/>
      <c r="VU6" s="117"/>
      <c r="VV6" s="117"/>
      <c r="VW6" s="117"/>
      <c r="VX6" s="117"/>
      <c r="VY6" s="117"/>
      <c r="VZ6" s="117"/>
      <c r="WA6" s="117"/>
      <c r="WB6" s="117"/>
      <c r="WC6" s="117"/>
      <c r="WD6" s="117"/>
      <c r="WE6" s="117"/>
      <c r="WF6" s="117"/>
      <c r="WG6" s="117"/>
      <c r="WH6" s="117"/>
      <c r="WI6" s="117"/>
      <c r="WJ6" s="117"/>
      <c r="WK6" s="117"/>
      <c r="WL6" s="117"/>
      <c r="WM6" s="117"/>
      <c r="WN6" s="117"/>
      <c r="WO6" s="117"/>
      <c r="WP6" s="117"/>
      <c r="WQ6" s="117"/>
      <c r="WR6" s="117"/>
      <c r="WS6" s="117"/>
      <c r="WT6" s="117"/>
      <c r="WU6" s="117"/>
      <c r="WV6" s="117"/>
      <c r="WW6" s="117"/>
      <c r="WX6" s="117"/>
      <c r="WY6" s="117"/>
      <c r="WZ6" s="117"/>
      <c r="XA6" s="117"/>
      <c r="XB6" s="117"/>
      <c r="XC6" s="117"/>
      <c r="XD6" s="117"/>
      <c r="XE6" s="117"/>
      <c r="XF6" s="117"/>
      <c r="XG6" s="117"/>
      <c r="XH6" s="117"/>
      <c r="XI6" s="117"/>
      <c r="XJ6" s="117"/>
      <c r="XK6" s="117"/>
      <c r="XL6" s="117"/>
      <c r="XM6" s="117"/>
      <c r="XN6" s="117"/>
      <c r="XO6" s="117"/>
      <c r="XP6" s="117"/>
      <c r="XQ6" s="117"/>
      <c r="XR6" s="117"/>
      <c r="XS6" s="117"/>
      <c r="XT6" s="117"/>
      <c r="XU6" s="117"/>
      <c r="XV6" s="117"/>
      <c r="XW6" s="117"/>
      <c r="XX6" s="117"/>
      <c r="XY6" s="117"/>
      <c r="XZ6" s="117"/>
      <c r="YA6" s="117"/>
      <c r="YB6" s="117"/>
      <c r="YC6" s="117"/>
      <c r="YD6" s="117"/>
      <c r="YE6" s="117"/>
      <c r="YF6" s="117"/>
      <c r="YG6" s="117"/>
      <c r="YH6" s="117"/>
      <c r="YI6" s="117"/>
      <c r="YJ6" s="117"/>
      <c r="YK6" s="117"/>
      <c r="YL6" s="117"/>
      <c r="YM6" s="117"/>
      <c r="YN6" s="117"/>
      <c r="YO6" s="117"/>
      <c r="YP6" s="117"/>
      <c r="YQ6" s="117"/>
      <c r="YR6" s="117"/>
      <c r="YS6" s="117"/>
      <c r="YT6" s="117"/>
      <c r="YU6" s="117"/>
      <c r="YV6" s="117"/>
      <c r="YW6" s="117"/>
      <c r="YX6" s="117"/>
      <c r="YY6" s="117"/>
      <c r="YZ6" s="117"/>
      <c r="ZA6" s="117"/>
      <c r="ZB6" s="117"/>
      <c r="ZC6" s="117"/>
      <c r="ZD6" s="117"/>
      <c r="ZE6" s="117"/>
      <c r="ZF6" s="117"/>
      <c r="ZG6" s="117"/>
      <c r="ZH6" s="117"/>
      <c r="ZI6" s="117"/>
      <c r="ZJ6" s="117"/>
      <c r="ZK6" s="117"/>
      <c r="ZL6" s="117"/>
      <c r="ZM6" s="117"/>
      <c r="ZN6" s="117"/>
      <c r="ZO6" s="117"/>
      <c r="ZP6" s="117"/>
      <c r="ZQ6" s="117"/>
      <c r="ZR6" s="117"/>
      <c r="ZS6" s="117"/>
      <c r="ZT6" s="117"/>
      <c r="ZU6" s="117"/>
      <c r="ZV6" s="117"/>
      <c r="ZW6" s="117"/>
      <c r="ZX6" s="117"/>
      <c r="ZY6" s="117"/>
      <c r="ZZ6" s="117"/>
      <c r="AAA6" s="117"/>
      <c r="AAB6" s="117"/>
      <c r="AAC6" s="117"/>
      <c r="AAD6" s="117"/>
      <c r="AAE6" s="117"/>
      <c r="AAF6" s="117"/>
      <c r="AAG6" s="117"/>
      <c r="AAH6" s="117"/>
      <c r="AAI6" s="117"/>
      <c r="AAJ6" s="117"/>
      <c r="AAK6" s="117"/>
      <c r="AAL6" s="117"/>
      <c r="AAM6" s="117"/>
      <c r="AAN6" s="117"/>
      <c r="AAO6" s="117"/>
      <c r="AAP6" s="117"/>
      <c r="AAQ6" s="117"/>
      <c r="AAR6" s="117"/>
      <c r="AAS6" s="117"/>
      <c r="AAT6" s="117"/>
      <c r="AAU6" s="117"/>
      <c r="AAV6" s="117"/>
      <c r="AAW6" s="117"/>
      <c r="AAX6" s="117"/>
      <c r="AAY6" s="117"/>
      <c r="AAZ6" s="117"/>
      <c r="ABA6" s="117"/>
      <c r="ABB6" s="117"/>
      <c r="ABC6" s="117"/>
      <c r="ABD6" s="117"/>
      <c r="ABE6" s="117"/>
      <c r="ABF6" s="117"/>
      <c r="ABG6" s="117"/>
      <c r="ABH6" s="117"/>
      <c r="ABI6" s="117"/>
      <c r="ABJ6" s="117"/>
      <c r="ABK6" s="117"/>
      <c r="ABL6" s="117"/>
      <c r="ABM6" s="117"/>
      <c r="ABN6" s="117"/>
      <c r="ABO6" s="117"/>
      <c r="ABP6" s="117"/>
      <c r="ABQ6" s="117"/>
      <c r="ABR6" s="117"/>
      <c r="ABS6" s="117"/>
      <c r="ABT6" s="117"/>
      <c r="ABU6" s="117"/>
      <c r="ABV6" s="117"/>
      <c r="ABW6" s="117"/>
      <c r="ABX6" s="117"/>
      <c r="ABY6" s="117"/>
      <c r="ABZ6" s="117"/>
      <c r="ACA6" s="117"/>
      <c r="ACB6" s="117"/>
      <c r="ACC6" s="117"/>
      <c r="ACD6" s="117"/>
      <c r="ACE6" s="117"/>
      <c r="ACF6" s="117"/>
      <c r="ACG6" s="117"/>
      <c r="ACH6" s="117"/>
      <c r="ACI6" s="117"/>
      <c r="ACJ6" s="117"/>
      <c r="ACK6" s="117"/>
      <c r="ACL6" s="117"/>
      <c r="ACM6" s="117"/>
      <c r="ACN6" s="117"/>
      <c r="ACO6" s="117"/>
      <c r="ACP6" s="117"/>
      <c r="ACQ6" s="117"/>
      <c r="ACR6" s="117"/>
      <c r="ACS6" s="117"/>
      <c r="ACT6" s="117"/>
      <c r="ACU6" s="117"/>
      <c r="ACV6" s="117"/>
      <c r="ACW6" s="117"/>
      <c r="ACX6" s="117"/>
      <c r="ACY6" s="117"/>
      <c r="ACZ6" s="117"/>
      <c r="ADA6" s="117"/>
      <c r="ADB6" s="117"/>
      <c r="ADC6" s="117"/>
      <c r="ADD6" s="117"/>
      <c r="ADE6" s="117"/>
      <c r="ADF6" s="117"/>
      <c r="ADG6" s="117"/>
      <c r="ADH6" s="117"/>
      <c r="ADI6" s="117"/>
      <c r="ADJ6" s="117"/>
      <c r="ADK6" s="117"/>
      <c r="ADL6" s="117"/>
      <c r="ADM6" s="117"/>
      <c r="ADN6" s="117"/>
      <c r="ADO6" s="117"/>
      <c r="ADP6" s="117"/>
      <c r="ADQ6" s="117"/>
      <c r="ADR6" s="117"/>
      <c r="ADS6" s="117"/>
      <c r="ADT6" s="117"/>
      <c r="ADU6" s="117"/>
      <c r="ADV6" s="117"/>
      <c r="ADW6" s="117"/>
      <c r="ADX6" s="117"/>
      <c r="ADY6" s="117"/>
      <c r="ADZ6" s="117"/>
      <c r="AEA6" s="117"/>
      <c r="AEB6" s="117"/>
      <c r="AEC6" s="117"/>
      <c r="AED6" s="117"/>
      <c r="AEE6" s="117"/>
      <c r="AEF6" s="117"/>
      <c r="AEG6" s="117"/>
      <c r="AEH6" s="117"/>
      <c r="AEI6" s="117"/>
      <c r="AEJ6" s="117"/>
      <c r="AEK6" s="117"/>
      <c r="AEL6" s="117"/>
      <c r="AEM6" s="117"/>
      <c r="AEN6" s="117"/>
      <c r="AEO6" s="117"/>
      <c r="AEP6" s="117"/>
      <c r="AEQ6" s="117"/>
      <c r="AER6" s="117"/>
      <c r="AES6" s="117"/>
      <c r="AET6" s="117"/>
      <c r="AEU6" s="117"/>
      <c r="AEV6" s="117"/>
      <c r="AEW6" s="117"/>
      <c r="AEX6" s="117"/>
      <c r="AEY6" s="117"/>
      <c r="AEZ6" s="117"/>
      <c r="AFA6" s="117"/>
      <c r="AFB6" s="117"/>
      <c r="AFC6" s="117"/>
      <c r="AFD6" s="117"/>
      <c r="AFE6" s="117"/>
      <c r="AFF6" s="117"/>
      <c r="AFG6" s="117"/>
      <c r="AFH6" s="117"/>
      <c r="AFI6" s="117"/>
      <c r="AFJ6" s="117"/>
      <c r="AFK6" s="117"/>
      <c r="AFL6" s="117"/>
      <c r="AFM6" s="117"/>
      <c r="AFN6" s="117"/>
      <c r="AFO6" s="117"/>
      <c r="AFP6" s="117"/>
      <c r="AFQ6" s="117"/>
      <c r="AFR6" s="117"/>
      <c r="AFS6" s="117"/>
      <c r="AFT6" s="117"/>
      <c r="AFU6" s="117"/>
      <c r="AFV6" s="117"/>
      <c r="AFW6" s="117"/>
      <c r="AFX6" s="117"/>
      <c r="AFY6" s="117"/>
      <c r="AFZ6" s="117"/>
      <c r="AGA6" s="117"/>
      <c r="AGB6" s="117"/>
      <c r="AGC6" s="117"/>
      <c r="AGD6" s="117"/>
      <c r="AGE6" s="117"/>
      <c r="AGF6" s="117"/>
      <c r="AGG6" s="117"/>
      <c r="AGH6" s="117"/>
      <c r="AGI6" s="117"/>
      <c r="AGJ6" s="117"/>
      <c r="AGK6" s="117"/>
      <c r="AGL6" s="117"/>
      <c r="AGM6" s="117"/>
      <c r="AGN6" s="117"/>
      <c r="AGO6" s="117"/>
      <c r="AGP6" s="117"/>
      <c r="AGQ6" s="117"/>
      <c r="AGR6" s="117"/>
      <c r="AGS6" s="117"/>
      <c r="AGT6" s="117"/>
      <c r="AGU6" s="117"/>
      <c r="AGV6" s="117"/>
      <c r="AGW6" s="117"/>
      <c r="AGX6" s="117"/>
      <c r="AGY6" s="117"/>
      <c r="AGZ6" s="117"/>
      <c r="AHA6" s="117"/>
      <c r="AHB6" s="117"/>
      <c r="AHC6" s="117"/>
      <c r="AHD6" s="117"/>
      <c r="AHE6" s="117"/>
      <c r="AHF6" s="117"/>
      <c r="AHG6" s="117"/>
      <c r="AHH6" s="117"/>
      <c r="AHI6" s="117"/>
      <c r="AHJ6" s="117"/>
      <c r="AHK6" s="117"/>
      <c r="AHL6" s="117"/>
      <c r="AHM6" s="117"/>
      <c r="AHN6" s="117"/>
      <c r="AHO6" s="117"/>
      <c r="AHP6" s="117"/>
      <c r="AHQ6" s="117"/>
      <c r="AHR6" s="117"/>
      <c r="AHS6" s="117"/>
      <c r="AHT6" s="117"/>
      <c r="AHU6" s="117"/>
      <c r="AHV6" s="117"/>
      <c r="AHW6" s="117"/>
      <c r="AHX6" s="117"/>
      <c r="AHY6" s="117"/>
      <c r="AHZ6" s="117"/>
      <c r="AIA6" s="117"/>
      <c r="AIB6" s="117"/>
      <c r="AIC6" s="117"/>
      <c r="AID6" s="117"/>
      <c r="AIE6" s="117"/>
      <c r="AIF6" s="117"/>
      <c r="AIG6" s="117"/>
      <c r="AIH6" s="117"/>
      <c r="AII6" s="117"/>
      <c r="AIJ6" s="117"/>
      <c r="AIK6" s="117"/>
      <c r="AIL6" s="117"/>
      <c r="AIM6" s="117"/>
      <c r="AIN6" s="117"/>
      <c r="AIO6" s="117"/>
      <c r="AIP6" s="117"/>
      <c r="AIQ6" s="117"/>
      <c r="AIR6" s="117"/>
      <c r="AIS6" s="117"/>
      <c r="AIT6" s="117"/>
      <c r="AIU6" s="117"/>
      <c r="AIV6" s="117"/>
      <c r="AIW6" s="117"/>
      <c r="AIX6" s="117"/>
      <c r="AIY6" s="117"/>
      <c r="AIZ6" s="117"/>
      <c r="AJA6" s="117"/>
      <c r="AJB6" s="117"/>
      <c r="AJC6" s="117"/>
      <c r="AJD6" s="117"/>
      <c r="AJE6" s="117"/>
      <c r="AJF6" s="117"/>
      <c r="AJG6" s="117"/>
      <c r="AJH6" s="117"/>
      <c r="AJI6" s="117"/>
      <c r="AJJ6" s="117"/>
      <c r="AJK6" s="117"/>
      <c r="AJL6" s="117"/>
      <c r="AJM6" s="117"/>
      <c r="AJN6" s="117"/>
      <c r="AJO6" s="117"/>
      <c r="AJP6" s="117"/>
      <c r="AJQ6" s="117"/>
      <c r="AJR6" s="117"/>
      <c r="AJS6" s="117"/>
      <c r="AJT6" s="117"/>
      <c r="AJU6" s="117"/>
      <c r="AJV6" s="117"/>
      <c r="AJW6" s="117"/>
      <c r="AJX6" s="117"/>
      <c r="AJY6" s="117"/>
      <c r="AJZ6" s="117"/>
      <c r="AKA6" s="117"/>
      <c r="AKB6" s="117"/>
      <c r="AKC6" s="117"/>
      <c r="AKD6" s="117"/>
      <c r="AKE6" s="117"/>
      <c r="AKF6" s="117"/>
      <c r="AKG6" s="117"/>
      <c r="AKH6" s="117"/>
      <c r="AKI6" s="117"/>
      <c r="AKJ6" s="117"/>
      <c r="AKK6" s="117"/>
      <c r="AKL6" s="117"/>
      <c r="AKM6" s="117"/>
      <c r="AKN6" s="117"/>
      <c r="AKO6" s="117"/>
      <c r="AKP6" s="117"/>
      <c r="AKQ6" s="117"/>
      <c r="AKR6" s="117"/>
      <c r="AKS6" s="117"/>
      <c r="AKT6" s="117"/>
      <c r="AKU6" s="117"/>
      <c r="AKV6" s="117"/>
      <c r="AKW6" s="117"/>
      <c r="AKX6" s="117"/>
      <c r="AKY6" s="117"/>
      <c r="AKZ6" s="117"/>
      <c r="ALA6" s="117"/>
      <c r="ALB6" s="117"/>
      <c r="ALC6" s="117"/>
      <c r="ALD6" s="117"/>
      <c r="ALE6" s="117"/>
      <c r="ALF6" s="117"/>
      <c r="ALG6" s="117"/>
      <c r="ALH6" s="117"/>
      <c r="ALI6" s="117"/>
      <c r="ALJ6" s="117"/>
      <c r="ALK6" s="117"/>
      <c r="ALL6" s="117"/>
      <c r="ALM6" s="117"/>
      <c r="ALN6" s="117"/>
      <c r="ALO6" s="117"/>
      <c r="ALP6" s="117"/>
      <c r="ALQ6" s="117"/>
      <c r="ALR6" s="117"/>
      <c r="ALS6" s="117"/>
      <c r="ALT6" s="117"/>
      <c r="ALU6" s="117"/>
      <c r="ALV6" s="117"/>
      <c r="ALW6" s="117"/>
      <c r="ALX6" s="117"/>
      <c r="ALY6" s="117"/>
      <c r="ALZ6" s="117"/>
      <c r="AMA6" s="117"/>
      <c r="AMB6" s="117"/>
      <c r="AMC6" s="117"/>
      <c r="AMD6" s="117"/>
      <c r="AME6" s="117"/>
      <c r="AMF6" s="117"/>
      <c r="AMG6" s="117"/>
      <c r="AMH6" s="117"/>
      <c r="AMI6" s="117"/>
      <c r="AMJ6" s="117"/>
      <c r="AMK6" s="117"/>
      <c r="AML6" s="117"/>
    </row>
    <row r="7" spans="1:1026" ht="47.25">
      <c r="A7" s="109"/>
      <c r="B7" s="110" t="s">
        <v>1402</v>
      </c>
      <c r="C7" s="117">
        <v>35</v>
      </c>
      <c r="D7" s="110" t="s">
        <v>10</v>
      </c>
      <c r="E7" s="135">
        <v>1</v>
      </c>
      <c r="F7" s="135" t="s">
        <v>1210</v>
      </c>
      <c r="G7" s="140" t="s">
        <v>1444</v>
      </c>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7"/>
      <c r="CK7" s="117"/>
      <c r="CL7" s="117"/>
      <c r="CM7" s="117"/>
      <c r="CN7" s="117"/>
      <c r="CO7" s="117"/>
      <c r="CP7" s="117"/>
      <c r="CQ7" s="117"/>
      <c r="CR7" s="117"/>
      <c r="CS7" s="117"/>
      <c r="CT7" s="117"/>
      <c r="CU7" s="117"/>
      <c r="CV7" s="117"/>
      <c r="CW7" s="117"/>
      <c r="CX7" s="117"/>
      <c r="CY7" s="117"/>
      <c r="CZ7" s="117"/>
      <c r="DA7" s="117"/>
      <c r="DB7" s="117"/>
      <c r="DC7" s="117"/>
      <c r="DD7" s="117"/>
      <c r="DE7" s="117"/>
      <c r="DF7" s="117"/>
      <c r="DG7" s="117"/>
      <c r="DH7" s="117"/>
      <c r="DI7" s="117"/>
      <c r="DJ7" s="117"/>
      <c r="DK7" s="117"/>
      <c r="DL7" s="117"/>
      <c r="DM7" s="117"/>
      <c r="DN7" s="117"/>
      <c r="DO7" s="117"/>
      <c r="DP7" s="117"/>
      <c r="DQ7" s="117"/>
      <c r="DR7" s="117"/>
      <c r="DS7" s="117"/>
      <c r="DT7" s="117"/>
      <c r="DU7" s="117"/>
      <c r="DV7" s="117"/>
      <c r="DW7" s="117"/>
      <c r="DX7" s="117"/>
      <c r="DY7" s="117"/>
      <c r="DZ7" s="117"/>
      <c r="EA7" s="117"/>
      <c r="EB7" s="117"/>
      <c r="EC7" s="117"/>
      <c r="ED7" s="117"/>
      <c r="EE7" s="117"/>
      <c r="EF7" s="117"/>
      <c r="EG7" s="117"/>
      <c r="EH7" s="117"/>
      <c r="EI7" s="117"/>
      <c r="EJ7" s="117"/>
      <c r="EK7" s="117"/>
      <c r="EL7" s="117"/>
      <c r="EM7" s="117"/>
      <c r="EN7" s="117"/>
      <c r="EO7" s="117"/>
      <c r="EP7" s="117"/>
      <c r="EQ7" s="117"/>
      <c r="ER7" s="117"/>
      <c r="ES7" s="117"/>
      <c r="ET7" s="117"/>
      <c r="EU7" s="117"/>
      <c r="EV7" s="117"/>
      <c r="EW7" s="117"/>
      <c r="EX7" s="117"/>
      <c r="EY7" s="117"/>
      <c r="EZ7" s="117"/>
      <c r="FA7" s="117"/>
      <c r="FB7" s="117"/>
      <c r="FC7" s="117"/>
      <c r="FD7" s="117"/>
      <c r="FE7" s="117"/>
      <c r="FF7" s="117"/>
      <c r="FG7" s="117"/>
      <c r="FH7" s="117"/>
      <c r="FI7" s="117"/>
      <c r="FJ7" s="117"/>
      <c r="FK7" s="117"/>
      <c r="FL7" s="117"/>
      <c r="FM7" s="117"/>
      <c r="FN7" s="117"/>
      <c r="FO7" s="117"/>
      <c r="FP7" s="117"/>
      <c r="FQ7" s="117"/>
      <c r="FR7" s="117"/>
      <c r="FS7" s="117"/>
      <c r="FT7" s="117"/>
      <c r="FU7" s="117"/>
      <c r="FV7" s="117"/>
      <c r="FW7" s="117"/>
      <c r="FX7" s="117"/>
      <c r="FY7" s="117"/>
      <c r="FZ7" s="117"/>
      <c r="GA7" s="117"/>
      <c r="GB7" s="117"/>
      <c r="GC7" s="117"/>
      <c r="GD7" s="117"/>
      <c r="GE7" s="117"/>
      <c r="GF7" s="117"/>
      <c r="GG7" s="117"/>
      <c r="GH7" s="117"/>
      <c r="GI7" s="117"/>
      <c r="GJ7" s="117"/>
      <c r="GK7" s="117"/>
      <c r="GL7" s="117"/>
      <c r="GM7" s="117"/>
      <c r="GN7" s="117"/>
      <c r="GO7" s="117"/>
      <c r="GP7" s="117"/>
      <c r="GQ7" s="117"/>
      <c r="GR7" s="117"/>
      <c r="GS7" s="117"/>
      <c r="GT7" s="117"/>
      <c r="GU7" s="117"/>
      <c r="GV7" s="117"/>
      <c r="GW7" s="117"/>
      <c r="GX7" s="117"/>
      <c r="GY7" s="117"/>
      <c r="GZ7" s="117"/>
      <c r="HA7" s="117"/>
      <c r="HB7" s="117"/>
      <c r="HC7" s="117"/>
      <c r="HD7" s="117"/>
      <c r="HE7" s="117"/>
      <c r="HF7" s="117"/>
      <c r="HG7" s="117"/>
      <c r="HH7" s="117"/>
      <c r="HI7" s="117"/>
      <c r="HJ7" s="117"/>
      <c r="HK7" s="117"/>
      <c r="HL7" s="117"/>
      <c r="HM7" s="117"/>
      <c r="HN7" s="117"/>
      <c r="HO7" s="117"/>
      <c r="HP7" s="117"/>
      <c r="HQ7" s="117"/>
      <c r="HR7" s="117"/>
      <c r="HS7" s="117"/>
      <c r="HT7" s="117"/>
      <c r="HU7" s="117"/>
      <c r="HV7" s="117"/>
      <c r="HW7" s="117"/>
      <c r="HX7" s="117"/>
      <c r="HY7" s="117"/>
      <c r="HZ7" s="117"/>
      <c r="IA7" s="117"/>
      <c r="IB7" s="117"/>
      <c r="IC7" s="117"/>
      <c r="ID7" s="117"/>
      <c r="IE7" s="117"/>
      <c r="IF7" s="117"/>
      <c r="IG7" s="117"/>
      <c r="IH7" s="117"/>
      <c r="II7" s="117"/>
      <c r="IJ7" s="117"/>
      <c r="IK7" s="117"/>
      <c r="IL7" s="117"/>
      <c r="IM7" s="117"/>
      <c r="IN7" s="117"/>
      <c r="IO7" s="117"/>
      <c r="IP7" s="117"/>
      <c r="IQ7" s="117"/>
      <c r="IR7" s="117"/>
      <c r="IS7" s="117"/>
      <c r="IT7" s="117"/>
      <c r="IU7" s="117"/>
      <c r="IV7" s="117"/>
      <c r="IW7" s="117"/>
      <c r="IX7" s="117"/>
      <c r="IY7" s="117"/>
      <c r="IZ7" s="117"/>
      <c r="JA7" s="117"/>
      <c r="JB7" s="117"/>
      <c r="JC7" s="117"/>
      <c r="JD7" s="117"/>
      <c r="JE7" s="117"/>
      <c r="JF7" s="117"/>
      <c r="JG7" s="117"/>
      <c r="JH7" s="117"/>
      <c r="JI7" s="117"/>
      <c r="JJ7" s="117"/>
      <c r="JK7" s="117"/>
      <c r="JL7" s="117"/>
      <c r="JM7" s="117"/>
      <c r="JN7" s="117"/>
      <c r="JO7" s="117"/>
      <c r="JP7" s="117"/>
      <c r="JQ7" s="117"/>
      <c r="JR7" s="117"/>
      <c r="JS7" s="117"/>
      <c r="JT7" s="117"/>
      <c r="JU7" s="117"/>
      <c r="JV7" s="117"/>
      <c r="JW7" s="117"/>
      <c r="JX7" s="117"/>
      <c r="JY7" s="117"/>
      <c r="JZ7" s="117"/>
      <c r="KA7" s="117"/>
      <c r="KB7" s="117"/>
      <c r="KC7" s="117"/>
      <c r="KD7" s="117"/>
      <c r="KE7" s="117"/>
      <c r="KF7" s="117"/>
      <c r="KG7" s="117"/>
      <c r="KH7" s="117"/>
      <c r="KI7" s="117"/>
      <c r="KJ7" s="117"/>
      <c r="KK7" s="117"/>
      <c r="KL7" s="117"/>
      <c r="KM7" s="117"/>
      <c r="KN7" s="117"/>
      <c r="KO7" s="117"/>
      <c r="KP7" s="117"/>
      <c r="KQ7" s="117"/>
      <c r="KR7" s="117"/>
      <c r="KS7" s="117"/>
      <c r="KT7" s="117"/>
      <c r="KU7" s="117"/>
      <c r="KV7" s="117"/>
      <c r="KW7" s="117"/>
      <c r="KX7" s="117"/>
      <c r="KY7" s="117"/>
      <c r="KZ7" s="117"/>
      <c r="LA7" s="117"/>
      <c r="LB7" s="117"/>
      <c r="LC7" s="117"/>
      <c r="LD7" s="117"/>
      <c r="LE7" s="117"/>
      <c r="LF7" s="117"/>
      <c r="LG7" s="117"/>
      <c r="LH7" s="117"/>
      <c r="LI7" s="117"/>
      <c r="LJ7" s="117"/>
      <c r="LK7" s="117"/>
      <c r="LL7" s="117"/>
      <c r="LM7" s="117"/>
      <c r="LN7" s="117"/>
      <c r="LO7" s="117"/>
      <c r="LP7" s="117"/>
      <c r="LQ7" s="117"/>
      <c r="LR7" s="117"/>
      <c r="LS7" s="117"/>
      <c r="LT7" s="117"/>
      <c r="LU7" s="117"/>
      <c r="LV7" s="117"/>
      <c r="LW7" s="117"/>
      <c r="LX7" s="117"/>
      <c r="LY7" s="117"/>
      <c r="LZ7" s="117"/>
      <c r="MA7" s="117"/>
      <c r="MB7" s="117"/>
      <c r="MC7" s="117"/>
      <c r="MD7" s="117"/>
      <c r="ME7" s="117"/>
      <c r="MF7" s="117"/>
      <c r="MG7" s="117"/>
      <c r="MH7" s="117"/>
      <c r="MI7" s="117"/>
      <c r="MJ7" s="117"/>
      <c r="MK7" s="117"/>
      <c r="ML7" s="117"/>
      <c r="MM7" s="117"/>
      <c r="MN7" s="117"/>
      <c r="MO7" s="117"/>
      <c r="MP7" s="117"/>
      <c r="MQ7" s="117"/>
      <c r="MR7" s="117"/>
      <c r="MS7" s="117"/>
      <c r="MT7" s="117"/>
      <c r="MU7" s="117"/>
      <c r="MV7" s="117"/>
      <c r="MW7" s="117"/>
      <c r="MX7" s="117"/>
      <c r="MY7" s="117"/>
      <c r="MZ7" s="117"/>
      <c r="NA7" s="117"/>
      <c r="NB7" s="117"/>
      <c r="NC7" s="117"/>
      <c r="ND7" s="117"/>
      <c r="NE7" s="117"/>
      <c r="NF7" s="117"/>
      <c r="NG7" s="117"/>
      <c r="NH7" s="117"/>
      <c r="NI7" s="117"/>
      <c r="NJ7" s="117"/>
      <c r="NK7" s="117"/>
      <c r="NL7" s="117"/>
      <c r="NM7" s="117"/>
      <c r="NN7" s="117"/>
      <c r="NO7" s="117"/>
      <c r="NP7" s="117"/>
      <c r="NQ7" s="117"/>
      <c r="NR7" s="117"/>
      <c r="NS7" s="117"/>
      <c r="NT7" s="117"/>
      <c r="NU7" s="117"/>
      <c r="NV7" s="117"/>
      <c r="NW7" s="117"/>
      <c r="NX7" s="117"/>
      <c r="NY7" s="117"/>
      <c r="NZ7" s="117"/>
      <c r="OA7" s="117"/>
      <c r="OB7" s="117"/>
      <c r="OC7" s="117"/>
      <c r="OD7" s="117"/>
      <c r="OE7" s="117"/>
      <c r="OF7" s="117"/>
      <c r="OG7" s="117"/>
      <c r="OH7" s="117"/>
      <c r="OI7" s="117"/>
      <c r="OJ7" s="117"/>
      <c r="OK7" s="117"/>
      <c r="OL7" s="117"/>
      <c r="OM7" s="117"/>
      <c r="ON7" s="117"/>
      <c r="OO7" s="117"/>
      <c r="OP7" s="117"/>
      <c r="OQ7" s="117"/>
      <c r="OR7" s="117"/>
      <c r="OS7" s="117"/>
      <c r="OT7" s="117"/>
      <c r="OU7" s="117"/>
      <c r="OV7" s="117"/>
      <c r="OW7" s="117"/>
      <c r="OX7" s="117"/>
      <c r="OY7" s="117"/>
      <c r="OZ7" s="117"/>
      <c r="PA7" s="117"/>
      <c r="PB7" s="117"/>
      <c r="PC7" s="117"/>
      <c r="PD7" s="117"/>
      <c r="PE7" s="117"/>
      <c r="PF7" s="117"/>
      <c r="PG7" s="117"/>
      <c r="PH7" s="117"/>
      <c r="PI7" s="117"/>
      <c r="PJ7" s="117"/>
      <c r="PK7" s="117"/>
      <c r="PL7" s="117"/>
      <c r="PM7" s="117"/>
      <c r="PN7" s="117"/>
      <c r="PO7" s="117"/>
      <c r="PP7" s="117"/>
      <c r="PQ7" s="117"/>
      <c r="PR7" s="117"/>
      <c r="PS7" s="117"/>
      <c r="PT7" s="117"/>
      <c r="PU7" s="117"/>
      <c r="PV7" s="117"/>
      <c r="PW7" s="117"/>
      <c r="PX7" s="117"/>
      <c r="PY7" s="117"/>
      <c r="PZ7" s="117"/>
      <c r="QA7" s="117"/>
      <c r="QB7" s="117"/>
      <c r="QC7" s="117"/>
      <c r="QD7" s="117"/>
      <c r="QE7" s="117"/>
      <c r="QF7" s="117"/>
      <c r="QG7" s="117"/>
      <c r="QH7" s="117"/>
      <c r="QI7" s="117"/>
      <c r="QJ7" s="117"/>
      <c r="QK7" s="117"/>
      <c r="QL7" s="117"/>
      <c r="QM7" s="117"/>
      <c r="QN7" s="117"/>
      <c r="QO7" s="117"/>
      <c r="QP7" s="117"/>
      <c r="QQ7" s="117"/>
      <c r="QR7" s="117"/>
      <c r="QS7" s="117"/>
      <c r="QT7" s="117"/>
      <c r="QU7" s="117"/>
      <c r="QV7" s="117"/>
      <c r="QW7" s="117"/>
      <c r="QX7" s="117"/>
      <c r="QY7" s="117"/>
      <c r="QZ7" s="117"/>
      <c r="RA7" s="117"/>
      <c r="RB7" s="117"/>
      <c r="RC7" s="117"/>
      <c r="RD7" s="117"/>
      <c r="RE7" s="117"/>
      <c r="RF7" s="117"/>
      <c r="RG7" s="117"/>
      <c r="RH7" s="117"/>
      <c r="RI7" s="117"/>
      <c r="RJ7" s="117"/>
      <c r="RK7" s="117"/>
      <c r="RL7" s="117"/>
      <c r="RM7" s="117"/>
      <c r="RN7" s="117"/>
      <c r="RO7" s="117"/>
      <c r="RP7" s="117"/>
      <c r="RQ7" s="117"/>
      <c r="RR7" s="117"/>
      <c r="RS7" s="117"/>
      <c r="RT7" s="117"/>
      <c r="RU7" s="117"/>
      <c r="RV7" s="117"/>
      <c r="RW7" s="117"/>
      <c r="RX7" s="117"/>
      <c r="RY7" s="117"/>
      <c r="RZ7" s="117"/>
      <c r="SA7" s="117"/>
      <c r="SB7" s="117"/>
      <c r="SC7" s="117"/>
      <c r="SD7" s="117"/>
      <c r="SE7" s="117"/>
      <c r="SF7" s="117"/>
      <c r="SG7" s="117"/>
      <c r="SH7" s="117"/>
      <c r="SI7" s="117"/>
      <c r="SJ7" s="117"/>
      <c r="SK7" s="117"/>
      <c r="SL7" s="117"/>
      <c r="SM7" s="117"/>
      <c r="SN7" s="117"/>
      <c r="SO7" s="117"/>
      <c r="SP7" s="117"/>
      <c r="SQ7" s="117"/>
      <c r="SR7" s="117"/>
      <c r="SS7" s="117"/>
      <c r="ST7" s="117"/>
      <c r="SU7" s="117"/>
      <c r="SV7" s="117"/>
      <c r="SW7" s="117"/>
      <c r="SX7" s="117"/>
      <c r="SY7" s="117"/>
      <c r="SZ7" s="117"/>
      <c r="TA7" s="117"/>
      <c r="TB7" s="117"/>
      <c r="TC7" s="117"/>
      <c r="TD7" s="117"/>
      <c r="TE7" s="117"/>
      <c r="TF7" s="117"/>
      <c r="TG7" s="117"/>
      <c r="TH7" s="117"/>
      <c r="TI7" s="117"/>
      <c r="TJ7" s="117"/>
      <c r="TK7" s="117"/>
      <c r="TL7" s="117"/>
      <c r="TM7" s="117"/>
      <c r="TN7" s="117"/>
      <c r="TO7" s="117"/>
      <c r="TP7" s="117"/>
      <c r="TQ7" s="117"/>
      <c r="TR7" s="117"/>
      <c r="TS7" s="117"/>
      <c r="TT7" s="117"/>
      <c r="TU7" s="117"/>
      <c r="TV7" s="117"/>
      <c r="TW7" s="117"/>
      <c r="TX7" s="117"/>
      <c r="TY7" s="117"/>
      <c r="TZ7" s="117"/>
      <c r="UA7" s="117"/>
      <c r="UB7" s="117"/>
      <c r="UC7" s="117"/>
      <c r="UD7" s="117"/>
      <c r="UE7" s="117"/>
      <c r="UF7" s="117"/>
      <c r="UG7" s="117"/>
      <c r="UH7" s="117"/>
      <c r="UI7" s="117"/>
      <c r="UJ7" s="117"/>
      <c r="UK7" s="117"/>
      <c r="UL7" s="117"/>
      <c r="UM7" s="117"/>
      <c r="UN7" s="117"/>
      <c r="UO7" s="117"/>
      <c r="UP7" s="117"/>
      <c r="UQ7" s="117"/>
      <c r="UR7" s="117"/>
      <c r="US7" s="117"/>
      <c r="UT7" s="117"/>
      <c r="UU7" s="117"/>
      <c r="UV7" s="117"/>
      <c r="UW7" s="117"/>
      <c r="UX7" s="117"/>
      <c r="UY7" s="117"/>
      <c r="UZ7" s="117"/>
      <c r="VA7" s="117"/>
      <c r="VB7" s="117"/>
      <c r="VC7" s="117"/>
      <c r="VD7" s="117"/>
      <c r="VE7" s="117"/>
      <c r="VF7" s="117"/>
      <c r="VG7" s="117"/>
      <c r="VH7" s="117"/>
      <c r="VI7" s="117"/>
      <c r="VJ7" s="117"/>
      <c r="VK7" s="117"/>
      <c r="VL7" s="117"/>
      <c r="VM7" s="117"/>
      <c r="VN7" s="117"/>
      <c r="VO7" s="117"/>
      <c r="VP7" s="117"/>
      <c r="VQ7" s="117"/>
      <c r="VR7" s="117"/>
      <c r="VS7" s="117"/>
      <c r="VT7" s="117"/>
      <c r="VU7" s="117"/>
      <c r="VV7" s="117"/>
      <c r="VW7" s="117"/>
      <c r="VX7" s="117"/>
      <c r="VY7" s="117"/>
      <c r="VZ7" s="117"/>
      <c r="WA7" s="117"/>
      <c r="WB7" s="117"/>
      <c r="WC7" s="117"/>
      <c r="WD7" s="117"/>
      <c r="WE7" s="117"/>
      <c r="WF7" s="117"/>
      <c r="WG7" s="117"/>
      <c r="WH7" s="117"/>
      <c r="WI7" s="117"/>
      <c r="WJ7" s="117"/>
      <c r="WK7" s="117"/>
      <c r="WL7" s="117"/>
      <c r="WM7" s="117"/>
      <c r="WN7" s="117"/>
      <c r="WO7" s="117"/>
      <c r="WP7" s="117"/>
      <c r="WQ7" s="117"/>
      <c r="WR7" s="117"/>
      <c r="WS7" s="117"/>
      <c r="WT7" s="117"/>
      <c r="WU7" s="117"/>
      <c r="WV7" s="117"/>
      <c r="WW7" s="117"/>
      <c r="WX7" s="117"/>
      <c r="WY7" s="117"/>
      <c r="WZ7" s="117"/>
      <c r="XA7" s="117"/>
      <c r="XB7" s="117"/>
      <c r="XC7" s="117"/>
      <c r="XD7" s="117"/>
      <c r="XE7" s="117"/>
      <c r="XF7" s="117"/>
      <c r="XG7" s="117"/>
      <c r="XH7" s="117"/>
      <c r="XI7" s="117"/>
      <c r="XJ7" s="117"/>
      <c r="XK7" s="117"/>
      <c r="XL7" s="117"/>
      <c r="XM7" s="117"/>
      <c r="XN7" s="117"/>
      <c r="XO7" s="117"/>
      <c r="XP7" s="117"/>
      <c r="XQ7" s="117"/>
      <c r="XR7" s="117"/>
      <c r="XS7" s="117"/>
      <c r="XT7" s="117"/>
      <c r="XU7" s="117"/>
      <c r="XV7" s="117"/>
      <c r="XW7" s="117"/>
      <c r="XX7" s="117"/>
      <c r="XY7" s="117"/>
      <c r="XZ7" s="117"/>
      <c r="YA7" s="117"/>
      <c r="YB7" s="117"/>
      <c r="YC7" s="117"/>
      <c r="YD7" s="117"/>
      <c r="YE7" s="117"/>
      <c r="YF7" s="117"/>
      <c r="YG7" s="117"/>
      <c r="YH7" s="117"/>
      <c r="YI7" s="117"/>
      <c r="YJ7" s="117"/>
      <c r="YK7" s="117"/>
      <c r="YL7" s="117"/>
      <c r="YM7" s="117"/>
      <c r="YN7" s="117"/>
      <c r="YO7" s="117"/>
      <c r="YP7" s="117"/>
      <c r="YQ7" s="117"/>
      <c r="YR7" s="117"/>
      <c r="YS7" s="117"/>
      <c r="YT7" s="117"/>
      <c r="YU7" s="117"/>
      <c r="YV7" s="117"/>
      <c r="YW7" s="117"/>
      <c r="YX7" s="117"/>
      <c r="YY7" s="117"/>
      <c r="YZ7" s="117"/>
      <c r="ZA7" s="117"/>
      <c r="ZB7" s="117"/>
      <c r="ZC7" s="117"/>
      <c r="ZD7" s="117"/>
      <c r="ZE7" s="117"/>
      <c r="ZF7" s="117"/>
      <c r="ZG7" s="117"/>
      <c r="ZH7" s="117"/>
      <c r="ZI7" s="117"/>
      <c r="ZJ7" s="117"/>
      <c r="ZK7" s="117"/>
      <c r="ZL7" s="117"/>
      <c r="ZM7" s="117"/>
      <c r="ZN7" s="117"/>
      <c r="ZO7" s="117"/>
      <c r="ZP7" s="117"/>
      <c r="ZQ7" s="117"/>
      <c r="ZR7" s="117"/>
      <c r="ZS7" s="117"/>
      <c r="ZT7" s="117"/>
      <c r="ZU7" s="117"/>
      <c r="ZV7" s="117"/>
      <c r="ZW7" s="117"/>
      <c r="ZX7" s="117"/>
      <c r="ZY7" s="117"/>
      <c r="ZZ7" s="117"/>
      <c r="AAA7" s="117"/>
      <c r="AAB7" s="117"/>
      <c r="AAC7" s="117"/>
      <c r="AAD7" s="117"/>
      <c r="AAE7" s="117"/>
      <c r="AAF7" s="117"/>
      <c r="AAG7" s="117"/>
      <c r="AAH7" s="117"/>
      <c r="AAI7" s="117"/>
      <c r="AAJ7" s="117"/>
      <c r="AAK7" s="117"/>
      <c r="AAL7" s="117"/>
      <c r="AAM7" s="117"/>
      <c r="AAN7" s="117"/>
      <c r="AAO7" s="117"/>
      <c r="AAP7" s="117"/>
      <c r="AAQ7" s="117"/>
      <c r="AAR7" s="117"/>
      <c r="AAS7" s="117"/>
      <c r="AAT7" s="117"/>
      <c r="AAU7" s="117"/>
      <c r="AAV7" s="117"/>
      <c r="AAW7" s="117"/>
      <c r="AAX7" s="117"/>
      <c r="AAY7" s="117"/>
      <c r="AAZ7" s="117"/>
      <c r="ABA7" s="117"/>
      <c r="ABB7" s="117"/>
      <c r="ABC7" s="117"/>
      <c r="ABD7" s="117"/>
      <c r="ABE7" s="117"/>
      <c r="ABF7" s="117"/>
      <c r="ABG7" s="117"/>
      <c r="ABH7" s="117"/>
      <c r="ABI7" s="117"/>
      <c r="ABJ7" s="117"/>
      <c r="ABK7" s="117"/>
      <c r="ABL7" s="117"/>
      <c r="ABM7" s="117"/>
      <c r="ABN7" s="117"/>
      <c r="ABO7" s="117"/>
      <c r="ABP7" s="117"/>
      <c r="ABQ7" s="117"/>
      <c r="ABR7" s="117"/>
      <c r="ABS7" s="117"/>
      <c r="ABT7" s="117"/>
      <c r="ABU7" s="117"/>
      <c r="ABV7" s="117"/>
      <c r="ABW7" s="117"/>
      <c r="ABX7" s="117"/>
      <c r="ABY7" s="117"/>
      <c r="ABZ7" s="117"/>
      <c r="ACA7" s="117"/>
      <c r="ACB7" s="117"/>
      <c r="ACC7" s="117"/>
      <c r="ACD7" s="117"/>
      <c r="ACE7" s="117"/>
      <c r="ACF7" s="117"/>
      <c r="ACG7" s="117"/>
      <c r="ACH7" s="117"/>
      <c r="ACI7" s="117"/>
      <c r="ACJ7" s="117"/>
      <c r="ACK7" s="117"/>
      <c r="ACL7" s="117"/>
      <c r="ACM7" s="117"/>
      <c r="ACN7" s="117"/>
      <c r="ACO7" s="117"/>
      <c r="ACP7" s="117"/>
      <c r="ACQ7" s="117"/>
      <c r="ACR7" s="117"/>
      <c r="ACS7" s="117"/>
      <c r="ACT7" s="117"/>
      <c r="ACU7" s="117"/>
      <c r="ACV7" s="117"/>
      <c r="ACW7" s="117"/>
      <c r="ACX7" s="117"/>
      <c r="ACY7" s="117"/>
      <c r="ACZ7" s="117"/>
      <c r="ADA7" s="117"/>
      <c r="ADB7" s="117"/>
      <c r="ADC7" s="117"/>
      <c r="ADD7" s="117"/>
      <c r="ADE7" s="117"/>
      <c r="ADF7" s="117"/>
      <c r="ADG7" s="117"/>
      <c r="ADH7" s="117"/>
      <c r="ADI7" s="117"/>
      <c r="ADJ7" s="117"/>
      <c r="ADK7" s="117"/>
      <c r="ADL7" s="117"/>
      <c r="ADM7" s="117"/>
      <c r="ADN7" s="117"/>
      <c r="ADO7" s="117"/>
      <c r="ADP7" s="117"/>
      <c r="ADQ7" s="117"/>
      <c r="ADR7" s="117"/>
      <c r="ADS7" s="117"/>
      <c r="ADT7" s="117"/>
      <c r="ADU7" s="117"/>
      <c r="ADV7" s="117"/>
      <c r="ADW7" s="117"/>
      <c r="ADX7" s="117"/>
      <c r="ADY7" s="117"/>
      <c r="ADZ7" s="117"/>
      <c r="AEA7" s="117"/>
      <c r="AEB7" s="117"/>
      <c r="AEC7" s="117"/>
      <c r="AED7" s="117"/>
      <c r="AEE7" s="117"/>
      <c r="AEF7" s="117"/>
      <c r="AEG7" s="117"/>
      <c r="AEH7" s="117"/>
      <c r="AEI7" s="117"/>
      <c r="AEJ7" s="117"/>
      <c r="AEK7" s="117"/>
      <c r="AEL7" s="117"/>
      <c r="AEM7" s="117"/>
      <c r="AEN7" s="117"/>
      <c r="AEO7" s="117"/>
      <c r="AEP7" s="117"/>
      <c r="AEQ7" s="117"/>
      <c r="AER7" s="117"/>
      <c r="AES7" s="117"/>
      <c r="AET7" s="117"/>
      <c r="AEU7" s="117"/>
      <c r="AEV7" s="117"/>
      <c r="AEW7" s="117"/>
      <c r="AEX7" s="117"/>
      <c r="AEY7" s="117"/>
      <c r="AEZ7" s="117"/>
      <c r="AFA7" s="117"/>
      <c r="AFB7" s="117"/>
      <c r="AFC7" s="117"/>
      <c r="AFD7" s="117"/>
      <c r="AFE7" s="117"/>
      <c r="AFF7" s="117"/>
      <c r="AFG7" s="117"/>
      <c r="AFH7" s="117"/>
      <c r="AFI7" s="117"/>
      <c r="AFJ7" s="117"/>
      <c r="AFK7" s="117"/>
      <c r="AFL7" s="117"/>
      <c r="AFM7" s="117"/>
      <c r="AFN7" s="117"/>
      <c r="AFO7" s="117"/>
      <c r="AFP7" s="117"/>
      <c r="AFQ7" s="117"/>
      <c r="AFR7" s="117"/>
      <c r="AFS7" s="117"/>
      <c r="AFT7" s="117"/>
      <c r="AFU7" s="117"/>
      <c r="AFV7" s="117"/>
      <c r="AFW7" s="117"/>
      <c r="AFX7" s="117"/>
      <c r="AFY7" s="117"/>
      <c r="AFZ7" s="117"/>
      <c r="AGA7" s="117"/>
      <c r="AGB7" s="117"/>
      <c r="AGC7" s="117"/>
      <c r="AGD7" s="117"/>
      <c r="AGE7" s="117"/>
      <c r="AGF7" s="117"/>
      <c r="AGG7" s="117"/>
      <c r="AGH7" s="117"/>
      <c r="AGI7" s="117"/>
      <c r="AGJ7" s="117"/>
      <c r="AGK7" s="117"/>
      <c r="AGL7" s="117"/>
      <c r="AGM7" s="117"/>
      <c r="AGN7" s="117"/>
      <c r="AGO7" s="117"/>
      <c r="AGP7" s="117"/>
      <c r="AGQ7" s="117"/>
      <c r="AGR7" s="117"/>
      <c r="AGS7" s="117"/>
      <c r="AGT7" s="117"/>
      <c r="AGU7" s="117"/>
      <c r="AGV7" s="117"/>
      <c r="AGW7" s="117"/>
      <c r="AGX7" s="117"/>
      <c r="AGY7" s="117"/>
      <c r="AGZ7" s="117"/>
      <c r="AHA7" s="117"/>
      <c r="AHB7" s="117"/>
      <c r="AHC7" s="117"/>
      <c r="AHD7" s="117"/>
      <c r="AHE7" s="117"/>
      <c r="AHF7" s="117"/>
      <c r="AHG7" s="117"/>
      <c r="AHH7" s="117"/>
      <c r="AHI7" s="117"/>
      <c r="AHJ7" s="117"/>
      <c r="AHK7" s="117"/>
      <c r="AHL7" s="117"/>
      <c r="AHM7" s="117"/>
      <c r="AHN7" s="117"/>
      <c r="AHO7" s="117"/>
      <c r="AHP7" s="117"/>
      <c r="AHQ7" s="117"/>
      <c r="AHR7" s="117"/>
      <c r="AHS7" s="117"/>
      <c r="AHT7" s="117"/>
      <c r="AHU7" s="117"/>
      <c r="AHV7" s="117"/>
      <c r="AHW7" s="117"/>
      <c r="AHX7" s="117"/>
      <c r="AHY7" s="117"/>
      <c r="AHZ7" s="117"/>
      <c r="AIA7" s="117"/>
      <c r="AIB7" s="117"/>
      <c r="AIC7" s="117"/>
      <c r="AID7" s="117"/>
      <c r="AIE7" s="117"/>
      <c r="AIF7" s="117"/>
      <c r="AIG7" s="117"/>
      <c r="AIH7" s="117"/>
      <c r="AII7" s="117"/>
      <c r="AIJ7" s="117"/>
      <c r="AIK7" s="117"/>
      <c r="AIL7" s="117"/>
      <c r="AIM7" s="117"/>
      <c r="AIN7" s="117"/>
      <c r="AIO7" s="117"/>
      <c r="AIP7" s="117"/>
      <c r="AIQ7" s="117"/>
      <c r="AIR7" s="117"/>
      <c r="AIS7" s="117"/>
      <c r="AIT7" s="117"/>
      <c r="AIU7" s="117"/>
      <c r="AIV7" s="117"/>
      <c r="AIW7" s="117"/>
      <c r="AIX7" s="117"/>
      <c r="AIY7" s="117"/>
      <c r="AIZ7" s="117"/>
      <c r="AJA7" s="117"/>
      <c r="AJB7" s="117"/>
      <c r="AJC7" s="117"/>
      <c r="AJD7" s="117"/>
      <c r="AJE7" s="117"/>
      <c r="AJF7" s="117"/>
      <c r="AJG7" s="117"/>
      <c r="AJH7" s="117"/>
      <c r="AJI7" s="117"/>
      <c r="AJJ7" s="117"/>
      <c r="AJK7" s="117"/>
      <c r="AJL7" s="117"/>
      <c r="AJM7" s="117"/>
      <c r="AJN7" s="117"/>
      <c r="AJO7" s="117"/>
      <c r="AJP7" s="117"/>
      <c r="AJQ7" s="117"/>
      <c r="AJR7" s="117"/>
      <c r="AJS7" s="117"/>
      <c r="AJT7" s="117"/>
      <c r="AJU7" s="117"/>
      <c r="AJV7" s="117"/>
      <c r="AJW7" s="117"/>
      <c r="AJX7" s="117"/>
      <c r="AJY7" s="117"/>
      <c r="AJZ7" s="117"/>
      <c r="AKA7" s="117"/>
      <c r="AKB7" s="117"/>
      <c r="AKC7" s="117"/>
      <c r="AKD7" s="117"/>
      <c r="AKE7" s="117"/>
      <c r="AKF7" s="117"/>
      <c r="AKG7" s="117"/>
      <c r="AKH7" s="117"/>
      <c r="AKI7" s="117"/>
      <c r="AKJ7" s="117"/>
      <c r="AKK7" s="117"/>
      <c r="AKL7" s="117"/>
      <c r="AKM7" s="117"/>
      <c r="AKN7" s="117"/>
      <c r="AKO7" s="117"/>
      <c r="AKP7" s="117"/>
      <c r="AKQ7" s="117"/>
      <c r="AKR7" s="117"/>
      <c r="AKS7" s="117"/>
      <c r="AKT7" s="117"/>
      <c r="AKU7" s="117"/>
      <c r="AKV7" s="117"/>
      <c r="AKW7" s="117"/>
      <c r="AKX7" s="117"/>
      <c r="AKY7" s="117"/>
      <c r="AKZ7" s="117"/>
      <c r="ALA7" s="117"/>
      <c r="ALB7" s="117"/>
      <c r="ALC7" s="117"/>
      <c r="ALD7" s="117"/>
      <c r="ALE7" s="117"/>
      <c r="ALF7" s="117"/>
      <c r="ALG7" s="117"/>
      <c r="ALH7" s="117"/>
      <c r="ALI7" s="117"/>
      <c r="ALJ7" s="117"/>
      <c r="ALK7" s="117"/>
      <c r="ALL7" s="117"/>
      <c r="ALM7" s="117"/>
      <c r="ALN7" s="117"/>
      <c r="ALO7" s="117"/>
      <c r="ALP7" s="117"/>
      <c r="ALQ7" s="117"/>
      <c r="ALR7" s="117"/>
      <c r="ALS7" s="117"/>
      <c r="ALT7" s="117"/>
      <c r="ALU7" s="117"/>
      <c r="ALV7" s="117"/>
      <c r="ALW7" s="117"/>
      <c r="ALX7" s="117"/>
      <c r="ALY7" s="117"/>
      <c r="ALZ7" s="117"/>
      <c r="AMA7" s="117"/>
      <c r="AMB7" s="117"/>
      <c r="AMC7" s="117"/>
      <c r="AMD7" s="117"/>
      <c r="AME7" s="117"/>
      <c r="AMF7" s="117"/>
      <c r="AMG7" s="117"/>
      <c r="AMH7" s="117"/>
      <c r="AMI7" s="117"/>
      <c r="AMJ7" s="117"/>
      <c r="AMK7" s="117"/>
      <c r="AML7" s="117"/>
    </row>
    <row r="8" spans="1:1026" ht="47.25">
      <c r="A8" s="109"/>
      <c r="B8" s="110" t="s">
        <v>1403</v>
      </c>
      <c r="C8" s="117">
        <v>8100</v>
      </c>
      <c r="D8" s="110" t="s">
        <v>12</v>
      </c>
      <c r="E8" s="135">
        <v>4</v>
      </c>
      <c r="F8" s="135" t="s">
        <v>1210</v>
      </c>
      <c r="G8" s="136" t="s">
        <v>1445</v>
      </c>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c r="CF8" s="117"/>
      <c r="CG8" s="117"/>
      <c r="CH8" s="117"/>
      <c r="CI8" s="117"/>
      <c r="CJ8" s="117"/>
      <c r="CK8" s="117"/>
      <c r="CL8" s="117"/>
      <c r="CM8" s="117"/>
      <c r="CN8" s="117"/>
      <c r="CO8" s="117"/>
      <c r="CP8" s="117"/>
      <c r="CQ8" s="117"/>
      <c r="CR8" s="117"/>
      <c r="CS8" s="117"/>
      <c r="CT8" s="117"/>
      <c r="CU8" s="117"/>
      <c r="CV8" s="117"/>
      <c r="CW8" s="117"/>
      <c r="CX8" s="117"/>
      <c r="CY8" s="117"/>
      <c r="CZ8" s="117"/>
      <c r="DA8" s="117"/>
      <c r="DB8" s="117"/>
      <c r="DC8" s="117"/>
      <c r="DD8" s="117"/>
      <c r="DE8" s="117"/>
      <c r="DF8" s="117"/>
      <c r="DG8" s="117"/>
      <c r="DH8" s="117"/>
      <c r="DI8" s="117"/>
      <c r="DJ8" s="117"/>
      <c r="DK8" s="117"/>
      <c r="DL8" s="117"/>
      <c r="DM8" s="117"/>
      <c r="DN8" s="117"/>
      <c r="DO8" s="117"/>
      <c r="DP8" s="117"/>
      <c r="DQ8" s="117"/>
      <c r="DR8" s="117"/>
      <c r="DS8" s="117"/>
      <c r="DT8" s="117"/>
      <c r="DU8" s="117"/>
      <c r="DV8" s="117"/>
      <c r="DW8" s="117"/>
      <c r="DX8" s="117"/>
      <c r="DY8" s="117"/>
      <c r="DZ8" s="117"/>
      <c r="EA8" s="117"/>
      <c r="EB8" s="117"/>
      <c r="EC8" s="117"/>
      <c r="ED8" s="117"/>
      <c r="EE8" s="117"/>
      <c r="EF8" s="117"/>
      <c r="EG8" s="117"/>
      <c r="EH8" s="117"/>
      <c r="EI8" s="117"/>
      <c r="EJ8" s="117"/>
      <c r="EK8" s="117"/>
      <c r="EL8" s="117"/>
      <c r="EM8" s="117"/>
      <c r="EN8" s="117"/>
      <c r="EO8" s="117"/>
      <c r="EP8" s="117"/>
      <c r="EQ8" s="117"/>
      <c r="ER8" s="117"/>
      <c r="ES8" s="117"/>
      <c r="ET8" s="117"/>
      <c r="EU8" s="117"/>
      <c r="EV8" s="117"/>
      <c r="EW8" s="117"/>
      <c r="EX8" s="117"/>
      <c r="EY8" s="117"/>
      <c r="EZ8" s="117"/>
      <c r="FA8" s="117"/>
      <c r="FB8" s="117"/>
      <c r="FC8" s="117"/>
      <c r="FD8" s="117"/>
      <c r="FE8" s="117"/>
      <c r="FF8" s="117"/>
      <c r="FG8" s="117"/>
      <c r="FH8" s="117"/>
      <c r="FI8" s="117"/>
      <c r="FJ8" s="117"/>
      <c r="FK8" s="117"/>
      <c r="FL8" s="117"/>
      <c r="FM8" s="117"/>
      <c r="FN8" s="117"/>
      <c r="FO8" s="117"/>
      <c r="FP8" s="117"/>
      <c r="FQ8" s="117"/>
      <c r="FR8" s="117"/>
      <c r="FS8" s="117"/>
      <c r="FT8" s="117"/>
      <c r="FU8" s="117"/>
      <c r="FV8" s="117"/>
      <c r="FW8" s="117"/>
      <c r="FX8" s="117"/>
      <c r="FY8" s="117"/>
      <c r="FZ8" s="117"/>
      <c r="GA8" s="117"/>
      <c r="GB8" s="117"/>
      <c r="GC8" s="117"/>
      <c r="GD8" s="117"/>
      <c r="GE8" s="117"/>
      <c r="GF8" s="117"/>
      <c r="GG8" s="117"/>
      <c r="GH8" s="117"/>
      <c r="GI8" s="117"/>
      <c r="GJ8" s="117"/>
      <c r="GK8" s="117"/>
      <c r="GL8" s="117"/>
      <c r="GM8" s="117"/>
      <c r="GN8" s="117"/>
      <c r="GO8" s="117"/>
      <c r="GP8" s="117"/>
      <c r="GQ8" s="117"/>
      <c r="GR8" s="117"/>
      <c r="GS8" s="117"/>
      <c r="GT8" s="117"/>
      <c r="GU8" s="117"/>
      <c r="GV8" s="117"/>
      <c r="GW8" s="117"/>
      <c r="GX8" s="117"/>
      <c r="GY8" s="117"/>
      <c r="GZ8" s="117"/>
      <c r="HA8" s="117"/>
      <c r="HB8" s="117"/>
      <c r="HC8" s="117"/>
      <c r="HD8" s="117"/>
      <c r="HE8" s="117"/>
      <c r="HF8" s="117"/>
      <c r="HG8" s="117"/>
      <c r="HH8" s="117"/>
      <c r="HI8" s="117"/>
      <c r="HJ8" s="117"/>
      <c r="HK8" s="117"/>
      <c r="HL8" s="117"/>
      <c r="HM8" s="117"/>
      <c r="HN8" s="117"/>
      <c r="HO8" s="117"/>
      <c r="HP8" s="117"/>
      <c r="HQ8" s="117"/>
      <c r="HR8" s="117"/>
      <c r="HS8" s="117"/>
      <c r="HT8" s="117"/>
      <c r="HU8" s="117"/>
      <c r="HV8" s="117"/>
      <c r="HW8" s="117"/>
      <c r="HX8" s="117"/>
      <c r="HY8" s="117"/>
      <c r="HZ8" s="117"/>
      <c r="IA8" s="117"/>
      <c r="IB8" s="117"/>
      <c r="IC8" s="117"/>
      <c r="ID8" s="117"/>
      <c r="IE8" s="117"/>
      <c r="IF8" s="117"/>
      <c r="IG8" s="117"/>
      <c r="IH8" s="117"/>
      <c r="II8" s="117"/>
      <c r="IJ8" s="117"/>
      <c r="IK8" s="117"/>
      <c r="IL8" s="117"/>
      <c r="IM8" s="117"/>
      <c r="IN8" s="117"/>
      <c r="IO8" s="117"/>
      <c r="IP8" s="117"/>
      <c r="IQ8" s="117"/>
      <c r="IR8" s="117"/>
      <c r="IS8" s="117"/>
      <c r="IT8" s="117"/>
      <c r="IU8" s="117"/>
      <c r="IV8" s="117"/>
      <c r="IW8" s="117"/>
      <c r="IX8" s="117"/>
      <c r="IY8" s="117"/>
      <c r="IZ8" s="117"/>
      <c r="JA8" s="117"/>
      <c r="JB8" s="117"/>
      <c r="JC8" s="117"/>
      <c r="JD8" s="117"/>
      <c r="JE8" s="117"/>
      <c r="JF8" s="117"/>
      <c r="JG8" s="117"/>
      <c r="JH8" s="117"/>
      <c r="JI8" s="117"/>
      <c r="JJ8" s="117"/>
      <c r="JK8" s="117"/>
      <c r="JL8" s="117"/>
      <c r="JM8" s="117"/>
      <c r="JN8" s="117"/>
      <c r="JO8" s="117"/>
      <c r="JP8" s="117"/>
      <c r="JQ8" s="117"/>
      <c r="JR8" s="117"/>
      <c r="JS8" s="117"/>
      <c r="JT8" s="117"/>
      <c r="JU8" s="117"/>
      <c r="JV8" s="117"/>
      <c r="JW8" s="117"/>
      <c r="JX8" s="117"/>
      <c r="JY8" s="117"/>
      <c r="JZ8" s="117"/>
      <c r="KA8" s="117"/>
      <c r="KB8" s="117"/>
      <c r="KC8" s="117"/>
      <c r="KD8" s="117"/>
      <c r="KE8" s="117"/>
      <c r="KF8" s="117"/>
      <c r="KG8" s="117"/>
      <c r="KH8" s="117"/>
      <c r="KI8" s="117"/>
      <c r="KJ8" s="117"/>
      <c r="KK8" s="117"/>
      <c r="KL8" s="117"/>
      <c r="KM8" s="117"/>
      <c r="KN8" s="117"/>
      <c r="KO8" s="117"/>
      <c r="KP8" s="117"/>
      <c r="KQ8" s="117"/>
      <c r="KR8" s="117"/>
      <c r="KS8" s="117"/>
      <c r="KT8" s="117"/>
      <c r="KU8" s="117"/>
      <c r="KV8" s="117"/>
      <c r="KW8" s="117"/>
      <c r="KX8" s="117"/>
      <c r="KY8" s="117"/>
      <c r="KZ8" s="117"/>
      <c r="LA8" s="117"/>
      <c r="LB8" s="117"/>
      <c r="LC8" s="117"/>
      <c r="LD8" s="117"/>
      <c r="LE8" s="117"/>
      <c r="LF8" s="117"/>
      <c r="LG8" s="117"/>
      <c r="LH8" s="117"/>
      <c r="LI8" s="117"/>
      <c r="LJ8" s="117"/>
      <c r="LK8" s="117"/>
      <c r="LL8" s="117"/>
      <c r="LM8" s="117"/>
      <c r="LN8" s="117"/>
      <c r="LO8" s="117"/>
      <c r="LP8" s="117"/>
      <c r="LQ8" s="117"/>
      <c r="LR8" s="117"/>
      <c r="LS8" s="117"/>
      <c r="LT8" s="117"/>
      <c r="LU8" s="117"/>
      <c r="LV8" s="117"/>
      <c r="LW8" s="117"/>
      <c r="LX8" s="117"/>
      <c r="LY8" s="117"/>
      <c r="LZ8" s="117"/>
      <c r="MA8" s="117"/>
      <c r="MB8" s="117"/>
      <c r="MC8" s="117"/>
      <c r="MD8" s="117"/>
      <c r="ME8" s="117"/>
      <c r="MF8" s="117"/>
      <c r="MG8" s="117"/>
      <c r="MH8" s="117"/>
      <c r="MI8" s="117"/>
      <c r="MJ8" s="117"/>
      <c r="MK8" s="117"/>
      <c r="ML8" s="117"/>
      <c r="MM8" s="117"/>
      <c r="MN8" s="117"/>
      <c r="MO8" s="117"/>
      <c r="MP8" s="117"/>
      <c r="MQ8" s="117"/>
      <c r="MR8" s="117"/>
      <c r="MS8" s="117"/>
      <c r="MT8" s="117"/>
      <c r="MU8" s="117"/>
      <c r="MV8" s="117"/>
      <c r="MW8" s="117"/>
      <c r="MX8" s="117"/>
      <c r="MY8" s="117"/>
      <c r="MZ8" s="117"/>
      <c r="NA8" s="117"/>
      <c r="NB8" s="117"/>
      <c r="NC8" s="117"/>
      <c r="ND8" s="117"/>
      <c r="NE8" s="117"/>
      <c r="NF8" s="117"/>
      <c r="NG8" s="117"/>
      <c r="NH8" s="117"/>
      <c r="NI8" s="117"/>
      <c r="NJ8" s="117"/>
      <c r="NK8" s="117"/>
      <c r="NL8" s="117"/>
      <c r="NM8" s="117"/>
      <c r="NN8" s="117"/>
      <c r="NO8" s="117"/>
      <c r="NP8" s="117"/>
      <c r="NQ8" s="117"/>
      <c r="NR8" s="117"/>
      <c r="NS8" s="117"/>
      <c r="NT8" s="117"/>
      <c r="NU8" s="117"/>
      <c r="NV8" s="117"/>
      <c r="NW8" s="117"/>
      <c r="NX8" s="117"/>
      <c r="NY8" s="117"/>
      <c r="NZ8" s="117"/>
      <c r="OA8" s="117"/>
      <c r="OB8" s="117"/>
      <c r="OC8" s="117"/>
      <c r="OD8" s="117"/>
      <c r="OE8" s="117"/>
      <c r="OF8" s="117"/>
      <c r="OG8" s="117"/>
      <c r="OH8" s="117"/>
      <c r="OI8" s="117"/>
      <c r="OJ8" s="117"/>
      <c r="OK8" s="117"/>
      <c r="OL8" s="117"/>
      <c r="OM8" s="117"/>
      <c r="ON8" s="117"/>
      <c r="OO8" s="117"/>
      <c r="OP8" s="117"/>
      <c r="OQ8" s="117"/>
      <c r="OR8" s="117"/>
      <c r="OS8" s="117"/>
      <c r="OT8" s="117"/>
      <c r="OU8" s="117"/>
      <c r="OV8" s="117"/>
      <c r="OW8" s="117"/>
      <c r="OX8" s="117"/>
      <c r="OY8" s="117"/>
      <c r="OZ8" s="117"/>
      <c r="PA8" s="117"/>
      <c r="PB8" s="117"/>
      <c r="PC8" s="117"/>
      <c r="PD8" s="117"/>
      <c r="PE8" s="117"/>
      <c r="PF8" s="117"/>
      <c r="PG8" s="117"/>
      <c r="PH8" s="117"/>
      <c r="PI8" s="117"/>
      <c r="PJ8" s="117"/>
      <c r="PK8" s="117"/>
      <c r="PL8" s="117"/>
      <c r="PM8" s="117"/>
      <c r="PN8" s="117"/>
      <c r="PO8" s="117"/>
      <c r="PP8" s="117"/>
      <c r="PQ8" s="117"/>
      <c r="PR8" s="117"/>
      <c r="PS8" s="117"/>
      <c r="PT8" s="117"/>
      <c r="PU8" s="117"/>
      <c r="PV8" s="117"/>
      <c r="PW8" s="117"/>
      <c r="PX8" s="117"/>
      <c r="PY8" s="117"/>
      <c r="PZ8" s="117"/>
      <c r="QA8" s="117"/>
      <c r="QB8" s="117"/>
      <c r="QC8" s="117"/>
      <c r="QD8" s="117"/>
      <c r="QE8" s="117"/>
      <c r="QF8" s="117"/>
      <c r="QG8" s="117"/>
      <c r="QH8" s="117"/>
      <c r="QI8" s="117"/>
      <c r="QJ8" s="117"/>
      <c r="QK8" s="117"/>
      <c r="QL8" s="117"/>
      <c r="QM8" s="117"/>
      <c r="QN8" s="117"/>
      <c r="QO8" s="117"/>
      <c r="QP8" s="117"/>
      <c r="QQ8" s="117"/>
      <c r="QR8" s="117"/>
      <c r="QS8" s="117"/>
      <c r="QT8" s="117"/>
      <c r="QU8" s="117"/>
      <c r="QV8" s="117"/>
      <c r="QW8" s="117"/>
      <c r="QX8" s="117"/>
      <c r="QY8" s="117"/>
      <c r="QZ8" s="117"/>
      <c r="RA8" s="117"/>
      <c r="RB8" s="117"/>
      <c r="RC8" s="117"/>
      <c r="RD8" s="117"/>
      <c r="RE8" s="117"/>
      <c r="RF8" s="117"/>
      <c r="RG8" s="117"/>
      <c r="RH8" s="117"/>
      <c r="RI8" s="117"/>
      <c r="RJ8" s="117"/>
      <c r="RK8" s="117"/>
      <c r="RL8" s="117"/>
      <c r="RM8" s="117"/>
      <c r="RN8" s="117"/>
      <c r="RO8" s="117"/>
      <c r="RP8" s="117"/>
      <c r="RQ8" s="117"/>
      <c r="RR8" s="117"/>
      <c r="RS8" s="117"/>
      <c r="RT8" s="117"/>
      <c r="RU8" s="117"/>
      <c r="RV8" s="117"/>
      <c r="RW8" s="117"/>
      <c r="RX8" s="117"/>
      <c r="RY8" s="117"/>
      <c r="RZ8" s="117"/>
      <c r="SA8" s="117"/>
      <c r="SB8" s="117"/>
      <c r="SC8" s="117"/>
      <c r="SD8" s="117"/>
      <c r="SE8" s="117"/>
      <c r="SF8" s="117"/>
      <c r="SG8" s="117"/>
      <c r="SH8" s="117"/>
      <c r="SI8" s="117"/>
      <c r="SJ8" s="117"/>
      <c r="SK8" s="117"/>
      <c r="SL8" s="117"/>
      <c r="SM8" s="117"/>
      <c r="SN8" s="117"/>
      <c r="SO8" s="117"/>
      <c r="SP8" s="117"/>
      <c r="SQ8" s="117"/>
      <c r="SR8" s="117"/>
      <c r="SS8" s="117"/>
      <c r="ST8" s="117"/>
      <c r="SU8" s="117"/>
      <c r="SV8" s="117"/>
      <c r="SW8" s="117"/>
      <c r="SX8" s="117"/>
      <c r="SY8" s="117"/>
      <c r="SZ8" s="117"/>
      <c r="TA8" s="117"/>
      <c r="TB8" s="117"/>
      <c r="TC8" s="117"/>
      <c r="TD8" s="117"/>
      <c r="TE8" s="117"/>
      <c r="TF8" s="117"/>
      <c r="TG8" s="117"/>
      <c r="TH8" s="117"/>
      <c r="TI8" s="117"/>
      <c r="TJ8" s="117"/>
      <c r="TK8" s="117"/>
      <c r="TL8" s="117"/>
      <c r="TM8" s="117"/>
      <c r="TN8" s="117"/>
      <c r="TO8" s="117"/>
      <c r="TP8" s="117"/>
      <c r="TQ8" s="117"/>
      <c r="TR8" s="117"/>
      <c r="TS8" s="117"/>
      <c r="TT8" s="117"/>
      <c r="TU8" s="117"/>
      <c r="TV8" s="117"/>
      <c r="TW8" s="117"/>
      <c r="TX8" s="117"/>
      <c r="TY8" s="117"/>
      <c r="TZ8" s="117"/>
      <c r="UA8" s="117"/>
      <c r="UB8" s="117"/>
      <c r="UC8" s="117"/>
      <c r="UD8" s="117"/>
      <c r="UE8" s="117"/>
      <c r="UF8" s="117"/>
      <c r="UG8" s="117"/>
      <c r="UH8" s="117"/>
      <c r="UI8" s="117"/>
      <c r="UJ8" s="117"/>
      <c r="UK8" s="117"/>
      <c r="UL8" s="117"/>
      <c r="UM8" s="117"/>
      <c r="UN8" s="117"/>
      <c r="UO8" s="117"/>
      <c r="UP8" s="117"/>
      <c r="UQ8" s="117"/>
      <c r="UR8" s="117"/>
      <c r="US8" s="117"/>
      <c r="UT8" s="117"/>
      <c r="UU8" s="117"/>
      <c r="UV8" s="117"/>
      <c r="UW8" s="117"/>
      <c r="UX8" s="117"/>
      <c r="UY8" s="117"/>
      <c r="UZ8" s="117"/>
      <c r="VA8" s="117"/>
      <c r="VB8" s="117"/>
      <c r="VC8" s="117"/>
      <c r="VD8" s="117"/>
      <c r="VE8" s="117"/>
      <c r="VF8" s="117"/>
      <c r="VG8" s="117"/>
      <c r="VH8" s="117"/>
      <c r="VI8" s="117"/>
      <c r="VJ8" s="117"/>
      <c r="VK8" s="117"/>
      <c r="VL8" s="117"/>
      <c r="VM8" s="117"/>
      <c r="VN8" s="117"/>
      <c r="VO8" s="117"/>
      <c r="VP8" s="117"/>
      <c r="VQ8" s="117"/>
      <c r="VR8" s="117"/>
      <c r="VS8" s="117"/>
      <c r="VT8" s="117"/>
      <c r="VU8" s="117"/>
      <c r="VV8" s="117"/>
      <c r="VW8" s="117"/>
      <c r="VX8" s="117"/>
      <c r="VY8" s="117"/>
      <c r="VZ8" s="117"/>
      <c r="WA8" s="117"/>
      <c r="WB8" s="117"/>
      <c r="WC8" s="117"/>
      <c r="WD8" s="117"/>
      <c r="WE8" s="117"/>
      <c r="WF8" s="117"/>
      <c r="WG8" s="117"/>
      <c r="WH8" s="117"/>
      <c r="WI8" s="117"/>
      <c r="WJ8" s="117"/>
      <c r="WK8" s="117"/>
      <c r="WL8" s="117"/>
      <c r="WM8" s="117"/>
      <c r="WN8" s="117"/>
      <c r="WO8" s="117"/>
      <c r="WP8" s="117"/>
      <c r="WQ8" s="117"/>
      <c r="WR8" s="117"/>
      <c r="WS8" s="117"/>
      <c r="WT8" s="117"/>
      <c r="WU8" s="117"/>
      <c r="WV8" s="117"/>
      <c r="WW8" s="117"/>
      <c r="WX8" s="117"/>
      <c r="WY8" s="117"/>
      <c r="WZ8" s="117"/>
      <c r="XA8" s="117"/>
      <c r="XB8" s="117"/>
      <c r="XC8" s="117"/>
      <c r="XD8" s="117"/>
      <c r="XE8" s="117"/>
      <c r="XF8" s="117"/>
      <c r="XG8" s="117"/>
      <c r="XH8" s="117"/>
      <c r="XI8" s="117"/>
      <c r="XJ8" s="117"/>
      <c r="XK8" s="117"/>
      <c r="XL8" s="117"/>
      <c r="XM8" s="117"/>
      <c r="XN8" s="117"/>
      <c r="XO8" s="117"/>
      <c r="XP8" s="117"/>
      <c r="XQ8" s="117"/>
      <c r="XR8" s="117"/>
      <c r="XS8" s="117"/>
      <c r="XT8" s="117"/>
      <c r="XU8" s="117"/>
      <c r="XV8" s="117"/>
      <c r="XW8" s="117"/>
      <c r="XX8" s="117"/>
      <c r="XY8" s="117"/>
      <c r="XZ8" s="117"/>
      <c r="YA8" s="117"/>
      <c r="YB8" s="117"/>
      <c r="YC8" s="117"/>
      <c r="YD8" s="117"/>
      <c r="YE8" s="117"/>
      <c r="YF8" s="117"/>
      <c r="YG8" s="117"/>
      <c r="YH8" s="117"/>
      <c r="YI8" s="117"/>
      <c r="YJ8" s="117"/>
      <c r="YK8" s="117"/>
      <c r="YL8" s="117"/>
      <c r="YM8" s="117"/>
      <c r="YN8" s="117"/>
      <c r="YO8" s="117"/>
      <c r="YP8" s="117"/>
      <c r="YQ8" s="117"/>
      <c r="YR8" s="117"/>
      <c r="YS8" s="117"/>
      <c r="YT8" s="117"/>
      <c r="YU8" s="117"/>
      <c r="YV8" s="117"/>
      <c r="YW8" s="117"/>
      <c r="YX8" s="117"/>
      <c r="YY8" s="117"/>
      <c r="YZ8" s="117"/>
      <c r="ZA8" s="117"/>
      <c r="ZB8" s="117"/>
      <c r="ZC8" s="117"/>
      <c r="ZD8" s="117"/>
      <c r="ZE8" s="117"/>
      <c r="ZF8" s="117"/>
      <c r="ZG8" s="117"/>
      <c r="ZH8" s="117"/>
      <c r="ZI8" s="117"/>
      <c r="ZJ8" s="117"/>
      <c r="ZK8" s="117"/>
      <c r="ZL8" s="117"/>
      <c r="ZM8" s="117"/>
      <c r="ZN8" s="117"/>
      <c r="ZO8" s="117"/>
      <c r="ZP8" s="117"/>
      <c r="ZQ8" s="117"/>
      <c r="ZR8" s="117"/>
      <c r="ZS8" s="117"/>
      <c r="ZT8" s="117"/>
      <c r="ZU8" s="117"/>
      <c r="ZV8" s="117"/>
      <c r="ZW8" s="117"/>
      <c r="ZX8" s="117"/>
      <c r="ZY8" s="117"/>
      <c r="ZZ8" s="117"/>
      <c r="AAA8" s="117"/>
      <c r="AAB8" s="117"/>
      <c r="AAC8" s="117"/>
      <c r="AAD8" s="117"/>
      <c r="AAE8" s="117"/>
      <c r="AAF8" s="117"/>
      <c r="AAG8" s="117"/>
      <c r="AAH8" s="117"/>
      <c r="AAI8" s="117"/>
      <c r="AAJ8" s="117"/>
      <c r="AAK8" s="117"/>
      <c r="AAL8" s="117"/>
      <c r="AAM8" s="117"/>
      <c r="AAN8" s="117"/>
      <c r="AAO8" s="117"/>
      <c r="AAP8" s="117"/>
      <c r="AAQ8" s="117"/>
      <c r="AAR8" s="117"/>
      <c r="AAS8" s="117"/>
      <c r="AAT8" s="117"/>
      <c r="AAU8" s="117"/>
      <c r="AAV8" s="117"/>
      <c r="AAW8" s="117"/>
      <c r="AAX8" s="117"/>
      <c r="AAY8" s="117"/>
      <c r="AAZ8" s="117"/>
      <c r="ABA8" s="117"/>
      <c r="ABB8" s="117"/>
      <c r="ABC8" s="117"/>
      <c r="ABD8" s="117"/>
      <c r="ABE8" s="117"/>
      <c r="ABF8" s="117"/>
      <c r="ABG8" s="117"/>
      <c r="ABH8" s="117"/>
      <c r="ABI8" s="117"/>
      <c r="ABJ8" s="117"/>
      <c r="ABK8" s="117"/>
      <c r="ABL8" s="117"/>
      <c r="ABM8" s="117"/>
      <c r="ABN8" s="117"/>
      <c r="ABO8" s="117"/>
      <c r="ABP8" s="117"/>
      <c r="ABQ8" s="117"/>
      <c r="ABR8" s="117"/>
      <c r="ABS8" s="117"/>
      <c r="ABT8" s="117"/>
      <c r="ABU8" s="117"/>
      <c r="ABV8" s="117"/>
      <c r="ABW8" s="117"/>
      <c r="ABX8" s="117"/>
      <c r="ABY8" s="117"/>
      <c r="ABZ8" s="117"/>
      <c r="ACA8" s="117"/>
      <c r="ACB8" s="117"/>
      <c r="ACC8" s="117"/>
      <c r="ACD8" s="117"/>
      <c r="ACE8" s="117"/>
      <c r="ACF8" s="117"/>
      <c r="ACG8" s="117"/>
      <c r="ACH8" s="117"/>
      <c r="ACI8" s="117"/>
      <c r="ACJ8" s="117"/>
      <c r="ACK8" s="117"/>
      <c r="ACL8" s="117"/>
      <c r="ACM8" s="117"/>
      <c r="ACN8" s="117"/>
      <c r="ACO8" s="117"/>
      <c r="ACP8" s="117"/>
      <c r="ACQ8" s="117"/>
      <c r="ACR8" s="117"/>
      <c r="ACS8" s="117"/>
      <c r="ACT8" s="117"/>
      <c r="ACU8" s="117"/>
      <c r="ACV8" s="117"/>
      <c r="ACW8" s="117"/>
      <c r="ACX8" s="117"/>
      <c r="ACY8" s="117"/>
      <c r="ACZ8" s="117"/>
      <c r="ADA8" s="117"/>
      <c r="ADB8" s="117"/>
      <c r="ADC8" s="117"/>
      <c r="ADD8" s="117"/>
      <c r="ADE8" s="117"/>
      <c r="ADF8" s="117"/>
      <c r="ADG8" s="117"/>
      <c r="ADH8" s="117"/>
      <c r="ADI8" s="117"/>
      <c r="ADJ8" s="117"/>
      <c r="ADK8" s="117"/>
      <c r="ADL8" s="117"/>
      <c r="ADM8" s="117"/>
      <c r="ADN8" s="117"/>
      <c r="ADO8" s="117"/>
      <c r="ADP8" s="117"/>
      <c r="ADQ8" s="117"/>
      <c r="ADR8" s="117"/>
      <c r="ADS8" s="117"/>
      <c r="ADT8" s="117"/>
      <c r="ADU8" s="117"/>
      <c r="ADV8" s="117"/>
      <c r="ADW8" s="117"/>
      <c r="ADX8" s="117"/>
      <c r="ADY8" s="117"/>
      <c r="ADZ8" s="117"/>
      <c r="AEA8" s="117"/>
      <c r="AEB8" s="117"/>
      <c r="AEC8" s="117"/>
      <c r="AED8" s="117"/>
      <c r="AEE8" s="117"/>
      <c r="AEF8" s="117"/>
      <c r="AEG8" s="117"/>
      <c r="AEH8" s="117"/>
      <c r="AEI8" s="117"/>
      <c r="AEJ8" s="117"/>
      <c r="AEK8" s="117"/>
      <c r="AEL8" s="117"/>
      <c r="AEM8" s="117"/>
      <c r="AEN8" s="117"/>
      <c r="AEO8" s="117"/>
      <c r="AEP8" s="117"/>
      <c r="AEQ8" s="117"/>
      <c r="AER8" s="117"/>
      <c r="AES8" s="117"/>
      <c r="AET8" s="117"/>
      <c r="AEU8" s="117"/>
      <c r="AEV8" s="117"/>
      <c r="AEW8" s="117"/>
      <c r="AEX8" s="117"/>
      <c r="AEY8" s="117"/>
      <c r="AEZ8" s="117"/>
      <c r="AFA8" s="117"/>
      <c r="AFB8" s="117"/>
      <c r="AFC8" s="117"/>
      <c r="AFD8" s="117"/>
      <c r="AFE8" s="117"/>
      <c r="AFF8" s="117"/>
      <c r="AFG8" s="117"/>
      <c r="AFH8" s="117"/>
      <c r="AFI8" s="117"/>
      <c r="AFJ8" s="117"/>
      <c r="AFK8" s="117"/>
      <c r="AFL8" s="117"/>
      <c r="AFM8" s="117"/>
      <c r="AFN8" s="117"/>
      <c r="AFO8" s="117"/>
      <c r="AFP8" s="117"/>
      <c r="AFQ8" s="117"/>
      <c r="AFR8" s="117"/>
      <c r="AFS8" s="117"/>
      <c r="AFT8" s="117"/>
      <c r="AFU8" s="117"/>
      <c r="AFV8" s="117"/>
      <c r="AFW8" s="117"/>
      <c r="AFX8" s="117"/>
      <c r="AFY8" s="117"/>
      <c r="AFZ8" s="117"/>
      <c r="AGA8" s="117"/>
      <c r="AGB8" s="117"/>
      <c r="AGC8" s="117"/>
      <c r="AGD8" s="117"/>
      <c r="AGE8" s="117"/>
      <c r="AGF8" s="117"/>
      <c r="AGG8" s="117"/>
      <c r="AGH8" s="117"/>
      <c r="AGI8" s="117"/>
      <c r="AGJ8" s="117"/>
      <c r="AGK8" s="117"/>
      <c r="AGL8" s="117"/>
      <c r="AGM8" s="117"/>
      <c r="AGN8" s="117"/>
      <c r="AGO8" s="117"/>
      <c r="AGP8" s="117"/>
      <c r="AGQ8" s="117"/>
      <c r="AGR8" s="117"/>
      <c r="AGS8" s="117"/>
      <c r="AGT8" s="117"/>
      <c r="AGU8" s="117"/>
      <c r="AGV8" s="117"/>
      <c r="AGW8" s="117"/>
      <c r="AGX8" s="117"/>
      <c r="AGY8" s="117"/>
      <c r="AGZ8" s="117"/>
      <c r="AHA8" s="117"/>
      <c r="AHB8" s="117"/>
      <c r="AHC8" s="117"/>
      <c r="AHD8" s="117"/>
      <c r="AHE8" s="117"/>
      <c r="AHF8" s="117"/>
      <c r="AHG8" s="117"/>
      <c r="AHH8" s="117"/>
      <c r="AHI8" s="117"/>
      <c r="AHJ8" s="117"/>
      <c r="AHK8" s="117"/>
      <c r="AHL8" s="117"/>
      <c r="AHM8" s="117"/>
      <c r="AHN8" s="117"/>
      <c r="AHO8" s="117"/>
      <c r="AHP8" s="117"/>
      <c r="AHQ8" s="117"/>
      <c r="AHR8" s="117"/>
      <c r="AHS8" s="117"/>
      <c r="AHT8" s="117"/>
      <c r="AHU8" s="117"/>
      <c r="AHV8" s="117"/>
      <c r="AHW8" s="117"/>
      <c r="AHX8" s="117"/>
      <c r="AHY8" s="117"/>
      <c r="AHZ8" s="117"/>
      <c r="AIA8" s="117"/>
      <c r="AIB8" s="117"/>
      <c r="AIC8" s="117"/>
      <c r="AID8" s="117"/>
      <c r="AIE8" s="117"/>
      <c r="AIF8" s="117"/>
      <c r="AIG8" s="117"/>
      <c r="AIH8" s="117"/>
      <c r="AII8" s="117"/>
      <c r="AIJ8" s="117"/>
      <c r="AIK8" s="117"/>
      <c r="AIL8" s="117"/>
      <c r="AIM8" s="117"/>
      <c r="AIN8" s="117"/>
      <c r="AIO8" s="117"/>
      <c r="AIP8" s="117"/>
      <c r="AIQ8" s="117"/>
      <c r="AIR8" s="117"/>
      <c r="AIS8" s="117"/>
      <c r="AIT8" s="117"/>
      <c r="AIU8" s="117"/>
      <c r="AIV8" s="117"/>
      <c r="AIW8" s="117"/>
      <c r="AIX8" s="117"/>
      <c r="AIY8" s="117"/>
      <c r="AIZ8" s="117"/>
      <c r="AJA8" s="117"/>
      <c r="AJB8" s="117"/>
      <c r="AJC8" s="117"/>
      <c r="AJD8" s="117"/>
      <c r="AJE8" s="117"/>
      <c r="AJF8" s="117"/>
      <c r="AJG8" s="117"/>
      <c r="AJH8" s="117"/>
      <c r="AJI8" s="117"/>
      <c r="AJJ8" s="117"/>
      <c r="AJK8" s="117"/>
      <c r="AJL8" s="117"/>
      <c r="AJM8" s="117"/>
      <c r="AJN8" s="117"/>
      <c r="AJO8" s="117"/>
      <c r="AJP8" s="117"/>
      <c r="AJQ8" s="117"/>
      <c r="AJR8" s="117"/>
      <c r="AJS8" s="117"/>
      <c r="AJT8" s="117"/>
      <c r="AJU8" s="117"/>
      <c r="AJV8" s="117"/>
      <c r="AJW8" s="117"/>
      <c r="AJX8" s="117"/>
      <c r="AJY8" s="117"/>
      <c r="AJZ8" s="117"/>
      <c r="AKA8" s="117"/>
      <c r="AKB8" s="117"/>
      <c r="AKC8" s="117"/>
      <c r="AKD8" s="117"/>
      <c r="AKE8" s="117"/>
      <c r="AKF8" s="117"/>
      <c r="AKG8" s="117"/>
      <c r="AKH8" s="117"/>
      <c r="AKI8" s="117"/>
      <c r="AKJ8" s="117"/>
      <c r="AKK8" s="117"/>
      <c r="AKL8" s="117"/>
      <c r="AKM8" s="117"/>
      <c r="AKN8" s="117"/>
      <c r="AKO8" s="117"/>
      <c r="AKP8" s="117"/>
      <c r="AKQ8" s="117"/>
      <c r="AKR8" s="117"/>
      <c r="AKS8" s="117"/>
      <c r="AKT8" s="117"/>
      <c r="AKU8" s="117"/>
      <c r="AKV8" s="117"/>
      <c r="AKW8" s="117"/>
      <c r="AKX8" s="117"/>
      <c r="AKY8" s="117"/>
      <c r="AKZ8" s="117"/>
      <c r="ALA8" s="117"/>
      <c r="ALB8" s="117"/>
      <c r="ALC8" s="117"/>
      <c r="ALD8" s="117"/>
      <c r="ALE8" s="117"/>
      <c r="ALF8" s="117"/>
      <c r="ALG8" s="117"/>
      <c r="ALH8" s="117"/>
      <c r="ALI8" s="117"/>
      <c r="ALJ8" s="117"/>
      <c r="ALK8" s="117"/>
      <c r="ALL8" s="117"/>
      <c r="ALM8" s="117"/>
      <c r="ALN8" s="117"/>
      <c r="ALO8" s="117"/>
      <c r="ALP8" s="117"/>
      <c r="ALQ8" s="117"/>
      <c r="ALR8" s="117"/>
      <c r="ALS8" s="117"/>
      <c r="ALT8" s="117"/>
      <c r="ALU8" s="117"/>
      <c r="ALV8" s="117"/>
      <c r="ALW8" s="117"/>
      <c r="ALX8" s="117"/>
      <c r="ALY8" s="117"/>
      <c r="ALZ8" s="117"/>
      <c r="AMA8" s="117"/>
      <c r="AMB8" s="117"/>
      <c r="AMC8" s="117"/>
      <c r="AMD8" s="117"/>
      <c r="AME8" s="117"/>
      <c r="AMF8" s="117"/>
      <c r="AMG8" s="117"/>
      <c r="AMH8" s="117"/>
      <c r="AMI8" s="117"/>
      <c r="AMJ8" s="117"/>
      <c r="AMK8" s="117"/>
      <c r="AML8" s="117"/>
    </row>
    <row r="9" spans="1:1026" ht="31.5">
      <c r="A9" s="109"/>
      <c r="B9" s="110" t="s">
        <v>1404</v>
      </c>
      <c r="C9" s="117">
        <v>750000</v>
      </c>
      <c r="D9" s="110" t="s">
        <v>15</v>
      </c>
      <c r="E9" s="135">
        <v>2</v>
      </c>
      <c r="F9" s="135" t="s">
        <v>1210</v>
      </c>
      <c r="G9" s="136" t="s">
        <v>1446</v>
      </c>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7"/>
      <c r="CK9" s="117"/>
      <c r="CL9" s="117"/>
      <c r="CM9" s="117"/>
      <c r="CN9" s="117"/>
      <c r="CO9" s="117"/>
      <c r="CP9" s="117"/>
      <c r="CQ9" s="117"/>
      <c r="CR9" s="117"/>
      <c r="CS9" s="117"/>
      <c r="CT9" s="117"/>
      <c r="CU9" s="117"/>
      <c r="CV9" s="117"/>
      <c r="CW9" s="117"/>
      <c r="CX9" s="117"/>
      <c r="CY9" s="117"/>
      <c r="CZ9" s="117"/>
      <c r="DA9" s="117"/>
      <c r="DB9" s="117"/>
      <c r="DC9" s="117"/>
      <c r="DD9" s="117"/>
      <c r="DE9" s="117"/>
      <c r="DF9" s="117"/>
      <c r="DG9" s="117"/>
      <c r="DH9" s="117"/>
      <c r="DI9" s="117"/>
      <c r="DJ9" s="117"/>
      <c r="DK9" s="117"/>
      <c r="DL9" s="117"/>
      <c r="DM9" s="117"/>
      <c r="DN9" s="117"/>
      <c r="DO9" s="117"/>
      <c r="DP9" s="117"/>
      <c r="DQ9" s="117"/>
      <c r="DR9" s="117"/>
      <c r="DS9" s="117"/>
      <c r="DT9" s="117"/>
      <c r="DU9" s="117"/>
      <c r="DV9" s="117"/>
      <c r="DW9" s="117"/>
      <c r="DX9" s="117"/>
      <c r="DY9" s="117"/>
      <c r="DZ9" s="117"/>
      <c r="EA9" s="117"/>
      <c r="EB9" s="117"/>
      <c r="EC9" s="117"/>
      <c r="ED9" s="117"/>
      <c r="EE9" s="117"/>
      <c r="EF9" s="117"/>
      <c r="EG9" s="117"/>
      <c r="EH9" s="117"/>
      <c r="EI9" s="117"/>
      <c r="EJ9" s="117"/>
      <c r="EK9" s="117"/>
      <c r="EL9" s="117"/>
      <c r="EM9" s="117"/>
      <c r="EN9" s="117"/>
      <c r="EO9" s="117"/>
      <c r="EP9" s="117"/>
      <c r="EQ9" s="117"/>
      <c r="ER9" s="117"/>
      <c r="ES9" s="117"/>
      <c r="ET9" s="117"/>
      <c r="EU9" s="117"/>
      <c r="EV9" s="117"/>
      <c r="EW9" s="117"/>
      <c r="EX9" s="117"/>
      <c r="EY9" s="117"/>
      <c r="EZ9" s="117"/>
      <c r="FA9" s="117"/>
      <c r="FB9" s="117"/>
      <c r="FC9" s="117"/>
      <c r="FD9" s="117"/>
      <c r="FE9" s="117"/>
      <c r="FF9" s="117"/>
      <c r="FG9" s="117"/>
      <c r="FH9" s="117"/>
      <c r="FI9" s="117"/>
      <c r="FJ9" s="117"/>
      <c r="FK9" s="117"/>
      <c r="FL9" s="117"/>
      <c r="FM9" s="117"/>
      <c r="FN9" s="117"/>
      <c r="FO9" s="117"/>
      <c r="FP9" s="117"/>
      <c r="FQ9" s="117"/>
      <c r="FR9" s="117"/>
      <c r="FS9" s="117"/>
      <c r="FT9" s="117"/>
      <c r="FU9" s="117"/>
      <c r="FV9" s="117"/>
      <c r="FW9" s="117"/>
      <c r="FX9" s="117"/>
      <c r="FY9" s="117"/>
      <c r="FZ9" s="117"/>
      <c r="GA9" s="117"/>
      <c r="GB9" s="117"/>
      <c r="GC9" s="117"/>
      <c r="GD9" s="117"/>
      <c r="GE9" s="117"/>
      <c r="GF9" s="117"/>
      <c r="GG9" s="117"/>
      <c r="GH9" s="117"/>
      <c r="GI9" s="117"/>
      <c r="GJ9" s="117"/>
      <c r="GK9" s="117"/>
      <c r="GL9" s="117"/>
      <c r="GM9" s="117"/>
      <c r="GN9" s="117"/>
      <c r="GO9" s="117"/>
      <c r="GP9" s="117"/>
      <c r="GQ9" s="117"/>
      <c r="GR9" s="117"/>
      <c r="GS9" s="117"/>
      <c r="GT9" s="117"/>
      <c r="GU9" s="117"/>
      <c r="GV9" s="117"/>
      <c r="GW9" s="117"/>
      <c r="GX9" s="117"/>
      <c r="GY9" s="117"/>
      <c r="GZ9" s="117"/>
      <c r="HA9" s="117"/>
      <c r="HB9" s="117"/>
      <c r="HC9" s="117"/>
      <c r="HD9" s="117"/>
      <c r="HE9" s="117"/>
      <c r="HF9" s="117"/>
      <c r="HG9" s="117"/>
      <c r="HH9" s="117"/>
      <c r="HI9" s="117"/>
      <c r="HJ9" s="117"/>
      <c r="HK9" s="117"/>
      <c r="HL9" s="117"/>
      <c r="HM9" s="117"/>
      <c r="HN9" s="117"/>
      <c r="HO9" s="117"/>
      <c r="HP9" s="117"/>
      <c r="HQ9" s="117"/>
      <c r="HR9" s="117"/>
      <c r="HS9" s="117"/>
      <c r="HT9" s="117"/>
      <c r="HU9" s="117"/>
      <c r="HV9" s="117"/>
      <c r="HW9" s="117"/>
      <c r="HX9" s="117"/>
      <c r="HY9" s="117"/>
      <c r="HZ9" s="117"/>
      <c r="IA9" s="117"/>
      <c r="IB9" s="117"/>
      <c r="IC9" s="117"/>
      <c r="ID9" s="117"/>
      <c r="IE9" s="117"/>
      <c r="IF9" s="117"/>
      <c r="IG9" s="117"/>
      <c r="IH9" s="117"/>
      <c r="II9" s="117"/>
      <c r="IJ9" s="117"/>
      <c r="IK9" s="117"/>
      <c r="IL9" s="117"/>
      <c r="IM9" s="117"/>
      <c r="IN9" s="117"/>
      <c r="IO9" s="117"/>
      <c r="IP9" s="117"/>
      <c r="IQ9" s="117"/>
      <c r="IR9" s="117"/>
      <c r="IS9" s="117"/>
      <c r="IT9" s="117"/>
      <c r="IU9" s="117"/>
      <c r="IV9" s="117"/>
      <c r="IW9" s="117"/>
      <c r="IX9" s="117"/>
      <c r="IY9" s="117"/>
      <c r="IZ9" s="117"/>
      <c r="JA9" s="117"/>
      <c r="JB9" s="117"/>
      <c r="JC9" s="117"/>
      <c r="JD9" s="117"/>
      <c r="JE9" s="117"/>
      <c r="JF9" s="117"/>
      <c r="JG9" s="117"/>
      <c r="JH9" s="117"/>
      <c r="JI9" s="117"/>
      <c r="JJ9" s="117"/>
      <c r="JK9" s="117"/>
      <c r="JL9" s="117"/>
      <c r="JM9" s="117"/>
      <c r="JN9" s="117"/>
      <c r="JO9" s="117"/>
      <c r="JP9" s="117"/>
      <c r="JQ9" s="117"/>
      <c r="JR9" s="117"/>
      <c r="JS9" s="117"/>
      <c r="JT9" s="117"/>
      <c r="JU9" s="117"/>
      <c r="JV9" s="117"/>
      <c r="JW9" s="117"/>
      <c r="JX9" s="117"/>
      <c r="JY9" s="117"/>
      <c r="JZ9" s="117"/>
      <c r="KA9" s="117"/>
      <c r="KB9" s="117"/>
      <c r="KC9" s="117"/>
      <c r="KD9" s="117"/>
      <c r="KE9" s="117"/>
      <c r="KF9" s="117"/>
      <c r="KG9" s="117"/>
      <c r="KH9" s="117"/>
      <c r="KI9" s="117"/>
      <c r="KJ9" s="117"/>
      <c r="KK9" s="117"/>
      <c r="KL9" s="117"/>
      <c r="KM9" s="117"/>
      <c r="KN9" s="117"/>
      <c r="KO9" s="117"/>
      <c r="KP9" s="117"/>
      <c r="KQ9" s="117"/>
      <c r="KR9" s="117"/>
      <c r="KS9" s="117"/>
      <c r="KT9" s="117"/>
      <c r="KU9" s="117"/>
      <c r="KV9" s="117"/>
      <c r="KW9" s="117"/>
      <c r="KX9" s="117"/>
      <c r="KY9" s="117"/>
      <c r="KZ9" s="117"/>
      <c r="LA9" s="117"/>
      <c r="LB9" s="117"/>
      <c r="LC9" s="117"/>
      <c r="LD9" s="117"/>
      <c r="LE9" s="117"/>
      <c r="LF9" s="117"/>
      <c r="LG9" s="117"/>
      <c r="LH9" s="117"/>
      <c r="LI9" s="117"/>
      <c r="LJ9" s="117"/>
      <c r="LK9" s="117"/>
      <c r="LL9" s="117"/>
      <c r="LM9" s="117"/>
      <c r="LN9" s="117"/>
      <c r="LO9" s="117"/>
      <c r="LP9" s="117"/>
      <c r="LQ9" s="117"/>
      <c r="LR9" s="117"/>
      <c r="LS9" s="117"/>
      <c r="LT9" s="117"/>
      <c r="LU9" s="117"/>
      <c r="LV9" s="117"/>
      <c r="LW9" s="117"/>
      <c r="LX9" s="117"/>
      <c r="LY9" s="117"/>
      <c r="LZ9" s="117"/>
      <c r="MA9" s="117"/>
      <c r="MB9" s="117"/>
      <c r="MC9" s="117"/>
      <c r="MD9" s="117"/>
      <c r="ME9" s="117"/>
      <c r="MF9" s="117"/>
      <c r="MG9" s="117"/>
      <c r="MH9" s="117"/>
      <c r="MI9" s="117"/>
      <c r="MJ9" s="117"/>
      <c r="MK9" s="117"/>
      <c r="ML9" s="117"/>
      <c r="MM9" s="117"/>
      <c r="MN9" s="117"/>
      <c r="MO9" s="117"/>
      <c r="MP9" s="117"/>
      <c r="MQ9" s="117"/>
      <c r="MR9" s="117"/>
      <c r="MS9" s="117"/>
      <c r="MT9" s="117"/>
      <c r="MU9" s="117"/>
      <c r="MV9" s="117"/>
      <c r="MW9" s="117"/>
      <c r="MX9" s="117"/>
      <c r="MY9" s="117"/>
      <c r="MZ9" s="117"/>
      <c r="NA9" s="117"/>
      <c r="NB9" s="117"/>
      <c r="NC9" s="117"/>
      <c r="ND9" s="117"/>
      <c r="NE9" s="117"/>
      <c r="NF9" s="117"/>
      <c r="NG9" s="117"/>
      <c r="NH9" s="117"/>
      <c r="NI9" s="117"/>
      <c r="NJ9" s="117"/>
      <c r="NK9" s="117"/>
      <c r="NL9" s="117"/>
      <c r="NM9" s="117"/>
      <c r="NN9" s="117"/>
      <c r="NO9" s="117"/>
      <c r="NP9" s="117"/>
      <c r="NQ9" s="117"/>
      <c r="NR9" s="117"/>
      <c r="NS9" s="117"/>
      <c r="NT9" s="117"/>
      <c r="NU9" s="117"/>
      <c r="NV9" s="117"/>
      <c r="NW9" s="117"/>
      <c r="NX9" s="117"/>
      <c r="NY9" s="117"/>
      <c r="NZ9" s="117"/>
      <c r="OA9" s="117"/>
      <c r="OB9" s="117"/>
      <c r="OC9" s="117"/>
      <c r="OD9" s="117"/>
      <c r="OE9" s="117"/>
      <c r="OF9" s="117"/>
      <c r="OG9" s="117"/>
      <c r="OH9" s="117"/>
      <c r="OI9" s="117"/>
      <c r="OJ9" s="117"/>
      <c r="OK9" s="117"/>
      <c r="OL9" s="117"/>
      <c r="OM9" s="117"/>
      <c r="ON9" s="117"/>
      <c r="OO9" s="117"/>
      <c r="OP9" s="117"/>
      <c r="OQ9" s="117"/>
      <c r="OR9" s="117"/>
      <c r="OS9" s="117"/>
      <c r="OT9" s="117"/>
      <c r="OU9" s="117"/>
      <c r="OV9" s="117"/>
      <c r="OW9" s="117"/>
      <c r="OX9" s="117"/>
      <c r="OY9" s="117"/>
      <c r="OZ9" s="117"/>
      <c r="PA9" s="117"/>
      <c r="PB9" s="117"/>
      <c r="PC9" s="117"/>
      <c r="PD9" s="117"/>
      <c r="PE9" s="117"/>
      <c r="PF9" s="117"/>
      <c r="PG9" s="117"/>
      <c r="PH9" s="117"/>
      <c r="PI9" s="117"/>
      <c r="PJ9" s="117"/>
      <c r="PK9" s="117"/>
      <c r="PL9" s="117"/>
      <c r="PM9" s="117"/>
      <c r="PN9" s="117"/>
      <c r="PO9" s="117"/>
      <c r="PP9" s="117"/>
      <c r="PQ9" s="117"/>
      <c r="PR9" s="117"/>
      <c r="PS9" s="117"/>
      <c r="PT9" s="117"/>
      <c r="PU9" s="117"/>
      <c r="PV9" s="117"/>
      <c r="PW9" s="117"/>
      <c r="PX9" s="117"/>
      <c r="PY9" s="117"/>
      <c r="PZ9" s="117"/>
      <c r="QA9" s="117"/>
      <c r="QB9" s="117"/>
      <c r="QC9" s="117"/>
      <c r="QD9" s="117"/>
      <c r="QE9" s="117"/>
      <c r="QF9" s="117"/>
      <c r="QG9" s="117"/>
      <c r="QH9" s="117"/>
      <c r="QI9" s="117"/>
      <c r="QJ9" s="117"/>
      <c r="QK9" s="117"/>
      <c r="QL9" s="117"/>
      <c r="QM9" s="117"/>
      <c r="QN9" s="117"/>
      <c r="QO9" s="117"/>
      <c r="QP9" s="117"/>
      <c r="QQ9" s="117"/>
      <c r="QR9" s="117"/>
      <c r="QS9" s="117"/>
      <c r="QT9" s="117"/>
      <c r="QU9" s="117"/>
      <c r="QV9" s="117"/>
      <c r="QW9" s="117"/>
      <c r="QX9" s="117"/>
      <c r="QY9" s="117"/>
      <c r="QZ9" s="117"/>
      <c r="RA9" s="117"/>
      <c r="RB9" s="117"/>
      <c r="RC9" s="117"/>
      <c r="RD9" s="117"/>
      <c r="RE9" s="117"/>
      <c r="RF9" s="117"/>
      <c r="RG9" s="117"/>
      <c r="RH9" s="117"/>
      <c r="RI9" s="117"/>
      <c r="RJ9" s="117"/>
      <c r="RK9" s="117"/>
      <c r="RL9" s="117"/>
      <c r="RM9" s="117"/>
      <c r="RN9" s="117"/>
      <c r="RO9" s="117"/>
      <c r="RP9" s="117"/>
      <c r="RQ9" s="117"/>
      <c r="RR9" s="117"/>
      <c r="RS9" s="117"/>
      <c r="RT9" s="117"/>
      <c r="RU9" s="117"/>
      <c r="RV9" s="117"/>
      <c r="RW9" s="117"/>
      <c r="RX9" s="117"/>
      <c r="RY9" s="117"/>
      <c r="RZ9" s="117"/>
      <c r="SA9" s="117"/>
      <c r="SB9" s="117"/>
      <c r="SC9" s="117"/>
      <c r="SD9" s="117"/>
      <c r="SE9" s="117"/>
      <c r="SF9" s="117"/>
      <c r="SG9" s="117"/>
      <c r="SH9" s="117"/>
      <c r="SI9" s="117"/>
      <c r="SJ9" s="117"/>
      <c r="SK9" s="117"/>
      <c r="SL9" s="117"/>
      <c r="SM9" s="117"/>
      <c r="SN9" s="117"/>
      <c r="SO9" s="117"/>
      <c r="SP9" s="117"/>
      <c r="SQ9" s="117"/>
      <c r="SR9" s="117"/>
      <c r="SS9" s="117"/>
      <c r="ST9" s="117"/>
      <c r="SU9" s="117"/>
      <c r="SV9" s="117"/>
      <c r="SW9" s="117"/>
      <c r="SX9" s="117"/>
      <c r="SY9" s="117"/>
      <c r="SZ9" s="117"/>
      <c r="TA9" s="117"/>
      <c r="TB9" s="117"/>
      <c r="TC9" s="117"/>
      <c r="TD9" s="117"/>
      <c r="TE9" s="117"/>
      <c r="TF9" s="117"/>
      <c r="TG9" s="117"/>
      <c r="TH9" s="117"/>
      <c r="TI9" s="117"/>
      <c r="TJ9" s="117"/>
      <c r="TK9" s="117"/>
      <c r="TL9" s="117"/>
      <c r="TM9" s="117"/>
      <c r="TN9" s="117"/>
      <c r="TO9" s="117"/>
      <c r="TP9" s="117"/>
      <c r="TQ9" s="117"/>
      <c r="TR9" s="117"/>
      <c r="TS9" s="117"/>
      <c r="TT9" s="117"/>
      <c r="TU9" s="117"/>
      <c r="TV9" s="117"/>
      <c r="TW9" s="117"/>
      <c r="TX9" s="117"/>
      <c r="TY9" s="117"/>
      <c r="TZ9" s="117"/>
      <c r="UA9" s="117"/>
      <c r="UB9" s="117"/>
      <c r="UC9" s="117"/>
      <c r="UD9" s="117"/>
      <c r="UE9" s="117"/>
      <c r="UF9" s="117"/>
      <c r="UG9" s="117"/>
      <c r="UH9" s="117"/>
      <c r="UI9" s="117"/>
      <c r="UJ9" s="117"/>
      <c r="UK9" s="117"/>
      <c r="UL9" s="117"/>
      <c r="UM9" s="117"/>
      <c r="UN9" s="117"/>
      <c r="UO9" s="117"/>
      <c r="UP9" s="117"/>
      <c r="UQ9" s="117"/>
      <c r="UR9" s="117"/>
      <c r="US9" s="117"/>
      <c r="UT9" s="117"/>
      <c r="UU9" s="117"/>
      <c r="UV9" s="117"/>
      <c r="UW9" s="117"/>
      <c r="UX9" s="117"/>
      <c r="UY9" s="117"/>
      <c r="UZ9" s="117"/>
      <c r="VA9" s="117"/>
      <c r="VB9" s="117"/>
      <c r="VC9" s="117"/>
      <c r="VD9" s="117"/>
      <c r="VE9" s="117"/>
      <c r="VF9" s="117"/>
      <c r="VG9" s="117"/>
      <c r="VH9" s="117"/>
      <c r="VI9" s="117"/>
      <c r="VJ9" s="117"/>
      <c r="VK9" s="117"/>
      <c r="VL9" s="117"/>
      <c r="VM9" s="117"/>
      <c r="VN9" s="117"/>
      <c r="VO9" s="117"/>
      <c r="VP9" s="117"/>
      <c r="VQ9" s="117"/>
      <c r="VR9" s="117"/>
      <c r="VS9" s="117"/>
      <c r="VT9" s="117"/>
      <c r="VU9" s="117"/>
      <c r="VV9" s="117"/>
      <c r="VW9" s="117"/>
      <c r="VX9" s="117"/>
      <c r="VY9" s="117"/>
      <c r="VZ9" s="117"/>
      <c r="WA9" s="117"/>
      <c r="WB9" s="117"/>
      <c r="WC9" s="117"/>
      <c r="WD9" s="117"/>
      <c r="WE9" s="117"/>
      <c r="WF9" s="117"/>
      <c r="WG9" s="117"/>
      <c r="WH9" s="117"/>
      <c r="WI9" s="117"/>
      <c r="WJ9" s="117"/>
      <c r="WK9" s="117"/>
      <c r="WL9" s="117"/>
      <c r="WM9" s="117"/>
      <c r="WN9" s="117"/>
      <c r="WO9" s="117"/>
      <c r="WP9" s="117"/>
      <c r="WQ9" s="117"/>
      <c r="WR9" s="117"/>
      <c r="WS9" s="117"/>
      <c r="WT9" s="117"/>
      <c r="WU9" s="117"/>
      <c r="WV9" s="117"/>
      <c r="WW9" s="117"/>
      <c r="WX9" s="117"/>
      <c r="WY9" s="117"/>
      <c r="WZ9" s="117"/>
      <c r="XA9" s="117"/>
      <c r="XB9" s="117"/>
      <c r="XC9" s="117"/>
      <c r="XD9" s="117"/>
      <c r="XE9" s="117"/>
      <c r="XF9" s="117"/>
      <c r="XG9" s="117"/>
      <c r="XH9" s="117"/>
      <c r="XI9" s="117"/>
      <c r="XJ9" s="117"/>
      <c r="XK9" s="117"/>
      <c r="XL9" s="117"/>
      <c r="XM9" s="117"/>
      <c r="XN9" s="117"/>
      <c r="XO9" s="117"/>
      <c r="XP9" s="117"/>
      <c r="XQ9" s="117"/>
      <c r="XR9" s="117"/>
      <c r="XS9" s="117"/>
      <c r="XT9" s="117"/>
      <c r="XU9" s="117"/>
      <c r="XV9" s="117"/>
      <c r="XW9" s="117"/>
      <c r="XX9" s="117"/>
      <c r="XY9" s="117"/>
      <c r="XZ9" s="117"/>
      <c r="YA9" s="117"/>
      <c r="YB9" s="117"/>
      <c r="YC9" s="117"/>
      <c r="YD9" s="117"/>
      <c r="YE9" s="117"/>
      <c r="YF9" s="117"/>
      <c r="YG9" s="117"/>
      <c r="YH9" s="117"/>
      <c r="YI9" s="117"/>
      <c r="YJ9" s="117"/>
      <c r="YK9" s="117"/>
      <c r="YL9" s="117"/>
      <c r="YM9" s="117"/>
      <c r="YN9" s="117"/>
      <c r="YO9" s="117"/>
      <c r="YP9" s="117"/>
      <c r="YQ9" s="117"/>
      <c r="YR9" s="117"/>
      <c r="YS9" s="117"/>
      <c r="YT9" s="117"/>
      <c r="YU9" s="117"/>
      <c r="YV9" s="117"/>
      <c r="YW9" s="117"/>
      <c r="YX9" s="117"/>
      <c r="YY9" s="117"/>
      <c r="YZ9" s="117"/>
      <c r="ZA9" s="117"/>
      <c r="ZB9" s="117"/>
      <c r="ZC9" s="117"/>
      <c r="ZD9" s="117"/>
      <c r="ZE9" s="117"/>
      <c r="ZF9" s="117"/>
      <c r="ZG9" s="117"/>
      <c r="ZH9" s="117"/>
      <c r="ZI9" s="117"/>
      <c r="ZJ9" s="117"/>
      <c r="ZK9" s="117"/>
      <c r="ZL9" s="117"/>
      <c r="ZM9" s="117"/>
      <c r="ZN9" s="117"/>
      <c r="ZO9" s="117"/>
      <c r="ZP9" s="117"/>
      <c r="ZQ9" s="117"/>
      <c r="ZR9" s="117"/>
      <c r="ZS9" s="117"/>
      <c r="ZT9" s="117"/>
      <c r="ZU9" s="117"/>
      <c r="ZV9" s="117"/>
      <c r="ZW9" s="117"/>
      <c r="ZX9" s="117"/>
      <c r="ZY9" s="117"/>
      <c r="ZZ9" s="117"/>
      <c r="AAA9" s="117"/>
      <c r="AAB9" s="117"/>
      <c r="AAC9" s="117"/>
      <c r="AAD9" s="117"/>
      <c r="AAE9" s="117"/>
      <c r="AAF9" s="117"/>
      <c r="AAG9" s="117"/>
      <c r="AAH9" s="117"/>
      <c r="AAI9" s="117"/>
      <c r="AAJ9" s="117"/>
      <c r="AAK9" s="117"/>
      <c r="AAL9" s="117"/>
      <c r="AAM9" s="117"/>
      <c r="AAN9" s="117"/>
      <c r="AAO9" s="117"/>
      <c r="AAP9" s="117"/>
      <c r="AAQ9" s="117"/>
      <c r="AAR9" s="117"/>
      <c r="AAS9" s="117"/>
      <c r="AAT9" s="117"/>
      <c r="AAU9" s="117"/>
      <c r="AAV9" s="117"/>
      <c r="AAW9" s="117"/>
      <c r="AAX9" s="117"/>
      <c r="AAY9" s="117"/>
      <c r="AAZ9" s="117"/>
      <c r="ABA9" s="117"/>
      <c r="ABB9" s="117"/>
      <c r="ABC9" s="117"/>
      <c r="ABD9" s="117"/>
      <c r="ABE9" s="117"/>
      <c r="ABF9" s="117"/>
      <c r="ABG9" s="117"/>
      <c r="ABH9" s="117"/>
      <c r="ABI9" s="117"/>
      <c r="ABJ9" s="117"/>
      <c r="ABK9" s="117"/>
      <c r="ABL9" s="117"/>
      <c r="ABM9" s="117"/>
      <c r="ABN9" s="117"/>
      <c r="ABO9" s="117"/>
      <c r="ABP9" s="117"/>
      <c r="ABQ9" s="117"/>
      <c r="ABR9" s="117"/>
      <c r="ABS9" s="117"/>
      <c r="ABT9" s="117"/>
      <c r="ABU9" s="117"/>
      <c r="ABV9" s="117"/>
      <c r="ABW9" s="117"/>
      <c r="ABX9" s="117"/>
      <c r="ABY9" s="117"/>
      <c r="ABZ9" s="117"/>
      <c r="ACA9" s="117"/>
      <c r="ACB9" s="117"/>
      <c r="ACC9" s="117"/>
      <c r="ACD9" s="117"/>
      <c r="ACE9" s="117"/>
      <c r="ACF9" s="117"/>
      <c r="ACG9" s="117"/>
      <c r="ACH9" s="117"/>
      <c r="ACI9" s="117"/>
      <c r="ACJ9" s="117"/>
      <c r="ACK9" s="117"/>
      <c r="ACL9" s="117"/>
      <c r="ACM9" s="117"/>
      <c r="ACN9" s="117"/>
      <c r="ACO9" s="117"/>
      <c r="ACP9" s="117"/>
      <c r="ACQ9" s="117"/>
      <c r="ACR9" s="117"/>
      <c r="ACS9" s="117"/>
      <c r="ACT9" s="117"/>
      <c r="ACU9" s="117"/>
      <c r="ACV9" s="117"/>
      <c r="ACW9" s="117"/>
      <c r="ACX9" s="117"/>
      <c r="ACY9" s="117"/>
      <c r="ACZ9" s="117"/>
      <c r="ADA9" s="117"/>
      <c r="ADB9" s="117"/>
      <c r="ADC9" s="117"/>
      <c r="ADD9" s="117"/>
      <c r="ADE9" s="117"/>
      <c r="ADF9" s="117"/>
      <c r="ADG9" s="117"/>
      <c r="ADH9" s="117"/>
      <c r="ADI9" s="117"/>
      <c r="ADJ9" s="117"/>
      <c r="ADK9" s="117"/>
      <c r="ADL9" s="117"/>
      <c r="ADM9" s="117"/>
      <c r="ADN9" s="117"/>
      <c r="ADO9" s="117"/>
      <c r="ADP9" s="117"/>
      <c r="ADQ9" s="117"/>
      <c r="ADR9" s="117"/>
      <c r="ADS9" s="117"/>
      <c r="ADT9" s="117"/>
      <c r="ADU9" s="117"/>
      <c r="ADV9" s="117"/>
      <c r="ADW9" s="117"/>
      <c r="ADX9" s="117"/>
      <c r="ADY9" s="117"/>
      <c r="ADZ9" s="117"/>
      <c r="AEA9" s="117"/>
      <c r="AEB9" s="117"/>
      <c r="AEC9" s="117"/>
      <c r="AED9" s="117"/>
      <c r="AEE9" s="117"/>
      <c r="AEF9" s="117"/>
      <c r="AEG9" s="117"/>
      <c r="AEH9" s="117"/>
      <c r="AEI9" s="117"/>
      <c r="AEJ9" s="117"/>
      <c r="AEK9" s="117"/>
      <c r="AEL9" s="117"/>
      <c r="AEM9" s="117"/>
      <c r="AEN9" s="117"/>
      <c r="AEO9" s="117"/>
      <c r="AEP9" s="117"/>
      <c r="AEQ9" s="117"/>
      <c r="AER9" s="117"/>
      <c r="AES9" s="117"/>
      <c r="AET9" s="117"/>
      <c r="AEU9" s="117"/>
      <c r="AEV9" s="117"/>
      <c r="AEW9" s="117"/>
      <c r="AEX9" s="117"/>
      <c r="AEY9" s="117"/>
      <c r="AEZ9" s="117"/>
      <c r="AFA9" s="117"/>
      <c r="AFB9" s="117"/>
      <c r="AFC9" s="117"/>
      <c r="AFD9" s="117"/>
      <c r="AFE9" s="117"/>
      <c r="AFF9" s="117"/>
      <c r="AFG9" s="117"/>
      <c r="AFH9" s="117"/>
      <c r="AFI9" s="117"/>
      <c r="AFJ9" s="117"/>
      <c r="AFK9" s="117"/>
      <c r="AFL9" s="117"/>
      <c r="AFM9" s="117"/>
      <c r="AFN9" s="117"/>
      <c r="AFO9" s="117"/>
      <c r="AFP9" s="117"/>
      <c r="AFQ9" s="117"/>
      <c r="AFR9" s="117"/>
      <c r="AFS9" s="117"/>
      <c r="AFT9" s="117"/>
      <c r="AFU9" s="117"/>
      <c r="AFV9" s="117"/>
      <c r="AFW9" s="117"/>
      <c r="AFX9" s="117"/>
      <c r="AFY9" s="117"/>
      <c r="AFZ9" s="117"/>
      <c r="AGA9" s="117"/>
      <c r="AGB9" s="117"/>
      <c r="AGC9" s="117"/>
      <c r="AGD9" s="117"/>
      <c r="AGE9" s="117"/>
      <c r="AGF9" s="117"/>
      <c r="AGG9" s="117"/>
      <c r="AGH9" s="117"/>
      <c r="AGI9" s="117"/>
      <c r="AGJ9" s="117"/>
      <c r="AGK9" s="117"/>
      <c r="AGL9" s="117"/>
      <c r="AGM9" s="117"/>
      <c r="AGN9" s="117"/>
      <c r="AGO9" s="117"/>
      <c r="AGP9" s="117"/>
      <c r="AGQ9" s="117"/>
      <c r="AGR9" s="117"/>
      <c r="AGS9" s="117"/>
      <c r="AGT9" s="117"/>
      <c r="AGU9" s="117"/>
      <c r="AGV9" s="117"/>
      <c r="AGW9" s="117"/>
      <c r="AGX9" s="117"/>
      <c r="AGY9" s="117"/>
      <c r="AGZ9" s="117"/>
      <c r="AHA9" s="117"/>
      <c r="AHB9" s="117"/>
      <c r="AHC9" s="117"/>
      <c r="AHD9" s="117"/>
      <c r="AHE9" s="117"/>
      <c r="AHF9" s="117"/>
      <c r="AHG9" s="117"/>
      <c r="AHH9" s="117"/>
      <c r="AHI9" s="117"/>
      <c r="AHJ9" s="117"/>
      <c r="AHK9" s="117"/>
      <c r="AHL9" s="117"/>
      <c r="AHM9" s="117"/>
      <c r="AHN9" s="117"/>
      <c r="AHO9" s="117"/>
      <c r="AHP9" s="117"/>
      <c r="AHQ9" s="117"/>
      <c r="AHR9" s="117"/>
      <c r="AHS9" s="117"/>
      <c r="AHT9" s="117"/>
      <c r="AHU9" s="117"/>
      <c r="AHV9" s="117"/>
      <c r="AHW9" s="117"/>
      <c r="AHX9" s="117"/>
      <c r="AHY9" s="117"/>
      <c r="AHZ9" s="117"/>
      <c r="AIA9" s="117"/>
      <c r="AIB9" s="117"/>
      <c r="AIC9" s="117"/>
      <c r="AID9" s="117"/>
      <c r="AIE9" s="117"/>
      <c r="AIF9" s="117"/>
      <c r="AIG9" s="117"/>
      <c r="AIH9" s="117"/>
      <c r="AII9" s="117"/>
      <c r="AIJ9" s="117"/>
      <c r="AIK9" s="117"/>
      <c r="AIL9" s="117"/>
      <c r="AIM9" s="117"/>
      <c r="AIN9" s="117"/>
      <c r="AIO9" s="117"/>
      <c r="AIP9" s="117"/>
      <c r="AIQ9" s="117"/>
      <c r="AIR9" s="117"/>
      <c r="AIS9" s="117"/>
      <c r="AIT9" s="117"/>
      <c r="AIU9" s="117"/>
      <c r="AIV9" s="117"/>
      <c r="AIW9" s="117"/>
      <c r="AIX9" s="117"/>
      <c r="AIY9" s="117"/>
      <c r="AIZ9" s="117"/>
      <c r="AJA9" s="117"/>
      <c r="AJB9" s="117"/>
      <c r="AJC9" s="117"/>
      <c r="AJD9" s="117"/>
      <c r="AJE9" s="117"/>
      <c r="AJF9" s="117"/>
      <c r="AJG9" s="117"/>
      <c r="AJH9" s="117"/>
      <c r="AJI9" s="117"/>
      <c r="AJJ9" s="117"/>
      <c r="AJK9" s="117"/>
      <c r="AJL9" s="117"/>
      <c r="AJM9" s="117"/>
      <c r="AJN9" s="117"/>
      <c r="AJO9" s="117"/>
      <c r="AJP9" s="117"/>
      <c r="AJQ9" s="117"/>
      <c r="AJR9" s="117"/>
      <c r="AJS9" s="117"/>
      <c r="AJT9" s="117"/>
      <c r="AJU9" s="117"/>
      <c r="AJV9" s="117"/>
      <c r="AJW9" s="117"/>
      <c r="AJX9" s="117"/>
      <c r="AJY9" s="117"/>
      <c r="AJZ9" s="117"/>
      <c r="AKA9" s="117"/>
      <c r="AKB9" s="117"/>
      <c r="AKC9" s="117"/>
      <c r="AKD9" s="117"/>
      <c r="AKE9" s="117"/>
      <c r="AKF9" s="117"/>
      <c r="AKG9" s="117"/>
      <c r="AKH9" s="117"/>
      <c r="AKI9" s="117"/>
      <c r="AKJ9" s="117"/>
      <c r="AKK9" s="117"/>
      <c r="AKL9" s="117"/>
      <c r="AKM9" s="117"/>
      <c r="AKN9" s="117"/>
      <c r="AKO9" s="117"/>
      <c r="AKP9" s="117"/>
      <c r="AKQ9" s="117"/>
      <c r="AKR9" s="117"/>
      <c r="AKS9" s="117"/>
      <c r="AKT9" s="117"/>
      <c r="AKU9" s="117"/>
      <c r="AKV9" s="117"/>
      <c r="AKW9" s="117"/>
      <c r="AKX9" s="117"/>
      <c r="AKY9" s="117"/>
      <c r="AKZ9" s="117"/>
      <c r="ALA9" s="117"/>
      <c r="ALB9" s="117"/>
      <c r="ALC9" s="117"/>
      <c r="ALD9" s="117"/>
      <c r="ALE9" s="117"/>
      <c r="ALF9" s="117"/>
      <c r="ALG9" s="117"/>
      <c r="ALH9" s="117"/>
      <c r="ALI9" s="117"/>
      <c r="ALJ9" s="117"/>
      <c r="ALK9" s="117"/>
      <c r="ALL9" s="117"/>
      <c r="ALM9" s="117"/>
      <c r="ALN9" s="117"/>
      <c r="ALO9" s="117"/>
      <c r="ALP9" s="117"/>
      <c r="ALQ9" s="117"/>
      <c r="ALR9" s="117"/>
      <c r="ALS9" s="117"/>
      <c r="ALT9" s="117"/>
      <c r="ALU9" s="117"/>
      <c r="ALV9" s="117"/>
      <c r="ALW9" s="117"/>
      <c r="ALX9" s="117"/>
      <c r="ALY9" s="117"/>
      <c r="ALZ9" s="117"/>
      <c r="AMA9" s="117"/>
      <c r="AMB9" s="117"/>
      <c r="AMC9" s="117"/>
      <c r="AMD9" s="117"/>
      <c r="AME9" s="117"/>
      <c r="AMF9" s="117"/>
      <c r="AMG9" s="117"/>
      <c r="AMH9" s="117"/>
      <c r="AMI9" s="117"/>
      <c r="AMJ9" s="117"/>
      <c r="AMK9" s="117"/>
      <c r="AML9" s="117"/>
    </row>
    <row r="10" spans="1:1026" ht="31.5">
      <c r="A10" s="109"/>
      <c r="B10" s="110" t="s">
        <v>1405</v>
      </c>
      <c r="C10" s="117">
        <v>210</v>
      </c>
      <c r="D10" s="110"/>
      <c r="E10" s="135">
        <v>6</v>
      </c>
      <c r="F10" s="135" t="s">
        <v>1210</v>
      </c>
      <c r="G10" s="136" t="s">
        <v>2649</v>
      </c>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c r="CK10" s="117"/>
      <c r="CL10" s="117"/>
      <c r="CM10" s="117"/>
      <c r="CN10" s="117"/>
      <c r="CO10" s="117"/>
      <c r="CP10" s="117"/>
      <c r="CQ10" s="117"/>
      <c r="CR10" s="117"/>
      <c r="CS10" s="117"/>
      <c r="CT10" s="117"/>
      <c r="CU10" s="117"/>
      <c r="CV10" s="117"/>
      <c r="CW10" s="117"/>
      <c r="CX10" s="117"/>
      <c r="CY10" s="117"/>
      <c r="CZ10" s="117"/>
      <c r="DA10" s="117"/>
      <c r="DB10" s="117"/>
      <c r="DC10" s="117"/>
      <c r="DD10" s="117"/>
      <c r="DE10" s="117"/>
      <c r="DF10" s="117"/>
      <c r="DG10" s="117"/>
      <c r="DH10" s="117"/>
      <c r="DI10" s="117"/>
      <c r="DJ10" s="117"/>
      <c r="DK10" s="117"/>
      <c r="DL10" s="117"/>
      <c r="DM10" s="117"/>
      <c r="DN10" s="117"/>
      <c r="DO10" s="117"/>
      <c r="DP10" s="117"/>
      <c r="DQ10" s="117"/>
      <c r="DR10" s="117"/>
      <c r="DS10" s="117"/>
      <c r="DT10" s="117"/>
      <c r="DU10" s="117"/>
      <c r="DV10" s="117"/>
      <c r="DW10" s="117"/>
      <c r="DX10" s="117"/>
      <c r="DY10" s="117"/>
      <c r="DZ10" s="117"/>
      <c r="EA10" s="117"/>
      <c r="EB10" s="117"/>
      <c r="EC10" s="117"/>
      <c r="ED10" s="117"/>
      <c r="EE10" s="117"/>
      <c r="EF10" s="117"/>
      <c r="EG10" s="117"/>
      <c r="EH10" s="117"/>
      <c r="EI10" s="117"/>
      <c r="EJ10" s="117"/>
      <c r="EK10" s="117"/>
      <c r="EL10" s="117"/>
      <c r="EM10" s="117"/>
      <c r="EN10" s="117"/>
      <c r="EO10" s="117"/>
      <c r="EP10" s="117"/>
      <c r="EQ10" s="117"/>
      <c r="ER10" s="117"/>
      <c r="ES10" s="117"/>
      <c r="ET10" s="117"/>
      <c r="EU10" s="117"/>
      <c r="EV10" s="117"/>
      <c r="EW10" s="117"/>
      <c r="EX10" s="117"/>
      <c r="EY10" s="117"/>
      <c r="EZ10" s="117"/>
      <c r="FA10" s="117"/>
      <c r="FB10" s="117"/>
      <c r="FC10" s="117"/>
      <c r="FD10" s="117"/>
      <c r="FE10" s="117"/>
      <c r="FF10" s="117"/>
      <c r="FG10" s="117"/>
      <c r="FH10" s="117"/>
      <c r="FI10" s="117"/>
      <c r="FJ10" s="117"/>
      <c r="FK10" s="117"/>
      <c r="FL10" s="117"/>
      <c r="FM10" s="117"/>
      <c r="FN10" s="117"/>
      <c r="FO10" s="117"/>
      <c r="FP10" s="117"/>
      <c r="FQ10" s="117"/>
      <c r="FR10" s="117"/>
      <c r="FS10" s="117"/>
      <c r="FT10" s="117"/>
      <c r="FU10" s="117"/>
      <c r="FV10" s="117"/>
      <c r="FW10" s="117"/>
      <c r="FX10" s="117"/>
      <c r="FY10" s="117"/>
      <c r="FZ10" s="117"/>
      <c r="GA10" s="117"/>
      <c r="GB10" s="117"/>
      <c r="GC10" s="117"/>
      <c r="GD10" s="117"/>
      <c r="GE10" s="117"/>
      <c r="GF10" s="117"/>
      <c r="GG10" s="117"/>
      <c r="GH10" s="117"/>
      <c r="GI10" s="117"/>
      <c r="GJ10" s="117"/>
      <c r="GK10" s="117"/>
      <c r="GL10" s="117"/>
      <c r="GM10" s="117"/>
      <c r="GN10" s="117"/>
      <c r="GO10" s="117"/>
      <c r="GP10" s="117"/>
      <c r="GQ10" s="117"/>
      <c r="GR10" s="117"/>
      <c r="GS10" s="117"/>
      <c r="GT10" s="117"/>
      <c r="GU10" s="117"/>
      <c r="GV10" s="117"/>
      <c r="GW10" s="117"/>
      <c r="GX10" s="117"/>
      <c r="GY10" s="117"/>
      <c r="GZ10" s="117"/>
      <c r="HA10" s="117"/>
      <c r="HB10" s="117"/>
      <c r="HC10" s="117"/>
      <c r="HD10" s="117"/>
      <c r="HE10" s="117"/>
      <c r="HF10" s="117"/>
      <c r="HG10" s="117"/>
      <c r="HH10" s="117"/>
      <c r="HI10" s="117"/>
      <c r="HJ10" s="117"/>
      <c r="HK10" s="117"/>
      <c r="HL10" s="117"/>
      <c r="HM10" s="117"/>
      <c r="HN10" s="117"/>
      <c r="HO10" s="117"/>
      <c r="HP10" s="117"/>
      <c r="HQ10" s="117"/>
      <c r="HR10" s="117"/>
      <c r="HS10" s="117"/>
      <c r="HT10" s="117"/>
      <c r="HU10" s="117"/>
      <c r="HV10" s="117"/>
      <c r="HW10" s="117"/>
      <c r="HX10" s="117"/>
      <c r="HY10" s="117"/>
      <c r="HZ10" s="117"/>
      <c r="IA10" s="117"/>
      <c r="IB10" s="117"/>
      <c r="IC10" s="117"/>
      <c r="ID10" s="117"/>
      <c r="IE10" s="117"/>
      <c r="IF10" s="117"/>
      <c r="IG10" s="117"/>
      <c r="IH10" s="117"/>
      <c r="II10" s="117"/>
      <c r="IJ10" s="117"/>
      <c r="IK10" s="117"/>
      <c r="IL10" s="117"/>
      <c r="IM10" s="117"/>
      <c r="IN10" s="117"/>
      <c r="IO10" s="117"/>
      <c r="IP10" s="117"/>
      <c r="IQ10" s="117"/>
      <c r="IR10" s="117"/>
      <c r="IS10" s="117"/>
      <c r="IT10" s="117"/>
      <c r="IU10" s="117"/>
      <c r="IV10" s="117"/>
      <c r="IW10" s="117"/>
      <c r="IX10" s="117"/>
      <c r="IY10" s="117"/>
      <c r="IZ10" s="117"/>
      <c r="JA10" s="117"/>
      <c r="JB10" s="117"/>
      <c r="JC10" s="117"/>
      <c r="JD10" s="117"/>
      <c r="JE10" s="117"/>
      <c r="JF10" s="117"/>
      <c r="JG10" s="117"/>
      <c r="JH10" s="117"/>
      <c r="JI10" s="117"/>
      <c r="JJ10" s="117"/>
      <c r="JK10" s="117"/>
      <c r="JL10" s="117"/>
      <c r="JM10" s="117"/>
      <c r="JN10" s="117"/>
      <c r="JO10" s="117"/>
      <c r="JP10" s="117"/>
      <c r="JQ10" s="117"/>
      <c r="JR10" s="117"/>
      <c r="JS10" s="117"/>
      <c r="JT10" s="117"/>
      <c r="JU10" s="117"/>
      <c r="JV10" s="117"/>
      <c r="JW10" s="117"/>
      <c r="JX10" s="117"/>
      <c r="JY10" s="117"/>
      <c r="JZ10" s="117"/>
      <c r="KA10" s="117"/>
      <c r="KB10" s="117"/>
      <c r="KC10" s="117"/>
      <c r="KD10" s="117"/>
      <c r="KE10" s="117"/>
      <c r="KF10" s="117"/>
      <c r="KG10" s="117"/>
      <c r="KH10" s="117"/>
      <c r="KI10" s="117"/>
      <c r="KJ10" s="117"/>
      <c r="KK10" s="117"/>
      <c r="KL10" s="117"/>
      <c r="KM10" s="117"/>
      <c r="KN10" s="117"/>
      <c r="KO10" s="117"/>
      <c r="KP10" s="117"/>
      <c r="KQ10" s="117"/>
      <c r="KR10" s="117"/>
      <c r="KS10" s="117"/>
      <c r="KT10" s="117"/>
      <c r="KU10" s="117"/>
      <c r="KV10" s="117"/>
      <c r="KW10" s="117"/>
      <c r="KX10" s="117"/>
      <c r="KY10" s="117"/>
      <c r="KZ10" s="117"/>
      <c r="LA10" s="117"/>
      <c r="LB10" s="117"/>
      <c r="LC10" s="117"/>
      <c r="LD10" s="117"/>
      <c r="LE10" s="117"/>
      <c r="LF10" s="117"/>
      <c r="LG10" s="117"/>
      <c r="LH10" s="117"/>
      <c r="LI10" s="117"/>
      <c r="LJ10" s="117"/>
      <c r="LK10" s="117"/>
      <c r="LL10" s="117"/>
      <c r="LM10" s="117"/>
      <c r="LN10" s="117"/>
      <c r="LO10" s="117"/>
      <c r="LP10" s="117"/>
      <c r="LQ10" s="117"/>
      <c r="LR10" s="117"/>
      <c r="LS10" s="117"/>
      <c r="LT10" s="117"/>
      <c r="LU10" s="117"/>
      <c r="LV10" s="117"/>
      <c r="LW10" s="117"/>
      <c r="LX10" s="117"/>
      <c r="LY10" s="117"/>
      <c r="LZ10" s="117"/>
      <c r="MA10" s="117"/>
      <c r="MB10" s="117"/>
      <c r="MC10" s="117"/>
      <c r="MD10" s="117"/>
      <c r="ME10" s="117"/>
      <c r="MF10" s="117"/>
      <c r="MG10" s="117"/>
      <c r="MH10" s="117"/>
      <c r="MI10" s="117"/>
      <c r="MJ10" s="117"/>
      <c r="MK10" s="117"/>
      <c r="ML10" s="117"/>
      <c r="MM10" s="117"/>
      <c r="MN10" s="117"/>
      <c r="MO10" s="117"/>
      <c r="MP10" s="117"/>
      <c r="MQ10" s="117"/>
      <c r="MR10" s="117"/>
      <c r="MS10" s="117"/>
      <c r="MT10" s="117"/>
      <c r="MU10" s="117"/>
      <c r="MV10" s="117"/>
      <c r="MW10" s="117"/>
      <c r="MX10" s="117"/>
      <c r="MY10" s="117"/>
      <c r="MZ10" s="117"/>
      <c r="NA10" s="117"/>
      <c r="NB10" s="117"/>
      <c r="NC10" s="117"/>
      <c r="ND10" s="117"/>
      <c r="NE10" s="117"/>
      <c r="NF10" s="117"/>
      <c r="NG10" s="117"/>
      <c r="NH10" s="117"/>
      <c r="NI10" s="117"/>
      <c r="NJ10" s="117"/>
      <c r="NK10" s="117"/>
      <c r="NL10" s="117"/>
      <c r="NM10" s="117"/>
      <c r="NN10" s="117"/>
      <c r="NO10" s="117"/>
      <c r="NP10" s="117"/>
      <c r="NQ10" s="117"/>
      <c r="NR10" s="117"/>
      <c r="NS10" s="117"/>
      <c r="NT10" s="117"/>
      <c r="NU10" s="117"/>
      <c r="NV10" s="117"/>
      <c r="NW10" s="117"/>
      <c r="NX10" s="117"/>
      <c r="NY10" s="117"/>
      <c r="NZ10" s="117"/>
      <c r="OA10" s="117"/>
      <c r="OB10" s="117"/>
      <c r="OC10" s="117"/>
      <c r="OD10" s="117"/>
      <c r="OE10" s="117"/>
      <c r="OF10" s="117"/>
      <c r="OG10" s="117"/>
      <c r="OH10" s="117"/>
      <c r="OI10" s="117"/>
      <c r="OJ10" s="117"/>
      <c r="OK10" s="117"/>
      <c r="OL10" s="117"/>
      <c r="OM10" s="117"/>
      <c r="ON10" s="117"/>
      <c r="OO10" s="117"/>
      <c r="OP10" s="117"/>
      <c r="OQ10" s="117"/>
      <c r="OR10" s="117"/>
      <c r="OS10" s="117"/>
      <c r="OT10" s="117"/>
      <c r="OU10" s="117"/>
      <c r="OV10" s="117"/>
      <c r="OW10" s="117"/>
      <c r="OX10" s="117"/>
      <c r="OY10" s="117"/>
      <c r="OZ10" s="117"/>
      <c r="PA10" s="117"/>
      <c r="PB10" s="117"/>
      <c r="PC10" s="117"/>
      <c r="PD10" s="117"/>
      <c r="PE10" s="117"/>
      <c r="PF10" s="117"/>
      <c r="PG10" s="117"/>
      <c r="PH10" s="117"/>
      <c r="PI10" s="117"/>
      <c r="PJ10" s="117"/>
      <c r="PK10" s="117"/>
      <c r="PL10" s="117"/>
      <c r="PM10" s="117"/>
      <c r="PN10" s="117"/>
      <c r="PO10" s="117"/>
      <c r="PP10" s="117"/>
      <c r="PQ10" s="117"/>
      <c r="PR10" s="117"/>
      <c r="PS10" s="117"/>
      <c r="PT10" s="117"/>
      <c r="PU10" s="117"/>
      <c r="PV10" s="117"/>
      <c r="PW10" s="117"/>
      <c r="PX10" s="117"/>
      <c r="PY10" s="117"/>
      <c r="PZ10" s="117"/>
      <c r="QA10" s="117"/>
      <c r="QB10" s="117"/>
      <c r="QC10" s="117"/>
      <c r="QD10" s="117"/>
      <c r="QE10" s="117"/>
      <c r="QF10" s="117"/>
      <c r="QG10" s="117"/>
      <c r="QH10" s="117"/>
      <c r="QI10" s="117"/>
      <c r="QJ10" s="117"/>
      <c r="QK10" s="117"/>
      <c r="QL10" s="117"/>
      <c r="QM10" s="117"/>
      <c r="QN10" s="117"/>
      <c r="QO10" s="117"/>
      <c r="QP10" s="117"/>
      <c r="QQ10" s="117"/>
      <c r="QR10" s="117"/>
      <c r="QS10" s="117"/>
      <c r="QT10" s="117"/>
      <c r="QU10" s="117"/>
      <c r="QV10" s="117"/>
      <c r="QW10" s="117"/>
      <c r="QX10" s="117"/>
      <c r="QY10" s="117"/>
      <c r="QZ10" s="117"/>
      <c r="RA10" s="117"/>
      <c r="RB10" s="117"/>
      <c r="RC10" s="117"/>
      <c r="RD10" s="117"/>
      <c r="RE10" s="117"/>
      <c r="RF10" s="117"/>
      <c r="RG10" s="117"/>
      <c r="RH10" s="117"/>
      <c r="RI10" s="117"/>
      <c r="RJ10" s="117"/>
      <c r="RK10" s="117"/>
      <c r="RL10" s="117"/>
      <c r="RM10" s="117"/>
      <c r="RN10" s="117"/>
      <c r="RO10" s="117"/>
      <c r="RP10" s="117"/>
      <c r="RQ10" s="117"/>
      <c r="RR10" s="117"/>
      <c r="RS10" s="117"/>
      <c r="RT10" s="117"/>
      <c r="RU10" s="117"/>
      <c r="RV10" s="117"/>
      <c r="RW10" s="117"/>
      <c r="RX10" s="117"/>
      <c r="RY10" s="117"/>
      <c r="RZ10" s="117"/>
      <c r="SA10" s="117"/>
      <c r="SB10" s="117"/>
      <c r="SC10" s="117"/>
      <c r="SD10" s="117"/>
      <c r="SE10" s="117"/>
      <c r="SF10" s="117"/>
      <c r="SG10" s="117"/>
      <c r="SH10" s="117"/>
      <c r="SI10" s="117"/>
      <c r="SJ10" s="117"/>
      <c r="SK10" s="117"/>
      <c r="SL10" s="117"/>
      <c r="SM10" s="117"/>
      <c r="SN10" s="117"/>
      <c r="SO10" s="117"/>
      <c r="SP10" s="117"/>
      <c r="SQ10" s="117"/>
      <c r="SR10" s="117"/>
      <c r="SS10" s="117"/>
      <c r="ST10" s="117"/>
      <c r="SU10" s="117"/>
      <c r="SV10" s="117"/>
      <c r="SW10" s="117"/>
      <c r="SX10" s="117"/>
      <c r="SY10" s="117"/>
      <c r="SZ10" s="117"/>
      <c r="TA10" s="117"/>
      <c r="TB10" s="117"/>
      <c r="TC10" s="117"/>
      <c r="TD10" s="117"/>
      <c r="TE10" s="117"/>
      <c r="TF10" s="117"/>
      <c r="TG10" s="117"/>
      <c r="TH10" s="117"/>
      <c r="TI10" s="117"/>
      <c r="TJ10" s="117"/>
      <c r="TK10" s="117"/>
      <c r="TL10" s="117"/>
      <c r="TM10" s="117"/>
      <c r="TN10" s="117"/>
      <c r="TO10" s="117"/>
      <c r="TP10" s="117"/>
      <c r="TQ10" s="117"/>
      <c r="TR10" s="117"/>
      <c r="TS10" s="117"/>
      <c r="TT10" s="117"/>
      <c r="TU10" s="117"/>
      <c r="TV10" s="117"/>
      <c r="TW10" s="117"/>
      <c r="TX10" s="117"/>
      <c r="TY10" s="117"/>
      <c r="TZ10" s="117"/>
      <c r="UA10" s="117"/>
      <c r="UB10" s="117"/>
      <c r="UC10" s="117"/>
      <c r="UD10" s="117"/>
      <c r="UE10" s="117"/>
      <c r="UF10" s="117"/>
      <c r="UG10" s="117"/>
      <c r="UH10" s="117"/>
      <c r="UI10" s="117"/>
      <c r="UJ10" s="117"/>
      <c r="UK10" s="117"/>
      <c r="UL10" s="117"/>
      <c r="UM10" s="117"/>
      <c r="UN10" s="117"/>
      <c r="UO10" s="117"/>
      <c r="UP10" s="117"/>
      <c r="UQ10" s="117"/>
      <c r="UR10" s="117"/>
      <c r="US10" s="117"/>
      <c r="UT10" s="117"/>
      <c r="UU10" s="117"/>
      <c r="UV10" s="117"/>
      <c r="UW10" s="117"/>
      <c r="UX10" s="117"/>
      <c r="UY10" s="117"/>
      <c r="UZ10" s="117"/>
      <c r="VA10" s="117"/>
      <c r="VB10" s="117"/>
      <c r="VC10" s="117"/>
      <c r="VD10" s="117"/>
      <c r="VE10" s="117"/>
      <c r="VF10" s="117"/>
      <c r="VG10" s="117"/>
      <c r="VH10" s="117"/>
      <c r="VI10" s="117"/>
      <c r="VJ10" s="117"/>
      <c r="VK10" s="117"/>
      <c r="VL10" s="117"/>
      <c r="VM10" s="117"/>
      <c r="VN10" s="117"/>
      <c r="VO10" s="117"/>
      <c r="VP10" s="117"/>
      <c r="VQ10" s="117"/>
      <c r="VR10" s="117"/>
      <c r="VS10" s="117"/>
      <c r="VT10" s="117"/>
      <c r="VU10" s="117"/>
      <c r="VV10" s="117"/>
      <c r="VW10" s="117"/>
      <c r="VX10" s="117"/>
      <c r="VY10" s="117"/>
      <c r="VZ10" s="117"/>
      <c r="WA10" s="117"/>
      <c r="WB10" s="117"/>
      <c r="WC10" s="117"/>
      <c r="WD10" s="117"/>
      <c r="WE10" s="117"/>
      <c r="WF10" s="117"/>
      <c r="WG10" s="117"/>
      <c r="WH10" s="117"/>
      <c r="WI10" s="117"/>
      <c r="WJ10" s="117"/>
      <c r="WK10" s="117"/>
      <c r="WL10" s="117"/>
      <c r="WM10" s="117"/>
      <c r="WN10" s="117"/>
      <c r="WO10" s="117"/>
      <c r="WP10" s="117"/>
      <c r="WQ10" s="117"/>
      <c r="WR10" s="117"/>
      <c r="WS10" s="117"/>
      <c r="WT10" s="117"/>
      <c r="WU10" s="117"/>
      <c r="WV10" s="117"/>
      <c r="WW10" s="117"/>
      <c r="WX10" s="117"/>
      <c r="WY10" s="117"/>
      <c r="WZ10" s="117"/>
      <c r="XA10" s="117"/>
      <c r="XB10" s="117"/>
      <c r="XC10" s="117"/>
      <c r="XD10" s="117"/>
      <c r="XE10" s="117"/>
      <c r="XF10" s="117"/>
      <c r="XG10" s="117"/>
      <c r="XH10" s="117"/>
      <c r="XI10" s="117"/>
      <c r="XJ10" s="117"/>
      <c r="XK10" s="117"/>
      <c r="XL10" s="117"/>
      <c r="XM10" s="117"/>
      <c r="XN10" s="117"/>
      <c r="XO10" s="117"/>
      <c r="XP10" s="117"/>
      <c r="XQ10" s="117"/>
      <c r="XR10" s="117"/>
      <c r="XS10" s="117"/>
      <c r="XT10" s="117"/>
      <c r="XU10" s="117"/>
      <c r="XV10" s="117"/>
      <c r="XW10" s="117"/>
      <c r="XX10" s="117"/>
      <c r="XY10" s="117"/>
      <c r="XZ10" s="117"/>
      <c r="YA10" s="117"/>
      <c r="YB10" s="117"/>
      <c r="YC10" s="117"/>
      <c r="YD10" s="117"/>
      <c r="YE10" s="117"/>
      <c r="YF10" s="117"/>
      <c r="YG10" s="117"/>
      <c r="YH10" s="117"/>
      <c r="YI10" s="117"/>
      <c r="YJ10" s="117"/>
      <c r="YK10" s="117"/>
      <c r="YL10" s="117"/>
      <c r="YM10" s="117"/>
      <c r="YN10" s="117"/>
      <c r="YO10" s="117"/>
      <c r="YP10" s="117"/>
      <c r="YQ10" s="117"/>
      <c r="YR10" s="117"/>
      <c r="YS10" s="117"/>
      <c r="YT10" s="117"/>
      <c r="YU10" s="117"/>
      <c r="YV10" s="117"/>
      <c r="YW10" s="117"/>
      <c r="YX10" s="117"/>
      <c r="YY10" s="117"/>
      <c r="YZ10" s="117"/>
      <c r="ZA10" s="117"/>
      <c r="ZB10" s="117"/>
      <c r="ZC10" s="117"/>
      <c r="ZD10" s="117"/>
      <c r="ZE10" s="117"/>
      <c r="ZF10" s="117"/>
      <c r="ZG10" s="117"/>
      <c r="ZH10" s="117"/>
      <c r="ZI10" s="117"/>
      <c r="ZJ10" s="117"/>
      <c r="ZK10" s="117"/>
      <c r="ZL10" s="117"/>
      <c r="ZM10" s="117"/>
      <c r="ZN10" s="117"/>
      <c r="ZO10" s="117"/>
      <c r="ZP10" s="117"/>
      <c r="ZQ10" s="117"/>
      <c r="ZR10" s="117"/>
      <c r="ZS10" s="117"/>
      <c r="ZT10" s="117"/>
      <c r="ZU10" s="117"/>
      <c r="ZV10" s="117"/>
      <c r="ZW10" s="117"/>
      <c r="ZX10" s="117"/>
      <c r="ZY10" s="117"/>
      <c r="ZZ10" s="117"/>
      <c r="AAA10" s="117"/>
      <c r="AAB10" s="117"/>
      <c r="AAC10" s="117"/>
      <c r="AAD10" s="117"/>
      <c r="AAE10" s="117"/>
      <c r="AAF10" s="117"/>
      <c r="AAG10" s="117"/>
      <c r="AAH10" s="117"/>
      <c r="AAI10" s="117"/>
      <c r="AAJ10" s="117"/>
      <c r="AAK10" s="117"/>
      <c r="AAL10" s="117"/>
      <c r="AAM10" s="117"/>
      <c r="AAN10" s="117"/>
      <c r="AAO10" s="117"/>
      <c r="AAP10" s="117"/>
      <c r="AAQ10" s="117"/>
      <c r="AAR10" s="117"/>
      <c r="AAS10" s="117"/>
      <c r="AAT10" s="117"/>
      <c r="AAU10" s="117"/>
      <c r="AAV10" s="117"/>
      <c r="AAW10" s="117"/>
      <c r="AAX10" s="117"/>
      <c r="AAY10" s="117"/>
      <c r="AAZ10" s="117"/>
      <c r="ABA10" s="117"/>
      <c r="ABB10" s="117"/>
      <c r="ABC10" s="117"/>
      <c r="ABD10" s="117"/>
      <c r="ABE10" s="117"/>
      <c r="ABF10" s="117"/>
      <c r="ABG10" s="117"/>
      <c r="ABH10" s="117"/>
      <c r="ABI10" s="117"/>
      <c r="ABJ10" s="117"/>
      <c r="ABK10" s="117"/>
      <c r="ABL10" s="117"/>
      <c r="ABM10" s="117"/>
      <c r="ABN10" s="117"/>
      <c r="ABO10" s="117"/>
      <c r="ABP10" s="117"/>
      <c r="ABQ10" s="117"/>
      <c r="ABR10" s="117"/>
      <c r="ABS10" s="117"/>
      <c r="ABT10" s="117"/>
      <c r="ABU10" s="117"/>
      <c r="ABV10" s="117"/>
      <c r="ABW10" s="117"/>
      <c r="ABX10" s="117"/>
      <c r="ABY10" s="117"/>
      <c r="ABZ10" s="117"/>
      <c r="ACA10" s="117"/>
      <c r="ACB10" s="117"/>
      <c r="ACC10" s="117"/>
      <c r="ACD10" s="117"/>
      <c r="ACE10" s="117"/>
      <c r="ACF10" s="117"/>
      <c r="ACG10" s="117"/>
      <c r="ACH10" s="117"/>
      <c r="ACI10" s="117"/>
      <c r="ACJ10" s="117"/>
      <c r="ACK10" s="117"/>
      <c r="ACL10" s="117"/>
      <c r="ACM10" s="117"/>
      <c r="ACN10" s="117"/>
      <c r="ACO10" s="117"/>
      <c r="ACP10" s="117"/>
      <c r="ACQ10" s="117"/>
      <c r="ACR10" s="117"/>
      <c r="ACS10" s="117"/>
      <c r="ACT10" s="117"/>
      <c r="ACU10" s="117"/>
      <c r="ACV10" s="117"/>
      <c r="ACW10" s="117"/>
      <c r="ACX10" s="117"/>
      <c r="ACY10" s="117"/>
      <c r="ACZ10" s="117"/>
      <c r="ADA10" s="117"/>
      <c r="ADB10" s="117"/>
      <c r="ADC10" s="117"/>
      <c r="ADD10" s="117"/>
      <c r="ADE10" s="117"/>
      <c r="ADF10" s="117"/>
      <c r="ADG10" s="117"/>
      <c r="ADH10" s="117"/>
      <c r="ADI10" s="117"/>
      <c r="ADJ10" s="117"/>
      <c r="ADK10" s="117"/>
      <c r="ADL10" s="117"/>
      <c r="ADM10" s="117"/>
      <c r="ADN10" s="117"/>
      <c r="ADO10" s="117"/>
      <c r="ADP10" s="117"/>
      <c r="ADQ10" s="117"/>
      <c r="ADR10" s="117"/>
      <c r="ADS10" s="117"/>
      <c r="ADT10" s="117"/>
      <c r="ADU10" s="117"/>
      <c r="ADV10" s="117"/>
      <c r="ADW10" s="117"/>
      <c r="ADX10" s="117"/>
      <c r="ADY10" s="117"/>
      <c r="ADZ10" s="117"/>
      <c r="AEA10" s="117"/>
      <c r="AEB10" s="117"/>
      <c r="AEC10" s="117"/>
      <c r="AED10" s="117"/>
      <c r="AEE10" s="117"/>
      <c r="AEF10" s="117"/>
      <c r="AEG10" s="117"/>
      <c r="AEH10" s="117"/>
      <c r="AEI10" s="117"/>
      <c r="AEJ10" s="117"/>
      <c r="AEK10" s="117"/>
      <c r="AEL10" s="117"/>
      <c r="AEM10" s="117"/>
      <c r="AEN10" s="117"/>
      <c r="AEO10" s="117"/>
      <c r="AEP10" s="117"/>
      <c r="AEQ10" s="117"/>
      <c r="AER10" s="117"/>
      <c r="AES10" s="117"/>
      <c r="AET10" s="117"/>
      <c r="AEU10" s="117"/>
      <c r="AEV10" s="117"/>
      <c r="AEW10" s="117"/>
      <c r="AEX10" s="117"/>
      <c r="AEY10" s="117"/>
      <c r="AEZ10" s="117"/>
      <c r="AFA10" s="117"/>
      <c r="AFB10" s="117"/>
      <c r="AFC10" s="117"/>
      <c r="AFD10" s="117"/>
      <c r="AFE10" s="117"/>
      <c r="AFF10" s="117"/>
      <c r="AFG10" s="117"/>
      <c r="AFH10" s="117"/>
      <c r="AFI10" s="117"/>
      <c r="AFJ10" s="117"/>
      <c r="AFK10" s="117"/>
      <c r="AFL10" s="117"/>
      <c r="AFM10" s="117"/>
      <c r="AFN10" s="117"/>
      <c r="AFO10" s="117"/>
      <c r="AFP10" s="117"/>
      <c r="AFQ10" s="117"/>
      <c r="AFR10" s="117"/>
      <c r="AFS10" s="117"/>
      <c r="AFT10" s="117"/>
      <c r="AFU10" s="117"/>
      <c r="AFV10" s="117"/>
      <c r="AFW10" s="117"/>
      <c r="AFX10" s="117"/>
      <c r="AFY10" s="117"/>
      <c r="AFZ10" s="117"/>
      <c r="AGA10" s="117"/>
      <c r="AGB10" s="117"/>
      <c r="AGC10" s="117"/>
      <c r="AGD10" s="117"/>
      <c r="AGE10" s="117"/>
      <c r="AGF10" s="117"/>
      <c r="AGG10" s="117"/>
      <c r="AGH10" s="117"/>
      <c r="AGI10" s="117"/>
      <c r="AGJ10" s="117"/>
      <c r="AGK10" s="117"/>
      <c r="AGL10" s="117"/>
      <c r="AGM10" s="117"/>
      <c r="AGN10" s="117"/>
      <c r="AGO10" s="117"/>
      <c r="AGP10" s="117"/>
      <c r="AGQ10" s="117"/>
      <c r="AGR10" s="117"/>
      <c r="AGS10" s="117"/>
      <c r="AGT10" s="117"/>
      <c r="AGU10" s="117"/>
      <c r="AGV10" s="117"/>
      <c r="AGW10" s="117"/>
      <c r="AGX10" s="117"/>
      <c r="AGY10" s="117"/>
      <c r="AGZ10" s="117"/>
      <c r="AHA10" s="117"/>
      <c r="AHB10" s="117"/>
      <c r="AHC10" s="117"/>
      <c r="AHD10" s="117"/>
      <c r="AHE10" s="117"/>
      <c r="AHF10" s="117"/>
      <c r="AHG10" s="117"/>
      <c r="AHH10" s="117"/>
      <c r="AHI10" s="117"/>
      <c r="AHJ10" s="117"/>
      <c r="AHK10" s="117"/>
      <c r="AHL10" s="117"/>
      <c r="AHM10" s="117"/>
      <c r="AHN10" s="117"/>
      <c r="AHO10" s="117"/>
      <c r="AHP10" s="117"/>
      <c r="AHQ10" s="117"/>
      <c r="AHR10" s="117"/>
      <c r="AHS10" s="117"/>
      <c r="AHT10" s="117"/>
      <c r="AHU10" s="117"/>
      <c r="AHV10" s="117"/>
      <c r="AHW10" s="117"/>
      <c r="AHX10" s="117"/>
      <c r="AHY10" s="117"/>
      <c r="AHZ10" s="117"/>
      <c r="AIA10" s="117"/>
      <c r="AIB10" s="117"/>
      <c r="AIC10" s="117"/>
      <c r="AID10" s="117"/>
      <c r="AIE10" s="117"/>
      <c r="AIF10" s="117"/>
      <c r="AIG10" s="117"/>
      <c r="AIH10" s="117"/>
      <c r="AII10" s="117"/>
      <c r="AIJ10" s="117"/>
      <c r="AIK10" s="117"/>
      <c r="AIL10" s="117"/>
      <c r="AIM10" s="117"/>
      <c r="AIN10" s="117"/>
      <c r="AIO10" s="117"/>
      <c r="AIP10" s="117"/>
      <c r="AIQ10" s="117"/>
      <c r="AIR10" s="117"/>
      <c r="AIS10" s="117"/>
      <c r="AIT10" s="117"/>
      <c r="AIU10" s="117"/>
      <c r="AIV10" s="117"/>
      <c r="AIW10" s="117"/>
      <c r="AIX10" s="117"/>
      <c r="AIY10" s="117"/>
      <c r="AIZ10" s="117"/>
      <c r="AJA10" s="117"/>
      <c r="AJB10" s="117"/>
      <c r="AJC10" s="117"/>
      <c r="AJD10" s="117"/>
      <c r="AJE10" s="117"/>
      <c r="AJF10" s="117"/>
      <c r="AJG10" s="117"/>
      <c r="AJH10" s="117"/>
      <c r="AJI10" s="117"/>
      <c r="AJJ10" s="117"/>
      <c r="AJK10" s="117"/>
      <c r="AJL10" s="117"/>
      <c r="AJM10" s="117"/>
      <c r="AJN10" s="117"/>
      <c r="AJO10" s="117"/>
      <c r="AJP10" s="117"/>
      <c r="AJQ10" s="117"/>
      <c r="AJR10" s="117"/>
      <c r="AJS10" s="117"/>
      <c r="AJT10" s="117"/>
      <c r="AJU10" s="117"/>
      <c r="AJV10" s="117"/>
      <c r="AJW10" s="117"/>
      <c r="AJX10" s="117"/>
      <c r="AJY10" s="117"/>
      <c r="AJZ10" s="117"/>
      <c r="AKA10" s="117"/>
      <c r="AKB10" s="117"/>
      <c r="AKC10" s="117"/>
      <c r="AKD10" s="117"/>
      <c r="AKE10" s="117"/>
      <c r="AKF10" s="117"/>
      <c r="AKG10" s="117"/>
      <c r="AKH10" s="117"/>
      <c r="AKI10" s="117"/>
      <c r="AKJ10" s="117"/>
      <c r="AKK10" s="117"/>
      <c r="AKL10" s="117"/>
      <c r="AKM10" s="117"/>
      <c r="AKN10" s="117"/>
      <c r="AKO10" s="117"/>
      <c r="AKP10" s="117"/>
      <c r="AKQ10" s="117"/>
      <c r="AKR10" s="117"/>
      <c r="AKS10" s="117"/>
      <c r="AKT10" s="117"/>
      <c r="AKU10" s="117"/>
      <c r="AKV10" s="117"/>
      <c r="AKW10" s="117"/>
      <c r="AKX10" s="117"/>
      <c r="AKY10" s="117"/>
      <c r="AKZ10" s="117"/>
      <c r="ALA10" s="117"/>
      <c r="ALB10" s="117"/>
      <c r="ALC10" s="117"/>
      <c r="ALD10" s="117"/>
      <c r="ALE10" s="117"/>
      <c r="ALF10" s="117"/>
      <c r="ALG10" s="117"/>
      <c r="ALH10" s="117"/>
      <c r="ALI10" s="117"/>
      <c r="ALJ10" s="117"/>
      <c r="ALK10" s="117"/>
      <c r="ALL10" s="117"/>
      <c r="ALM10" s="117"/>
      <c r="ALN10" s="117"/>
      <c r="ALO10" s="117"/>
      <c r="ALP10" s="117"/>
      <c r="ALQ10" s="117"/>
      <c r="ALR10" s="117"/>
      <c r="ALS10" s="117"/>
      <c r="ALT10" s="117"/>
      <c r="ALU10" s="117"/>
      <c r="ALV10" s="117"/>
      <c r="ALW10" s="117"/>
      <c r="ALX10" s="117"/>
      <c r="ALY10" s="117"/>
      <c r="ALZ10" s="117"/>
      <c r="AMA10" s="117"/>
      <c r="AMB10" s="117"/>
      <c r="AMC10" s="117"/>
      <c r="AMD10" s="117"/>
      <c r="AME10" s="117"/>
      <c r="AMF10" s="117"/>
      <c r="AMG10" s="117"/>
      <c r="AMH10" s="117"/>
      <c r="AMI10" s="117"/>
      <c r="AMJ10" s="117"/>
      <c r="AMK10" s="117"/>
      <c r="AML10" s="117"/>
    </row>
    <row r="11" spans="1:1026" ht="15.75">
      <c r="A11" s="109"/>
      <c r="B11" s="110" t="s">
        <v>1407</v>
      </c>
      <c r="C11" s="117">
        <v>9</v>
      </c>
      <c r="D11" s="110"/>
      <c r="E11" s="135">
        <v>7</v>
      </c>
      <c r="F11" s="135" t="s">
        <v>1210</v>
      </c>
      <c r="G11" s="136" t="s">
        <v>2656</v>
      </c>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7"/>
      <c r="CK11" s="117"/>
      <c r="CL11" s="117"/>
      <c r="CM11" s="117"/>
      <c r="CN11" s="117"/>
      <c r="CO11" s="117"/>
      <c r="CP11" s="117"/>
      <c r="CQ11" s="117"/>
      <c r="CR11" s="117"/>
      <c r="CS11" s="117"/>
      <c r="CT11" s="117"/>
      <c r="CU11" s="117"/>
      <c r="CV11" s="117"/>
      <c r="CW11" s="117"/>
      <c r="CX11" s="117"/>
      <c r="CY11" s="117"/>
      <c r="CZ11" s="117"/>
      <c r="DA11" s="117"/>
      <c r="DB11" s="117"/>
      <c r="DC11" s="117"/>
      <c r="DD11" s="117"/>
      <c r="DE11" s="117"/>
      <c r="DF11" s="117"/>
      <c r="DG11" s="117"/>
      <c r="DH11" s="117"/>
      <c r="DI11" s="117"/>
      <c r="DJ11" s="117"/>
      <c r="DK11" s="117"/>
      <c r="DL11" s="117"/>
      <c r="DM11" s="117"/>
      <c r="DN11" s="117"/>
      <c r="DO11" s="117"/>
      <c r="DP11" s="117"/>
      <c r="DQ11" s="117"/>
      <c r="DR11" s="117"/>
      <c r="DS11" s="117"/>
      <c r="DT11" s="117"/>
      <c r="DU11" s="117"/>
      <c r="DV11" s="117"/>
      <c r="DW11" s="117"/>
      <c r="DX11" s="117"/>
      <c r="DY11" s="117"/>
      <c r="DZ11" s="117"/>
      <c r="EA11" s="117"/>
      <c r="EB11" s="117"/>
      <c r="EC11" s="117"/>
      <c r="ED11" s="117"/>
      <c r="EE11" s="117"/>
      <c r="EF11" s="117"/>
      <c r="EG11" s="117"/>
      <c r="EH11" s="117"/>
      <c r="EI11" s="117"/>
      <c r="EJ11" s="117"/>
      <c r="EK11" s="117"/>
      <c r="EL11" s="117"/>
      <c r="EM11" s="117"/>
      <c r="EN11" s="117"/>
      <c r="EO11" s="117"/>
      <c r="EP11" s="117"/>
      <c r="EQ11" s="117"/>
      <c r="ER11" s="117"/>
      <c r="ES11" s="117"/>
      <c r="ET11" s="117"/>
      <c r="EU11" s="117"/>
      <c r="EV11" s="117"/>
      <c r="EW11" s="117"/>
      <c r="EX11" s="117"/>
      <c r="EY11" s="117"/>
      <c r="EZ11" s="117"/>
      <c r="FA11" s="117"/>
      <c r="FB11" s="117"/>
      <c r="FC11" s="117"/>
      <c r="FD11" s="117"/>
      <c r="FE11" s="117"/>
      <c r="FF11" s="117"/>
      <c r="FG11" s="117"/>
      <c r="FH11" s="117"/>
      <c r="FI11" s="117"/>
      <c r="FJ11" s="117"/>
      <c r="FK11" s="117"/>
      <c r="FL11" s="117"/>
      <c r="FM11" s="117"/>
      <c r="FN11" s="117"/>
      <c r="FO11" s="117"/>
      <c r="FP11" s="117"/>
      <c r="FQ11" s="117"/>
      <c r="FR11" s="117"/>
      <c r="FS11" s="117"/>
      <c r="FT11" s="117"/>
      <c r="FU11" s="117"/>
      <c r="FV11" s="117"/>
      <c r="FW11" s="117"/>
      <c r="FX11" s="117"/>
      <c r="FY11" s="117"/>
      <c r="FZ11" s="117"/>
      <c r="GA11" s="117"/>
      <c r="GB11" s="117"/>
      <c r="GC11" s="117"/>
      <c r="GD11" s="117"/>
      <c r="GE11" s="117"/>
      <c r="GF11" s="117"/>
      <c r="GG11" s="117"/>
      <c r="GH11" s="117"/>
      <c r="GI11" s="117"/>
      <c r="GJ11" s="117"/>
      <c r="GK11" s="117"/>
      <c r="GL11" s="117"/>
      <c r="GM11" s="117"/>
      <c r="GN11" s="117"/>
      <c r="GO11" s="117"/>
      <c r="GP11" s="117"/>
      <c r="GQ11" s="117"/>
      <c r="GR11" s="117"/>
      <c r="GS11" s="117"/>
      <c r="GT11" s="117"/>
      <c r="GU11" s="117"/>
      <c r="GV11" s="117"/>
      <c r="GW11" s="117"/>
      <c r="GX11" s="117"/>
      <c r="GY11" s="117"/>
      <c r="GZ11" s="117"/>
      <c r="HA11" s="117"/>
      <c r="HB11" s="117"/>
      <c r="HC11" s="117"/>
      <c r="HD11" s="117"/>
      <c r="HE11" s="117"/>
      <c r="HF11" s="117"/>
      <c r="HG11" s="117"/>
      <c r="HH11" s="117"/>
      <c r="HI11" s="117"/>
      <c r="HJ11" s="117"/>
      <c r="HK11" s="117"/>
      <c r="HL11" s="117"/>
      <c r="HM11" s="117"/>
      <c r="HN11" s="117"/>
      <c r="HO11" s="117"/>
      <c r="HP11" s="117"/>
      <c r="HQ11" s="117"/>
      <c r="HR11" s="117"/>
      <c r="HS11" s="117"/>
      <c r="HT11" s="117"/>
      <c r="HU11" s="117"/>
      <c r="HV11" s="117"/>
      <c r="HW11" s="117"/>
      <c r="HX11" s="117"/>
      <c r="HY11" s="117"/>
      <c r="HZ11" s="117"/>
      <c r="IA11" s="117"/>
      <c r="IB11" s="117"/>
      <c r="IC11" s="117"/>
      <c r="ID11" s="117"/>
      <c r="IE11" s="117"/>
      <c r="IF11" s="117"/>
      <c r="IG11" s="117"/>
      <c r="IH11" s="117"/>
      <c r="II11" s="117"/>
      <c r="IJ11" s="117"/>
      <c r="IK11" s="117"/>
      <c r="IL11" s="117"/>
      <c r="IM11" s="117"/>
      <c r="IN11" s="117"/>
      <c r="IO11" s="117"/>
      <c r="IP11" s="117"/>
      <c r="IQ11" s="117"/>
      <c r="IR11" s="117"/>
      <c r="IS11" s="117"/>
      <c r="IT11" s="117"/>
      <c r="IU11" s="117"/>
      <c r="IV11" s="117"/>
      <c r="IW11" s="117"/>
      <c r="IX11" s="117"/>
      <c r="IY11" s="117"/>
      <c r="IZ11" s="117"/>
      <c r="JA11" s="117"/>
      <c r="JB11" s="117"/>
      <c r="JC11" s="117"/>
      <c r="JD11" s="117"/>
      <c r="JE11" s="117"/>
      <c r="JF11" s="117"/>
      <c r="JG11" s="117"/>
      <c r="JH11" s="117"/>
      <c r="JI11" s="117"/>
      <c r="JJ11" s="117"/>
      <c r="JK11" s="117"/>
      <c r="JL11" s="117"/>
      <c r="JM11" s="117"/>
      <c r="JN11" s="117"/>
      <c r="JO11" s="117"/>
      <c r="JP11" s="117"/>
      <c r="JQ11" s="117"/>
      <c r="JR11" s="117"/>
      <c r="JS11" s="117"/>
      <c r="JT11" s="117"/>
      <c r="JU11" s="117"/>
      <c r="JV11" s="117"/>
      <c r="JW11" s="117"/>
      <c r="JX11" s="117"/>
      <c r="JY11" s="117"/>
      <c r="JZ11" s="117"/>
      <c r="KA11" s="117"/>
      <c r="KB11" s="117"/>
      <c r="KC11" s="117"/>
      <c r="KD11" s="117"/>
      <c r="KE11" s="117"/>
      <c r="KF11" s="117"/>
      <c r="KG11" s="117"/>
      <c r="KH11" s="117"/>
      <c r="KI11" s="117"/>
      <c r="KJ11" s="117"/>
      <c r="KK11" s="117"/>
      <c r="KL11" s="117"/>
      <c r="KM11" s="117"/>
      <c r="KN11" s="117"/>
      <c r="KO11" s="117"/>
      <c r="KP11" s="117"/>
      <c r="KQ11" s="117"/>
      <c r="KR11" s="117"/>
      <c r="KS11" s="117"/>
      <c r="KT11" s="117"/>
      <c r="KU11" s="117"/>
      <c r="KV11" s="117"/>
      <c r="KW11" s="117"/>
      <c r="KX11" s="117"/>
      <c r="KY11" s="117"/>
      <c r="KZ11" s="117"/>
      <c r="LA11" s="117"/>
      <c r="LB11" s="117"/>
      <c r="LC11" s="117"/>
      <c r="LD11" s="117"/>
      <c r="LE11" s="117"/>
      <c r="LF11" s="117"/>
      <c r="LG11" s="117"/>
      <c r="LH11" s="117"/>
      <c r="LI11" s="117"/>
      <c r="LJ11" s="117"/>
      <c r="LK11" s="117"/>
      <c r="LL11" s="117"/>
      <c r="LM11" s="117"/>
      <c r="LN11" s="117"/>
      <c r="LO11" s="117"/>
      <c r="LP11" s="117"/>
      <c r="LQ11" s="117"/>
      <c r="LR11" s="117"/>
      <c r="LS11" s="117"/>
      <c r="LT11" s="117"/>
      <c r="LU11" s="117"/>
      <c r="LV11" s="117"/>
      <c r="LW11" s="117"/>
      <c r="LX11" s="117"/>
      <c r="LY11" s="117"/>
      <c r="LZ11" s="117"/>
      <c r="MA11" s="117"/>
      <c r="MB11" s="117"/>
      <c r="MC11" s="117"/>
      <c r="MD11" s="117"/>
      <c r="ME11" s="117"/>
      <c r="MF11" s="117"/>
      <c r="MG11" s="117"/>
      <c r="MH11" s="117"/>
      <c r="MI11" s="117"/>
      <c r="MJ11" s="117"/>
      <c r="MK11" s="117"/>
      <c r="ML11" s="117"/>
      <c r="MM11" s="117"/>
      <c r="MN11" s="117"/>
      <c r="MO11" s="117"/>
      <c r="MP11" s="117"/>
      <c r="MQ11" s="117"/>
      <c r="MR11" s="117"/>
      <c r="MS11" s="117"/>
      <c r="MT11" s="117"/>
      <c r="MU11" s="117"/>
      <c r="MV11" s="117"/>
      <c r="MW11" s="117"/>
      <c r="MX11" s="117"/>
      <c r="MY11" s="117"/>
      <c r="MZ11" s="117"/>
      <c r="NA11" s="117"/>
      <c r="NB11" s="117"/>
      <c r="NC11" s="117"/>
      <c r="ND11" s="117"/>
      <c r="NE11" s="117"/>
      <c r="NF11" s="117"/>
      <c r="NG11" s="117"/>
      <c r="NH11" s="117"/>
      <c r="NI11" s="117"/>
      <c r="NJ11" s="117"/>
      <c r="NK11" s="117"/>
      <c r="NL11" s="117"/>
      <c r="NM11" s="117"/>
      <c r="NN11" s="117"/>
      <c r="NO11" s="117"/>
      <c r="NP11" s="117"/>
      <c r="NQ11" s="117"/>
      <c r="NR11" s="117"/>
      <c r="NS11" s="117"/>
      <c r="NT11" s="117"/>
      <c r="NU11" s="117"/>
      <c r="NV11" s="117"/>
      <c r="NW11" s="117"/>
      <c r="NX11" s="117"/>
      <c r="NY11" s="117"/>
      <c r="NZ11" s="117"/>
      <c r="OA11" s="117"/>
      <c r="OB11" s="117"/>
      <c r="OC11" s="117"/>
      <c r="OD11" s="117"/>
      <c r="OE11" s="117"/>
      <c r="OF11" s="117"/>
      <c r="OG11" s="117"/>
      <c r="OH11" s="117"/>
      <c r="OI11" s="117"/>
      <c r="OJ11" s="117"/>
      <c r="OK11" s="117"/>
      <c r="OL11" s="117"/>
      <c r="OM11" s="117"/>
      <c r="ON11" s="117"/>
      <c r="OO11" s="117"/>
      <c r="OP11" s="117"/>
      <c r="OQ11" s="117"/>
      <c r="OR11" s="117"/>
      <c r="OS11" s="117"/>
      <c r="OT11" s="117"/>
      <c r="OU11" s="117"/>
      <c r="OV11" s="117"/>
      <c r="OW11" s="117"/>
      <c r="OX11" s="117"/>
      <c r="OY11" s="117"/>
      <c r="OZ11" s="117"/>
      <c r="PA11" s="117"/>
      <c r="PB11" s="117"/>
      <c r="PC11" s="117"/>
      <c r="PD11" s="117"/>
      <c r="PE11" s="117"/>
      <c r="PF11" s="117"/>
      <c r="PG11" s="117"/>
      <c r="PH11" s="117"/>
      <c r="PI11" s="117"/>
      <c r="PJ11" s="117"/>
      <c r="PK11" s="117"/>
      <c r="PL11" s="117"/>
      <c r="PM11" s="117"/>
      <c r="PN11" s="117"/>
      <c r="PO11" s="117"/>
      <c r="PP11" s="117"/>
      <c r="PQ11" s="117"/>
      <c r="PR11" s="117"/>
      <c r="PS11" s="117"/>
      <c r="PT11" s="117"/>
      <c r="PU11" s="117"/>
      <c r="PV11" s="117"/>
      <c r="PW11" s="117"/>
      <c r="PX11" s="117"/>
      <c r="PY11" s="117"/>
      <c r="PZ11" s="117"/>
      <c r="QA11" s="117"/>
      <c r="QB11" s="117"/>
      <c r="QC11" s="117"/>
      <c r="QD11" s="117"/>
      <c r="QE11" s="117"/>
      <c r="QF11" s="117"/>
      <c r="QG11" s="117"/>
      <c r="QH11" s="117"/>
      <c r="QI11" s="117"/>
      <c r="QJ11" s="117"/>
      <c r="QK11" s="117"/>
      <c r="QL11" s="117"/>
      <c r="QM11" s="117"/>
      <c r="QN11" s="117"/>
      <c r="QO11" s="117"/>
      <c r="QP11" s="117"/>
      <c r="QQ11" s="117"/>
      <c r="QR11" s="117"/>
      <c r="QS11" s="117"/>
      <c r="QT11" s="117"/>
      <c r="QU11" s="117"/>
      <c r="QV11" s="117"/>
      <c r="QW11" s="117"/>
      <c r="QX11" s="117"/>
      <c r="QY11" s="117"/>
      <c r="QZ11" s="117"/>
      <c r="RA11" s="117"/>
      <c r="RB11" s="117"/>
      <c r="RC11" s="117"/>
      <c r="RD11" s="117"/>
      <c r="RE11" s="117"/>
      <c r="RF11" s="117"/>
      <c r="RG11" s="117"/>
      <c r="RH11" s="117"/>
      <c r="RI11" s="117"/>
      <c r="RJ11" s="117"/>
      <c r="RK11" s="117"/>
      <c r="RL11" s="117"/>
      <c r="RM11" s="117"/>
      <c r="RN11" s="117"/>
      <c r="RO11" s="117"/>
      <c r="RP11" s="117"/>
      <c r="RQ11" s="117"/>
      <c r="RR11" s="117"/>
      <c r="RS11" s="117"/>
      <c r="RT11" s="117"/>
      <c r="RU11" s="117"/>
      <c r="RV11" s="117"/>
      <c r="RW11" s="117"/>
      <c r="RX11" s="117"/>
      <c r="RY11" s="117"/>
      <c r="RZ11" s="117"/>
      <c r="SA11" s="117"/>
      <c r="SB11" s="117"/>
      <c r="SC11" s="117"/>
      <c r="SD11" s="117"/>
      <c r="SE11" s="117"/>
      <c r="SF11" s="117"/>
      <c r="SG11" s="117"/>
      <c r="SH11" s="117"/>
      <c r="SI11" s="117"/>
      <c r="SJ11" s="117"/>
      <c r="SK11" s="117"/>
      <c r="SL11" s="117"/>
      <c r="SM11" s="117"/>
      <c r="SN11" s="117"/>
      <c r="SO11" s="117"/>
      <c r="SP11" s="117"/>
      <c r="SQ11" s="117"/>
      <c r="SR11" s="117"/>
      <c r="SS11" s="117"/>
      <c r="ST11" s="117"/>
      <c r="SU11" s="117"/>
      <c r="SV11" s="117"/>
      <c r="SW11" s="117"/>
      <c r="SX11" s="117"/>
      <c r="SY11" s="117"/>
      <c r="SZ11" s="117"/>
      <c r="TA11" s="117"/>
      <c r="TB11" s="117"/>
      <c r="TC11" s="117"/>
      <c r="TD11" s="117"/>
      <c r="TE11" s="117"/>
      <c r="TF11" s="117"/>
      <c r="TG11" s="117"/>
      <c r="TH11" s="117"/>
      <c r="TI11" s="117"/>
      <c r="TJ11" s="117"/>
      <c r="TK11" s="117"/>
      <c r="TL11" s="117"/>
      <c r="TM11" s="117"/>
      <c r="TN11" s="117"/>
      <c r="TO11" s="117"/>
      <c r="TP11" s="117"/>
      <c r="TQ11" s="117"/>
      <c r="TR11" s="117"/>
      <c r="TS11" s="117"/>
      <c r="TT11" s="117"/>
      <c r="TU11" s="117"/>
      <c r="TV11" s="117"/>
      <c r="TW11" s="117"/>
      <c r="TX11" s="117"/>
      <c r="TY11" s="117"/>
      <c r="TZ11" s="117"/>
      <c r="UA11" s="117"/>
      <c r="UB11" s="117"/>
      <c r="UC11" s="117"/>
      <c r="UD11" s="117"/>
      <c r="UE11" s="117"/>
      <c r="UF11" s="117"/>
      <c r="UG11" s="117"/>
      <c r="UH11" s="117"/>
      <c r="UI11" s="117"/>
      <c r="UJ11" s="117"/>
      <c r="UK11" s="117"/>
      <c r="UL11" s="117"/>
      <c r="UM11" s="117"/>
      <c r="UN11" s="117"/>
      <c r="UO11" s="117"/>
      <c r="UP11" s="117"/>
      <c r="UQ11" s="117"/>
      <c r="UR11" s="117"/>
      <c r="US11" s="117"/>
      <c r="UT11" s="117"/>
      <c r="UU11" s="117"/>
      <c r="UV11" s="117"/>
      <c r="UW11" s="117"/>
      <c r="UX11" s="117"/>
      <c r="UY11" s="117"/>
      <c r="UZ11" s="117"/>
      <c r="VA11" s="117"/>
      <c r="VB11" s="117"/>
      <c r="VC11" s="117"/>
      <c r="VD11" s="117"/>
      <c r="VE11" s="117"/>
      <c r="VF11" s="117"/>
      <c r="VG11" s="117"/>
      <c r="VH11" s="117"/>
      <c r="VI11" s="117"/>
      <c r="VJ11" s="117"/>
      <c r="VK11" s="117"/>
      <c r="VL11" s="117"/>
      <c r="VM11" s="117"/>
      <c r="VN11" s="117"/>
      <c r="VO11" s="117"/>
      <c r="VP11" s="117"/>
      <c r="VQ11" s="117"/>
      <c r="VR11" s="117"/>
      <c r="VS11" s="117"/>
      <c r="VT11" s="117"/>
      <c r="VU11" s="117"/>
      <c r="VV11" s="117"/>
      <c r="VW11" s="117"/>
      <c r="VX11" s="117"/>
      <c r="VY11" s="117"/>
      <c r="VZ11" s="117"/>
      <c r="WA11" s="117"/>
      <c r="WB11" s="117"/>
      <c r="WC11" s="117"/>
      <c r="WD11" s="117"/>
      <c r="WE11" s="117"/>
      <c r="WF11" s="117"/>
      <c r="WG11" s="117"/>
      <c r="WH11" s="117"/>
      <c r="WI11" s="117"/>
      <c r="WJ11" s="117"/>
      <c r="WK11" s="117"/>
      <c r="WL11" s="117"/>
      <c r="WM11" s="117"/>
      <c r="WN11" s="117"/>
      <c r="WO11" s="117"/>
      <c r="WP11" s="117"/>
      <c r="WQ11" s="117"/>
      <c r="WR11" s="117"/>
      <c r="WS11" s="117"/>
      <c r="WT11" s="117"/>
      <c r="WU11" s="117"/>
      <c r="WV11" s="117"/>
      <c r="WW11" s="117"/>
      <c r="WX11" s="117"/>
      <c r="WY11" s="117"/>
      <c r="WZ11" s="117"/>
      <c r="XA11" s="117"/>
      <c r="XB11" s="117"/>
      <c r="XC11" s="117"/>
      <c r="XD11" s="117"/>
      <c r="XE11" s="117"/>
      <c r="XF11" s="117"/>
      <c r="XG11" s="117"/>
      <c r="XH11" s="117"/>
      <c r="XI11" s="117"/>
      <c r="XJ11" s="117"/>
      <c r="XK11" s="117"/>
      <c r="XL11" s="117"/>
      <c r="XM11" s="117"/>
      <c r="XN11" s="117"/>
      <c r="XO11" s="117"/>
      <c r="XP11" s="117"/>
      <c r="XQ11" s="117"/>
      <c r="XR11" s="117"/>
      <c r="XS11" s="117"/>
      <c r="XT11" s="117"/>
      <c r="XU11" s="117"/>
      <c r="XV11" s="117"/>
      <c r="XW11" s="117"/>
      <c r="XX11" s="117"/>
      <c r="XY11" s="117"/>
      <c r="XZ11" s="117"/>
      <c r="YA11" s="117"/>
      <c r="YB11" s="117"/>
      <c r="YC11" s="117"/>
      <c r="YD11" s="117"/>
      <c r="YE11" s="117"/>
      <c r="YF11" s="117"/>
      <c r="YG11" s="117"/>
      <c r="YH11" s="117"/>
      <c r="YI11" s="117"/>
      <c r="YJ11" s="117"/>
      <c r="YK11" s="117"/>
      <c r="YL11" s="117"/>
      <c r="YM11" s="117"/>
      <c r="YN11" s="117"/>
      <c r="YO11" s="117"/>
      <c r="YP11" s="117"/>
      <c r="YQ11" s="117"/>
      <c r="YR11" s="117"/>
      <c r="YS11" s="117"/>
      <c r="YT11" s="117"/>
      <c r="YU11" s="117"/>
      <c r="YV11" s="117"/>
      <c r="YW11" s="117"/>
      <c r="YX11" s="117"/>
      <c r="YY11" s="117"/>
      <c r="YZ11" s="117"/>
      <c r="ZA11" s="117"/>
      <c r="ZB11" s="117"/>
      <c r="ZC11" s="117"/>
      <c r="ZD11" s="117"/>
      <c r="ZE11" s="117"/>
      <c r="ZF11" s="117"/>
      <c r="ZG11" s="117"/>
      <c r="ZH11" s="117"/>
      <c r="ZI11" s="117"/>
      <c r="ZJ11" s="117"/>
      <c r="ZK11" s="117"/>
      <c r="ZL11" s="117"/>
      <c r="ZM11" s="117"/>
      <c r="ZN11" s="117"/>
      <c r="ZO11" s="117"/>
      <c r="ZP11" s="117"/>
      <c r="ZQ11" s="117"/>
      <c r="ZR11" s="117"/>
      <c r="ZS11" s="117"/>
      <c r="ZT11" s="117"/>
      <c r="ZU11" s="117"/>
      <c r="ZV11" s="117"/>
      <c r="ZW11" s="117"/>
      <c r="ZX11" s="117"/>
      <c r="ZY11" s="117"/>
      <c r="ZZ11" s="117"/>
      <c r="AAA11" s="117"/>
      <c r="AAB11" s="117"/>
      <c r="AAC11" s="117"/>
      <c r="AAD11" s="117"/>
      <c r="AAE11" s="117"/>
      <c r="AAF11" s="117"/>
      <c r="AAG11" s="117"/>
      <c r="AAH11" s="117"/>
      <c r="AAI11" s="117"/>
      <c r="AAJ11" s="117"/>
      <c r="AAK11" s="117"/>
      <c r="AAL11" s="117"/>
      <c r="AAM11" s="117"/>
      <c r="AAN11" s="117"/>
      <c r="AAO11" s="117"/>
      <c r="AAP11" s="117"/>
      <c r="AAQ11" s="117"/>
      <c r="AAR11" s="117"/>
      <c r="AAS11" s="117"/>
      <c r="AAT11" s="117"/>
      <c r="AAU11" s="117"/>
      <c r="AAV11" s="117"/>
      <c r="AAW11" s="117"/>
      <c r="AAX11" s="117"/>
      <c r="AAY11" s="117"/>
      <c r="AAZ11" s="117"/>
      <c r="ABA11" s="117"/>
      <c r="ABB11" s="117"/>
      <c r="ABC11" s="117"/>
      <c r="ABD11" s="117"/>
      <c r="ABE11" s="117"/>
      <c r="ABF11" s="117"/>
      <c r="ABG11" s="117"/>
      <c r="ABH11" s="117"/>
      <c r="ABI11" s="117"/>
      <c r="ABJ11" s="117"/>
      <c r="ABK11" s="117"/>
      <c r="ABL11" s="117"/>
      <c r="ABM11" s="117"/>
      <c r="ABN11" s="117"/>
      <c r="ABO11" s="117"/>
      <c r="ABP11" s="117"/>
      <c r="ABQ11" s="117"/>
      <c r="ABR11" s="117"/>
      <c r="ABS11" s="117"/>
      <c r="ABT11" s="117"/>
      <c r="ABU11" s="117"/>
      <c r="ABV11" s="117"/>
      <c r="ABW11" s="117"/>
      <c r="ABX11" s="117"/>
      <c r="ABY11" s="117"/>
      <c r="ABZ11" s="117"/>
      <c r="ACA11" s="117"/>
      <c r="ACB11" s="117"/>
      <c r="ACC11" s="117"/>
      <c r="ACD11" s="117"/>
      <c r="ACE11" s="117"/>
      <c r="ACF11" s="117"/>
      <c r="ACG11" s="117"/>
      <c r="ACH11" s="117"/>
      <c r="ACI11" s="117"/>
      <c r="ACJ11" s="117"/>
      <c r="ACK11" s="117"/>
      <c r="ACL11" s="117"/>
      <c r="ACM11" s="117"/>
      <c r="ACN11" s="117"/>
      <c r="ACO11" s="117"/>
      <c r="ACP11" s="117"/>
      <c r="ACQ11" s="117"/>
      <c r="ACR11" s="117"/>
      <c r="ACS11" s="117"/>
      <c r="ACT11" s="117"/>
      <c r="ACU11" s="117"/>
      <c r="ACV11" s="117"/>
      <c r="ACW11" s="117"/>
      <c r="ACX11" s="117"/>
      <c r="ACY11" s="117"/>
      <c r="ACZ11" s="117"/>
      <c r="ADA11" s="117"/>
      <c r="ADB11" s="117"/>
      <c r="ADC11" s="117"/>
      <c r="ADD11" s="117"/>
      <c r="ADE11" s="117"/>
      <c r="ADF11" s="117"/>
      <c r="ADG11" s="117"/>
      <c r="ADH11" s="117"/>
      <c r="ADI11" s="117"/>
      <c r="ADJ11" s="117"/>
      <c r="ADK11" s="117"/>
      <c r="ADL11" s="117"/>
      <c r="ADM11" s="117"/>
      <c r="ADN11" s="117"/>
      <c r="ADO11" s="117"/>
      <c r="ADP11" s="117"/>
      <c r="ADQ11" s="117"/>
      <c r="ADR11" s="117"/>
      <c r="ADS11" s="117"/>
      <c r="ADT11" s="117"/>
      <c r="ADU11" s="117"/>
      <c r="ADV11" s="117"/>
      <c r="ADW11" s="117"/>
      <c r="ADX11" s="117"/>
      <c r="ADY11" s="117"/>
      <c r="ADZ11" s="117"/>
      <c r="AEA11" s="117"/>
      <c r="AEB11" s="117"/>
      <c r="AEC11" s="117"/>
      <c r="AED11" s="117"/>
      <c r="AEE11" s="117"/>
      <c r="AEF11" s="117"/>
      <c r="AEG11" s="117"/>
      <c r="AEH11" s="117"/>
      <c r="AEI11" s="117"/>
      <c r="AEJ11" s="117"/>
      <c r="AEK11" s="117"/>
      <c r="AEL11" s="117"/>
      <c r="AEM11" s="117"/>
      <c r="AEN11" s="117"/>
      <c r="AEO11" s="117"/>
      <c r="AEP11" s="117"/>
      <c r="AEQ11" s="117"/>
      <c r="AER11" s="117"/>
      <c r="AES11" s="117"/>
      <c r="AET11" s="117"/>
      <c r="AEU11" s="117"/>
      <c r="AEV11" s="117"/>
      <c r="AEW11" s="117"/>
      <c r="AEX11" s="117"/>
      <c r="AEY11" s="117"/>
      <c r="AEZ11" s="117"/>
      <c r="AFA11" s="117"/>
      <c r="AFB11" s="117"/>
      <c r="AFC11" s="117"/>
      <c r="AFD11" s="117"/>
      <c r="AFE11" s="117"/>
      <c r="AFF11" s="117"/>
      <c r="AFG11" s="117"/>
      <c r="AFH11" s="117"/>
      <c r="AFI11" s="117"/>
      <c r="AFJ11" s="117"/>
      <c r="AFK11" s="117"/>
      <c r="AFL11" s="117"/>
      <c r="AFM11" s="117"/>
      <c r="AFN11" s="117"/>
      <c r="AFO11" s="117"/>
      <c r="AFP11" s="117"/>
      <c r="AFQ11" s="117"/>
      <c r="AFR11" s="117"/>
      <c r="AFS11" s="117"/>
      <c r="AFT11" s="117"/>
      <c r="AFU11" s="117"/>
      <c r="AFV11" s="117"/>
      <c r="AFW11" s="117"/>
      <c r="AFX11" s="117"/>
      <c r="AFY11" s="117"/>
      <c r="AFZ11" s="117"/>
      <c r="AGA11" s="117"/>
      <c r="AGB11" s="117"/>
      <c r="AGC11" s="117"/>
      <c r="AGD11" s="117"/>
      <c r="AGE11" s="117"/>
      <c r="AGF11" s="117"/>
      <c r="AGG11" s="117"/>
      <c r="AGH11" s="117"/>
      <c r="AGI11" s="117"/>
      <c r="AGJ11" s="117"/>
      <c r="AGK11" s="117"/>
      <c r="AGL11" s="117"/>
      <c r="AGM11" s="117"/>
      <c r="AGN11" s="117"/>
      <c r="AGO11" s="117"/>
      <c r="AGP11" s="117"/>
      <c r="AGQ11" s="117"/>
      <c r="AGR11" s="117"/>
      <c r="AGS11" s="117"/>
      <c r="AGT11" s="117"/>
      <c r="AGU11" s="117"/>
      <c r="AGV11" s="117"/>
      <c r="AGW11" s="117"/>
      <c r="AGX11" s="117"/>
      <c r="AGY11" s="117"/>
      <c r="AGZ11" s="117"/>
      <c r="AHA11" s="117"/>
      <c r="AHB11" s="117"/>
      <c r="AHC11" s="117"/>
      <c r="AHD11" s="117"/>
      <c r="AHE11" s="117"/>
      <c r="AHF11" s="117"/>
      <c r="AHG11" s="117"/>
      <c r="AHH11" s="117"/>
      <c r="AHI11" s="117"/>
      <c r="AHJ11" s="117"/>
      <c r="AHK11" s="117"/>
      <c r="AHL11" s="117"/>
      <c r="AHM11" s="117"/>
      <c r="AHN11" s="117"/>
      <c r="AHO11" s="117"/>
      <c r="AHP11" s="117"/>
      <c r="AHQ11" s="117"/>
      <c r="AHR11" s="117"/>
      <c r="AHS11" s="117"/>
      <c r="AHT11" s="117"/>
      <c r="AHU11" s="117"/>
      <c r="AHV11" s="117"/>
      <c r="AHW11" s="117"/>
      <c r="AHX11" s="117"/>
      <c r="AHY11" s="117"/>
      <c r="AHZ11" s="117"/>
      <c r="AIA11" s="117"/>
      <c r="AIB11" s="117"/>
      <c r="AIC11" s="117"/>
      <c r="AID11" s="117"/>
      <c r="AIE11" s="117"/>
      <c r="AIF11" s="117"/>
      <c r="AIG11" s="117"/>
      <c r="AIH11" s="117"/>
      <c r="AII11" s="117"/>
      <c r="AIJ11" s="117"/>
      <c r="AIK11" s="117"/>
      <c r="AIL11" s="117"/>
      <c r="AIM11" s="117"/>
      <c r="AIN11" s="117"/>
      <c r="AIO11" s="117"/>
      <c r="AIP11" s="117"/>
      <c r="AIQ11" s="117"/>
      <c r="AIR11" s="117"/>
      <c r="AIS11" s="117"/>
      <c r="AIT11" s="117"/>
      <c r="AIU11" s="117"/>
      <c r="AIV11" s="117"/>
      <c r="AIW11" s="117"/>
      <c r="AIX11" s="117"/>
      <c r="AIY11" s="117"/>
      <c r="AIZ11" s="117"/>
      <c r="AJA11" s="117"/>
      <c r="AJB11" s="117"/>
      <c r="AJC11" s="117"/>
      <c r="AJD11" s="117"/>
      <c r="AJE11" s="117"/>
      <c r="AJF11" s="117"/>
      <c r="AJG11" s="117"/>
      <c r="AJH11" s="117"/>
      <c r="AJI11" s="117"/>
      <c r="AJJ11" s="117"/>
      <c r="AJK11" s="117"/>
      <c r="AJL11" s="117"/>
      <c r="AJM11" s="117"/>
      <c r="AJN11" s="117"/>
      <c r="AJO11" s="117"/>
      <c r="AJP11" s="117"/>
      <c r="AJQ11" s="117"/>
      <c r="AJR11" s="117"/>
      <c r="AJS11" s="117"/>
      <c r="AJT11" s="117"/>
      <c r="AJU11" s="117"/>
      <c r="AJV11" s="117"/>
      <c r="AJW11" s="117"/>
      <c r="AJX11" s="117"/>
      <c r="AJY11" s="117"/>
      <c r="AJZ11" s="117"/>
      <c r="AKA11" s="117"/>
      <c r="AKB11" s="117"/>
      <c r="AKC11" s="117"/>
      <c r="AKD11" s="117"/>
      <c r="AKE11" s="117"/>
      <c r="AKF11" s="117"/>
      <c r="AKG11" s="117"/>
      <c r="AKH11" s="117"/>
      <c r="AKI11" s="117"/>
      <c r="AKJ11" s="117"/>
      <c r="AKK11" s="117"/>
      <c r="AKL11" s="117"/>
      <c r="AKM11" s="117"/>
      <c r="AKN11" s="117"/>
      <c r="AKO11" s="117"/>
      <c r="AKP11" s="117"/>
      <c r="AKQ11" s="117"/>
      <c r="AKR11" s="117"/>
      <c r="AKS11" s="117"/>
      <c r="AKT11" s="117"/>
      <c r="AKU11" s="117"/>
      <c r="AKV11" s="117"/>
      <c r="AKW11" s="117"/>
      <c r="AKX11" s="117"/>
      <c r="AKY11" s="117"/>
      <c r="AKZ11" s="117"/>
      <c r="ALA11" s="117"/>
      <c r="ALB11" s="117"/>
      <c r="ALC11" s="117"/>
      <c r="ALD11" s="117"/>
      <c r="ALE11" s="117"/>
      <c r="ALF11" s="117"/>
      <c r="ALG11" s="117"/>
      <c r="ALH11" s="117"/>
      <c r="ALI11" s="117"/>
      <c r="ALJ11" s="117"/>
      <c r="ALK11" s="117"/>
      <c r="ALL11" s="117"/>
      <c r="ALM11" s="117"/>
      <c r="ALN11" s="117"/>
      <c r="ALO11" s="117"/>
      <c r="ALP11" s="117"/>
      <c r="ALQ11" s="117"/>
      <c r="ALR11" s="117"/>
      <c r="ALS11" s="117"/>
      <c r="ALT11" s="117"/>
      <c r="ALU11" s="117"/>
      <c r="ALV11" s="117"/>
      <c r="ALW11" s="117"/>
      <c r="ALX11" s="117"/>
      <c r="ALY11" s="117"/>
      <c r="ALZ11" s="117"/>
      <c r="AMA11" s="117"/>
      <c r="AMB11" s="117"/>
      <c r="AMC11" s="117"/>
      <c r="AMD11" s="117"/>
      <c r="AME11" s="117"/>
      <c r="AMF11" s="117"/>
      <c r="AMG11" s="117"/>
      <c r="AMH11" s="117"/>
      <c r="AMI11" s="117"/>
      <c r="AMJ11" s="117"/>
      <c r="AMK11" s="117"/>
      <c r="AML11" s="117"/>
    </row>
    <row r="12" spans="1:1026" ht="47.25">
      <c r="A12" s="109"/>
      <c r="B12" s="110" t="s">
        <v>1408</v>
      </c>
      <c r="C12" s="117">
        <v>9.6199999999999992</v>
      </c>
      <c r="D12" s="110" t="s">
        <v>19</v>
      </c>
      <c r="E12" s="135">
        <v>1</v>
      </c>
      <c r="F12" s="135" t="s">
        <v>1210</v>
      </c>
      <c r="G12" s="136" t="s">
        <v>1447</v>
      </c>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7"/>
      <c r="CK12" s="117"/>
      <c r="CL12" s="117"/>
      <c r="CM12" s="117"/>
      <c r="CN12" s="117"/>
      <c r="CO12" s="117"/>
      <c r="CP12" s="117"/>
      <c r="CQ12" s="117"/>
      <c r="CR12" s="117"/>
      <c r="CS12" s="117"/>
      <c r="CT12" s="117"/>
      <c r="CU12" s="117"/>
      <c r="CV12" s="117"/>
      <c r="CW12" s="117"/>
      <c r="CX12" s="117"/>
      <c r="CY12" s="117"/>
      <c r="CZ12" s="117"/>
      <c r="DA12" s="117"/>
      <c r="DB12" s="117"/>
      <c r="DC12" s="117"/>
      <c r="DD12" s="117"/>
      <c r="DE12" s="117"/>
      <c r="DF12" s="117"/>
      <c r="DG12" s="117"/>
      <c r="DH12" s="117"/>
      <c r="DI12" s="117"/>
      <c r="DJ12" s="117"/>
      <c r="DK12" s="117"/>
      <c r="DL12" s="117"/>
      <c r="DM12" s="117"/>
      <c r="DN12" s="117"/>
      <c r="DO12" s="117"/>
      <c r="DP12" s="117"/>
      <c r="DQ12" s="117"/>
      <c r="DR12" s="117"/>
      <c r="DS12" s="117"/>
      <c r="DT12" s="117"/>
      <c r="DU12" s="117"/>
      <c r="DV12" s="117"/>
      <c r="DW12" s="117"/>
      <c r="DX12" s="117"/>
      <c r="DY12" s="117"/>
      <c r="DZ12" s="117"/>
      <c r="EA12" s="117"/>
      <c r="EB12" s="117"/>
      <c r="EC12" s="117"/>
      <c r="ED12" s="117"/>
      <c r="EE12" s="117"/>
      <c r="EF12" s="117"/>
      <c r="EG12" s="117"/>
      <c r="EH12" s="117"/>
      <c r="EI12" s="117"/>
      <c r="EJ12" s="117"/>
      <c r="EK12" s="117"/>
      <c r="EL12" s="117"/>
      <c r="EM12" s="117"/>
      <c r="EN12" s="117"/>
      <c r="EO12" s="117"/>
      <c r="EP12" s="117"/>
      <c r="EQ12" s="117"/>
      <c r="ER12" s="117"/>
      <c r="ES12" s="117"/>
      <c r="ET12" s="117"/>
      <c r="EU12" s="117"/>
      <c r="EV12" s="117"/>
      <c r="EW12" s="117"/>
      <c r="EX12" s="117"/>
      <c r="EY12" s="117"/>
      <c r="EZ12" s="117"/>
      <c r="FA12" s="117"/>
      <c r="FB12" s="117"/>
      <c r="FC12" s="117"/>
      <c r="FD12" s="117"/>
      <c r="FE12" s="117"/>
      <c r="FF12" s="117"/>
      <c r="FG12" s="117"/>
      <c r="FH12" s="117"/>
      <c r="FI12" s="117"/>
      <c r="FJ12" s="117"/>
      <c r="FK12" s="117"/>
      <c r="FL12" s="117"/>
      <c r="FM12" s="117"/>
      <c r="FN12" s="117"/>
      <c r="FO12" s="117"/>
      <c r="FP12" s="117"/>
      <c r="FQ12" s="117"/>
      <c r="FR12" s="117"/>
      <c r="FS12" s="117"/>
      <c r="FT12" s="117"/>
      <c r="FU12" s="117"/>
      <c r="FV12" s="117"/>
      <c r="FW12" s="117"/>
      <c r="FX12" s="117"/>
      <c r="FY12" s="117"/>
      <c r="FZ12" s="117"/>
      <c r="GA12" s="117"/>
      <c r="GB12" s="117"/>
      <c r="GC12" s="117"/>
      <c r="GD12" s="117"/>
      <c r="GE12" s="117"/>
      <c r="GF12" s="117"/>
      <c r="GG12" s="117"/>
      <c r="GH12" s="117"/>
      <c r="GI12" s="117"/>
      <c r="GJ12" s="117"/>
      <c r="GK12" s="117"/>
      <c r="GL12" s="117"/>
      <c r="GM12" s="117"/>
      <c r="GN12" s="117"/>
      <c r="GO12" s="117"/>
      <c r="GP12" s="117"/>
      <c r="GQ12" s="117"/>
      <c r="GR12" s="117"/>
      <c r="GS12" s="117"/>
      <c r="GT12" s="117"/>
      <c r="GU12" s="117"/>
      <c r="GV12" s="117"/>
      <c r="GW12" s="117"/>
      <c r="GX12" s="117"/>
      <c r="GY12" s="117"/>
      <c r="GZ12" s="117"/>
      <c r="HA12" s="117"/>
      <c r="HB12" s="117"/>
      <c r="HC12" s="117"/>
      <c r="HD12" s="117"/>
      <c r="HE12" s="117"/>
      <c r="HF12" s="117"/>
      <c r="HG12" s="117"/>
      <c r="HH12" s="117"/>
      <c r="HI12" s="117"/>
      <c r="HJ12" s="117"/>
      <c r="HK12" s="117"/>
      <c r="HL12" s="117"/>
      <c r="HM12" s="117"/>
      <c r="HN12" s="117"/>
      <c r="HO12" s="117"/>
      <c r="HP12" s="117"/>
      <c r="HQ12" s="117"/>
      <c r="HR12" s="117"/>
      <c r="HS12" s="117"/>
      <c r="HT12" s="117"/>
      <c r="HU12" s="117"/>
      <c r="HV12" s="117"/>
      <c r="HW12" s="117"/>
      <c r="HX12" s="117"/>
      <c r="HY12" s="117"/>
      <c r="HZ12" s="117"/>
      <c r="IA12" s="117"/>
      <c r="IB12" s="117"/>
      <c r="IC12" s="117"/>
      <c r="ID12" s="117"/>
      <c r="IE12" s="117"/>
      <c r="IF12" s="117"/>
      <c r="IG12" s="117"/>
      <c r="IH12" s="117"/>
      <c r="II12" s="117"/>
      <c r="IJ12" s="117"/>
      <c r="IK12" s="117"/>
      <c r="IL12" s="117"/>
      <c r="IM12" s="117"/>
      <c r="IN12" s="117"/>
      <c r="IO12" s="117"/>
      <c r="IP12" s="117"/>
      <c r="IQ12" s="117"/>
      <c r="IR12" s="117"/>
      <c r="IS12" s="117"/>
      <c r="IT12" s="117"/>
      <c r="IU12" s="117"/>
      <c r="IV12" s="117"/>
      <c r="IW12" s="117"/>
      <c r="IX12" s="117"/>
      <c r="IY12" s="117"/>
      <c r="IZ12" s="117"/>
      <c r="JA12" s="117"/>
      <c r="JB12" s="117"/>
      <c r="JC12" s="117"/>
      <c r="JD12" s="117"/>
      <c r="JE12" s="117"/>
      <c r="JF12" s="117"/>
      <c r="JG12" s="117"/>
      <c r="JH12" s="117"/>
      <c r="JI12" s="117"/>
      <c r="JJ12" s="117"/>
      <c r="JK12" s="117"/>
      <c r="JL12" s="117"/>
      <c r="JM12" s="117"/>
      <c r="JN12" s="117"/>
      <c r="JO12" s="117"/>
      <c r="JP12" s="117"/>
      <c r="JQ12" s="117"/>
      <c r="JR12" s="117"/>
      <c r="JS12" s="117"/>
      <c r="JT12" s="117"/>
      <c r="JU12" s="117"/>
      <c r="JV12" s="117"/>
      <c r="JW12" s="117"/>
      <c r="JX12" s="117"/>
      <c r="JY12" s="117"/>
      <c r="JZ12" s="117"/>
      <c r="KA12" s="117"/>
      <c r="KB12" s="117"/>
      <c r="KC12" s="117"/>
      <c r="KD12" s="117"/>
      <c r="KE12" s="117"/>
      <c r="KF12" s="117"/>
      <c r="KG12" s="117"/>
      <c r="KH12" s="117"/>
      <c r="KI12" s="117"/>
      <c r="KJ12" s="117"/>
      <c r="KK12" s="117"/>
      <c r="KL12" s="117"/>
      <c r="KM12" s="117"/>
      <c r="KN12" s="117"/>
      <c r="KO12" s="117"/>
      <c r="KP12" s="117"/>
      <c r="KQ12" s="117"/>
      <c r="KR12" s="117"/>
      <c r="KS12" s="117"/>
      <c r="KT12" s="117"/>
      <c r="KU12" s="117"/>
      <c r="KV12" s="117"/>
      <c r="KW12" s="117"/>
      <c r="KX12" s="117"/>
      <c r="KY12" s="117"/>
      <c r="KZ12" s="117"/>
      <c r="LA12" s="117"/>
      <c r="LB12" s="117"/>
      <c r="LC12" s="117"/>
      <c r="LD12" s="117"/>
      <c r="LE12" s="117"/>
      <c r="LF12" s="117"/>
      <c r="LG12" s="117"/>
      <c r="LH12" s="117"/>
      <c r="LI12" s="117"/>
      <c r="LJ12" s="117"/>
      <c r="LK12" s="117"/>
      <c r="LL12" s="117"/>
      <c r="LM12" s="117"/>
      <c r="LN12" s="117"/>
      <c r="LO12" s="117"/>
      <c r="LP12" s="117"/>
      <c r="LQ12" s="117"/>
      <c r="LR12" s="117"/>
      <c r="LS12" s="117"/>
      <c r="LT12" s="117"/>
      <c r="LU12" s="117"/>
      <c r="LV12" s="117"/>
      <c r="LW12" s="117"/>
      <c r="LX12" s="117"/>
      <c r="LY12" s="117"/>
      <c r="LZ12" s="117"/>
      <c r="MA12" s="117"/>
      <c r="MB12" s="117"/>
      <c r="MC12" s="117"/>
      <c r="MD12" s="117"/>
      <c r="ME12" s="117"/>
      <c r="MF12" s="117"/>
      <c r="MG12" s="117"/>
      <c r="MH12" s="117"/>
      <c r="MI12" s="117"/>
      <c r="MJ12" s="117"/>
      <c r="MK12" s="117"/>
      <c r="ML12" s="117"/>
      <c r="MM12" s="117"/>
      <c r="MN12" s="117"/>
      <c r="MO12" s="117"/>
      <c r="MP12" s="117"/>
      <c r="MQ12" s="117"/>
      <c r="MR12" s="117"/>
      <c r="MS12" s="117"/>
      <c r="MT12" s="117"/>
      <c r="MU12" s="117"/>
      <c r="MV12" s="117"/>
      <c r="MW12" s="117"/>
      <c r="MX12" s="117"/>
      <c r="MY12" s="117"/>
      <c r="MZ12" s="117"/>
      <c r="NA12" s="117"/>
      <c r="NB12" s="117"/>
      <c r="NC12" s="117"/>
      <c r="ND12" s="117"/>
      <c r="NE12" s="117"/>
      <c r="NF12" s="117"/>
      <c r="NG12" s="117"/>
      <c r="NH12" s="117"/>
      <c r="NI12" s="117"/>
      <c r="NJ12" s="117"/>
      <c r="NK12" s="117"/>
      <c r="NL12" s="117"/>
      <c r="NM12" s="117"/>
      <c r="NN12" s="117"/>
      <c r="NO12" s="117"/>
      <c r="NP12" s="117"/>
      <c r="NQ12" s="117"/>
      <c r="NR12" s="117"/>
      <c r="NS12" s="117"/>
      <c r="NT12" s="117"/>
      <c r="NU12" s="117"/>
      <c r="NV12" s="117"/>
      <c r="NW12" s="117"/>
      <c r="NX12" s="117"/>
      <c r="NY12" s="117"/>
      <c r="NZ12" s="117"/>
      <c r="OA12" s="117"/>
      <c r="OB12" s="117"/>
      <c r="OC12" s="117"/>
      <c r="OD12" s="117"/>
      <c r="OE12" s="117"/>
      <c r="OF12" s="117"/>
      <c r="OG12" s="117"/>
      <c r="OH12" s="117"/>
      <c r="OI12" s="117"/>
      <c r="OJ12" s="117"/>
      <c r="OK12" s="117"/>
      <c r="OL12" s="117"/>
      <c r="OM12" s="117"/>
      <c r="ON12" s="117"/>
      <c r="OO12" s="117"/>
      <c r="OP12" s="117"/>
      <c r="OQ12" s="117"/>
      <c r="OR12" s="117"/>
      <c r="OS12" s="117"/>
      <c r="OT12" s="117"/>
      <c r="OU12" s="117"/>
      <c r="OV12" s="117"/>
      <c r="OW12" s="117"/>
      <c r="OX12" s="117"/>
      <c r="OY12" s="117"/>
      <c r="OZ12" s="117"/>
      <c r="PA12" s="117"/>
      <c r="PB12" s="117"/>
      <c r="PC12" s="117"/>
      <c r="PD12" s="117"/>
      <c r="PE12" s="117"/>
      <c r="PF12" s="117"/>
      <c r="PG12" s="117"/>
      <c r="PH12" s="117"/>
      <c r="PI12" s="117"/>
      <c r="PJ12" s="117"/>
      <c r="PK12" s="117"/>
      <c r="PL12" s="117"/>
      <c r="PM12" s="117"/>
      <c r="PN12" s="117"/>
      <c r="PO12" s="117"/>
      <c r="PP12" s="117"/>
      <c r="PQ12" s="117"/>
      <c r="PR12" s="117"/>
      <c r="PS12" s="117"/>
      <c r="PT12" s="117"/>
      <c r="PU12" s="117"/>
      <c r="PV12" s="117"/>
      <c r="PW12" s="117"/>
      <c r="PX12" s="117"/>
      <c r="PY12" s="117"/>
      <c r="PZ12" s="117"/>
      <c r="QA12" s="117"/>
      <c r="QB12" s="117"/>
      <c r="QC12" s="117"/>
      <c r="QD12" s="117"/>
      <c r="QE12" s="117"/>
      <c r="QF12" s="117"/>
      <c r="QG12" s="117"/>
      <c r="QH12" s="117"/>
      <c r="QI12" s="117"/>
      <c r="QJ12" s="117"/>
      <c r="QK12" s="117"/>
      <c r="QL12" s="117"/>
      <c r="QM12" s="117"/>
      <c r="QN12" s="117"/>
      <c r="QO12" s="117"/>
      <c r="QP12" s="117"/>
      <c r="QQ12" s="117"/>
      <c r="QR12" s="117"/>
      <c r="QS12" s="117"/>
      <c r="QT12" s="117"/>
      <c r="QU12" s="117"/>
      <c r="QV12" s="117"/>
      <c r="QW12" s="117"/>
      <c r="QX12" s="117"/>
      <c r="QY12" s="117"/>
      <c r="QZ12" s="117"/>
      <c r="RA12" s="117"/>
      <c r="RB12" s="117"/>
      <c r="RC12" s="117"/>
      <c r="RD12" s="117"/>
      <c r="RE12" s="117"/>
      <c r="RF12" s="117"/>
      <c r="RG12" s="117"/>
      <c r="RH12" s="117"/>
      <c r="RI12" s="117"/>
      <c r="RJ12" s="117"/>
      <c r="RK12" s="117"/>
      <c r="RL12" s="117"/>
      <c r="RM12" s="117"/>
      <c r="RN12" s="117"/>
      <c r="RO12" s="117"/>
      <c r="RP12" s="117"/>
      <c r="RQ12" s="117"/>
      <c r="RR12" s="117"/>
      <c r="RS12" s="117"/>
      <c r="RT12" s="117"/>
      <c r="RU12" s="117"/>
      <c r="RV12" s="117"/>
      <c r="RW12" s="117"/>
      <c r="RX12" s="117"/>
      <c r="RY12" s="117"/>
      <c r="RZ12" s="117"/>
      <c r="SA12" s="117"/>
      <c r="SB12" s="117"/>
      <c r="SC12" s="117"/>
      <c r="SD12" s="117"/>
      <c r="SE12" s="117"/>
      <c r="SF12" s="117"/>
      <c r="SG12" s="117"/>
      <c r="SH12" s="117"/>
      <c r="SI12" s="117"/>
      <c r="SJ12" s="117"/>
      <c r="SK12" s="117"/>
      <c r="SL12" s="117"/>
      <c r="SM12" s="117"/>
      <c r="SN12" s="117"/>
      <c r="SO12" s="117"/>
      <c r="SP12" s="117"/>
      <c r="SQ12" s="117"/>
      <c r="SR12" s="117"/>
      <c r="SS12" s="117"/>
      <c r="ST12" s="117"/>
      <c r="SU12" s="117"/>
      <c r="SV12" s="117"/>
      <c r="SW12" s="117"/>
      <c r="SX12" s="117"/>
      <c r="SY12" s="117"/>
      <c r="SZ12" s="117"/>
      <c r="TA12" s="117"/>
      <c r="TB12" s="117"/>
      <c r="TC12" s="117"/>
      <c r="TD12" s="117"/>
      <c r="TE12" s="117"/>
      <c r="TF12" s="117"/>
      <c r="TG12" s="117"/>
      <c r="TH12" s="117"/>
      <c r="TI12" s="117"/>
      <c r="TJ12" s="117"/>
      <c r="TK12" s="117"/>
      <c r="TL12" s="117"/>
      <c r="TM12" s="117"/>
      <c r="TN12" s="117"/>
      <c r="TO12" s="117"/>
      <c r="TP12" s="117"/>
      <c r="TQ12" s="117"/>
      <c r="TR12" s="117"/>
      <c r="TS12" s="117"/>
      <c r="TT12" s="117"/>
      <c r="TU12" s="117"/>
      <c r="TV12" s="117"/>
      <c r="TW12" s="117"/>
      <c r="TX12" s="117"/>
      <c r="TY12" s="117"/>
      <c r="TZ12" s="117"/>
      <c r="UA12" s="117"/>
      <c r="UB12" s="117"/>
      <c r="UC12" s="117"/>
      <c r="UD12" s="117"/>
      <c r="UE12" s="117"/>
      <c r="UF12" s="117"/>
      <c r="UG12" s="117"/>
      <c r="UH12" s="117"/>
      <c r="UI12" s="117"/>
      <c r="UJ12" s="117"/>
      <c r="UK12" s="117"/>
      <c r="UL12" s="117"/>
      <c r="UM12" s="117"/>
      <c r="UN12" s="117"/>
      <c r="UO12" s="117"/>
      <c r="UP12" s="117"/>
      <c r="UQ12" s="117"/>
      <c r="UR12" s="117"/>
      <c r="US12" s="117"/>
      <c r="UT12" s="117"/>
      <c r="UU12" s="117"/>
      <c r="UV12" s="117"/>
      <c r="UW12" s="117"/>
      <c r="UX12" s="117"/>
      <c r="UY12" s="117"/>
      <c r="UZ12" s="117"/>
      <c r="VA12" s="117"/>
      <c r="VB12" s="117"/>
      <c r="VC12" s="117"/>
      <c r="VD12" s="117"/>
      <c r="VE12" s="117"/>
      <c r="VF12" s="117"/>
      <c r="VG12" s="117"/>
      <c r="VH12" s="117"/>
      <c r="VI12" s="117"/>
      <c r="VJ12" s="117"/>
      <c r="VK12" s="117"/>
      <c r="VL12" s="117"/>
      <c r="VM12" s="117"/>
      <c r="VN12" s="117"/>
      <c r="VO12" s="117"/>
      <c r="VP12" s="117"/>
      <c r="VQ12" s="117"/>
      <c r="VR12" s="117"/>
      <c r="VS12" s="117"/>
      <c r="VT12" s="117"/>
      <c r="VU12" s="117"/>
      <c r="VV12" s="117"/>
      <c r="VW12" s="117"/>
      <c r="VX12" s="117"/>
      <c r="VY12" s="117"/>
      <c r="VZ12" s="117"/>
      <c r="WA12" s="117"/>
      <c r="WB12" s="117"/>
      <c r="WC12" s="117"/>
      <c r="WD12" s="117"/>
      <c r="WE12" s="117"/>
      <c r="WF12" s="117"/>
      <c r="WG12" s="117"/>
      <c r="WH12" s="117"/>
      <c r="WI12" s="117"/>
      <c r="WJ12" s="117"/>
      <c r="WK12" s="117"/>
      <c r="WL12" s="117"/>
      <c r="WM12" s="117"/>
      <c r="WN12" s="117"/>
      <c r="WO12" s="117"/>
      <c r="WP12" s="117"/>
      <c r="WQ12" s="117"/>
      <c r="WR12" s="117"/>
      <c r="WS12" s="117"/>
      <c r="WT12" s="117"/>
      <c r="WU12" s="117"/>
      <c r="WV12" s="117"/>
      <c r="WW12" s="117"/>
      <c r="WX12" s="117"/>
      <c r="WY12" s="117"/>
      <c r="WZ12" s="117"/>
      <c r="XA12" s="117"/>
      <c r="XB12" s="117"/>
      <c r="XC12" s="117"/>
      <c r="XD12" s="117"/>
      <c r="XE12" s="117"/>
      <c r="XF12" s="117"/>
      <c r="XG12" s="117"/>
      <c r="XH12" s="117"/>
      <c r="XI12" s="117"/>
      <c r="XJ12" s="117"/>
      <c r="XK12" s="117"/>
      <c r="XL12" s="117"/>
      <c r="XM12" s="117"/>
      <c r="XN12" s="117"/>
      <c r="XO12" s="117"/>
      <c r="XP12" s="117"/>
      <c r="XQ12" s="117"/>
      <c r="XR12" s="117"/>
      <c r="XS12" s="117"/>
      <c r="XT12" s="117"/>
      <c r="XU12" s="117"/>
      <c r="XV12" s="117"/>
      <c r="XW12" s="117"/>
      <c r="XX12" s="117"/>
      <c r="XY12" s="117"/>
      <c r="XZ12" s="117"/>
      <c r="YA12" s="117"/>
      <c r="YB12" s="117"/>
      <c r="YC12" s="117"/>
      <c r="YD12" s="117"/>
      <c r="YE12" s="117"/>
      <c r="YF12" s="117"/>
      <c r="YG12" s="117"/>
      <c r="YH12" s="117"/>
      <c r="YI12" s="117"/>
      <c r="YJ12" s="117"/>
      <c r="YK12" s="117"/>
      <c r="YL12" s="117"/>
      <c r="YM12" s="117"/>
      <c r="YN12" s="117"/>
      <c r="YO12" s="117"/>
      <c r="YP12" s="117"/>
      <c r="YQ12" s="117"/>
      <c r="YR12" s="117"/>
      <c r="YS12" s="117"/>
      <c r="YT12" s="117"/>
      <c r="YU12" s="117"/>
      <c r="YV12" s="117"/>
      <c r="YW12" s="117"/>
      <c r="YX12" s="117"/>
      <c r="YY12" s="117"/>
      <c r="YZ12" s="117"/>
      <c r="ZA12" s="117"/>
      <c r="ZB12" s="117"/>
      <c r="ZC12" s="117"/>
      <c r="ZD12" s="117"/>
      <c r="ZE12" s="117"/>
      <c r="ZF12" s="117"/>
      <c r="ZG12" s="117"/>
      <c r="ZH12" s="117"/>
      <c r="ZI12" s="117"/>
      <c r="ZJ12" s="117"/>
      <c r="ZK12" s="117"/>
      <c r="ZL12" s="117"/>
      <c r="ZM12" s="117"/>
      <c r="ZN12" s="117"/>
      <c r="ZO12" s="117"/>
      <c r="ZP12" s="117"/>
      <c r="ZQ12" s="117"/>
      <c r="ZR12" s="117"/>
      <c r="ZS12" s="117"/>
      <c r="ZT12" s="117"/>
      <c r="ZU12" s="117"/>
      <c r="ZV12" s="117"/>
      <c r="ZW12" s="117"/>
      <c r="ZX12" s="117"/>
      <c r="ZY12" s="117"/>
      <c r="ZZ12" s="117"/>
      <c r="AAA12" s="117"/>
      <c r="AAB12" s="117"/>
      <c r="AAC12" s="117"/>
      <c r="AAD12" s="117"/>
      <c r="AAE12" s="117"/>
      <c r="AAF12" s="117"/>
      <c r="AAG12" s="117"/>
      <c r="AAH12" s="117"/>
      <c r="AAI12" s="117"/>
      <c r="AAJ12" s="117"/>
      <c r="AAK12" s="117"/>
      <c r="AAL12" s="117"/>
      <c r="AAM12" s="117"/>
      <c r="AAN12" s="117"/>
      <c r="AAO12" s="117"/>
      <c r="AAP12" s="117"/>
      <c r="AAQ12" s="117"/>
      <c r="AAR12" s="117"/>
      <c r="AAS12" s="117"/>
      <c r="AAT12" s="117"/>
      <c r="AAU12" s="117"/>
      <c r="AAV12" s="117"/>
      <c r="AAW12" s="117"/>
      <c r="AAX12" s="117"/>
      <c r="AAY12" s="117"/>
      <c r="AAZ12" s="117"/>
      <c r="ABA12" s="117"/>
      <c r="ABB12" s="117"/>
      <c r="ABC12" s="117"/>
      <c r="ABD12" s="117"/>
      <c r="ABE12" s="117"/>
      <c r="ABF12" s="117"/>
      <c r="ABG12" s="117"/>
      <c r="ABH12" s="117"/>
      <c r="ABI12" s="117"/>
      <c r="ABJ12" s="117"/>
      <c r="ABK12" s="117"/>
      <c r="ABL12" s="117"/>
      <c r="ABM12" s="117"/>
      <c r="ABN12" s="117"/>
      <c r="ABO12" s="117"/>
      <c r="ABP12" s="117"/>
      <c r="ABQ12" s="117"/>
      <c r="ABR12" s="117"/>
      <c r="ABS12" s="117"/>
      <c r="ABT12" s="117"/>
      <c r="ABU12" s="117"/>
      <c r="ABV12" s="117"/>
      <c r="ABW12" s="117"/>
      <c r="ABX12" s="117"/>
      <c r="ABY12" s="117"/>
      <c r="ABZ12" s="117"/>
      <c r="ACA12" s="117"/>
      <c r="ACB12" s="117"/>
      <c r="ACC12" s="117"/>
      <c r="ACD12" s="117"/>
      <c r="ACE12" s="117"/>
      <c r="ACF12" s="117"/>
      <c r="ACG12" s="117"/>
      <c r="ACH12" s="117"/>
      <c r="ACI12" s="117"/>
      <c r="ACJ12" s="117"/>
      <c r="ACK12" s="117"/>
      <c r="ACL12" s="117"/>
      <c r="ACM12" s="117"/>
      <c r="ACN12" s="117"/>
      <c r="ACO12" s="117"/>
      <c r="ACP12" s="117"/>
      <c r="ACQ12" s="117"/>
      <c r="ACR12" s="117"/>
      <c r="ACS12" s="117"/>
      <c r="ACT12" s="117"/>
      <c r="ACU12" s="117"/>
      <c r="ACV12" s="117"/>
      <c r="ACW12" s="117"/>
      <c r="ACX12" s="117"/>
      <c r="ACY12" s="117"/>
      <c r="ACZ12" s="117"/>
      <c r="ADA12" s="117"/>
      <c r="ADB12" s="117"/>
      <c r="ADC12" s="117"/>
      <c r="ADD12" s="117"/>
      <c r="ADE12" s="117"/>
      <c r="ADF12" s="117"/>
      <c r="ADG12" s="117"/>
      <c r="ADH12" s="117"/>
      <c r="ADI12" s="117"/>
      <c r="ADJ12" s="117"/>
      <c r="ADK12" s="117"/>
      <c r="ADL12" s="117"/>
      <c r="ADM12" s="117"/>
      <c r="ADN12" s="117"/>
      <c r="ADO12" s="117"/>
      <c r="ADP12" s="117"/>
      <c r="ADQ12" s="117"/>
      <c r="ADR12" s="117"/>
      <c r="ADS12" s="117"/>
      <c r="ADT12" s="117"/>
      <c r="ADU12" s="117"/>
      <c r="ADV12" s="117"/>
      <c r="ADW12" s="117"/>
      <c r="ADX12" s="117"/>
      <c r="ADY12" s="117"/>
      <c r="ADZ12" s="117"/>
      <c r="AEA12" s="117"/>
      <c r="AEB12" s="117"/>
      <c r="AEC12" s="117"/>
      <c r="AED12" s="117"/>
      <c r="AEE12" s="117"/>
      <c r="AEF12" s="117"/>
      <c r="AEG12" s="117"/>
      <c r="AEH12" s="117"/>
      <c r="AEI12" s="117"/>
      <c r="AEJ12" s="117"/>
      <c r="AEK12" s="117"/>
      <c r="AEL12" s="117"/>
      <c r="AEM12" s="117"/>
      <c r="AEN12" s="117"/>
      <c r="AEO12" s="117"/>
      <c r="AEP12" s="117"/>
      <c r="AEQ12" s="117"/>
      <c r="AER12" s="117"/>
      <c r="AES12" s="117"/>
      <c r="AET12" s="117"/>
      <c r="AEU12" s="117"/>
      <c r="AEV12" s="117"/>
      <c r="AEW12" s="117"/>
      <c r="AEX12" s="117"/>
      <c r="AEY12" s="117"/>
      <c r="AEZ12" s="117"/>
      <c r="AFA12" s="117"/>
      <c r="AFB12" s="117"/>
      <c r="AFC12" s="117"/>
      <c r="AFD12" s="117"/>
      <c r="AFE12" s="117"/>
      <c r="AFF12" s="117"/>
      <c r="AFG12" s="117"/>
      <c r="AFH12" s="117"/>
      <c r="AFI12" s="117"/>
      <c r="AFJ12" s="117"/>
      <c r="AFK12" s="117"/>
      <c r="AFL12" s="117"/>
      <c r="AFM12" s="117"/>
      <c r="AFN12" s="117"/>
      <c r="AFO12" s="117"/>
      <c r="AFP12" s="117"/>
      <c r="AFQ12" s="117"/>
      <c r="AFR12" s="117"/>
      <c r="AFS12" s="117"/>
      <c r="AFT12" s="117"/>
      <c r="AFU12" s="117"/>
      <c r="AFV12" s="117"/>
      <c r="AFW12" s="117"/>
      <c r="AFX12" s="117"/>
      <c r="AFY12" s="117"/>
      <c r="AFZ12" s="117"/>
      <c r="AGA12" s="117"/>
      <c r="AGB12" s="117"/>
      <c r="AGC12" s="117"/>
      <c r="AGD12" s="117"/>
      <c r="AGE12" s="117"/>
      <c r="AGF12" s="117"/>
      <c r="AGG12" s="117"/>
      <c r="AGH12" s="117"/>
      <c r="AGI12" s="117"/>
      <c r="AGJ12" s="117"/>
      <c r="AGK12" s="117"/>
      <c r="AGL12" s="117"/>
      <c r="AGM12" s="117"/>
      <c r="AGN12" s="117"/>
      <c r="AGO12" s="117"/>
      <c r="AGP12" s="117"/>
      <c r="AGQ12" s="117"/>
      <c r="AGR12" s="117"/>
      <c r="AGS12" s="117"/>
      <c r="AGT12" s="117"/>
      <c r="AGU12" s="117"/>
      <c r="AGV12" s="117"/>
      <c r="AGW12" s="117"/>
      <c r="AGX12" s="117"/>
      <c r="AGY12" s="117"/>
      <c r="AGZ12" s="117"/>
      <c r="AHA12" s="117"/>
      <c r="AHB12" s="117"/>
      <c r="AHC12" s="117"/>
      <c r="AHD12" s="117"/>
      <c r="AHE12" s="117"/>
      <c r="AHF12" s="117"/>
      <c r="AHG12" s="117"/>
      <c r="AHH12" s="117"/>
      <c r="AHI12" s="117"/>
      <c r="AHJ12" s="117"/>
      <c r="AHK12" s="117"/>
      <c r="AHL12" s="117"/>
      <c r="AHM12" s="117"/>
      <c r="AHN12" s="117"/>
      <c r="AHO12" s="117"/>
      <c r="AHP12" s="117"/>
      <c r="AHQ12" s="117"/>
      <c r="AHR12" s="117"/>
      <c r="AHS12" s="117"/>
      <c r="AHT12" s="117"/>
      <c r="AHU12" s="117"/>
      <c r="AHV12" s="117"/>
      <c r="AHW12" s="117"/>
      <c r="AHX12" s="117"/>
      <c r="AHY12" s="117"/>
      <c r="AHZ12" s="117"/>
      <c r="AIA12" s="117"/>
      <c r="AIB12" s="117"/>
      <c r="AIC12" s="117"/>
      <c r="AID12" s="117"/>
      <c r="AIE12" s="117"/>
      <c r="AIF12" s="117"/>
      <c r="AIG12" s="117"/>
      <c r="AIH12" s="117"/>
      <c r="AII12" s="117"/>
      <c r="AIJ12" s="117"/>
      <c r="AIK12" s="117"/>
      <c r="AIL12" s="117"/>
      <c r="AIM12" s="117"/>
      <c r="AIN12" s="117"/>
      <c r="AIO12" s="117"/>
      <c r="AIP12" s="117"/>
      <c r="AIQ12" s="117"/>
      <c r="AIR12" s="117"/>
      <c r="AIS12" s="117"/>
      <c r="AIT12" s="117"/>
      <c r="AIU12" s="117"/>
      <c r="AIV12" s="117"/>
      <c r="AIW12" s="117"/>
      <c r="AIX12" s="117"/>
      <c r="AIY12" s="117"/>
      <c r="AIZ12" s="117"/>
      <c r="AJA12" s="117"/>
      <c r="AJB12" s="117"/>
      <c r="AJC12" s="117"/>
      <c r="AJD12" s="117"/>
      <c r="AJE12" s="117"/>
      <c r="AJF12" s="117"/>
      <c r="AJG12" s="117"/>
      <c r="AJH12" s="117"/>
      <c r="AJI12" s="117"/>
      <c r="AJJ12" s="117"/>
      <c r="AJK12" s="117"/>
      <c r="AJL12" s="117"/>
      <c r="AJM12" s="117"/>
      <c r="AJN12" s="117"/>
      <c r="AJO12" s="117"/>
      <c r="AJP12" s="117"/>
      <c r="AJQ12" s="117"/>
      <c r="AJR12" s="117"/>
      <c r="AJS12" s="117"/>
      <c r="AJT12" s="117"/>
      <c r="AJU12" s="117"/>
      <c r="AJV12" s="117"/>
      <c r="AJW12" s="117"/>
      <c r="AJX12" s="117"/>
      <c r="AJY12" s="117"/>
      <c r="AJZ12" s="117"/>
      <c r="AKA12" s="117"/>
      <c r="AKB12" s="117"/>
      <c r="AKC12" s="117"/>
      <c r="AKD12" s="117"/>
      <c r="AKE12" s="117"/>
      <c r="AKF12" s="117"/>
      <c r="AKG12" s="117"/>
      <c r="AKH12" s="117"/>
      <c r="AKI12" s="117"/>
      <c r="AKJ12" s="117"/>
      <c r="AKK12" s="117"/>
      <c r="AKL12" s="117"/>
      <c r="AKM12" s="117"/>
      <c r="AKN12" s="117"/>
      <c r="AKO12" s="117"/>
      <c r="AKP12" s="117"/>
      <c r="AKQ12" s="117"/>
      <c r="AKR12" s="117"/>
      <c r="AKS12" s="117"/>
      <c r="AKT12" s="117"/>
      <c r="AKU12" s="117"/>
      <c r="AKV12" s="117"/>
      <c r="AKW12" s="117"/>
      <c r="AKX12" s="117"/>
      <c r="AKY12" s="117"/>
      <c r="AKZ12" s="117"/>
      <c r="ALA12" s="117"/>
      <c r="ALB12" s="117"/>
      <c r="ALC12" s="117"/>
      <c r="ALD12" s="117"/>
      <c r="ALE12" s="117"/>
      <c r="ALF12" s="117"/>
      <c r="ALG12" s="117"/>
      <c r="ALH12" s="117"/>
      <c r="ALI12" s="117"/>
      <c r="ALJ12" s="117"/>
      <c r="ALK12" s="117"/>
      <c r="ALL12" s="117"/>
      <c r="ALM12" s="117"/>
      <c r="ALN12" s="117"/>
      <c r="ALO12" s="117"/>
      <c r="ALP12" s="117"/>
      <c r="ALQ12" s="117"/>
      <c r="ALR12" s="117"/>
      <c r="ALS12" s="117"/>
      <c r="ALT12" s="117"/>
      <c r="ALU12" s="117"/>
      <c r="ALV12" s="117"/>
      <c r="ALW12" s="117"/>
      <c r="ALX12" s="117"/>
      <c r="ALY12" s="117"/>
      <c r="ALZ12" s="117"/>
      <c r="AMA12" s="117"/>
      <c r="AMB12" s="117"/>
      <c r="AMC12" s="117"/>
      <c r="AMD12" s="117"/>
      <c r="AME12" s="117"/>
      <c r="AMF12" s="117"/>
      <c r="AMG12" s="117"/>
      <c r="AMH12" s="117"/>
      <c r="AMI12" s="117"/>
      <c r="AMJ12" s="117"/>
      <c r="AMK12" s="117"/>
      <c r="AML12" s="117"/>
    </row>
    <row r="13" spans="1:1026" ht="78.75">
      <c r="A13" s="109"/>
      <c r="B13" s="110" t="s">
        <v>1409</v>
      </c>
      <c r="C13" s="117">
        <v>150</v>
      </c>
      <c r="D13" s="110" t="s">
        <v>21</v>
      </c>
      <c r="E13" s="135">
        <v>10</v>
      </c>
      <c r="F13" s="135"/>
      <c r="G13" s="136" t="s">
        <v>2661</v>
      </c>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7"/>
      <c r="CK13" s="117"/>
      <c r="CL13" s="117"/>
      <c r="CM13" s="117"/>
      <c r="CN13" s="117"/>
      <c r="CO13" s="117"/>
      <c r="CP13" s="117"/>
      <c r="CQ13" s="117"/>
      <c r="CR13" s="117"/>
      <c r="CS13" s="117"/>
      <c r="CT13" s="117"/>
      <c r="CU13" s="117"/>
      <c r="CV13" s="117"/>
      <c r="CW13" s="117"/>
      <c r="CX13" s="117"/>
      <c r="CY13" s="117"/>
      <c r="CZ13" s="117"/>
      <c r="DA13" s="117"/>
      <c r="DB13" s="117"/>
      <c r="DC13" s="117"/>
      <c r="DD13" s="117"/>
      <c r="DE13" s="117"/>
      <c r="DF13" s="117"/>
      <c r="DG13" s="117"/>
      <c r="DH13" s="117"/>
      <c r="DI13" s="117"/>
      <c r="DJ13" s="117"/>
      <c r="DK13" s="117"/>
      <c r="DL13" s="117"/>
      <c r="DM13" s="117"/>
      <c r="DN13" s="117"/>
      <c r="DO13" s="117"/>
      <c r="DP13" s="117"/>
      <c r="DQ13" s="117"/>
      <c r="DR13" s="117"/>
      <c r="DS13" s="117"/>
      <c r="DT13" s="117"/>
      <c r="DU13" s="117"/>
      <c r="DV13" s="117"/>
      <c r="DW13" s="117"/>
      <c r="DX13" s="117"/>
      <c r="DY13" s="117"/>
      <c r="DZ13" s="117"/>
      <c r="EA13" s="117"/>
      <c r="EB13" s="117"/>
      <c r="EC13" s="117"/>
      <c r="ED13" s="117"/>
      <c r="EE13" s="117"/>
      <c r="EF13" s="117"/>
      <c r="EG13" s="117"/>
      <c r="EH13" s="117"/>
      <c r="EI13" s="117"/>
      <c r="EJ13" s="117"/>
      <c r="EK13" s="117"/>
      <c r="EL13" s="117"/>
      <c r="EM13" s="117"/>
      <c r="EN13" s="117"/>
      <c r="EO13" s="117"/>
      <c r="EP13" s="117"/>
      <c r="EQ13" s="117"/>
      <c r="ER13" s="117"/>
      <c r="ES13" s="117"/>
      <c r="ET13" s="117"/>
      <c r="EU13" s="117"/>
      <c r="EV13" s="117"/>
      <c r="EW13" s="117"/>
      <c r="EX13" s="117"/>
      <c r="EY13" s="117"/>
      <c r="EZ13" s="117"/>
      <c r="FA13" s="117"/>
      <c r="FB13" s="117"/>
      <c r="FC13" s="117"/>
      <c r="FD13" s="117"/>
      <c r="FE13" s="117"/>
      <c r="FF13" s="117"/>
      <c r="FG13" s="117"/>
      <c r="FH13" s="117"/>
      <c r="FI13" s="117"/>
      <c r="FJ13" s="117"/>
      <c r="FK13" s="117"/>
      <c r="FL13" s="117"/>
      <c r="FM13" s="117"/>
      <c r="FN13" s="117"/>
      <c r="FO13" s="117"/>
      <c r="FP13" s="117"/>
      <c r="FQ13" s="117"/>
      <c r="FR13" s="117"/>
      <c r="FS13" s="117"/>
      <c r="FT13" s="117"/>
      <c r="FU13" s="117"/>
      <c r="FV13" s="117"/>
      <c r="FW13" s="117"/>
      <c r="FX13" s="117"/>
      <c r="FY13" s="117"/>
      <c r="FZ13" s="117"/>
      <c r="GA13" s="117"/>
      <c r="GB13" s="117"/>
      <c r="GC13" s="117"/>
      <c r="GD13" s="117"/>
      <c r="GE13" s="117"/>
      <c r="GF13" s="117"/>
      <c r="GG13" s="117"/>
      <c r="GH13" s="117"/>
      <c r="GI13" s="117"/>
      <c r="GJ13" s="117"/>
      <c r="GK13" s="117"/>
      <c r="GL13" s="117"/>
      <c r="GM13" s="117"/>
      <c r="GN13" s="117"/>
      <c r="GO13" s="117"/>
      <c r="GP13" s="117"/>
      <c r="GQ13" s="117"/>
      <c r="GR13" s="117"/>
      <c r="GS13" s="117"/>
      <c r="GT13" s="117"/>
      <c r="GU13" s="117"/>
      <c r="GV13" s="117"/>
      <c r="GW13" s="117"/>
      <c r="GX13" s="117"/>
      <c r="GY13" s="117"/>
      <c r="GZ13" s="117"/>
      <c r="HA13" s="117"/>
      <c r="HB13" s="117"/>
      <c r="HC13" s="117"/>
      <c r="HD13" s="117"/>
      <c r="HE13" s="117"/>
      <c r="HF13" s="117"/>
      <c r="HG13" s="117"/>
      <c r="HH13" s="117"/>
      <c r="HI13" s="117"/>
      <c r="HJ13" s="117"/>
      <c r="HK13" s="117"/>
      <c r="HL13" s="117"/>
      <c r="HM13" s="117"/>
      <c r="HN13" s="117"/>
      <c r="HO13" s="117"/>
      <c r="HP13" s="117"/>
      <c r="HQ13" s="117"/>
      <c r="HR13" s="117"/>
      <c r="HS13" s="117"/>
      <c r="HT13" s="117"/>
      <c r="HU13" s="117"/>
      <c r="HV13" s="117"/>
      <c r="HW13" s="117"/>
      <c r="HX13" s="117"/>
      <c r="HY13" s="117"/>
      <c r="HZ13" s="117"/>
      <c r="IA13" s="117"/>
      <c r="IB13" s="117"/>
      <c r="IC13" s="117"/>
      <c r="ID13" s="117"/>
      <c r="IE13" s="117"/>
      <c r="IF13" s="117"/>
      <c r="IG13" s="117"/>
      <c r="IH13" s="117"/>
      <c r="II13" s="117"/>
      <c r="IJ13" s="117"/>
      <c r="IK13" s="117"/>
      <c r="IL13" s="117"/>
      <c r="IM13" s="117"/>
      <c r="IN13" s="117"/>
      <c r="IO13" s="117"/>
      <c r="IP13" s="117"/>
      <c r="IQ13" s="117"/>
      <c r="IR13" s="117"/>
      <c r="IS13" s="117"/>
      <c r="IT13" s="117"/>
      <c r="IU13" s="117"/>
      <c r="IV13" s="117"/>
      <c r="IW13" s="117"/>
      <c r="IX13" s="117"/>
      <c r="IY13" s="117"/>
      <c r="IZ13" s="117"/>
      <c r="JA13" s="117"/>
      <c r="JB13" s="117"/>
      <c r="JC13" s="117"/>
      <c r="JD13" s="117"/>
      <c r="JE13" s="117"/>
      <c r="JF13" s="117"/>
      <c r="JG13" s="117"/>
      <c r="JH13" s="117"/>
      <c r="JI13" s="117"/>
      <c r="JJ13" s="117"/>
      <c r="JK13" s="117"/>
      <c r="JL13" s="117"/>
      <c r="JM13" s="117"/>
      <c r="JN13" s="117"/>
      <c r="JO13" s="117"/>
      <c r="JP13" s="117"/>
      <c r="JQ13" s="117"/>
      <c r="JR13" s="117"/>
      <c r="JS13" s="117"/>
      <c r="JT13" s="117"/>
      <c r="JU13" s="117"/>
      <c r="JV13" s="117"/>
      <c r="JW13" s="117"/>
      <c r="JX13" s="117"/>
      <c r="JY13" s="117"/>
      <c r="JZ13" s="117"/>
      <c r="KA13" s="117"/>
      <c r="KB13" s="117"/>
      <c r="KC13" s="117"/>
      <c r="KD13" s="117"/>
      <c r="KE13" s="117"/>
      <c r="KF13" s="117"/>
      <c r="KG13" s="117"/>
      <c r="KH13" s="117"/>
      <c r="KI13" s="117"/>
      <c r="KJ13" s="117"/>
      <c r="KK13" s="117"/>
      <c r="KL13" s="117"/>
      <c r="KM13" s="117"/>
      <c r="KN13" s="117"/>
      <c r="KO13" s="117"/>
      <c r="KP13" s="117"/>
      <c r="KQ13" s="117"/>
      <c r="KR13" s="117"/>
      <c r="KS13" s="117"/>
      <c r="KT13" s="117"/>
      <c r="KU13" s="117"/>
      <c r="KV13" s="117"/>
      <c r="KW13" s="117"/>
      <c r="KX13" s="117"/>
      <c r="KY13" s="117"/>
      <c r="KZ13" s="117"/>
      <c r="LA13" s="117"/>
      <c r="LB13" s="117"/>
      <c r="LC13" s="117"/>
      <c r="LD13" s="117"/>
      <c r="LE13" s="117"/>
      <c r="LF13" s="117"/>
      <c r="LG13" s="117"/>
      <c r="LH13" s="117"/>
      <c r="LI13" s="117"/>
      <c r="LJ13" s="117"/>
      <c r="LK13" s="117"/>
      <c r="LL13" s="117"/>
      <c r="LM13" s="117"/>
      <c r="LN13" s="117"/>
      <c r="LO13" s="117"/>
      <c r="LP13" s="117"/>
      <c r="LQ13" s="117"/>
      <c r="LR13" s="117"/>
      <c r="LS13" s="117"/>
      <c r="LT13" s="117"/>
      <c r="LU13" s="117"/>
      <c r="LV13" s="117"/>
      <c r="LW13" s="117"/>
      <c r="LX13" s="117"/>
      <c r="LY13" s="117"/>
      <c r="LZ13" s="117"/>
      <c r="MA13" s="117"/>
      <c r="MB13" s="117"/>
      <c r="MC13" s="117"/>
      <c r="MD13" s="117"/>
      <c r="ME13" s="117"/>
      <c r="MF13" s="117"/>
      <c r="MG13" s="117"/>
      <c r="MH13" s="117"/>
      <c r="MI13" s="117"/>
      <c r="MJ13" s="117"/>
      <c r="MK13" s="117"/>
      <c r="ML13" s="117"/>
      <c r="MM13" s="117"/>
      <c r="MN13" s="117"/>
      <c r="MO13" s="117"/>
      <c r="MP13" s="117"/>
      <c r="MQ13" s="117"/>
      <c r="MR13" s="117"/>
      <c r="MS13" s="117"/>
      <c r="MT13" s="117"/>
      <c r="MU13" s="117"/>
      <c r="MV13" s="117"/>
      <c r="MW13" s="117"/>
      <c r="MX13" s="117"/>
      <c r="MY13" s="117"/>
      <c r="MZ13" s="117"/>
      <c r="NA13" s="117"/>
      <c r="NB13" s="117"/>
      <c r="NC13" s="117"/>
      <c r="ND13" s="117"/>
      <c r="NE13" s="117"/>
      <c r="NF13" s="117"/>
      <c r="NG13" s="117"/>
      <c r="NH13" s="117"/>
      <c r="NI13" s="117"/>
      <c r="NJ13" s="117"/>
      <c r="NK13" s="117"/>
      <c r="NL13" s="117"/>
      <c r="NM13" s="117"/>
      <c r="NN13" s="117"/>
      <c r="NO13" s="117"/>
      <c r="NP13" s="117"/>
      <c r="NQ13" s="117"/>
      <c r="NR13" s="117"/>
      <c r="NS13" s="117"/>
      <c r="NT13" s="117"/>
      <c r="NU13" s="117"/>
      <c r="NV13" s="117"/>
      <c r="NW13" s="117"/>
      <c r="NX13" s="117"/>
      <c r="NY13" s="117"/>
      <c r="NZ13" s="117"/>
      <c r="OA13" s="117"/>
      <c r="OB13" s="117"/>
      <c r="OC13" s="117"/>
      <c r="OD13" s="117"/>
      <c r="OE13" s="117"/>
      <c r="OF13" s="117"/>
      <c r="OG13" s="117"/>
      <c r="OH13" s="117"/>
      <c r="OI13" s="117"/>
      <c r="OJ13" s="117"/>
      <c r="OK13" s="117"/>
      <c r="OL13" s="117"/>
      <c r="OM13" s="117"/>
      <c r="ON13" s="117"/>
      <c r="OO13" s="117"/>
      <c r="OP13" s="117"/>
      <c r="OQ13" s="117"/>
      <c r="OR13" s="117"/>
      <c r="OS13" s="117"/>
      <c r="OT13" s="117"/>
      <c r="OU13" s="117"/>
      <c r="OV13" s="117"/>
      <c r="OW13" s="117"/>
      <c r="OX13" s="117"/>
      <c r="OY13" s="117"/>
      <c r="OZ13" s="117"/>
      <c r="PA13" s="117"/>
      <c r="PB13" s="117"/>
      <c r="PC13" s="117"/>
      <c r="PD13" s="117"/>
      <c r="PE13" s="117"/>
      <c r="PF13" s="117"/>
      <c r="PG13" s="117"/>
      <c r="PH13" s="117"/>
      <c r="PI13" s="117"/>
      <c r="PJ13" s="117"/>
      <c r="PK13" s="117"/>
      <c r="PL13" s="117"/>
      <c r="PM13" s="117"/>
      <c r="PN13" s="117"/>
      <c r="PO13" s="117"/>
      <c r="PP13" s="117"/>
      <c r="PQ13" s="117"/>
      <c r="PR13" s="117"/>
      <c r="PS13" s="117"/>
      <c r="PT13" s="117"/>
      <c r="PU13" s="117"/>
      <c r="PV13" s="117"/>
      <c r="PW13" s="117"/>
      <c r="PX13" s="117"/>
      <c r="PY13" s="117"/>
      <c r="PZ13" s="117"/>
      <c r="QA13" s="117"/>
      <c r="QB13" s="117"/>
      <c r="QC13" s="117"/>
      <c r="QD13" s="117"/>
      <c r="QE13" s="117"/>
      <c r="QF13" s="117"/>
      <c r="QG13" s="117"/>
      <c r="QH13" s="117"/>
      <c r="QI13" s="117"/>
      <c r="QJ13" s="117"/>
      <c r="QK13" s="117"/>
      <c r="QL13" s="117"/>
      <c r="QM13" s="117"/>
      <c r="QN13" s="117"/>
      <c r="QO13" s="117"/>
      <c r="QP13" s="117"/>
      <c r="QQ13" s="117"/>
      <c r="QR13" s="117"/>
      <c r="QS13" s="117"/>
      <c r="QT13" s="117"/>
      <c r="QU13" s="117"/>
      <c r="QV13" s="117"/>
      <c r="QW13" s="117"/>
      <c r="QX13" s="117"/>
      <c r="QY13" s="117"/>
      <c r="QZ13" s="117"/>
      <c r="RA13" s="117"/>
      <c r="RB13" s="117"/>
      <c r="RC13" s="117"/>
      <c r="RD13" s="117"/>
      <c r="RE13" s="117"/>
      <c r="RF13" s="117"/>
      <c r="RG13" s="117"/>
      <c r="RH13" s="117"/>
      <c r="RI13" s="117"/>
      <c r="RJ13" s="117"/>
      <c r="RK13" s="117"/>
      <c r="RL13" s="117"/>
      <c r="RM13" s="117"/>
      <c r="RN13" s="117"/>
      <c r="RO13" s="117"/>
      <c r="RP13" s="117"/>
      <c r="RQ13" s="117"/>
      <c r="RR13" s="117"/>
      <c r="RS13" s="117"/>
      <c r="RT13" s="117"/>
      <c r="RU13" s="117"/>
      <c r="RV13" s="117"/>
      <c r="RW13" s="117"/>
      <c r="RX13" s="117"/>
      <c r="RY13" s="117"/>
      <c r="RZ13" s="117"/>
      <c r="SA13" s="117"/>
      <c r="SB13" s="117"/>
      <c r="SC13" s="117"/>
      <c r="SD13" s="117"/>
      <c r="SE13" s="117"/>
      <c r="SF13" s="117"/>
      <c r="SG13" s="117"/>
      <c r="SH13" s="117"/>
      <c r="SI13" s="117"/>
      <c r="SJ13" s="117"/>
      <c r="SK13" s="117"/>
      <c r="SL13" s="117"/>
      <c r="SM13" s="117"/>
      <c r="SN13" s="117"/>
      <c r="SO13" s="117"/>
      <c r="SP13" s="117"/>
      <c r="SQ13" s="117"/>
      <c r="SR13" s="117"/>
      <c r="SS13" s="117"/>
      <c r="ST13" s="117"/>
      <c r="SU13" s="117"/>
      <c r="SV13" s="117"/>
      <c r="SW13" s="117"/>
      <c r="SX13" s="117"/>
      <c r="SY13" s="117"/>
      <c r="SZ13" s="117"/>
      <c r="TA13" s="117"/>
      <c r="TB13" s="117"/>
      <c r="TC13" s="117"/>
      <c r="TD13" s="117"/>
      <c r="TE13" s="117"/>
      <c r="TF13" s="117"/>
      <c r="TG13" s="117"/>
      <c r="TH13" s="117"/>
      <c r="TI13" s="117"/>
      <c r="TJ13" s="117"/>
      <c r="TK13" s="117"/>
      <c r="TL13" s="117"/>
      <c r="TM13" s="117"/>
      <c r="TN13" s="117"/>
      <c r="TO13" s="117"/>
      <c r="TP13" s="117"/>
      <c r="TQ13" s="117"/>
      <c r="TR13" s="117"/>
      <c r="TS13" s="117"/>
      <c r="TT13" s="117"/>
      <c r="TU13" s="117"/>
      <c r="TV13" s="117"/>
      <c r="TW13" s="117"/>
      <c r="TX13" s="117"/>
      <c r="TY13" s="117"/>
      <c r="TZ13" s="117"/>
      <c r="UA13" s="117"/>
      <c r="UB13" s="117"/>
      <c r="UC13" s="117"/>
      <c r="UD13" s="117"/>
      <c r="UE13" s="117"/>
      <c r="UF13" s="117"/>
      <c r="UG13" s="117"/>
      <c r="UH13" s="117"/>
      <c r="UI13" s="117"/>
      <c r="UJ13" s="117"/>
      <c r="UK13" s="117"/>
      <c r="UL13" s="117"/>
      <c r="UM13" s="117"/>
      <c r="UN13" s="117"/>
      <c r="UO13" s="117"/>
      <c r="UP13" s="117"/>
      <c r="UQ13" s="117"/>
      <c r="UR13" s="117"/>
      <c r="US13" s="117"/>
      <c r="UT13" s="117"/>
      <c r="UU13" s="117"/>
      <c r="UV13" s="117"/>
      <c r="UW13" s="117"/>
      <c r="UX13" s="117"/>
      <c r="UY13" s="117"/>
      <c r="UZ13" s="117"/>
      <c r="VA13" s="117"/>
      <c r="VB13" s="117"/>
      <c r="VC13" s="117"/>
      <c r="VD13" s="117"/>
      <c r="VE13" s="117"/>
      <c r="VF13" s="117"/>
      <c r="VG13" s="117"/>
      <c r="VH13" s="117"/>
      <c r="VI13" s="117"/>
      <c r="VJ13" s="117"/>
      <c r="VK13" s="117"/>
      <c r="VL13" s="117"/>
      <c r="VM13" s="117"/>
      <c r="VN13" s="117"/>
      <c r="VO13" s="117"/>
      <c r="VP13" s="117"/>
      <c r="VQ13" s="117"/>
      <c r="VR13" s="117"/>
      <c r="VS13" s="117"/>
      <c r="VT13" s="117"/>
      <c r="VU13" s="117"/>
      <c r="VV13" s="117"/>
      <c r="VW13" s="117"/>
      <c r="VX13" s="117"/>
      <c r="VY13" s="117"/>
      <c r="VZ13" s="117"/>
      <c r="WA13" s="117"/>
      <c r="WB13" s="117"/>
      <c r="WC13" s="117"/>
      <c r="WD13" s="117"/>
      <c r="WE13" s="117"/>
      <c r="WF13" s="117"/>
      <c r="WG13" s="117"/>
      <c r="WH13" s="117"/>
      <c r="WI13" s="117"/>
      <c r="WJ13" s="117"/>
      <c r="WK13" s="117"/>
      <c r="WL13" s="117"/>
      <c r="WM13" s="117"/>
      <c r="WN13" s="117"/>
      <c r="WO13" s="117"/>
      <c r="WP13" s="117"/>
      <c r="WQ13" s="117"/>
      <c r="WR13" s="117"/>
      <c r="WS13" s="117"/>
      <c r="WT13" s="117"/>
      <c r="WU13" s="117"/>
      <c r="WV13" s="117"/>
      <c r="WW13" s="117"/>
      <c r="WX13" s="117"/>
      <c r="WY13" s="117"/>
      <c r="WZ13" s="117"/>
      <c r="XA13" s="117"/>
      <c r="XB13" s="117"/>
      <c r="XC13" s="117"/>
      <c r="XD13" s="117"/>
      <c r="XE13" s="117"/>
      <c r="XF13" s="117"/>
      <c r="XG13" s="117"/>
      <c r="XH13" s="117"/>
      <c r="XI13" s="117"/>
      <c r="XJ13" s="117"/>
      <c r="XK13" s="117"/>
      <c r="XL13" s="117"/>
      <c r="XM13" s="117"/>
      <c r="XN13" s="117"/>
      <c r="XO13" s="117"/>
      <c r="XP13" s="117"/>
      <c r="XQ13" s="117"/>
      <c r="XR13" s="117"/>
      <c r="XS13" s="117"/>
      <c r="XT13" s="117"/>
      <c r="XU13" s="117"/>
      <c r="XV13" s="117"/>
      <c r="XW13" s="117"/>
      <c r="XX13" s="117"/>
      <c r="XY13" s="117"/>
      <c r="XZ13" s="117"/>
      <c r="YA13" s="117"/>
      <c r="YB13" s="117"/>
      <c r="YC13" s="117"/>
      <c r="YD13" s="117"/>
      <c r="YE13" s="117"/>
      <c r="YF13" s="117"/>
      <c r="YG13" s="117"/>
      <c r="YH13" s="117"/>
      <c r="YI13" s="117"/>
      <c r="YJ13" s="117"/>
      <c r="YK13" s="117"/>
      <c r="YL13" s="117"/>
      <c r="YM13" s="117"/>
      <c r="YN13" s="117"/>
      <c r="YO13" s="117"/>
      <c r="YP13" s="117"/>
      <c r="YQ13" s="117"/>
      <c r="YR13" s="117"/>
      <c r="YS13" s="117"/>
      <c r="YT13" s="117"/>
      <c r="YU13" s="117"/>
      <c r="YV13" s="117"/>
      <c r="YW13" s="117"/>
      <c r="YX13" s="117"/>
      <c r="YY13" s="117"/>
      <c r="YZ13" s="117"/>
      <c r="ZA13" s="117"/>
      <c r="ZB13" s="117"/>
      <c r="ZC13" s="117"/>
      <c r="ZD13" s="117"/>
      <c r="ZE13" s="117"/>
      <c r="ZF13" s="117"/>
      <c r="ZG13" s="117"/>
      <c r="ZH13" s="117"/>
      <c r="ZI13" s="117"/>
      <c r="ZJ13" s="117"/>
      <c r="ZK13" s="117"/>
      <c r="ZL13" s="117"/>
      <c r="ZM13" s="117"/>
      <c r="ZN13" s="117"/>
      <c r="ZO13" s="117"/>
      <c r="ZP13" s="117"/>
      <c r="ZQ13" s="117"/>
      <c r="ZR13" s="117"/>
      <c r="ZS13" s="117"/>
      <c r="ZT13" s="117"/>
      <c r="ZU13" s="117"/>
      <c r="ZV13" s="117"/>
      <c r="ZW13" s="117"/>
      <c r="ZX13" s="117"/>
      <c r="ZY13" s="117"/>
      <c r="ZZ13" s="117"/>
      <c r="AAA13" s="117"/>
      <c r="AAB13" s="117"/>
      <c r="AAC13" s="117"/>
      <c r="AAD13" s="117"/>
      <c r="AAE13" s="117"/>
      <c r="AAF13" s="117"/>
      <c r="AAG13" s="117"/>
      <c r="AAH13" s="117"/>
      <c r="AAI13" s="117"/>
      <c r="AAJ13" s="117"/>
      <c r="AAK13" s="117"/>
      <c r="AAL13" s="117"/>
      <c r="AAM13" s="117"/>
      <c r="AAN13" s="117"/>
      <c r="AAO13" s="117"/>
      <c r="AAP13" s="117"/>
      <c r="AAQ13" s="117"/>
      <c r="AAR13" s="117"/>
      <c r="AAS13" s="117"/>
      <c r="AAT13" s="117"/>
      <c r="AAU13" s="117"/>
      <c r="AAV13" s="117"/>
      <c r="AAW13" s="117"/>
      <c r="AAX13" s="117"/>
      <c r="AAY13" s="117"/>
      <c r="AAZ13" s="117"/>
      <c r="ABA13" s="117"/>
      <c r="ABB13" s="117"/>
      <c r="ABC13" s="117"/>
      <c r="ABD13" s="117"/>
      <c r="ABE13" s="117"/>
      <c r="ABF13" s="117"/>
      <c r="ABG13" s="117"/>
      <c r="ABH13" s="117"/>
      <c r="ABI13" s="117"/>
      <c r="ABJ13" s="117"/>
      <c r="ABK13" s="117"/>
      <c r="ABL13" s="117"/>
      <c r="ABM13" s="117"/>
      <c r="ABN13" s="117"/>
      <c r="ABO13" s="117"/>
      <c r="ABP13" s="117"/>
      <c r="ABQ13" s="117"/>
      <c r="ABR13" s="117"/>
      <c r="ABS13" s="117"/>
      <c r="ABT13" s="117"/>
      <c r="ABU13" s="117"/>
      <c r="ABV13" s="117"/>
      <c r="ABW13" s="117"/>
      <c r="ABX13" s="117"/>
      <c r="ABY13" s="117"/>
      <c r="ABZ13" s="117"/>
      <c r="ACA13" s="117"/>
      <c r="ACB13" s="117"/>
      <c r="ACC13" s="117"/>
      <c r="ACD13" s="117"/>
      <c r="ACE13" s="117"/>
      <c r="ACF13" s="117"/>
      <c r="ACG13" s="117"/>
      <c r="ACH13" s="117"/>
      <c r="ACI13" s="117"/>
      <c r="ACJ13" s="117"/>
      <c r="ACK13" s="117"/>
      <c r="ACL13" s="117"/>
      <c r="ACM13" s="117"/>
      <c r="ACN13" s="117"/>
      <c r="ACO13" s="117"/>
      <c r="ACP13" s="117"/>
      <c r="ACQ13" s="117"/>
      <c r="ACR13" s="117"/>
      <c r="ACS13" s="117"/>
      <c r="ACT13" s="117"/>
      <c r="ACU13" s="117"/>
      <c r="ACV13" s="117"/>
      <c r="ACW13" s="117"/>
      <c r="ACX13" s="117"/>
      <c r="ACY13" s="117"/>
      <c r="ACZ13" s="117"/>
      <c r="ADA13" s="117"/>
      <c r="ADB13" s="117"/>
      <c r="ADC13" s="117"/>
      <c r="ADD13" s="117"/>
      <c r="ADE13" s="117"/>
      <c r="ADF13" s="117"/>
      <c r="ADG13" s="117"/>
      <c r="ADH13" s="117"/>
      <c r="ADI13" s="117"/>
      <c r="ADJ13" s="117"/>
      <c r="ADK13" s="117"/>
      <c r="ADL13" s="117"/>
      <c r="ADM13" s="117"/>
      <c r="ADN13" s="117"/>
      <c r="ADO13" s="117"/>
      <c r="ADP13" s="117"/>
      <c r="ADQ13" s="117"/>
      <c r="ADR13" s="117"/>
      <c r="ADS13" s="117"/>
      <c r="ADT13" s="117"/>
      <c r="ADU13" s="117"/>
      <c r="ADV13" s="117"/>
      <c r="ADW13" s="117"/>
      <c r="ADX13" s="117"/>
      <c r="ADY13" s="117"/>
      <c r="ADZ13" s="117"/>
      <c r="AEA13" s="117"/>
      <c r="AEB13" s="117"/>
      <c r="AEC13" s="117"/>
      <c r="AED13" s="117"/>
      <c r="AEE13" s="117"/>
      <c r="AEF13" s="117"/>
      <c r="AEG13" s="117"/>
      <c r="AEH13" s="117"/>
      <c r="AEI13" s="117"/>
      <c r="AEJ13" s="117"/>
      <c r="AEK13" s="117"/>
      <c r="AEL13" s="117"/>
      <c r="AEM13" s="117"/>
      <c r="AEN13" s="117"/>
      <c r="AEO13" s="117"/>
      <c r="AEP13" s="117"/>
      <c r="AEQ13" s="117"/>
      <c r="AER13" s="117"/>
      <c r="AES13" s="117"/>
      <c r="AET13" s="117"/>
      <c r="AEU13" s="117"/>
      <c r="AEV13" s="117"/>
      <c r="AEW13" s="117"/>
      <c r="AEX13" s="117"/>
      <c r="AEY13" s="117"/>
      <c r="AEZ13" s="117"/>
      <c r="AFA13" s="117"/>
      <c r="AFB13" s="117"/>
      <c r="AFC13" s="117"/>
      <c r="AFD13" s="117"/>
      <c r="AFE13" s="117"/>
      <c r="AFF13" s="117"/>
      <c r="AFG13" s="117"/>
      <c r="AFH13" s="117"/>
      <c r="AFI13" s="117"/>
      <c r="AFJ13" s="117"/>
      <c r="AFK13" s="117"/>
      <c r="AFL13" s="117"/>
      <c r="AFM13" s="117"/>
      <c r="AFN13" s="117"/>
      <c r="AFO13" s="117"/>
      <c r="AFP13" s="117"/>
      <c r="AFQ13" s="117"/>
      <c r="AFR13" s="117"/>
      <c r="AFS13" s="117"/>
      <c r="AFT13" s="117"/>
      <c r="AFU13" s="117"/>
      <c r="AFV13" s="117"/>
      <c r="AFW13" s="117"/>
      <c r="AFX13" s="117"/>
      <c r="AFY13" s="117"/>
      <c r="AFZ13" s="117"/>
      <c r="AGA13" s="117"/>
      <c r="AGB13" s="117"/>
      <c r="AGC13" s="117"/>
      <c r="AGD13" s="117"/>
      <c r="AGE13" s="117"/>
      <c r="AGF13" s="117"/>
      <c r="AGG13" s="117"/>
      <c r="AGH13" s="117"/>
      <c r="AGI13" s="117"/>
      <c r="AGJ13" s="117"/>
      <c r="AGK13" s="117"/>
      <c r="AGL13" s="117"/>
      <c r="AGM13" s="117"/>
      <c r="AGN13" s="117"/>
      <c r="AGO13" s="117"/>
      <c r="AGP13" s="117"/>
      <c r="AGQ13" s="117"/>
      <c r="AGR13" s="117"/>
      <c r="AGS13" s="117"/>
      <c r="AGT13" s="117"/>
      <c r="AGU13" s="117"/>
      <c r="AGV13" s="117"/>
      <c r="AGW13" s="117"/>
      <c r="AGX13" s="117"/>
      <c r="AGY13" s="117"/>
      <c r="AGZ13" s="117"/>
      <c r="AHA13" s="117"/>
      <c r="AHB13" s="117"/>
      <c r="AHC13" s="117"/>
      <c r="AHD13" s="117"/>
      <c r="AHE13" s="117"/>
      <c r="AHF13" s="117"/>
      <c r="AHG13" s="117"/>
      <c r="AHH13" s="117"/>
      <c r="AHI13" s="117"/>
      <c r="AHJ13" s="117"/>
      <c r="AHK13" s="117"/>
      <c r="AHL13" s="117"/>
      <c r="AHM13" s="117"/>
      <c r="AHN13" s="117"/>
      <c r="AHO13" s="117"/>
      <c r="AHP13" s="117"/>
      <c r="AHQ13" s="117"/>
      <c r="AHR13" s="117"/>
      <c r="AHS13" s="117"/>
      <c r="AHT13" s="117"/>
      <c r="AHU13" s="117"/>
      <c r="AHV13" s="117"/>
      <c r="AHW13" s="117"/>
      <c r="AHX13" s="117"/>
      <c r="AHY13" s="117"/>
      <c r="AHZ13" s="117"/>
      <c r="AIA13" s="117"/>
      <c r="AIB13" s="117"/>
      <c r="AIC13" s="117"/>
      <c r="AID13" s="117"/>
      <c r="AIE13" s="117"/>
      <c r="AIF13" s="117"/>
      <c r="AIG13" s="117"/>
      <c r="AIH13" s="117"/>
      <c r="AII13" s="117"/>
      <c r="AIJ13" s="117"/>
      <c r="AIK13" s="117"/>
      <c r="AIL13" s="117"/>
      <c r="AIM13" s="117"/>
      <c r="AIN13" s="117"/>
      <c r="AIO13" s="117"/>
      <c r="AIP13" s="117"/>
      <c r="AIQ13" s="117"/>
      <c r="AIR13" s="117"/>
      <c r="AIS13" s="117"/>
      <c r="AIT13" s="117"/>
      <c r="AIU13" s="117"/>
      <c r="AIV13" s="117"/>
      <c r="AIW13" s="117"/>
      <c r="AIX13" s="117"/>
      <c r="AIY13" s="117"/>
      <c r="AIZ13" s="117"/>
      <c r="AJA13" s="117"/>
      <c r="AJB13" s="117"/>
      <c r="AJC13" s="117"/>
      <c r="AJD13" s="117"/>
      <c r="AJE13" s="117"/>
      <c r="AJF13" s="117"/>
      <c r="AJG13" s="117"/>
      <c r="AJH13" s="117"/>
      <c r="AJI13" s="117"/>
      <c r="AJJ13" s="117"/>
      <c r="AJK13" s="117"/>
      <c r="AJL13" s="117"/>
      <c r="AJM13" s="117"/>
      <c r="AJN13" s="117"/>
      <c r="AJO13" s="117"/>
      <c r="AJP13" s="117"/>
      <c r="AJQ13" s="117"/>
      <c r="AJR13" s="117"/>
      <c r="AJS13" s="117"/>
      <c r="AJT13" s="117"/>
      <c r="AJU13" s="117"/>
      <c r="AJV13" s="117"/>
      <c r="AJW13" s="117"/>
      <c r="AJX13" s="117"/>
      <c r="AJY13" s="117"/>
      <c r="AJZ13" s="117"/>
      <c r="AKA13" s="117"/>
      <c r="AKB13" s="117"/>
      <c r="AKC13" s="117"/>
      <c r="AKD13" s="117"/>
      <c r="AKE13" s="117"/>
      <c r="AKF13" s="117"/>
      <c r="AKG13" s="117"/>
      <c r="AKH13" s="117"/>
      <c r="AKI13" s="117"/>
      <c r="AKJ13" s="117"/>
      <c r="AKK13" s="117"/>
      <c r="AKL13" s="117"/>
      <c r="AKM13" s="117"/>
      <c r="AKN13" s="117"/>
      <c r="AKO13" s="117"/>
      <c r="AKP13" s="117"/>
      <c r="AKQ13" s="117"/>
      <c r="AKR13" s="117"/>
      <c r="AKS13" s="117"/>
      <c r="AKT13" s="117"/>
      <c r="AKU13" s="117"/>
      <c r="AKV13" s="117"/>
      <c r="AKW13" s="117"/>
      <c r="AKX13" s="117"/>
      <c r="AKY13" s="117"/>
      <c r="AKZ13" s="117"/>
      <c r="ALA13" s="117"/>
      <c r="ALB13" s="117"/>
      <c r="ALC13" s="117"/>
      <c r="ALD13" s="117"/>
      <c r="ALE13" s="117"/>
      <c r="ALF13" s="117"/>
      <c r="ALG13" s="117"/>
      <c r="ALH13" s="117"/>
      <c r="ALI13" s="117"/>
      <c r="ALJ13" s="117"/>
      <c r="ALK13" s="117"/>
      <c r="ALL13" s="117"/>
      <c r="ALM13" s="117"/>
      <c r="ALN13" s="117"/>
      <c r="ALO13" s="117"/>
      <c r="ALP13" s="117"/>
      <c r="ALQ13" s="117"/>
      <c r="ALR13" s="117"/>
      <c r="ALS13" s="117"/>
      <c r="ALT13" s="117"/>
      <c r="ALU13" s="117"/>
      <c r="ALV13" s="117"/>
      <c r="ALW13" s="117"/>
      <c r="ALX13" s="117"/>
      <c r="ALY13" s="117"/>
      <c r="ALZ13" s="117"/>
      <c r="AMA13" s="117"/>
      <c r="AMB13" s="117"/>
      <c r="AMC13" s="117"/>
      <c r="AMD13" s="117"/>
      <c r="AME13" s="117"/>
      <c r="AMF13" s="117"/>
      <c r="AMG13" s="117"/>
      <c r="AMH13" s="117"/>
      <c r="AMI13" s="117"/>
      <c r="AMJ13" s="117"/>
      <c r="AMK13" s="117"/>
      <c r="AML13" s="117"/>
    </row>
    <row r="14" spans="1:1026" ht="31.5">
      <c r="A14" s="109"/>
      <c r="B14" s="110" t="s">
        <v>1410</v>
      </c>
      <c r="C14" s="117">
        <v>1470</v>
      </c>
      <c r="D14" s="110" t="s">
        <v>24</v>
      </c>
      <c r="E14" s="135">
        <v>6</v>
      </c>
      <c r="F14" s="135" t="s">
        <v>1210</v>
      </c>
      <c r="G14" s="136" t="s">
        <v>2650</v>
      </c>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7"/>
      <c r="CK14" s="117"/>
      <c r="CL14" s="117"/>
      <c r="CM14" s="117"/>
      <c r="CN14" s="117"/>
      <c r="CO14" s="117"/>
      <c r="CP14" s="117"/>
      <c r="CQ14" s="117"/>
      <c r="CR14" s="117"/>
      <c r="CS14" s="117"/>
      <c r="CT14" s="117"/>
      <c r="CU14" s="117"/>
      <c r="CV14" s="117"/>
      <c r="CW14" s="117"/>
      <c r="CX14" s="117"/>
      <c r="CY14" s="117"/>
      <c r="CZ14" s="117"/>
      <c r="DA14" s="117"/>
      <c r="DB14" s="117"/>
      <c r="DC14" s="117"/>
      <c r="DD14" s="117"/>
      <c r="DE14" s="117"/>
      <c r="DF14" s="117"/>
      <c r="DG14" s="117"/>
      <c r="DH14" s="117"/>
      <c r="DI14" s="117"/>
      <c r="DJ14" s="117"/>
      <c r="DK14" s="117"/>
      <c r="DL14" s="117"/>
      <c r="DM14" s="117"/>
      <c r="DN14" s="117"/>
      <c r="DO14" s="117"/>
      <c r="DP14" s="117"/>
      <c r="DQ14" s="117"/>
      <c r="DR14" s="117"/>
      <c r="DS14" s="117"/>
      <c r="DT14" s="117"/>
      <c r="DU14" s="117"/>
      <c r="DV14" s="117"/>
      <c r="DW14" s="117"/>
      <c r="DX14" s="117"/>
      <c r="DY14" s="117"/>
      <c r="DZ14" s="117"/>
      <c r="EA14" s="117"/>
      <c r="EB14" s="117"/>
      <c r="EC14" s="117"/>
      <c r="ED14" s="117"/>
      <c r="EE14" s="117"/>
      <c r="EF14" s="117"/>
      <c r="EG14" s="117"/>
      <c r="EH14" s="117"/>
      <c r="EI14" s="117"/>
      <c r="EJ14" s="117"/>
      <c r="EK14" s="117"/>
      <c r="EL14" s="117"/>
      <c r="EM14" s="117"/>
      <c r="EN14" s="117"/>
      <c r="EO14" s="117"/>
      <c r="EP14" s="117"/>
      <c r="EQ14" s="117"/>
      <c r="ER14" s="117"/>
      <c r="ES14" s="117"/>
      <c r="ET14" s="117"/>
      <c r="EU14" s="117"/>
      <c r="EV14" s="117"/>
      <c r="EW14" s="117"/>
      <c r="EX14" s="117"/>
      <c r="EY14" s="117"/>
      <c r="EZ14" s="117"/>
      <c r="FA14" s="117"/>
      <c r="FB14" s="117"/>
      <c r="FC14" s="117"/>
      <c r="FD14" s="117"/>
      <c r="FE14" s="117"/>
      <c r="FF14" s="117"/>
      <c r="FG14" s="117"/>
      <c r="FH14" s="117"/>
      <c r="FI14" s="117"/>
      <c r="FJ14" s="117"/>
      <c r="FK14" s="117"/>
      <c r="FL14" s="117"/>
      <c r="FM14" s="117"/>
      <c r="FN14" s="117"/>
      <c r="FO14" s="117"/>
      <c r="FP14" s="117"/>
      <c r="FQ14" s="117"/>
      <c r="FR14" s="117"/>
      <c r="FS14" s="117"/>
      <c r="FT14" s="117"/>
      <c r="FU14" s="117"/>
      <c r="FV14" s="117"/>
      <c r="FW14" s="117"/>
      <c r="FX14" s="117"/>
      <c r="FY14" s="117"/>
      <c r="FZ14" s="117"/>
      <c r="GA14" s="117"/>
      <c r="GB14" s="117"/>
      <c r="GC14" s="117"/>
      <c r="GD14" s="117"/>
      <c r="GE14" s="117"/>
      <c r="GF14" s="117"/>
      <c r="GG14" s="117"/>
      <c r="GH14" s="117"/>
      <c r="GI14" s="117"/>
      <c r="GJ14" s="117"/>
      <c r="GK14" s="117"/>
      <c r="GL14" s="117"/>
      <c r="GM14" s="117"/>
      <c r="GN14" s="117"/>
      <c r="GO14" s="117"/>
      <c r="GP14" s="117"/>
      <c r="GQ14" s="117"/>
      <c r="GR14" s="117"/>
      <c r="GS14" s="117"/>
      <c r="GT14" s="117"/>
      <c r="GU14" s="117"/>
      <c r="GV14" s="117"/>
      <c r="GW14" s="117"/>
      <c r="GX14" s="117"/>
      <c r="GY14" s="117"/>
      <c r="GZ14" s="117"/>
      <c r="HA14" s="117"/>
      <c r="HB14" s="117"/>
      <c r="HC14" s="117"/>
      <c r="HD14" s="117"/>
      <c r="HE14" s="117"/>
      <c r="HF14" s="117"/>
      <c r="HG14" s="117"/>
      <c r="HH14" s="117"/>
      <c r="HI14" s="117"/>
      <c r="HJ14" s="117"/>
      <c r="HK14" s="117"/>
      <c r="HL14" s="117"/>
      <c r="HM14" s="117"/>
      <c r="HN14" s="117"/>
      <c r="HO14" s="117"/>
      <c r="HP14" s="117"/>
      <c r="HQ14" s="117"/>
      <c r="HR14" s="117"/>
      <c r="HS14" s="117"/>
      <c r="HT14" s="117"/>
      <c r="HU14" s="117"/>
      <c r="HV14" s="117"/>
      <c r="HW14" s="117"/>
      <c r="HX14" s="117"/>
      <c r="HY14" s="117"/>
      <c r="HZ14" s="117"/>
      <c r="IA14" s="117"/>
      <c r="IB14" s="117"/>
      <c r="IC14" s="117"/>
      <c r="ID14" s="117"/>
      <c r="IE14" s="117"/>
      <c r="IF14" s="117"/>
      <c r="IG14" s="117"/>
      <c r="IH14" s="117"/>
      <c r="II14" s="117"/>
      <c r="IJ14" s="117"/>
      <c r="IK14" s="117"/>
      <c r="IL14" s="117"/>
      <c r="IM14" s="117"/>
      <c r="IN14" s="117"/>
      <c r="IO14" s="117"/>
      <c r="IP14" s="117"/>
      <c r="IQ14" s="117"/>
      <c r="IR14" s="117"/>
      <c r="IS14" s="117"/>
      <c r="IT14" s="117"/>
      <c r="IU14" s="117"/>
      <c r="IV14" s="117"/>
      <c r="IW14" s="117"/>
      <c r="IX14" s="117"/>
      <c r="IY14" s="117"/>
      <c r="IZ14" s="117"/>
      <c r="JA14" s="117"/>
      <c r="JB14" s="117"/>
      <c r="JC14" s="117"/>
      <c r="JD14" s="117"/>
      <c r="JE14" s="117"/>
      <c r="JF14" s="117"/>
      <c r="JG14" s="117"/>
      <c r="JH14" s="117"/>
      <c r="JI14" s="117"/>
      <c r="JJ14" s="117"/>
      <c r="JK14" s="117"/>
      <c r="JL14" s="117"/>
      <c r="JM14" s="117"/>
      <c r="JN14" s="117"/>
      <c r="JO14" s="117"/>
      <c r="JP14" s="117"/>
      <c r="JQ14" s="117"/>
      <c r="JR14" s="117"/>
      <c r="JS14" s="117"/>
      <c r="JT14" s="117"/>
      <c r="JU14" s="117"/>
      <c r="JV14" s="117"/>
      <c r="JW14" s="117"/>
      <c r="JX14" s="117"/>
      <c r="JY14" s="117"/>
      <c r="JZ14" s="117"/>
      <c r="KA14" s="117"/>
      <c r="KB14" s="117"/>
      <c r="KC14" s="117"/>
      <c r="KD14" s="117"/>
      <c r="KE14" s="117"/>
      <c r="KF14" s="117"/>
      <c r="KG14" s="117"/>
      <c r="KH14" s="117"/>
      <c r="KI14" s="117"/>
      <c r="KJ14" s="117"/>
      <c r="KK14" s="117"/>
      <c r="KL14" s="117"/>
      <c r="KM14" s="117"/>
      <c r="KN14" s="117"/>
      <c r="KO14" s="117"/>
      <c r="KP14" s="117"/>
      <c r="KQ14" s="117"/>
      <c r="KR14" s="117"/>
      <c r="KS14" s="117"/>
      <c r="KT14" s="117"/>
      <c r="KU14" s="117"/>
      <c r="KV14" s="117"/>
      <c r="KW14" s="117"/>
      <c r="KX14" s="117"/>
      <c r="KY14" s="117"/>
      <c r="KZ14" s="117"/>
      <c r="LA14" s="117"/>
      <c r="LB14" s="117"/>
      <c r="LC14" s="117"/>
      <c r="LD14" s="117"/>
      <c r="LE14" s="117"/>
      <c r="LF14" s="117"/>
      <c r="LG14" s="117"/>
      <c r="LH14" s="117"/>
      <c r="LI14" s="117"/>
      <c r="LJ14" s="117"/>
      <c r="LK14" s="117"/>
      <c r="LL14" s="117"/>
      <c r="LM14" s="117"/>
      <c r="LN14" s="117"/>
      <c r="LO14" s="117"/>
      <c r="LP14" s="117"/>
      <c r="LQ14" s="117"/>
      <c r="LR14" s="117"/>
      <c r="LS14" s="117"/>
      <c r="LT14" s="117"/>
      <c r="LU14" s="117"/>
      <c r="LV14" s="117"/>
      <c r="LW14" s="117"/>
      <c r="LX14" s="117"/>
      <c r="LY14" s="117"/>
      <c r="LZ14" s="117"/>
      <c r="MA14" s="117"/>
      <c r="MB14" s="117"/>
      <c r="MC14" s="117"/>
      <c r="MD14" s="117"/>
      <c r="ME14" s="117"/>
      <c r="MF14" s="117"/>
      <c r="MG14" s="117"/>
      <c r="MH14" s="117"/>
      <c r="MI14" s="117"/>
      <c r="MJ14" s="117"/>
      <c r="MK14" s="117"/>
      <c r="ML14" s="117"/>
      <c r="MM14" s="117"/>
      <c r="MN14" s="117"/>
      <c r="MO14" s="117"/>
      <c r="MP14" s="117"/>
      <c r="MQ14" s="117"/>
      <c r="MR14" s="117"/>
      <c r="MS14" s="117"/>
      <c r="MT14" s="117"/>
      <c r="MU14" s="117"/>
      <c r="MV14" s="117"/>
      <c r="MW14" s="117"/>
      <c r="MX14" s="117"/>
      <c r="MY14" s="117"/>
      <c r="MZ14" s="117"/>
      <c r="NA14" s="117"/>
      <c r="NB14" s="117"/>
      <c r="NC14" s="117"/>
      <c r="ND14" s="117"/>
      <c r="NE14" s="117"/>
      <c r="NF14" s="117"/>
      <c r="NG14" s="117"/>
      <c r="NH14" s="117"/>
      <c r="NI14" s="117"/>
      <c r="NJ14" s="117"/>
      <c r="NK14" s="117"/>
      <c r="NL14" s="117"/>
      <c r="NM14" s="117"/>
      <c r="NN14" s="117"/>
      <c r="NO14" s="117"/>
      <c r="NP14" s="117"/>
      <c r="NQ14" s="117"/>
      <c r="NR14" s="117"/>
      <c r="NS14" s="117"/>
      <c r="NT14" s="117"/>
      <c r="NU14" s="117"/>
      <c r="NV14" s="117"/>
      <c r="NW14" s="117"/>
      <c r="NX14" s="117"/>
      <c r="NY14" s="117"/>
      <c r="NZ14" s="117"/>
      <c r="OA14" s="117"/>
      <c r="OB14" s="117"/>
      <c r="OC14" s="117"/>
      <c r="OD14" s="117"/>
      <c r="OE14" s="117"/>
      <c r="OF14" s="117"/>
      <c r="OG14" s="117"/>
      <c r="OH14" s="117"/>
      <c r="OI14" s="117"/>
      <c r="OJ14" s="117"/>
      <c r="OK14" s="117"/>
      <c r="OL14" s="117"/>
      <c r="OM14" s="117"/>
      <c r="ON14" s="117"/>
      <c r="OO14" s="117"/>
      <c r="OP14" s="117"/>
      <c r="OQ14" s="117"/>
      <c r="OR14" s="117"/>
      <c r="OS14" s="117"/>
      <c r="OT14" s="117"/>
      <c r="OU14" s="117"/>
      <c r="OV14" s="117"/>
      <c r="OW14" s="117"/>
      <c r="OX14" s="117"/>
      <c r="OY14" s="117"/>
      <c r="OZ14" s="117"/>
      <c r="PA14" s="117"/>
      <c r="PB14" s="117"/>
      <c r="PC14" s="117"/>
      <c r="PD14" s="117"/>
      <c r="PE14" s="117"/>
      <c r="PF14" s="117"/>
      <c r="PG14" s="117"/>
      <c r="PH14" s="117"/>
      <c r="PI14" s="117"/>
      <c r="PJ14" s="117"/>
      <c r="PK14" s="117"/>
      <c r="PL14" s="117"/>
      <c r="PM14" s="117"/>
      <c r="PN14" s="117"/>
      <c r="PO14" s="117"/>
      <c r="PP14" s="117"/>
      <c r="PQ14" s="117"/>
      <c r="PR14" s="117"/>
      <c r="PS14" s="117"/>
      <c r="PT14" s="117"/>
      <c r="PU14" s="117"/>
      <c r="PV14" s="117"/>
      <c r="PW14" s="117"/>
      <c r="PX14" s="117"/>
      <c r="PY14" s="117"/>
      <c r="PZ14" s="117"/>
      <c r="QA14" s="117"/>
      <c r="QB14" s="117"/>
      <c r="QC14" s="117"/>
      <c r="QD14" s="117"/>
      <c r="QE14" s="117"/>
      <c r="QF14" s="117"/>
      <c r="QG14" s="117"/>
      <c r="QH14" s="117"/>
      <c r="QI14" s="117"/>
      <c r="QJ14" s="117"/>
      <c r="QK14" s="117"/>
      <c r="QL14" s="117"/>
      <c r="QM14" s="117"/>
      <c r="QN14" s="117"/>
      <c r="QO14" s="117"/>
      <c r="QP14" s="117"/>
      <c r="QQ14" s="117"/>
      <c r="QR14" s="117"/>
      <c r="QS14" s="117"/>
      <c r="QT14" s="117"/>
      <c r="QU14" s="117"/>
      <c r="QV14" s="117"/>
      <c r="QW14" s="117"/>
      <c r="QX14" s="117"/>
      <c r="QY14" s="117"/>
      <c r="QZ14" s="117"/>
      <c r="RA14" s="117"/>
      <c r="RB14" s="117"/>
      <c r="RC14" s="117"/>
      <c r="RD14" s="117"/>
      <c r="RE14" s="117"/>
      <c r="RF14" s="117"/>
      <c r="RG14" s="117"/>
      <c r="RH14" s="117"/>
      <c r="RI14" s="117"/>
      <c r="RJ14" s="117"/>
      <c r="RK14" s="117"/>
      <c r="RL14" s="117"/>
      <c r="RM14" s="117"/>
      <c r="RN14" s="117"/>
      <c r="RO14" s="117"/>
      <c r="RP14" s="117"/>
      <c r="RQ14" s="117"/>
      <c r="RR14" s="117"/>
      <c r="RS14" s="117"/>
      <c r="RT14" s="117"/>
      <c r="RU14" s="117"/>
      <c r="RV14" s="117"/>
      <c r="RW14" s="117"/>
      <c r="RX14" s="117"/>
      <c r="RY14" s="117"/>
      <c r="RZ14" s="117"/>
      <c r="SA14" s="117"/>
      <c r="SB14" s="117"/>
      <c r="SC14" s="117"/>
      <c r="SD14" s="117"/>
      <c r="SE14" s="117"/>
      <c r="SF14" s="117"/>
      <c r="SG14" s="117"/>
      <c r="SH14" s="117"/>
      <c r="SI14" s="117"/>
      <c r="SJ14" s="117"/>
      <c r="SK14" s="117"/>
      <c r="SL14" s="117"/>
      <c r="SM14" s="117"/>
      <c r="SN14" s="117"/>
      <c r="SO14" s="117"/>
      <c r="SP14" s="117"/>
      <c r="SQ14" s="117"/>
      <c r="SR14" s="117"/>
      <c r="SS14" s="117"/>
      <c r="ST14" s="117"/>
      <c r="SU14" s="117"/>
      <c r="SV14" s="117"/>
      <c r="SW14" s="117"/>
      <c r="SX14" s="117"/>
      <c r="SY14" s="117"/>
      <c r="SZ14" s="117"/>
      <c r="TA14" s="117"/>
      <c r="TB14" s="117"/>
      <c r="TC14" s="117"/>
      <c r="TD14" s="117"/>
      <c r="TE14" s="117"/>
      <c r="TF14" s="117"/>
      <c r="TG14" s="117"/>
      <c r="TH14" s="117"/>
      <c r="TI14" s="117"/>
      <c r="TJ14" s="117"/>
      <c r="TK14" s="117"/>
      <c r="TL14" s="117"/>
      <c r="TM14" s="117"/>
      <c r="TN14" s="117"/>
      <c r="TO14" s="117"/>
      <c r="TP14" s="117"/>
      <c r="TQ14" s="117"/>
      <c r="TR14" s="117"/>
      <c r="TS14" s="117"/>
      <c r="TT14" s="117"/>
      <c r="TU14" s="117"/>
      <c r="TV14" s="117"/>
      <c r="TW14" s="117"/>
      <c r="TX14" s="117"/>
      <c r="TY14" s="117"/>
      <c r="TZ14" s="117"/>
      <c r="UA14" s="117"/>
      <c r="UB14" s="117"/>
      <c r="UC14" s="117"/>
      <c r="UD14" s="117"/>
      <c r="UE14" s="117"/>
      <c r="UF14" s="117"/>
      <c r="UG14" s="117"/>
      <c r="UH14" s="117"/>
      <c r="UI14" s="117"/>
      <c r="UJ14" s="117"/>
      <c r="UK14" s="117"/>
      <c r="UL14" s="117"/>
      <c r="UM14" s="117"/>
      <c r="UN14" s="117"/>
      <c r="UO14" s="117"/>
      <c r="UP14" s="117"/>
      <c r="UQ14" s="117"/>
      <c r="UR14" s="117"/>
      <c r="US14" s="117"/>
      <c r="UT14" s="117"/>
      <c r="UU14" s="117"/>
      <c r="UV14" s="117"/>
      <c r="UW14" s="117"/>
      <c r="UX14" s="117"/>
      <c r="UY14" s="117"/>
      <c r="UZ14" s="117"/>
      <c r="VA14" s="117"/>
      <c r="VB14" s="117"/>
      <c r="VC14" s="117"/>
      <c r="VD14" s="117"/>
      <c r="VE14" s="117"/>
      <c r="VF14" s="117"/>
      <c r="VG14" s="117"/>
      <c r="VH14" s="117"/>
      <c r="VI14" s="117"/>
      <c r="VJ14" s="117"/>
      <c r="VK14" s="117"/>
      <c r="VL14" s="117"/>
      <c r="VM14" s="117"/>
      <c r="VN14" s="117"/>
      <c r="VO14" s="117"/>
      <c r="VP14" s="117"/>
      <c r="VQ14" s="117"/>
      <c r="VR14" s="117"/>
      <c r="VS14" s="117"/>
      <c r="VT14" s="117"/>
      <c r="VU14" s="117"/>
      <c r="VV14" s="117"/>
      <c r="VW14" s="117"/>
      <c r="VX14" s="117"/>
      <c r="VY14" s="117"/>
      <c r="VZ14" s="117"/>
      <c r="WA14" s="117"/>
      <c r="WB14" s="117"/>
      <c r="WC14" s="117"/>
      <c r="WD14" s="117"/>
      <c r="WE14" s="117"/>
      <c r="WF14" s="117"/>
      <c r="WG14" s="117"/>
      <c r="WH14" s="117"/>
      <c r="WI14" s="117"/>
      <c r="WJ14" s="117"/>
      <c r="WK14" s="117"/>
      <c r="WL14" s="117"/>
      <c r="WM14" s="117"/>
      <c r="WN14" s="117"/>
      <c r="WO14" s="117"/>
      <c r="WP14" s="117"/>
      <c r="WQ14" s="117"/>
      <c r="WR14" s="117"/>
      <c r="WS14" s="117"/>
      <c r="WT14" s="117"/>
      <c r="WU14" s="117"/>
      <c r="WV14" s="117"/>
      <c r="WW14" s="117"/>
      <c r="WX14" s="117"/>
      <c r="WY14" s="117"/>
      <c r="WZ14" s="117"/>
      <c r="XA14" s="117"/>
      <c r="XB14" s="117"/>
      <c r="XC14" s="117"/>
      <c r="XD14" s="117"/>
      <c r="XE14" s="117"/>
      <c r="XF14" s="117"/>
      <c r="XG14" s="117"/>
      <c r="XH14" s="117"/>
      <c r="XI14" s="117"/>
      <c r="XJ14" s="117"/>
      <c r="XK14" s="117"/>
      <c r="XL14" s="117"/>
      <c r="XM14" s="117"/>
      <c r="XN14" s="117"/>
      <c r="XO14" s="117"/>
      <c r="XP14" s="117"/>
      <c r="XQ14" s="117"/>
      <c r="XR14" s="117"/>
      <c r="XS14" s="117"/>
      <c r="XT14" s="117"/>
      <c r="XU14" s="117"/>
      <c r="XV14" s="117"/>
      <c r="XW14" s="117"/>
      <c r="XX14" s="117"/>
      <c r="XY14" s="117"/>
      <c r="XZ14" s="117"/>
      <c r="YA14" s="117"/>
      <c r="YB14" s="117"/>
      <c r="YC14" s="117"/>
      <c r="YD14" s="117"/>
      <c r="YE14" s="117"/>
      <c r="YF14" s="117"/>
      <c r="YG14" s="117"/>
      <c r="YH14" s="117"/>
      <c r="YI14" s="117"/>
      <c r="YJ14" s="117"/>
      <c r="YK14" s="117"/>
      <c r="YL14" s="117"/>
      <c r="YM14" s="117"/>
      <c r="YN14" s="117"/>
      <c r="YO14" s="117"/>
      <c r="YP14" s="117"/>
      <c r="YQ14" s="117"/>
      <c r="YR14" s="117"/>
      <c r="YS14" s="117"/>
      <c r="YT14" s="117"/>
      <c r="YU14" s="117"/>
      <c r="YV14" s="117"/>
      <c r="YW14" s="117"/>
      <c r="YX14" s="117"/>
      <c r="YY14" s="117"/>
      <c r="YZ14" s="117"/>
      <c r="ZA14" s="117"/>
      <c r="ZB14" s="117"/>
      <c r="ZC14" s="117"/>
      <c r="ZD14" s="117"/>
      <c r="ZE14" s="117"/>
      <c r="ZF14" s="117"/>
      <c r="ZG14" s="117"/>
      <c r="ZH14" s="117"/>
      <c r="ZI14" s="117"/>
      <c r="ZJ14" s="117"/>
      <c r="ZK14" s="117"/>
      <c r="ZL14" s="117"/>
      <c r="ZM14" s="117"/>
      <c r="ZN14" s="117"/>
      <c r="ZO14" s="117"/>
      <c r="ZP14" s="117"/>
      <c r="ZQ14" s="117"/>
      <c r="ZR14" s="117"/>
      <c r="ZS14" s="117"/>
      <c r="ZT14" s="117"/>
      <c r="ZU14" s="117"/>
      <c r="ZV14" s="117"/>
      <c r="ZW14" s="117"/>
      <c r="ZX14" s="117"/>
      <c r="ZY14" s="117"/>
      <c r="ZZ14" s="117"/>
      <c r="AAA14" s="117"/>
      <c r="AAB14" s="117"/>
      <c r="AAC14" s="117"/>
      <c r="AAD14" s="117"/>
      <c r="AAE14" s="117"/>
      <c r="AAF14" s="117"/>
      <c r="AAG14" s="117"/>
      <c r="AAH14" s="117"/>
      <c r="AAI14" s="117"/>
      <c r="AAJ14" s="117"/>
      <c r="AAK14" s="117"/>
      <c r="AAL14" s="117"/>
      <c r="AAM14" s="117"/>
      <c r="AAN14" s="117"/>
      <c r="AAO14" s="117"/>
      <c r="AAP14" s="117"/>
      <c r="AAQ14" s="117"/>
      <c r="AAR14" s="117"/>
      <c r="AAS14" s="117"/>
      <c r="AAT14" s="117"/>
      <c r="AAU14" s="117"/>
      <c r="AAV14" s="117"/>
      <c r="AAW14" s="117"/>
      <c r="AAX14" s="117"/>
      <c r="AAY14" s="117"/>
      <c r="AAZ14" s="117"/>
      <c r="ABA14" s="117"/>
      <c r="ABB14" s="117"/>
      <c r="ABC14" s="117"/>
      <c r="ABD14" s="117"/>
      <c r="ABE14" s="117"/>
      <c r="ABF14" s="117"/>
      <c r="ABG14" s="117"/>
      <c r="ABH14" s="117"/>
      <c r="ABI14" s="117"/>
      <c r="ABJ14" s="117"/>
      <c r="ABK14" s="117"/>
      <c r="ABL14" s="117"/>
      <c r="ABM14" s="117"/>
      <c r="ABN14" s="117"/>
      <c r="ABO14" s="117"/>
      <c r="ABP14" s="117"/>
      <c r="ABQ14" s="117"/>
      <c r="ABR14" s="117"/>
      <c r="ABS14" s="117"/>
      <c r="ABT14" s="117"/>
      <c r="ABU14" s="117"/>
      <c r="ABV14" s="117"/>
      <c r="ABW14" s="117"/>
      <c r="ABX14" s="117"/>
      <c r="ABY14" s="117"/>
      <c r="ABZ14" s="117"/>
      <c r="ACA14" s="117"/>
      <c r="ACB14" s="117"/>
      <c r="ACC14" s="117"/>
      <c r="ACD14" s="117"/>
      <c r="ACE14" s="117"/>
      <c r="ACF14" s="117"/>
      <c r="ACG14" s="117"/>
      <c r="ACH14" s="117"/>
      <c r="ACI14" s="117"/>
      <c r="ACJ14" s="117"/>
      <c r="ACK14" s="117"/>
      <c r="ACL14" s="117"/>
      <c r="ACM14" s="117"/>
      <c r="ACN14" s="117"/>
      <c r="ACO14" s="117"/>
      <c r="ACP14" s="117"/>
      <c r="ACQ14" s="117"/>
      <c r="ACR14" s="117"/>
      <c r="ACS14" s="117"/>
      <c r="ACT14" s="117"/>
      <c r="ACU14" s="117"/>
      <c r="ACV14" s="117"/>
      <c r="ACW14" s="117"/>
      <c r="ACX14" s="117"/>
      <c r="ACY14" s="117"/>
      <c r="ACZ14" s="117"/>
      <c r="ADA14" s="117"/>
      <c r="ADB14" s="117"/>
      <c r="ADC14" s="117"/>
      <c r="ADD14" s="117"/>
      <c r="ADE14" s="117"/>
      <c r="ADF14" s="117"/>
      <c r="ADG14" s="117"/>
      <c r="ADH14" s="117"/>
      <c r="ADI14" s="117"/>
      <c r="ADJ14" s="117"/>
      <c r="ADK14" s="117"/>
      <c r="ADL14" s="117"/>
      <c r="ADM14" s="117"/>
      <c r="ADN14" s="117"/>
      <c r="ADO14" s="117"/>
      <c r="ADP14" s="117"/>
      <c r="ADQ14" s="117"/>
      <c r="ADR14" s="117"/>
      <c r="ADS14" s="117"/>
      <c r="ADT14" s="117"/>
      <c r="ADU14" s="117"/>
      <c r="ADV14" s="117"/>
      <c r="ADW14" s="117"/>
      <c r="ADX14" s="117"/>
      <c r="ADY14" s="117"/>
      <c r="ADZ14" s="117"/>
      <c r="AEA14" s="117"/>
      <c r="AEB14" s="117"/>
      <c r="AEC14" s="117"/>
      <c r="AED14" s="117"/>
      <c r="AEE14" s="117"/>
      <c r="AEF14" s="117"/>
      <c r="AEG14" s="117"/>
      <c r="AEH14" s="117"/>
      <c r="AEI14" s="117"/>
      <c r="AEJ14" s="117"/>
      <c r="AEK14" s="117"/>
      <c r="AEL14" s="117"/>
      <c r="AEM14" s="117"/>
      <c r="AEN14" s="117"/>
      <c r="AEO14" s="117"/>
      <c r="AEP14" s="117"/>
      <c r="AEQ14" s="117"/>
      <c r="AER14" s="117"/>
      <c r="AES14" s="117"/>
      <c r="AET14" s="117"/>
      <c r="AEU14" s="117"/>
      <c r="AEV14" s="117"/>
      <c r="AEW14" s="117"/>
      <c r="AEX14" s="117"/>
      <c r="AEY14" s="117"/>
      <c r="AEZ14" s="117"/>
      <c r="AFA14" s="117"/>
      <c r="AFB14" s="117"/>
      <c r="AFC14" s="117"/>
      <c r="AFD14" s="117"/>
      <c r="AFE14" s="117"/>
      <c r="AFF14" s="117"/>
      <c r="AFG14" s="117"/>
      <c r="AFH14" s="117"/>
      <c r="AFI14" s="117"/>
      <c r="AFJ14" s="117"/>
      <c r="AFK14" s="117"/>
      <c r="AFL14" s="117"/>
      <c r="AFM14" s="117"/>
      <c r="AFN14" s="117"/>
      <c r="AFO14" s="117"/>
      <c r="AFP14" s="117"/>
      <c r="AFQ14" s="117"/>
      <c r="AFR14" s="117"/>
      <c r="AFS14" s="117"/>
      <c r="AFT14" s="117"/>
      <c r="AFU14" s="117"/>
      <c r="AFV14" s="117"/>
      <c r="AFW14" s="117"/>
      <c r="AFX14" s="117"/>
      <c r="AFY14" s="117"/>
      <c r="AFZ14" s="117"/>
      <c r="AGA14" s="117"/>
      <c r="AGB14" s="117"/>
      <c r="AGC14" s="117"/>
      <c r="AGD14" s="117"/>
      <c r="AGE14" s="117"/>
      <c r="AGF14" s="117"/>
      <c r="AGG14" s="117"/>
      <c r="AGH14" s="117"/>
      <c r="AGI14" s="117"/>
      <c r="AGJ14" s="117"/>
      <c r="AGK14" s="117"/>
      <c r="AGL14" s="117"/>
      <c r="AGM14" s="117"/>
      <c r="AGN14" s="117"/>
      <c r="AGO14" s="117"/>
      <c r="AGP14" s="117"/>
      <c r="AGQ14" s="117"/>
      <c r="AGR14" s="117"/>
      <c r="AGS14" s="117"/>
      <c r="AGT14" s="117"/>
      <c r="AGU14" s="117"/>
      <c r="AGV14" s="117"/>
      <c r="AGW14" s="117"/>
      <c r="AGX14" s="117"/>
      <c r="AGY14" s="117"/>
      <c r="AGZ14" s="117"/>
      <c r="AHA14" s="117"/>
      <c r="AHB14" s="117"/>
      <c r="AHC14" s="117"/>
      <c r="AHD14" s="117"/>
      <c r="AHE14" s="117"/>
      <c r="AHF14" s="117"/>
      <c r="AHG14" s="117"/>
      <c r="AHH14" s="117"/>
      <c r="AHI14" s="117"/>
      <c r="AHJ14" s="117"/>
      <c r="AHK14" s="117"/>
      <c r="AHL14" s="117"/>
      <c r="AHM14" s="117"/>
      <c r="AHN14" s="117"/>
      <c r="AHO14" s="117"/>
      <c r="AHP14" s="117"/>
      <c r="AHQ14" s="117"/>
      <c r="AHR14" s="117"/>
      <c r="AHS14" s="117"/>
      <c r="AHT14" s="117"/>
      <c r="AHU14" s="117"/>
      <c r="AHV14" s="117"/>
      <c r="AHW14" s="117"/>
      <c r="AHX14" s="117"/>
      <c r="AHY14" s="117"/>
      <c r="AHZ14" s="117"/>
      <c r="AIA14" s="117"/>
      <c r="AIB14" s="117"/>
      <c r="AIC14" s="117"/>
      <c r="AID14" s="117"/>
      <c r="AIE14" s="117"/>
      <c r="AIF14" s="117"/>
      <c r="AIG14" s="117"/>
      <c r="AIH14" s="117"/>
      <c r="AII14" s="117"/>
      <c r="AIJ14" s="117"/>
      <c r="AIK14" s="117"/>
      <c r="AIL14" s="117"/>
      <c r="AIM14" s="117"/>
      <c r="AIN14" s="117"/>
      <c r="AIO14" s="117"/>
      <c r="AIP14" s="117"/>
      <c r="AIQ14" s="117"/>
      <c r="AIR14" s="117"/>
      <c r="AIS14" s="117"/>
      <c r="AIT14" s="117"/>
      <c r="AIU14" s="117"/>
      <c r="AIV14" s="117"/>
      <c r="AIW14" s="117"/>
      <c r="AIX14" s="117"/>
      <c r="AIY14" s="117"/>
      <c r="AIZ14" s="117"/>
      <c r="AJA14" s="117"/>
      <c r="AJB14" s="117"/>
      <c r="AJC14" s="117"/>
      <c r="AJD14" s="117"/>
      <c r="AJE14" s="117"/>
      <c r="AJF14" s="117"/>
      <c r="AJG14" s="117"/>
      <c r="AJH14" s="117"/>
      <c r="AJI14" s="117"/>
      <c r="AJJ14" s="117"/>
      <c r="AJK14" s="117"/>
      <c r="AJL14" s="117"/>
      <c r="AJM14" s="117"/>
      <c r="AJN14" s="117"/>
      <c r="AJO14" s="117"/>
      <c r="AJP14" s="117"/>
      <c r="AJQ14" s="117"/>
      <c r="AJR14" s="117"/>
      <c r="AJS14" s="117"/>
      <c r="AJT14" s="117"/>
      <c r="AJU14" s="117"/>
      <c r="AJV14" s="117"/>
      <c r="AJW14" s="117"/>
      <c r="AJX14" s="117"/>
      <c r="AJY14" s="117"/>
      <c r="AJZ14" s="117"/>
      <c r="AKA14" s="117"/>
      <c r="AKB14" s="117"/>
      <c r="AKC14" s="117"/>
      <c r="AKD14" s="117"/>
      <c r="AKE14" s="117"/>
      <c r="AKF14" s="117"/>
      <c r="AKG14" s="117"/>
      <c r="AKH14" s="117"/>
      <c r="AKI14" s="117"/>
      <c r="AKJ14" s="117"/>
      <c r="AKK14" s="117"/>
      <c r="AKL14" s="117"/>
      <c r="AKM14" s="117"/>
      <c r="AKN14" s="117"/>
      <c r="AKO14" s="117"/>
      <c r="AKP14" s="117"/>
      <c r="AKQ14" s="117"/>
      <c r="AKR14" s="117"/>
      <c r="AKS14" s="117"/>
      <c r="AKT14" s="117"/>
      <c r="AKU14" s="117"/>
      <c r="AKV14" s="117"/>
      <c r="AKW14" s="117"/>
      <c r="AKX14" s="117"/>
      <c r="AKY14" s="117"/>
      <c r="AKZ14" s="117"/>
      <c r="ALA14" s="117"/>
      <c r="ALB14" s="117"/>
      <c r="ALC14" s="117"/>
      <c r="ALD14" s="117"/>
      <c r="ALE14" s="117"/>
      <c r="ALF14" s="117"/>
      <c r="ALG14" s="117"/>
      <c r="ALH14" s="117"/>
      <c r="ALI14" s="117"/>
      <c r="ALJ14" s="117"/>
      <c r="ALK14" s="117"/>
      <c r="ALL14" s="117"/>
      <c r="ALM14" s="117"/>
      <c r="ALN14" s="117"/>
      <c r="ALO14" s="117"/>
      <c r="ALP14" s="117"/>
      <c r="ALQ14" s="117"/>
      <c r="ALR14" s="117"/>
      <c r="ALS14" s="117"/>
      <c r="ALT14" s="117"/>
      <c r="ALU14" s="117"/>
      <c r="ALV14" s="117"/>
      <c r="ALW14" s="117"/>
      <c r="ALX14" s="117"/>
      <c r="ALY14" s="117"/>
      <c r="ALZ14" s="117"/>
      <c r="AMA14" s="117"/>
      <c r="AMB14" s="117"/>
      <c r="AMC14" s="117"/>
      <c r="AMD14" s="117"/>
      <c r="AME14" s="117"/>
      <c r="AMF14" s="117"/>
      <c r="AMG14" s="117"/>
      <c r="AMH14" s="117"/>
      <c r="AMI14" s="117"/>
      <c r="AMJ14" s="117"/>
      <c r="AMK14" s="117"/>
      <c r="AML14" s="117"/>
    </row>
    <row r="15" spans="1:1026" ht="15.75">
      <c r="A15" s="109"/>
      <c r="B15" s="110"/>
      <c r="C15" s="117"/>
      <c r="D15" s="110"/>
      <c r="E15" s="135"/>
      <c r="F15" s="135"/>
      <c r="G15" s="136"/>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c r="CT15" s="117"/>
      <c r="CU15" s="117"/>
      <c r="CV15" s="117"/>
      <c r="CW15" s="117"/>
      <c r="CX15" s="117"/>
      <c r="CY15" s="117"/>
      <c r="CZ15" s="117"/>
      <c r="DA15" s="117"/>
      <c r="DB15" s="117"/>
      <c r="DC15" s="117"/>
      <c r="DD15" s="117"/>
      <c r="DE15" s="117"/>
      <c r="DF15" s="117"/>
      <c r="DG15" s="117"/>
      <c r="DH15" s="117"/>
      <c r="DI15" s="117"/>
      <c r="DJ15" s="117"/>
      <c r="DK15" s="117"/>
      <c r="DL15" s="117"/>
      <c r="DM15" s="117"/>
      <c r="DN15" s="117"/>
      <c r="DO15" s="117"/>
      <c r="DP15" s="117"/>
      <c r="DQ15" s="117"/>
      <c r="DR15" s="117"/>
      <c r="DS15" s="117"/>
      <c r="DT15" s="117"/>
      <c r="DU15" s="117"/>
      <c r="DV15" s="117"/>
      <c r="DW15" s="117"/>
      <c r="DX15" s="117"/>
      <c r="DY15" s="117"/>
      <c r="DZ15" s="117"/>
      <c r="EA15" s="117"/>
      <c r="EB15" s="117"/>
      <c r="EC15" s="117"/>
      <c r="ED15" s="117"/>
      <c r="EE15" s="117"/>
      <c r="EF15" s="117"/>
      <c r="EG15" s="117"/>
      <c r="EH15" s="117"/>
      <c r="EI15" s="117"/>
      <c r="EJ15" s="117"/>
      <c r="EK15" s="117"/>
      <c r="EL15" s="117"/>
      <c r="EM15" s="117"/>
      <c r="EN15" s="117"/>
      <c r="EO15" s="117"/>
      <c r="EP15" s="117"/>
      <c r="EQ15" s="117"/>
      <c r="ER15" s="117"/>
      <c r="ES15" s="117"/>
      <c r="ET15" s="117"/>
      <c r="EU15" s="117"/>
      <c r="EV15" s="117"/>
      <c r="EW15" s="117"/>
      <c r="EX15" s="117"/>
      <c r="EY15" s="117"/>
      <c r="EZ15" s="117"/>
      <c r="FA15" s="117"/>
      <c r="FB15" s="117"/>
      <c r="FC15" s="117"/>
      <c r="FD15" s="117"/>
      <c r="FE15" s="117"/>
      <c r="FF15" s="117"/>
      <c r="FG15" s="117"/>
      <c r="FH15" s="117"/>
      <c r="FI15" s="117"/>
      <c r="FJ15" s="117"/>
      <c r="FK15" s="117"/>
      <c r="FL15" s="117"/>
      <c r="FM15" s="117"/>
      <c r="FN15" s="117"/>
      <c r="FO15" s="117"/>
      <c r="FP15" s="117"/>
      <c r="FQ15" s="117"/>
      <c r="FR15" s="117"/>
      <c r="FS15" s="117"/>
      <c r="FT15" s="117"/>
      <c r="FU15" s="117"/>
      <c r="FV15" s="117"/>
      <c r="FW15" s="117"/>
      <c r="FX15" s="117"/>
      <c r="FY15" s="117"/>
      <c r="FZ15" s="117"/>
      <c r="GA15" s="117"/>
      <c r="GB15" s="117"/>
      <c r="GC15" s="117"/>
      <c r="GD15" s="117"/>
      <c r="GE15" s="117"/>
      <c r="GF15" s="117"/>
      <c r="GG15" s="117"/>
      <c r="GH15" s="117"/>
      <c r="GI15" s="117"/>
      <c r="GJ15" s="117"/>
      <c r="GK15" s="117"/>
      <c r="GL15" s="117"/>
      <c r="GM15" s="117"/>
      <c r="GN15" s="117"/>
      <c r="GO15" s="117"/>
      <c r="GP15" s="117"/>
      <c r="GQ15" s="117"/>
      <c r="GR15" s="117"/>
      <c r="GS15" s="117"/>
      <c r="GT15" s="117"/>
      <c r="GU15" s="117"/>
      <c r="GV15" s="117"/>
      <c r="GW15" s="117"/>
      <c r="GX15" s="117"/>
      <c r="GY15" s="117"/>
      <c r="GZ15" s="117"/>
      <c r="HA15" s="117"/>
      <c r="HB15" s="117"/>
      <c r="HC15" s="117"/>
      <c r="HD15" s="117"/>
      <c r="HE15" s="117"/>
      <c r="HF15" s="117"/>
      <c r="HG15" s="117"/>
      <c r="HH15" s="117"/>
      <c r="HI15" s="117"/>
      <c r="HJ15" s="117"/>
      <c r="HK15" s="117"/>
      <c r="HL15" s="117"/>
      <c r="HM15" s="117"/>
      <c r="HN15" s="117"/>
      <c r="HO15" s="117"/>
      <c r="HP15" s="117"/>
      <c r="HQ15" s="117"/>
      <c r="HR15" s="117"/>
      <c r="HS15" s="117"/>
      <c r="HT15" s="117"/>
      <c r="HU15" s="117"/>
      <c r="HV15" s="117"/>
      <c r="HW15" s="117"/>
      <c r="HX15" s="117"/>
      <c r="HY15" s="117"/>
      <c r="HZ15" s="117"/>
      <c r="IA15" s="117"/>
      <c r="IB15" s="117"/>
      <c r="IC15" s="117"/>
      <c r="ID15" s="117"/>
      <c r="IE15" s="117"/>
      <c r="IF15" s="117"/>
      <c r="IG15" s="117"/>
      <c r="IH15" s="117"/>
      <c r="II15" s="117"/>
      <c r="IJ15" s="117"/>
      <c r="IK15" s="117"/>
      <c r="IL15" s="117"/>
      <c r="IM15" s="117"/>
      <c r="IN15" s="117"/>
      <c r="IO15" s="117"/>
      <c r="IP15" s="117"/>
      <c r="IQ15" s="117"/>
      <c r="IR15" s="117"/>
      <c r="IS15" s="117"/>
      <c r="IT15" s="117"/>
      <c r="IU15" s="117"/>
      <c r="IV15" s="117"/>
      <c r="IW15" s="117"/>
      <c r="IX15" s="117"/>
      <c r="IY15" s="117"/>
      <c r="IZ15" s="117"/>
      <c r="JA15" s="117"/>
      <c r="JB15" s="117"/>
      <c r="JC15" s="117"/>
      <c r="JD15" s="117"/>
      <c r="JE15" s="117"/>
      <c r="JF15" s="117"/>
      <c r="JG15" s="117"/>
      <c r="JH15" s="117"/>
      <c r="JI15" s="117"/>
      <c r="JJ15" s="117"/>
      <c r="JK15" s="117"/>
      <c r="JL15" s="117"/>
      <c r="JM15" s="117"/>
      <c r="JN15" s="117"/>
      <c r="JO15" s="117"/>
      <c r="JP15" s="117"/>
      <c r="JQ15" s="117"/>
      <c r="JR15" s="117"/>
      <c r="JS15" s="117"/>
      <c r="JT15" s="117"/>
      <c r="JU15" s="117"/>
      <c r="JV15" s="117"/>
      <c r="JW15" s="117"/>
      <c r="JX15" s="117"/>
      <c r="JY15" s="117"/>
      <c r="JZ15" s="117"/>
      <c r="KA15" s="117"/>
      <c r="KB15" s="117"/>
      <c r="KC15" s="117"/>
      <c r="KD15" s="117"/>
      <c r="KE15" s="117"/>
      <c r="KF15" s="117"/>
      <c r="KG15" s="117"/>
      <c r="KH15" s="117"/>
      <c r="KI15" s="117"/>
      <c r="KJ15" s="117"/>
      <c r="KK15" s="117"/>
      <c r="KL15" s="117"/>
      <c r="KM15" s="117"/>
      <c r="KN15" s="117"/>
      <c r="KO15" s="117"/>
      <c r="KP15" s="117"/>
      <c r="KQ15" s="117"/>
      <c r="KR15" s="117"/>
      <c r="KS15" s="117"/>
      <c r="KT15" s="117"/>
      <c r="KU15" s="117"/>
      <c r="KV15" s="117"/>
      <c r="KW15" s="117"/>
      <c r="KX15" s="117"/>
      <c r="KY15" s="117"/>
      <c r="KZ15" s="117"/>
      <c r="LA15" s="117"/>
      <c r="LB15" s="117"/>
      <c r="LC15" s="117"/>
      <c r="LD15" s="117"/>
      <c r="LE15" s="117"/>
      <c r="LF15" s="117"/>
      <c r="LG15" s="117"/>
      <c r="LH15" s="117"/>
      <c r="LI15" s="117"/>
      <c r="LJ15" s="117"/>
      <c r="LK15" s="117"/>
      <c r="LL15" s="117"/>
      <c r="LM15" s="117"/>
      <c r="LN15" s="117"/>
      <c r="LO15" s="117"/>
      <c r="LP15" s="117"/>
      <c r="LQ15" s="117"/>
      <c r="LR15" s="117"/>
      <c r="LS15" s="117"/>
      <c r="LT15" s="117"/>
      <c r="LU15" s="117"/>
      <c r="LV15" s="117"/>
      <c r="LW15" s="117"/>
      <c r="LX15" s="117"/>
      <c r="LY15" s="117"/>
      <c r="LZ15" s="117"/>
      <c r="MA15" s="117"/>
      <c r="MB15" s="117"/>
      <c r="MC15" s="117"/>
      <c r="MD15" s="117"/>
      <c r="ME15" s="117"/>
      <c r="MF15" s="117"/>
      <c r="MG15" s="117"/>
      <c r="MH15" s="117"/>
      <c r="MI15" s="117"/>
      <c r="MJ15" s="117"/>
      <c r="MK15" s="117"/>
      <c r="ML15" s="117"/>
      <c r="MM15" s="117"/>
      <c r="MN15" s="117"/>
      <c r="MO15" s="117"/>
      <c r="MP15" s="117"/>
      <c r="MQ15" s="117"/>
      <c r="MR15" s="117"/>
      <c r="MS15" s="117"/>
      <c r="MT15" s="117"/>
      <c r="MU15" s="117"/>
      <c r="MV15" s="117"/>
      <c r="MW15" s="117"/>
      <c r="MX15" s="117"/>
      <c r="MY15" s="117"/>
      <c r="MZ15" s="117"/>
      <c r="NA15" s="117"/>
      <c r="NB15" s="117"/>
      <c r="NC15" s="117"/>
      <c r="ND15" s="117"/>
      <c r="NE15" s="117"/>
      <c r="NF15" s="117"/>
      <c r="NG15" s="117"/>
      <c r="NH15" s="117"/>
      <c r="NI15" s="117"/>
      <c r="NJ15" s="117"/>
      <c r="NK15" s="117"/>
      <c r="NL15" s="117"/>
      <c r="NM15" s="117"/>
      <c r="NN15" s="117"/>
      <c r="NO15" s="117"/>
      <c r="NP15" s="117"/>
      <c r="NQ15" s="117"/>
      <c r="NR15" s="117"/>
      <c r="NS15" s="117"/>
      <c r="NT15" s="117"/>
      <c r="NU15" s="117"/>
      <c r="NV15" s="117"/>
      <c r="NW15" s="117"/>
      <c r="NX15" s="117"/>
      <c r="NY15" s="117"/>
      <c r="NZ15" s="117"/>
      <c r="OA15" s="117"/>
      <c r="OB15" s="117"/>
      <c r="OC15" s="117"/>
      <c r="OD15" s="117"/>
      <c r="OE15" s="117"/>
      <c r="OF15" s="117"/>
      <c r="OG15" s="117"/>
      <c r="OH15" s="117"/>
      <c r="OI15" s="117"/>
      <c r="OJ15" s="117"/>
      <c r="OK15" s="117"/>
      <c r="OL15" s="117"/>
      <c r="OM15" s="117"/>
      <c r="ON15" s="117"/>
      <c r="OO15" s="117"/>
      <c r="OP15" s="117"/>
      <c r="OQ15" s="117"/>
      <c r="OR15" s="117"/>
      <c r="OS15" s="117"/>
      <c r="OT15" s="117"/>
      <c r="OU15" s="117"/>
      <c r="OV15" s="117"/>
      <c r="OW15" s="117"/>
      <c r="OX15" s="117"/>
      <c r="OY15" s="117"/>
      <c r="OZ15" s="117"/>
      <c r="PA15" s="117"/>
      <c r="PB15" s="117"/>
      <c r="PC15" s="117"/>
      <c r="PD15" s="117"/>
      <c r="PE15" s="117"/>
      <c r="PF15" s="117"/>
      <c r="PG15" s="117"/>
      <c r="PH15" s="117"/>
      <c r="PI15" s="117"/>
      <c r="PJ15" s="117"/>
      <c r="PK15" s="117"/>
      <c r="PL15" s="117"/>
      <c r="PM15" s="117"/>
      <c r="PN15" s="117"/>
      <c r="PO15" s="117"/>
      <c r="PP15" s="117"/>
      <c r="PQ15" s="117"/>
      <c r="PR15" s="117"/>
      <c r="PS15" s="117"/>
      <c r="PT15" s="117"/>
      <c r="PU15" s="117"/>
      <c r="PV15" s="117"/>
      <c r="PW15" s="117"/>
      <c r="PX15" s="117"/>
      <c r="PY15" s="117"/>
      <c r="PZ15" s="117"/>
      <c r="QA15" s="117"/>
      <c r="QB15" s="117"/>
      <c r="QC15" s="117"/>
      <c r="QD15" s="117"/>
      <c r="QE15" s="117"/>
      <c r="QF15" s="117"/>
      <c r="QG15" s="117"/>
      <c r="QH15" s="117"/>
      <c r="QI15" s="117"/>
      <c r="QJ15" s="117"/>
      <c r="QK15" s="117"/>
      <c r="QL15" s="117"/>
      <c r="QM15" s="117"/>
      <c r="QN15" s="117"/>
      <c r="QO15" s="117"/>
      <c r="QP15" s="117"/>
      <c r="QQ15" s="117"/>
      <c r="QR15" s="117"/>
      <c r="QS15" s="117"/>
      <c r="QT15" s="117"/>
      <c r="QU15" s="117"/>
      <c r="QV15" s="117"/>
      <c r="QW15" s="117"/>
      <c r="QX15" s="117"/>
      <c r="QY15" s="117"/>
      <c r="QZ15" s="117"/>
      <c r="RA15" s="117"/>
      <c r="RB15" s="117"/>
      <c r="RC15" s="117"/>
      <c r="RD15" s="117"/>
      <c r="RE15" s="117"/>
      <c r="RF15" s="117"/>
      <c r="RG15" s="117"/>
      <c r="RH15" s="117"/>
      <c r="RI15" s="117"/>
      <c r="RJ15" s="117"/>
      <c r="RK15" s="117"/>
      <c r="RL15" s="117"/>
      <c r="RM15" s="117"/>
      <c r="RN15" s="117"/>
      <c r="RO15" s="117"/>
      <c r="RP15" s="117"/>
      <c r="RQ15" s="117"/>
      <c r="RR15" s="117"/>
      <c r="RS15" s="117"/>
      <c r="RT15" s="117"/>
      <c r="RU15" s="117"/>
      <c r="RV15" s="117"/>
      <c r="RW15" s="117"/>
      <c r="RX15" s="117"/>
      <c r="RY15" s="117"/>
      <c r="RZ15" s="117"/>
      <c r="SA15" s="117"/>
      <c r="SB15" s="117"/>
      <c r="SC15" s="117"/>
      <c r="SD15" s="117"/>
      <c r="SE15" s="117"/>
      <c r="SF15" s="117"/>
      <c r="SG15" s="117"/>
      <c r="SH15" s="117"/>
      <c r="SI15" s="117"/>
      <c r="SJ15" s="117"/>
      <c r="SK15" s="117"/>
      <c r="SL15" s="117"/>
      <c r="SM15" s="117"/>
      <c r="SN15" s="117"/>
      <c r="SO15" s="117"/>
      <c r="SP15" s="117"/>
      <c r="SQ15" s="117"/>
      <c r="SR15" s="117"/>
      <c r="SS15" s="117"/>
      <c r="ST15" s="117"/>
      <c r="SU15" s="117"/>
      <c r="SV15" s="117"/>
      <c r="SW15" s="117"/>
      <c r="SX15" s="117"/>
      <c r="SY15" s="117"/>
      <c r="SZ15" s="117"/>
      <c r="TA15" s="117"/>
      <c r="TB15" s="117"/>
      <c r="TC15" s="117"/>
      <c r="TD15" s="117"/>
      <c r="TE15" s="117"/>
      <c r="TF15" s="117"/>
      <c r="TG15" s="117"/>
      <c r="TH15" s="117"/>
      <c r="TI15" s="117"/>
      <c r="TJ15" s="117"/>
      <c r="TK15" s="117"/>
      <c r="TL15" s="117"/>
      <c r="TM15" s="117"/>
      <c r="TN15" s="117"/>
      <c r="TO15" s="117"/>
      <c r="TP15" s="117"/>
      <c r="TQ15" s="117"/>
      <c r="TR15" s="117"/>
      <c r="TS15" s="117"/>
      <c r="TT15" s="117"/>
      <c r="TU15" s="117"/>
      <c r="TV15" s="117"/>
      <c r="TW15" s="117"/>
      <c r="TX15" s="117"/>
      <c r="TY15" s="117"/>
      <c r="TZ15" s="117"/>
      <c r="UA15" s="117"/>
      <c r="UB15" s="117"/>
      <c r="UC15" s="117"/>
      <c r="UD15" s="117"/>
      <c r="UE15" s="117"/>
      <c r="UF15" s="117"/>
      <c r="UG15" s="117"/>
      <c r="UH15" s="117"/>
      <c r="UI15" s="117"/>
      <c r="UJ15" s="117"/>
      <c r="UK15" s="117"/>
      <c r="UL15" s="117"/>
      <c r="UM15" s="117"/>
      <c r="UN15" s="117"/>
      <c r="UO15" s="117"/>
      <c r="UP15" s="117"/>
      <c r="UQ15" s="117"/>
      <c r="UR15" s="117"/>
      <c r="US15" s="117"/>
      <c r="UT15" s="117"/>
      <c r="UU15" s="117"/>
      <c r="UV15" s="117"/>
      <c r="UW15" s="117"/>
      <c r="UX15" s="117"/>
      <c r="UY15" s="117"/>
      <c r="UZ15" s="117"/>
      <c r="VA15" s="117"/>
      <c r="VB15" s="117"/>
      <c r="VC15" s="117"/>
      <c r="VD15" s="117"/>
      <c r="VE15" s="117"/>
      <c r="VF15" s="117"/>
      <c r="VG15" s="117"/>
      <c r="VH15" s="117"/>
      <c r="VI15" s="117"/>
      <c r="VJ15" s="117"/>
      <c r="VK15" s="117"/>
      <c r="VL15" s="117"/>
      <c r="VM15" s="117"/>
      <c r="VN15" s="117"/>
      <c r="VO15" s="117"/>
      <c r="VP15" s="117"/>
      <c r="VQ15" s="117"/>
      <c r="VR15" s="117"/>
      <c r="VS15" s="117"/>
      <c r="VT15" s="117"/>
      <c r="VU15" s="117"/>
      <c r="VV15" s="117"/>
      <c r="VW15" s="117"/>
      <c r="VX15" s="117"/>
      <c r="VY15" s="117"/>
      <c r="VZ15" s="117"/>
      <c r="WA15" s="117"/>
      <c r="WB15" s="117"/>
      <c r="WC15" s="117"/>
      <c r="WD15" s="117"/>
      <c r="WE15" s="117"/>
      <c r="WF15" s="117"/>
      <c r="WG15" s="117"/>
      <c r="WH15" s="117"/>
      <c r="WI15" s="117"/>
      <c r="WJ15" s="117"/>
      <c r="WK15" s="117"/>
      <c r="WL15" s="117"/>
      <c r="WM15" s="117"/>
      <c r="WN15" s="117"/>
      <c r="WO15" s="117"/>
      <c r="WP15" s="117"/>
      <c r="WQ15" s="117"/>
      <c r="WR15" s="117"/>
      <c r="WS15" s="117"/>
      <c r="WT15" s="117"/>
      <c r="WU15" s="117"/>
      <c r="WV15" s="117"/>
      <c r="WW15" s="117"/>
      <c r="WX15" s="117"/>
      <c r="WY15" s="117"/>
      <c r="WZ15" s="117"/>
      <c r="XA15" s="117"/>
      <c r="XB15" s="117"/>
      <c r="XC15" s="117"/>
      <c r="XD15" s="117"/>
      <c r="XE15" s="117"/>
      <c r="XF15" s="117"/>
      <c r="XG15" s="117"/>
      <c r="XH15" s="117"/>
      <c r="XI15" s="117"/>
      <c r="XJ15" s="117"/>
      <c r="XK15" s="117"/>
      <c r="XL15" s="117"/>
      <c r="XM15" s="117"/>
      <c r="XN15" s="117"/>
      <c r="XO15" s="117"/>
      <c r="XP15" s="117"/>
      <c r="XQ15" s="117"/>
      <c r="XR15" s="117"/>
      <c r="XS15" s="117"/>
      <c r="XT15" s="117"/>
      <c r="XU15" s="117"/>
      <c r="XV15" s="117"/>
      <c r="XW15" s="117"/>
      <c r="XX15" s="117"/>
      <c r="XY15" s="117"/>
      <c r="XZ15" s="117"/>
      <c r="YA15" s="117"/>
      <c r="YB15" s="117"/>
      <c r="YC15" s="117"/>
      <c r="YD15" s="117"/>
      <c r="YE15" s="117"/>
      <c r="YF15" s="117"/>
      <c r="YG15" s="117"/>
      <c r="YH15" s="117"/>
      <c r="YI15" s="117"/>
      <c r="YJ15" s="117"/>
      <c r="YK15" s="117"/>
      <c r="YL15" s="117"/>
      <c r="YM15" s="117"/>
      <c r="YN15" s="117"/>
      <c r="YO15" s="117"/>
      <c r="YP15" s="117"/>
      <c r="YQ15" s="117"/>
      <c r="YR15" s="117"/>
      <c r="YS15" s="117"/>
      <c r="YT15" s="117"/>
      <c r="YU15" s="117"/>
      <c r="YV15" s="117"/>
      <c r="YW15" s="117"/>
      <c r="YX15" s="117"/>
      <c r="YY15" s="117"/>
      <c r="YZ15" s="117"/>
      <c r="ZA15" s="117"/>
      <c r="ZB15" s="117"/>
      <c r="ZC15" s="117"/>
      <c r="ZD15" s="117"/>
      <c r="ZE15" s="117"/>
      <c r="ZF15" s="117"/>
      <c r="ZG15" s="117"/>
      <c r="ZH15" s="117"/>
      <c r="ZI15" s="117"/>
      <c r="ZJ15" s="117"/>
      <c r="ZK15" s="117"/>
      <c r="ZL15" s="117"/>
      <c r="ZM15" s="117"/>
      <c r="ZN15" s="117"/>
      <c r="ZO15" s="117"/>
      <c r="ZP15" s="117"/>
      <c r="ZQ15" s="117"/>
      <c r="ZR15" s="117"/>
      <c r="ZS15" s="117"/>
      <c r="ZT15" s="117"/>
      <c r="ZU15" s="117"/>
      <c r="ZV15" s="117"/>
      <c r="ZW15" s="117"/>
      <c r="ZX15" s="117"/>
      <c r="ZY15" s="117"/>
      <c r="ZZ15" s="117"/>
      <c r="AAA15" s="117"/>
      <c r="AAB15" s="117"/>
      <c r="AAC15" s="117"/>
      <c r="AAD15" s="117"/>
      <c r="AAE15" s="117"/>
      <c r="AAF15" s="117"/>
      <c r="AAG15" s="117"/>
      <c r="AAH15" s="117"/>
      <c r="AAI15" s="117"/>
      <c r="AAJ15" s="117"/>
      <c r="AAK15" s="117"/>
      <c r="AAL15" s="117"/>
      <c r="AAM15" s="117"/>
      <c r="AAN15" s="117"/>
      <c r="AAO15" s="117"/>
      <c r="AAP15" s="117"/>
      <c r="AAQ15" s="117"/>
      <c r="AAR15" s="117"/>
      <c r="AAS15" s="117"/>
      <c r="AAT15" s="117"/>
      <c r="AAU15" s="117"/>
      <c r="AAV15" s="117"/>
      <c r="AAW15" s="117"/>
      <c r="AAX15" s="117"/>
      <c r="AAY15" s="117"/>
      <c r="AAZ15" s="117"/>
      <c r="ABA15" s="117"/>
      <c r="ABB15" s="117"/>
      <c r="ABC15" s="117"/>
      <c r="ABD15" s="117"/>
      <c r="ABE15" s="117"/>
      <c r="ABF15" s="117"/>
      <c r="ABG15" s="117"/>
      <c r="ABH15" s="117"/>
      <c r="ABI15" s="117"/>
      <c r="ABJ15" s="117"/>
      <c r="ABK15" s="117"/>
      <c r="ABL15" s="117"/>
      <c r="ABM15" s="117"/>
      <c r="ABN15" s="117"/>
      <c r="ABO15" s="117"/>
      <c r="ABP15" s="117"/>
      <c r="ABQ15" s="117"/>
      <c r="ABR15" s="117"/>
      <c r="ABS15" s="117"/>
      <c r="ABT15" s="117"/>
      <c r="ABU15" s="117"/>
      <c r="ABV15" s="117"/>
      <c r="ABW15" s="117"/>
      <c r="ABX15" s="117"/>
      <c r="ABY15" s="117"/>
      <c r="ABZ15" s="117"/>
      <c r="ACA15" s="117"/>
      <c r="ACB15" s="117"/>
      <c r="ACC15" s="117"/>
      <c r="ACD15" s="117"/>
      <c r="ACE15" s="117"/>
      <c r="ACF15" s="117"/>
      <c r="ACG15" s="117"/>
      <c r="ACH15" s="117"/>
      <c r="ACI15" s="117"/>
      <c r="ACJ15" s="117"/>
      <c r="ACK15" s="117"/>
      <c r="ACL15" s="117"/>
      <c r="ACM15" s="117"/>
      <c r="ACN15" s="117"/>
      <c r="ACO15" s="117"/>
      <c r="ACP15" s="117"/>
      <c r="ACQ15" s="117"/>
      <c r="ACR15" s="117"/>
      <c r="ACS15" s="117"/>
      <c r="ACT15" s="117"/>
      <c r="ACU15" s="117"/>
      <c r="ACV15" s="117"/>
      <c r="ACW15" s="117"/>
      <c r="ACX15" s="117"/>
      <c r="ACY15" s="117"/>
      <c r="ACZ15" s="117"/>
      <c r="ADA15" s="117"/>
      <c r="ADB15" s="117"/>
      <c r="ADC15" s="117"/>
      <c r="ADD15" s="117"/>
      <c r="ADE15" s="117"/>
      <c r="ADF15" s="117"/>
      <c r="ADG15" s="117"/>
      <c r="ADH15" s="117"/>
      <c r="ADI15" s="117"/>
      <c r="ADJ15" s="117"/>
      <c r="ADK15" s="117"/>
      <c r="ADL15" s="117"/>
      <c r="ADM15" s="117"/>
      <c r="ADN15" s="117"/>
      <c r="ADO15" s="117"/>
      <c r="ADP15" s="117"/>
      <c r="ADQ15" s="117"/>
      <c r="ADR15" s="117"/>
      <c r="ADS15" s="117"/>
      <c r="ADT15" s="117"/>
      <c r="ADU15" s="117"/>
      <c r="ADV15" s="117"/>
      <c r="ADW15" s="117"/>
      <c r="ADX15" s="117"/>
      <c r="ADY15" s="117"/>
      <c r="ADZ15" s="117"/>
      <c r="AEA15" s="117"/>
      <c r="AEB15" s="117"/>
      <c r="AEC15" s="117"/>
      <c r="AED15" s="117"/>
      <c r="AEE15" s="117"/>
      <c r="AEF15" s="117"/>
      <c r="AEG15" s="117"/>
      <c r="AEH15" s="117"/>
      <c r="AEI15" s="117"/>
      <c r="AEJ15" s="117"/>
      <c r="AEK15" s="117"/>
      <c r="AEL15" s="117"/>
      <c r="AEM15" s="117"/>
      <c r="AEN15" s="117"/>
      <c r="AEO15" s="117"/>
      <c r="AEP15" s="117"/>
      <c r="AEQ15" s="117"/>
      <c r="AER15" s="117"/>
      <c r="AES15" s="117"/>
      <c r="AET15" s="117"/>
      <c r="AEU15" s="117"/>
      <c r="AEV15" s="117"/>
      <c r="AEW15" s="117"/>
      <c r="AEX15" s="117"/>
      <c r="AEY15" s="117"/>
      <c r="AEZ15" s="117"/>
      <c r="AFA15" s="117"/>
      <c r="AFB15" s="117"/>
      <c r="AFC15" s="117"/>
      <c r="AFD15" s="117"/>
      <c r="AFE15" s="117"/>
      <c r="AFF15" s="117"/>
      <c r="AFG15" s="117"/>
      <c r="AFH15" s="117"/>
      <c r="AFI15" s="117"/>
      <c r="AFJ15" s="117"/>
      <c r="AFK15" s="117"/>
      <c r="AFL15" s="117"/>
      <c r="AFM15" s="117"/>
      <c r="AFN15" s="117"/>
      <c r="AFO15" s="117"/>
      <c r="AFP15" s="117"/>
      <c r="AFQ15" s="117"/>
      <c r="AFR15" s="117"/>
      <c r="AFS15" s="117"/>
      <c r="AFT15" s="117"/>
      <c r="AFU15" s="117"/>
      <c r="AFV15" s="117"/>
      <c r="AFW15" s="117"/>
      <c r="AFX15" s="117"/>
      <c r="AFY15" s="117"/>
      <c r="AFZ15" s="117"/>
      <c r="AGA15" s="117"/>
      <c r="AGB15" s="117"/>
      <c r="AGC15" s="117"/>
      <c r="AGD15" s="117"/>
      <c r="AGE15" s="117"/>
      <c r="AGF15" s="117"/>
      <c r="AGG15" s="117"/>
      <c r="AGH15" s="117"/>
      <c r="AGI15" s="117"/>
      <c r="AGJ15" s="117"/>
      <c r="AGK15" s="117"/>
      <c r="AGL15" s="117"/>
      <c r="AGM15" s="117"/>
      <c r="AGN15" s="117"/>
      <c r="AGO15" s="117"/>
      <c r="AGP15" s="117"/>
      <c r="AGQ15" s="117"/>
      <c r="AGR15" s="117"/>
      <c r="AGS15" s="117"/>
      <c r="AGT15" s="117"/>
      <c r="AGU15" s="117"/>
      <c r="AGV15" s="117"/>
      <c r="AGW15" s="117"/>
      <c r="AGX15" s="117"/>
      <c r="AGY15" s="117"/>
      <c r="AGZ15" s="117"/>
      <c r="AHA15" s="117"/>
      <c r="AHB15" s="117"/>
      <c r="AHC15" s="117"/>
      <c r="AHD15" s="117"/>
      <c r="AHE15" s="117"/>
      <c r="AHF15" s="117"/>
      <c r="AHG15" s="117"/>
      <c r="AHH15" s="117"/>
      <c r="AHI15" s="117"/>
      <c r="AHJ15" s="117"/>
      <c r="AHK15" s="117"/>
      <c r="AHL15" s="117"/>
      <c r="AHM15" s="117"/>
      <c r="AHN15" s="117"/>
      <c r="AHO15" s="117"/>
      <c r="AHP15" s="117"/>
      <c r="AHQ15" s="117"/>
      <c r="AHR15" s="117"/>
      <c r="AHS15" s="117"/>
      <c r="AHT15" s="117"/>
      <c r="AHU15" s="117"/>
      <c r="AHV15" s="117"/>
      <c r="AHW15" s="117"/>
      <c r="AHX15" s="117"/>
      <c r="AHY15" s="117"/>
      <c r="AHZ15" s="117"/>
      <c r="AIA15" s="117"/>
      <c r="AIB15" s="117"/>
      <c r="AIC15" s="117"/>
      <c r="AID15" s="117"/>
      <c r="AIE15" s="117"/>
      <c r="AIF15" s="117"/>
      <c r="AIG15" s="117"/>
      <c r="AIH15" s="117"/>
      <c r="AII15" s="117"/>
      <c r="AIJ15" s="117"/>
      <c r="AIK15" s="117"/>
      <c r="AIL15" s="117"/>
      <c r="AIM15" s="117"/>
      <c r="AIN15" s="117"/>
      <c r="AIO15" s="117"/>
      <c r="AIP15" s="117"/>
      <c r="AIQ15" s="117"/>
      <c r="AIR15" s="117"/>
      <c r="AIS15" s="117"/>
      <c r="AIT15" s="117"/>
      <c r="AIU15" s="117"/>
      <c r="AIV15" s="117"/>
      <c r="AIW15" s="117"/>
      <c r="AIX15" s="117"/>
      <c r="AIY15" s="117"/>
      <c r="AIZ15" s="117"/>
      <c r="AJA15" s="117"/>
      <c r="AJB15" s="117"/>
      <c r="AJC15" s="117"/>
      <c r="AJD15" s="117"/>
      <c r="AJE15" s="117"/>
      <c r="AJF15" s="117"/>
      <c r="AJG15" s="117"/>
      <c r="AJH15" s="117"/>
      <c r="AJI15" s="117"/>
      <c r="AJJ15" s="117"/>
      <c r="AJK15" s="117"/>
      <c r="AJL15" s="117"/>
      <c r="AJM15" s="117"/>
      <c r="AJN15" s="117"/>
      <c r="AJO15" s="117"/>
      <c r="AJP15" s="117"/>
      <c r="AJQ15" s="117"/>
      <c r="AJR15" s="117"/>
      <c r="AJS15" s="117"/>
      <c r="AJT15" s="117"/>
      <c r="AJU15" s="117"/>
      <c r="AJV15" s="117"/>
      <c r="AJW15" s="117"/>
      <c r="AJX15" s="117"/>
      <c r="AJY15" s="117"/>
      <c r="AJZ15" s="117"/>
      <c r="AKA15" s="117"/>
      <c r="AKB15" s="117"/>
      <c r="AKC15" s="117"/>
      <c r="AKD15" s="117"/>
      <c r="AKE15" s="117"/>
      <c r="AKF15" s="117"/>
      <c r="AKG15" s="117"/>
      <c r="AKH15" s="117"/>
      <c r="AKI15" s="117"/>
      <c r="AKJ15" s="117"/>
      <c r="AKK15" s="117"/>
      <c r="AKL15" s="117"/>
      <c r="AKM15" s="117"/>
      <c r="AKN15" s="117"/>
      <c r="AKO15" s="117"/>
      <c r="AKP15" s="117"/>
      <c r="AKQ15" s="117"/>
      <c r="AKR15" s="117"/>
      <c r="AKS15" s="117"/>
      <c r="AKT15" s="117"/>
      <c r="AKU15" s="117"/>
      <c r="AKV15" s="117"/>
      <c r="AKW15" s="117"/>
      <c r="AKX15" s="117"/>
      <c r="AKY15" s="117"/>
      <c r="AKZ15" s="117"/>
      <c r="ALA15" s="117"/>
      <c r="ALB15" s="117"/>
      <c r="ALC15" s="117"/>
      <c r="ALD15" s="117"/>
      <c r="ALE15" s="117"/>
      <c r="ALF15" s="117"/>
      <c r="ALG15" s="117"/>
      <c r="ALH15" s="117"/>
      <c r="ALI15" s="117"/>
      <c r="ALJ15" s="117"/>
      <c r="ALK15" s="117"/>
      <c r="ALL15" s="117"/>
      <c r="ALM15" s="117"/>
      <c r="ALN15" s="117"/>
      <c r="ALO15" s="117"/>
      <c r="ALP15" s="117"/>
      <c r="ALQ15" s="117"/>
      <c r="ALR15" s="117"/>
      <c r="ALS15" s="117"/>
      <c r="ALT15" s="117"/>
      <c r="ALU15" s="117"/>
      <c r="ALV15" s="117"/>
      <c r="ALW15" s="117"/>
      <c r="ALX15" s="117"/>
      <c r="ALY15" s="117"/>
      <c r="ALZ15" s="117"/>
      <c r="AMA15" s="117"/>
      <c r="AMB15" s="117"/>
      <c r="AMC15" s="117"/>
      <c r="AMD15" s="117"/>
      <c r="AME15" s="117"/>
      <c r="AMF15" s="117"/>
      <c r="AMG15" s="117"/>
      <c r="AMH15" s="117"/>
      <c r="AMI15" s="117"/>
      <c r="AMJ15" s="117"/>
      <c r="AMK15" s="117"/>
      <c r="AML15" s="117"/>
    </row>
    <row r="16" spans="1:1026" ht="15.75">
      <c r="A16" s="109" t="s">
        <v>1411</v>
      </c>
      <c r="B16" s="138"/>
      <c r="C16" s="117"/>
      <c r="D16" s="110"/>
      <c r="E16" s="135"/>
      <c r="F16" s="135"/>
      <c r="G16" s="136"/>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7"/>
      <c r="CK16" s="117"/>
      <c r="CL16" s="117"/>
      <c r="CM16" s="117"/>
      <c r="CN16" s="117"/>
      <c r="CO16" s="117"/>
      <c r="CP16" s="117"/>
      <c r="CQ16" s="117"/>
      <c r="CR16" s="117"/>
      <c r="CS16" s="117"/>
      <c r="CT16" s="117"/>
      <c r="CU16" s="117"/>
      <c r="CV16" s="117"/>
      <c r="CW16" s="117"/>
      <c r="CX16" s="117"/>
      <c r="CY16" s="117"/>
      <c r="CZ16" s="117"/>
      <c r="DA16" s="117"/>
      <c r="DB16" s="117"/>
      <c r="DC16" s="117"/>
      <c r="DD16" s="117"/>
      <c r="DE16" s="117"/>
      <c r="DF16" s="117"/>
      <c r="DG16" s="117"/>
      <c r="DH16" s="117"/>
      <c r="DI16" s="117"/>
      <c r="DJ16" s="117"/>
      <c r="DK16" s="117"/>
      <c r="DL16" s="117"/>
      <c r="DM16" s="117"/>
      <c r="DN16" s="117"/>
      <c r="DO16" s="117"/>
      <c r="DP16" s="117"/>
      <c r="DQ16" s="117"/>
      <c r="DR16" s="117"/>
      <c r="DS16" s="117"/>
      <c r="DT16" s="117"/>
      <c r="DU16" s="117"/>
      <c r="DV16" s="117"/>
      <c r="DW16" s="117"/>
      <c r="DX16" s="117"/>
      <c r="DY16" s="117"/>
      <c r="DZ16" s="117"/>
      <c r="EA16" s="117"/>
      <c r="EB16" s="117"/>
      <c r="EC16" s="117"/>
      <c r="ED16" s="117"/>
      <c r="EE16" s="117"/>
      <c r="EF16" s="117"/>
      <c r="EG16" s="117"/>
      <c r="EH16" s="117"/>
      <c r="EI16" s="117"/>
      <c r="EJ16" s="117"/>
      <c r="EK16" s="117"/>
      <c r="EL16" s="117"/>
      <c r="EM16" s="117"/>
      <c r="EN16" s="117"/>
      <c r="EO16" s="117"/>
      <c r="EP16" s="117"/>
      <c r="EQ16" s="117"/>
      <c r="ER16" s="117"/>
      <c r="ES16" s="117"/>
      <c r="ET16" s="117"/>
      <c r="EU16" s="117"/>
      <c r="EV16" s="117"/>
      <c r="EW16" s="117"/>
      <c r="EX16" s="117"/>
      <c r="EY16" s="117"/>
      <c r="EZ16" s="117"/>
      <c r="FA16" s="117"/>
      <c r="FB16" s="117"/>
      <c r="FC16" s="117"/>
      <c r="FD16" s="117"/>
      <c r="FE16" s="117"/>
      <c r="FF16" s="117"/>
      <c r="FG16" s="117"/>
      <c r="FH16" s="117"/>
      <c r="FI16" s="117"/>
      <c r="FJ16" s="117"/>
      <c r="FK16" s="117"/>
      <c r="FL16" s="117"/>
      <c r="FM16" s="117"/>
      <c r="FN16" s="117"/>
      <c r="FO16" s="117"/>
      <c r="FP16" s="117"/>
      <c r="FQ16" s="117"/>
      <c r="FR16" s="117"/>
      <c r="FS16" s="117"/>
      <c r="FT16" s="117"/>
      <c r="FU16" s="117"/>
      <c r="FV16" s="117"/>
      <c r="FW16" s="117"/>
      <c r="FX16" s="117"/>
      <c r="FY16" s="117"/>
      <c r="FZ16" s="117"/>
      <c r="GA16" s="117"/>
      <c r="GB16" s="117"/>
      <c r="GC16" s="117"/>
      <c r="GD16" s="117"/>
      <c r="GE16" s="117"/>
      <c r="GF16" s="117"/>
      <c r="GG16" s="117"/>
      <c r="GH16" s="117"/>
      <c r="GI16" s="117"/>
      <c r="GJ16" s="117"/>
      <c r="GK16" s="117"/>
      <c r="GL16" s="117"/>
      <c r="GM16" s="117"/>
      <c r="GN16" s="117"/>
      <c r="GO16" s="117"/>
      <c r="GP16" s="117"/>
      <c r="GQ16" s="117"/>
      <c r="GR16" s="117"/>
      <c r="GS16" s="117"/>
      <c r="GT16" s="117"/>
      <c r="GU16" s="117"/>
      <c r="GV16" s="117"/>
      <c r="GW16" s="117"/>
      <c r="GX16" s="117"/>
      <c r="GY16" s="117"/>
      <c r="GZ16" s="117"/>
      <c r="HA16" s="117"/>
      <c r="HB16" s="117"/>
      <c r="HC16" s="117"/>
      <c r="HD16" s="117"/>
      <c r="HE16" s="117"/>
      <c r="HF16" s="117"/>
      <c r="HG16" s="117"/>
      <c r="HH16" s="117"/>
      <c r="HI16" s="117"/>
      <c r="HJ16" s="117"/>
      <c r="HK16" s="117"/>
      <c r="HL16" s="117"/>
      <c r="HM16" s="117"/>
      <c r="HN16" s="117"/>
      <c r="HO16" s="117"/>
      <c r="HP16" s="117"/>
      <c r="HQ16" s="117"/>
      <c r="HR16" s="117"/>
      <c r="HS16" s="117"/>
      <c r="HT16" s="117"/>
      <c r="HU16" s="117"/>
      <c r="HV16" s="117"/>
      <c r="HW16" s="117"/>
      <c r="HX16" s="117"/>
      <c r="HY16" s="117"/>
      <c r="HZ16" s="117"/>
      <c r="IA16" s="117"/>
      <c r="IB16" s="117"/>
      <c r="IC16" s="117"/>
      <c r="ID16" s="117"/>
      <c r="IE16" s="117"/>
      <c r="IF16" s="117"/>
      <c r="IG16" s="117"/>
      <c r="IH16" s="117"/>
      <c r="II16" s="117"/>
      <c r="IJ16" s="117"/>
      <c r="IK16" s="117"/>
      <c r="IL16" s="117"/>
      <c r="IM16" s="117"/>
      <c r="IN16" s="117"/>
      <c r="IO16" s="117"/>
      <c r="IP16" s="117"/>
      <c r="IQ16" s="117"/>
      <c r="IR16" s="117"/>
      <c r="IS16" s="117"/>
      <c r="IT16" s="117"/>
      <c r="IU16" s="117"/>
      <c r="IV16" s="117"/>
      <c r="IW16" s="117"/>
      <c r="IX16" s="117"/>
      <c r="IY16" s="117"/>
      <c r="IZ16" s="117"/>
      <c r="JA16" s="117"/>
      <c r="JB16" s="117"/>
      <c r="JC16" s="117"/>
      <c r="JD16" s="117"/>
      <c r="JE16" s="117"/>
      <c r="JF16" s="117"/>
      <c r="JG16" s="117"/>
      <c r="JH16" s="117"/>
      <c r="JI16" s="117"/>
      <c r="JJ16" s="117"/>
      <c r="JK16" s="117"/>
      <c r="JL16" s="117"/>
      <c r="JM16" s="117"/>
      <c r="JN16" s="117"/>
      <c r="JO16" s="117"/>
      <c r="JP16" s="117"/>
      <c r="JQ16" s="117"/>
      <c r="JR16" s="117"/>
      <c r="JS16" s="117"/>
      <c r="JT16" s="117"/>
      <c r="JU16" s="117"/>
      <c r="JV16" s="117"/>
      <c r="JW16" s="117"/>
      <c r="JX16" s="117"/>
      <c r="JY16" s="117"/>
      <c r="JZ16" s="117"/>
      <c r="KA16" s="117"/>
      <c r="KB16" s="117"/>
      <c r="KC16" s="117"/>
      <c r="KD16" s="117"/>
      <c r="KE16" s="117"/>
      <c r="KF16" s="117"/>
      <c r="KG16" s="117"/>
      <c r="KH16" s="117"/>
      <c r="KI16" s="117"/>
      <c r="KJ16" s="117"/>
      <c r="KK16" s="117"/>
      <c r="KL16" s="117"/>
      <c r="KM16" s="117"/>
      <c r="KN16" s="117"/>
      <c r="KO16" s="117"/>
      <c r="KP16" s="117"/>
      <c r="KQ16" s="117"/>
      <c r="KR16" s="117"/>
      <c r="KS16" s="117"/>
      <c r="KT16" s="117"/>
      <c r="KU16" s="117"/>
      <c r="KV16" s="117"/>
      <c r="KW16" s="117"/>
      <c r="KX16" s="117"/>
      <c r="KY16" s="117"/>
      <c r="KZ16" s="117"/>
      <c r="LA16" s="117"/>
      <c r="LB16" s="117"/>
      <c r="LC16" s="117"/>
      <c r="LD16" s="117"/>
      <c r="LE16" s="117"/>
      <c r="LF16" s="117"/>
      <c r="LG16" s="117"/>
      <c r="LH16" s="117"/>
      <c r="LI16" s="117"/>
      <c r="LJ16" s="117"/>
      <c r="LK16" s="117"/>
      <c r="LL16" s="117"/>
      <c r="LM16" s="117"/>
      <c r="LN16" s="117"/>
      <c r="LO16" s="117"/>
      <c r="LP16" s="117"/>
      <c r="LQ16" s="117"/>
      <c r="LR16" s="117"/>
      <c r="LS16" s="117"/>
      <c r="LT16" s="117"/>
      <c r="LU16" s="117"/>
      <c r="LV16" s="117"/>
      <c r="LW16" s="117"/>
      <c r="LX16" s="117"/>
      <c r="LY16" s="117"/>
      <c r="LZ16" s="117"/>
      <c r="MA16" s="117"/>
      <c r="MB16" s="117"/>
      <c r="MC16" s="117"/>
      <c r="MD16" s="117"/>
      <c r="ME16" s="117"/>
      <c r="MF16" s="117"/>
      <c r="MG16" s="117"/>
      <c r="MH16" s="117"/>
      <c r="MI16" s="117"/>
      <c r="MJ16" s="117"/>
      <c r="MK16" s="117"/>
      <c r="ML16" s="117"/>
      <c r="MM16" s="117"/>
      <c r="MN16" s="117"/>
      <c r="MO16" s="117"/>
      <c r="MP16" s="117"/>
      <c r="MQ16" s="117"/>
      <c r="MR16" s="117"/>
      <c r="MS16" s="117"/>
      <c r="MT16" s="117"/>
      <c r="MU16" s="117"/>
      <c r="MV16" s="117"/>
      <c r="MW16" s="117"/>
      <c r="MX16" s="117"/>
      <c r="MY16" s="117"/>
      <c r="MZ16" s="117"/>
      <c r="NA16" s="117"/>
      <c r="NB16" s="117"/>
      <c r="NC16" s="117"/>
      <c r="ND16" s="117"/>
      <c r="NE16" s="117"/>
      <c r="NF16" s="117"/>
      <c r="NG16" s="117"/>
      <c r="NH16" s="117"/>
      <c r="NI16" s="117"/>
      <c r="NJ16" s="117"/>
      <c r="NK16" s="117"/>
      <c r="NL16" s="117"/>
      <c r="NM16" s="117"/>
      <c r="NN16" s="117"/>
      <c r="NO16" s="117"/>
      <c r="NP16" s="117"/>
      <c r="NQ16" s="117"/>
      <c r="NR16" s="117"/>
      <c r="NS16" s="117"/>
      <c r="NT16" s="117"/>
      <c r="NU16" s="117"/>
      <c r="NV16" s="117"/>
      <c r="NW16" s="117"/>
      <c r="NX16" s="117"/>
      <c r="NY16" s="117"/>
      <c r="NZ16" s="117"/>
      <c r="OA16" s="117"/>
      <c r="OB16" s="117"/>
      <c r="OC16" s="117"/>
      <c r="OD16" s="117"/>
      <c r="OE16" s="117"/>
      <c r="OF16" s="117"/>
      <c r="OG16" s="117"/>
      <c r="OH16" s="117"/>
      <c r="OI16" s="117"/>
      <c r="OJ16" s="117"/>
      <c r="OK16" s="117"/>
      <c r="OL16" s="117"/>
      <c r="OM16" s="117"/>
      <c r="ON16" s="117"/>
      <c r="OO16" s="117"/>
      <c r="OP16" s="117"/>
      <c r="OQ16" s="117"/>
      <c r="OR16" s="117"/>
      <c r="OS16" s="117"/>
      <c r="OT16" s="117"/>
      <c r="OU16" s="117"/>
      <c r="OV16" s="117"/>
      <c r="OW16" s="117"/>
      <c r="OX16" s="117"/>
      <c r="OY16" s="117"/>
      <c r="OZ16" s="117"/>
      <c r="PA16" s="117"/>
      <c r="PB16" s="117"/>
      <c r="PC16" s="117"/>
      <c r="PD16" s="117"/>
      <c r="PE16" s="117"/>
      <c r="PF16" s="117"/>
      <c r="PG16" s="117"/>
      <c r="PH16" s="117"/>
      <c r="PI16" s="117"/>
      <c r="PJ16" s="117"/>
      <c r="PK16" s="117"/>
      <c r="PL16" s="117"/>
      <c r="PM16" s="117"/>
      <c r="PN16" s="117"/>
      <c r="PO16" s="117"/>
      <c r="PP16" s="117"/>
      <c r="PQ16" s="117"/>
      <c r="PR16" s="117"/>
      <c r="PS16" s="117"/>
      <c r="PT16" s="117"/>
      <c r="PU16" s="117"/>
      <c r="PV16" s="117"/>
      <c r="PW16" s="117"/>
      <c r="PX16" s="117"/>
      <c r="PY16" s="117"/>
      <c r="PZ16" s="117"/>
      <c r="QA16" s="117"/>
      <c r="QB16" s="117"/>
      <c r="QC16" s="117"/>
      <c r="QD16" s="117"/>
      <c r="QE16" s="117"/>
      <c r="QF16" s="117"/>
      <c r="QG16" s="117"/>
      <c r="QH16" s="117"/>
      <c r="QI16" s="117"/>
      <c r="QJ16" s="117"/>
      <c r="QK16" s="117"/>
      <c r="QL16" s="117"/>
      <c r="QM16" s="117"/>
      <c r="QN16" s="117"/>
      <c r="QO16" s="117"/>
      <c r="QP16" s="117"/>
      <c r="QQ16" s="117"/>
      <c r="QR16" s="117"/>
      <c r="QS16" s="117"/>
      <c r="QT16" s="117"/>
      <c r="QU16" s="117"/>
      <c r="QV16" s="117"/>
      <c r="QW16" s="117"/>
      <c r="QX16" s="117"/>
      <c r="QY16" s="117"/>
      <c r="QZ16" s="117"/>
      <c r="RA16" s="117"/>
      <c r="RB16" s="117"/>
      <c r="RC16" s="117"/>
      <c r="RD16" s="117"/>
      <c r="RE16" s="117"/>
      <c r="RF16" s="117"/>
      <c r="RG16" s="117"/>
      <c r="RH16" s="117"/>
      <c r="RI16" s="117"/>
      <c r="RJ16" s="117"/>
      <c r="RK16" s="117"/>
      <c r="RL16" s="117"/>
      <c r="RM16" s="117"/>
      <c r="RN16" s="117"/>
      <c r="RO16" s="117"/>
      <c r="RP16" s="117"/>
      <c r="RQ16" s="117"/>
      <c r="RR16" s="117"/>
      <c r="RS16" s="117"/>
      <c r="RT16" s="117"/>
      <c r="RU16" s="117"/>
      <c r="RV16" s="117"/>
      <c r="RW16" s="117"/>
      <c r="RX16" s="117"/>
      <c r="RY16" s="117"/>
      <c r="RZ16" s="117"/>
      <c r="SA16" s="117"/>
      <c r="SB16" s="117"/>
      <c r="SC16" s="117"/>
      <c r="SD16" s="117"/>
      <c r="SE16" s="117"/>
      <c r="SF16" s="117"/>
      <c r="SG16" s="117"/>
      <c r="SH16" s="117"/>
      <c r="SI16" s="117"/>
      <c r="SJ16" s="117"/>
      <c r="SK16" s="117"/>
      <c r="SL16" s="117"/>
      <c r="SM16" s="117"/>
      <c r="SN16" s="117"/>
      <c r="SO16" s="117"/>
      <c r="SP16" s="117"/>
      <c r="SQ16" s="117"/>
      <c r="SR16" s="117"/>
      <c r="SS16" s="117"/>
      <c r="ST16" s="117"/>
      <c r="SU16" s="117"/>
      <c r="SV16" s="117"/>
      <c r="SW16" s="117"/>
      <c r="SX16" s="117"/>
      <c r="SY16" s="117"/>
      <c r="SZ16" s="117"/>
      <c r="TA16" s="117"/>
      <c r="TB16" s="117"/>
      <c r="TC16" s="117"/>
      <c r="TD16" s="117"/>
      <c r="TE16" s="117"/>
      <c r="TF16" s="117"/>
      <c r="TG16" s="117"/>
      <c r="TH16" s="117"/>
      <c r="TI16" s="117"/>
      <c r="TJ16" s="117"/>
      <c r="TK16" s="117"/>
      <c r="TL16" s="117"/>
      <c r="TM16" s="117"/>
      <c r="TN16" s="117"/>
      <c r="TO16" s="117"/>
      <c r="TP16" s="117"/>
      <c r="TQ16" s="117"/>
      <c r="TR16" s="117"/>
      <c r="TS16" s="117"/>
      <c r="TT16" s="117"/>
      <c r="TU16" s="117"/>
      <c r="TV16" s="117"/>
      <c r="TW16" s="117"/>
      <c r="TX16" s="117"/>
      <c r="TY16" s="117"/>
      <c r="TZ16" s="117"/>
      <c r="UA16" s="117"/>
      <c r="UB16" s="117"/>
      <c r="UC16" s="117"/>
      <c r="UD16" s="117"/>
      <c r="UE16" s="117"/>
      <c r="UF16" s="117"/>
      <c r="UG16" s="117"/>
      <c r="UH16" s="117"/>
      <c r="UI16" s="117"/>
      <c r="UJ16" s="117"/>
      <c r="UK16" s="117"/>
      <c r="UL16" s="117"/>
      <c r="UM16" s="117"/>
      <c r="UN16" s="117"/>
      <c r="UO16" s="117"/>
      <c r="UP16" s="117"/>
      <c r="UQ16" s="117"/>
      <c r="UR16" s="117"/>
      <c r="US16" s="117"/>
      <c r="UT16" s="117"/>
      <c r="UU16" s="117"/>
      <c r="UV16" s="117"/>
      <c r="UW16" s="117"/>
      <c r="UX16" s="117"/>
      <c r="UY16" s="117"/>
      <c r="UZ16" s="117"/>
      <c r="VA16" s="117"/>
      <c r="VB16" s="117"/>
      <c r="VC16" s="117"/>
      <c r="VD16" s="117"/>
      <c r="VE16" s="117"/>
      <c r="VF16" s="117"/>
      <c r="VG16" s="117"/>
      <c r="VH16" s="117"/>
      <c r="VI16" s="117"/>
      <c r="VJ16" s="117"/>
      <c r="VK16" s="117"/>
      <c r="VL16" s="117"/>
      <c r="VM16" s="117"/>
      <c r="VN16" s="117"/>
      <c r="VO16" s="117"/>
      <c r="VP16" s="117"/>
      <c r="VQ16" s="117"/>
      <c r="VR16" s="117"/>
      <c r="VS16" s="117"/>
      <c r="VT16" s="117"/>
      <c r="VU16" s="117"/>
      <c r="VV16" s="117"/>
      <c r="VW16" s="117"/>
      <c r="VX16" s="117"/>
      <c r="VY16" s="117"/>
      <c r="VZ16" s="117"/>
      <c r="WA16" s="117"/>
      <c r="WB16" s="117"/>
      <c r="WC16" s="117"/>
      <c r="WD16" s="117"/>
      <c r="WE16" s="117"/>
      <c r="WF16" s="117"/>
      <c r="WG16" s="117"/>
      <c r="WH16" s="117"/>
      <c r="WI16" s="117"/>
      <c r="WJ16" s="117"/>
      <c r="WK16" s="117"/>
      <c r="WL16" s="117"/>
      <c r="WM16" s="117"/>
      <c r="WN16" s="117"/>
      <c r="WO16" s="117"/>
      <c r="WP16" s="117"/>
      <c r="WQ16" s="117"/>
      <c r="WR16" s="117"/>
      <c r="WS16" s="117"/>
      <c r="WT16" s="117"/>
      <c r="WU16" s="117"/>
      <c r="WV16" s="117"/>
      <c r="WW16" s="117"/>
      <c r="WX16" s="117"/>
      <c r="WY16" s="117"/>
      <c r="WZ16" s="117"/>
      <c r="XA16" s="117"/>
      <c r="XB16" s="117"/>
      <c r="XC16" s="117"/>
      <c r="XD16" s="117"/>
      <c r="XE16" s="117"/>
      <c r="XF16" s="117"/>
      <c r="XG16" s="117"/>
      <c r="XH16" s="117"/>
      <c r="XI16" s="117"/>
      <c r="XJ16" s="117"/>
      <c r="XK16" s="117"/>
      <c r="XL16" s="117"/>
      <c r="XM16" s="117"/>
      <c r="XN16" s="117"/>
      <c r="XO16" s="117"/>
      <c r="XP16" s="117"/>
      <c r="XQ16" s="117"/>
      <c r="XR16" s="117"/>
      <c r="XS16" s="117"/>
      <c r="XT16" s="117"/>
      <c r="XU16" s="117"/>
      <c r="XV16" s="117"/>
      <c r="XW16" s="117"/>
      <c r="XX16" s="117"/>
      <c r="XY16" s="117"/>
      <c r="XZ16" s="117"/>
      <c r="YA16" s="117"/>
      <c r="YB16" s="117"/>
      <c r="YC16" s="117"/>
      <c r="YD16" s="117"/>
      <c r="YE16" s="117"/>
      <c r="YF16" s="117"/>
      <c r="YG16" s="117"/>
      <c r="YH16" s="117"/>
      <c r="YI16" s="117"/>
      <c r="YJ16" s="117"/>
      <c r="YK16" s="117"/>
      <c r="YL16" s="117"/>
      <c r="YM16" s="117"/>
      <c r="YN16" s="117"/>
      <c r="YO16" s="117"/>
      <c r="YP16" s="117"/>
      <c r="YQ16" s="117"/>
      <c r="YR16" s="117"/>
      <c r="YS16" s="117"/>
      <c r="YT16" s="117"/>
      <c r="YU16" s="117"/>
      <c r="YV16" s="117"/>
      <c r="YW16" s="117"/>
      <c r="YX16" s="117"/>
      <c r="YY16" s="117"/>
      <c r="YZ16" s="117"/>
      <c r="ZA16" s="117"/>
      <c r="ZB16" s="117"/>
      <c r="ZC16" s="117"/>
      <c r="ZD16" s="117"/>
      <c r="ZE16" s="117"/>
      <c r="ZF16" s="117"/>
      <c r="ZG16" s="117"/>
      <c r="ZH16" s="117"/>
      <c r="ZI16" s="117"/>
      <c r="ZJ16" s="117"/>
      <c r="ZK16" s="117"/>
      <c r="ZL16" s="117"/>
      <c r="ZM16" s="117"/>
      <c r="ZN16" s="117"/>
      <c r="ZO16" s="117"/>
      <c r="ZP16" s="117"/>
      <c r="ZQ16" s="117"/>
      <c r="ZR16" s="117"/>
      <c r="ZS16" s="117"/>
      <c r="ZT16" s="117"/>
      <c r="ZU16" s="117"/>
      <c r="ZV16" s="117"/>
      <c r="ZW16" s="117"/>
      <c r="ZX16" s="117"/>
      <c r="ZY16" s="117"/>
      <c r="ZZ16" s="117"/>
      <c r="AAA16" s="117"/>
      <c r="AAB16" s="117"/>
      <c r="AAC16" s="117"/>
      <c r="AAD16" s="117"/>
      <c r="AAE16" s="117"/>
      <c r="AAF16" s="117"/>
      <c r="AAG16" s="117"/>
      <c r="AAH16" s="117"/>
      <c r="AAI16" s="117"/>
      <c r="AAJ16" s="117"/>
      <c r="AAK16" s="117"/>
      <c r="AAL16" s="117"/>
      <c r="AAM16" s="117"/>
      <c r="AAN16" s="117"/>
      <c r="AAO16" s="117"/>
      <c r="AAP16" s="117"/>
      <c r="AAQ16" s="117"/>
      <c r="AAR16" s="117"/>
      <c r="AAS16" s="117"/>
      <c r="AAT16" s="117"/>
      <c r="AAU16" s="117"/>
      <c r="AAV16" s="117"/>
      <c r="AAW16" s="117"/>
      <c r="AAX16" s="117"/>
      <c r="AAY16" s="117"/>
      <c r="AAZ16" s="117"/>
      <c r="ABA16" s="117"/>
      <c r="ABB16" s="117"/>
      <c r="ABC16" s="117"/>
      <c r="ABD16" s="117"/>
      <c r="ABE16" s="117"/>
      <c r="ABF16" s="117"/>
      <c r="ABG16" s="117"/>
      <c r="ABH16" s="117"/>
      <c r="ABI16" s="117"/>
      <c r="ABJ16" s="117"/>
      <c r="ABK16" s="117"/>
      <c r="ABL16" s="117"/>
      <c r="ABM16" s="117"/>
      <c r="ABN16" s="117"/>
      <c r="ABO16" s="117"/>
      <c r="ABP16" s="117"/>
      <c r="ABQ16" s="117"/>
      <c r="ABR16" s="117"/>
      <c r="ABS16" s="117"/>
      <c r="ABT16" s="117"/>
      <c r="ABU16" s="117"/>
      <c r="ABV16" s="117"/>
      <c r="ABW16" s="117"/>
      <c r="ABX16" s="117"/>
      <c r="ABY16" s="117"/>
      <c r="ABZ16" s="117"/>
      <c r="ACA16" s="117"/>
      <c r="ACB16" s="117"/>
      <c r="ACC16" s="117"/>
      <c r="ACD16" s="117"/>
      <c r="ACE16" s="117"/>
      <c r="ACF16" s="117"/>
      <c r="ACG16" s="117"/>
      <c r="ACH16" s="117"/>
      <c r="ACI16" s="117"/>
      <c r="ACJ16" s="117"/>
      <c r="ACK16" s="117"/>
      <c r="ACL16" s="117"/>
      <c r="ACM16" s="117"/>
      <c r="ACN16" s="117"/>
      <c r="ACO16" s="117"/>
      <c r="ACP16" s="117"/>
      <c r="ACQ16" s="117"/>
      <c r="ACR16" s="117"/>
      <c r="ACS16" s="117"/>
      <c r="ACT16" s="117"/>
      <c r="ACU16" s="117"/>
      <c r="ACV16" s="117"/>
      <c r="ACW16" s="117"/>
      <c r="ACX16" s="117"/>
      <c r="ACY16" s="117"/>
      <c r="ACZ16" s="117"/>
      <c r="ADA16" s="117"/>
      <c r="ADB16" s="117"/>
      <c r="ADC16" s="117"/>
      <c r="ADD16" s="117"/>
      <c r="ADE16" s="117"/>
      <c r="ADF16" s="117"/>
      <c r="ADG16" s="117"/>
      <c r="ADH16" s="117"/>
      <c r="ADI16" s="117"/>
      <c r="ADJ16" s="117"/>
      <c r="ADK16" s="117"/>
      <c r="ADL16" s="117"/>
      <c r="ADM16" s="117"/>
      <c r="ADN16" s="117"/>
      <c r="ADO16" s="117"/>
      <c r="ADP16" s="117"/>
      <c r="ADQ16" s="117"/>
      <c r="ADR16" s="117"/>
      <c r="ADS16" s="117"/>
      <c r="ADT16" s="117"/>
      <c r="ADU16" s="117"/>
      <c r="ADV16" s="117"/>
      <c r="ADW16" s="117"/>
      <c r="ADX16" s="117"/>
      <c r="ADY16" s="117"/>
      <c r="ADZ16" s="117"/>
      <c r="AEA16" s="117"/>
      <c r="AEB16" s="117"/>
      <c r="AEC16" s="117"/>
      <c r="AED16" s="117"/>
      <c r="AEE16" s="117"/>
      <c r="AEF16" s="117"/>
      <c r="AEG16" s="117"/>
      <c r="AEH16" s="117"/>
      <c r="AEI16" s="117"/>
      <c r="AEJ16" s="117"/>
      <c r="AEK16" s="117"/>
      <c r="AEL16" s="117"/>
      <c r="AEM16" s="117"/>
      <c r="AEN16" s="117"/>
      <c r="AEO16" s="117"/>
      <c r="AEP16" s="117"/>
      <c r="AEQ16" s="117"/>
      <c r="AER16" s="117"/>
      <c r="AES16" s="117"/>
      <c r="AET16" s="117"/>
      <c r="AEU16" s="117"/>
      <c r="AEV16" s="117"/>
      <c r="AEW16" s="117"/>
      <c r="AEX16" s="117"/>
      <c r="AEY16" s="117"/>
      <c r="AEZ16" s="117"/>
      <c r="AFA16" s="117"/>
      <c r="AFB16" s="117"/>
      <c r="AFC16" s="117"/>
      <c r="AFD16" s="117"/>
      <c r="AFE16" s="117"/>
      <c r="AFF16" s="117"/>
      <c r="AFG16" s="117"/>
      <c r="AFH16" s="117"/>
      <c r="AFI16" s="117"/>
      <c r="AFJ16" s="117"/>
      <c r="AFK16" s="117"/>
      <c r="AFL16" s="117"/>
      <c r="AFM16" s="117"/>
      <c r="AFN16" s="117"/>
      <c r="AFO16" s="117"/>
      <c r="AFP16" s="117"/>
      <c r="AFQ16" s="117"/>
      <c r="AFR16" s="117"/>
      <c r="AFS16" s="117"/>
      <c r="AFT16" s="117"/>
      <c r="AFU16" s="117"/>
      <c r="AFV16" s="117"/>
      <c r="AFW16" s="117"/>
      <c r="AFX16" s="117"/>
      <c r="AFY16" s="117"/>
      <c r="AFZ16" s="117"/>
      <c r="AGA16" s="117"/>
      <c r="AGB16" s="117"/>
      <c r="AGC16" s="117"/>
      <c r="AGD16" s="117"/>
      <c r="AGE16" s="117"/>
      <c r="AGF16" s="117"/>
      <c r="AGG16" s="117"/>
      <c r="AGH16" s="117"/>
      <c r="AGI16" s="117"/>
      <c r="AGJ16" s="117"/>
      <c r="AGK16" s="117"/>
      <c r="AGL16" s="117"/>
      <c r="AGM16" s="117"/>
      <c r="AGN16" s="117"/>
      <c r="AGO16" s="117"/>
      <c r="AGP16" s="117"/>
      <c r="AGQ16" s="117"/>
      <c r="AGR16" s="117"/>
      <c r="AGS16" s="117"/>
      <c r="AGT16" s="117"/>
      <c r="AGU16" s="117"/>
      <c r="AGV16" s="117"/>
      <c r="AGW16" s="117"/>
      <c r="AGX16" s="117"/>
      <c r="AGY16" s="117"/>
      <c r="AGZ16" s="117"/>
      <c r="AHA16" s="117"/>
      <c r="AHB16" s="117"/>
      <c r="AHC16" s="117"/>
      <c r="AHD16" s="117"/>
      <c r="AHE16" s="117"/>
      <c r="AHF16" s="117"/>
      <c r="AHG16" s="117"/>
      <c r="AHH16" s="117"/>
      <c r="AHI16" s="117"/>
      <c r="AHJ16" s="117"/>
      <c r="AHK16" s="117"/>
      <c r="AHL16" s="117"/>
      <c r="AHM16" s="117"/>
      <c r="AHN16" s="117"/>
      <c r="AHO16" s="117"/>
      <c r="AHP16" s="117"/>
      <c r="AHQ16" s="117"/>
      <c r="AHR16" s="117"/>
      <c r="AHS16" s="117"/>
      <c r="AHT16" s="117"/>
      <c r="AHU16" s="117"/>
      <c r="AHV16" s="117"/>
      <c r="AHW16" s="117"/>
      <c r="AHX16" s="117"/>
      <c r="AHY16" s="117"/>
      <c r="AHZ16" s="117"/>
      <c r="AIA16" s="117"/>
      <c r="AIB16" s="117"/>
      <c r="AIC16" s="117"/>
      <c r="AID16" s="117"/>
      <c r="AIE16" s="117"/>
      <c r="AIF16" s="117"/>
      <c r="AIG16" s="117"/>
      <c r="AIH16" s="117"/>
      <c r="AII16" s="117"/>
      <c r="AIJ16" s="117"/>
      <c r="AIK16" s="117"/>
      <c r="AIL16" s="117"/>
      <c r="AIM16" s="117"/>
      <c r="AIN16" s="117"/>
      <c r="AIO16" s="117"/>
      <c r="AIP16" s="117"/>
      <c r="AIQ16" s="117"/>
      <c r="AIR16" s="117"/>
      <c r="AIS16" s="117"/>
      <c r="AIT16" s="117"/>
      <c r="AIU16" s="117"/>
      <c r="AIV16" s="117"/>
      <c r="AIW16" s="117"/>
      <c r="AIX16" s="117"/>
      <c r="AIY16" s="117"/>
      <c r="AIZ16" s="117"/>
      <c r="AJA16" s="117"/>
      <c r="AJB16" s="117"/>
      <c r="AJC16" s="117"/>
      <c r="AJD16" s="117"/>
      <c r="AJE16" s="117"/>
      <c r="AJF16" s="117"/>
      <c r="AJG16" s="117"/>
      <c r="AJH16" s="117"/>
      <c r="AJI16" s="117"/>
      <c r="AJJ16" s="117"/>
      <c r="AJK16" s="117"/>
      <c r="AJL16" s="117"/>
      <c r="AJM16" s="117"/>
      <c r="AJN16" s="117"/>
      <c r="AJO16" s="117"/>
      <c r="AJP16" s="117"/>
      <c r="AJQ16" s="117"/>
      <c r="AJR16" s="117"/>
      <c r="AJS16" s="117"/>
      <c r="AJT16" s="117"/>
      <c r="AJU16" s="117"/>
      <c r="AJV16" s="117"/>
      <c r="AJW16" s="117"/>
      <c r="AJX16" s="117"/>
      <c r="AJY16" s="117"/>
      <c r="AJZ16" s="117"/>
      <c r="AKA16" s="117"/>
      <c r="AKB16" s="117"/>
      <c r="AKC16" s="117"/>
      <c r="AKD16" s="117"/>
      <c r="AKE16" s="117"/>
      <c r="AKF16" s="117"/>
      <c r="AKG16" s="117"/>
      <c r="AKH16" s="117"/>
      <c r="AKI16" s="117"/>
      <c r="AKJ16" s="117"/>
      <c r="AKK16" s="117"/>
      <c r="AKL16" s="117"/>
      <c r="AKM16" s="117"/>
      <c r="AKN16" s="117"/>
      <c r="AKO16" s="117"/>
      <c r="AKP16" s="117"/>
      <c r="AKQ16" s="117"/>
      <c r="AKR16" s="117"/>
      <c r="AKS16" s="117"/>
      <c r="AKT16" s="117"/>
      <c r="AKU16" s="117"/>
      <c r="AKV16" s="117"/>
      <c r="AKW16" s="117"/>
      <c r="AKX16" s="117"/>
      <c r="AKY16" s="117"/>
      <c r="AKZ16" s="117"/>
      <c r="ALA16" s="117"/>
      <c r="ALB16" s="117"/>
      <c r="ALC16" s="117"/>
      <c r="ALD16" s="117"/>
      <c r="ALE16" s="117"/>
      <c r="ALF16" s="117"/>
      <c r="ALG16" s="117"/>
      <c r="ALH16" s="117"/>
      <c r="ALI16" s="117"/>
      <c r="ALJ16" s="117"/>
      <c r="ALK16" s="117"/>
      <c r="ALL16" s="117"/>
      <c r="ALM16" s="117"/>
      <c r="ALN16" s="117"/>
      <c r="ALO16" s="117"/>
      <c r="ALP16" s="117"/>
      <c r="ALQ16" s="117"/>
      <c r="ALR16" s="117"/>
      <c r="ALS16" s="117"/>
      <c r="ALT16" s="117"/>
      <c r="ALU16" s="117"/>
      <c r="ALV16" s="117"/>
      <c r="ALW16" s="117"/>
      <c r="ALX16" s="117"/>
      <c r="ALY16" s="117"/>
      <c r="ALZ16" s="117"/>
      <c r="AMA16" s="117"/>
      <c r="AMB16" s="117"/>
      <c r="AMC16" s="117"/>
      <c r="AMD16" s="117"/>
      <c r="AME16" s="117"/>
      <c r="AMF16" s="117"/>
      <c r="AMG16" s="117"/>
      <c r="AMH16" s="117"/>
      <c r="AMI16" s="117"/>
      <c r="AMJ16" s="117"/>
      <c r="AMK16" s="117"/>
      <c r="AML16" s="117"/>
    </row>
    <row r="17" spans="1:1026" ht="47.25">
      <c r="A17" s="109"/>
      <c r="B17" s="110" t="s">
        <v>1412</v>
      </c>
      <c r="C17" s="144">
        <v>250</v>
      </c>
      <c r="D17" s="110" t="s">
        <v>28</v>
      </c>
      <c r="E17" s="135">
        <v>6</v>
      </c>
      <c r="F17" s="135" t="s">
        <v>1210</v>
      </c>
      <c r="G17" s="136" t="s">
        <v>2651</v>
      </c>
      <c r="H17" s="117">
        <f>300000000/1200000</f>
        <v>250</v>
      </c>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7"/>
      <c r="CK17" s="117"/>
      <c r="CL17" s="117"/>
      <c r="CM17" s="117"/>
      <c r="CN17" s="117"/>
      <c r="CO17" s="117"/>
      <c r="CP17" s="117"/>
      <c r="CQ17" s="117"/>
      <c r="CR17" s="117"/>
      <c r="CS17" s="117"/>
      <c r="CT17" s="117"/>
      <c r="CU17" s="117"/>
      <c r="CV17" s="117"/>
      <c r="CW17" s="117"/>
      <c r="CX17" s="117"/>
      <c r="CY17" s="117"/>
      <c r="CZ17" s="117"/>
      <c r="DA17" s="117"/>
      <c r="DB17" s="117"/>
      <c r="DC17" s="117"/>
      <c r="DD17" s="117"/>
      <c r="DE17" s="117"/>
      <c r="DF17" s="117"/>
      <c r="DG17" s="117"/>
      <c r="DH17" s="117"/>
      <c r="DI17" s="117"/>
      <c r="DJ17" s="117"/>
      <c r="DK17" s="117"/>
      <c r="DL17" s="117"/>
      <c r="DM17" s="117"/>
      <c r="DN17" s="117"/>
      <c r="DO17" s="117"/>
      <c r="DP17" s="117"/>
      <c r="DQ17" s="117"/>
      <c r="DR17" s="117"/>
      <c r="DS17" s="117"/>
      <c r="DT17" s="117"/>
      <c r="DU17" s="117"/>
      <c r="DV17" s="117"/>
      <c r="DW17" s="117"/>
      <c r="DX17" s="117"/>
      <c r="DY17" s="117"/>
      <c r="DZ17" s="117"/>
      <c r="EA17" s="117"/>
      <c r="EB17" s="117"/>
      <c r="EC17" s="117"/>
      <c r="ED17" s="117"/>
      <c r="EE17" s="117"/>
      <c r="EF17" s="117"/>
      <c r="EG17" s="117"/>
      <c r="EH17" s="117"/>
      <c r="EI17" s="117"/>
      <c r="EJ17" s="117"/>
      <c r="EK17" s="117"/>
      <c r="EL17" s="117"/>
      <c r="EM17" s="117"/>
      <c r="EN17" s="117"/>
      <c r="EO17" s="117"/>
      <c r="EP17" s="117"/>
      <c r="EQ17" s="117"/>
      <c r="ER17" s="117"/>
      <c r="ES17" s="117"/>
      <c r="ET17" s="117"/>
      <c r="EU17" s="117"/>
      <c r="EV17" s="117"/>
      <c r="EW17" s="117"/>
      <c r="EX17" s="117"/>
      <c r="EY17" s="117"/>
      <c r="EZ17" s="117"/>
      <c r="FA17" s="117"/>
      <c r="FB17" s="117"/>
      <c r="FC17" s="117"/>
      <c r="FD17" s="117"/>
      <c r="FE17" s="117"/>
      <c r="FF17" s="117"/>
      <c r="FG17" s="117"/>
      <c r="FH17" s="117"/>
      <c r="FI17" s="117"/>
      <c r="FJ17" s="117"/>
      <c r="FK17" s="117"/>
      <c r="FL17" s="117"/>
      <c r="FM17" s="117"/>
      <c r="FN17" s="117"/>
      <c r="FO17" s="117"/>
      <c r="FP17" s="117"/>
      <c r="FQ17" s="117"/>
      <c r="FR17" s="117"/>
      <c r="FS17" s="117"/>
      <c r="FT17" s="117"/>
      <c r="FU17" s="117"/>
      <c r="FV17" s="117"/>
      <c r="FW17" s="117"/>
      <c r="FX17" s="117"/>
      <c r="FY17" s="117"/>
      <c r="FZ17" s="117"/>
      <c r="GA17" s="117"/>
      <c r="GB17" s="117"/>
      <c r="GC17" s="117"/>
      <c r="GD17" s="117"/>
      <c r="GE17" s="117"/>
      <c r="GF17" s="117"/>
      <c r="GG17" s="117"/>
      <c r="GH17" s="117"/>
      <c r="GI17" s="117"/>
      <c r="GJ17" s="117"/>
      <c r="GK17" s="117"/>
      <c r="GL17" s="117"/>
      <c r="GM17" s="117"/>
      <c r="GN17" s="117"/>
      <c r="GO17" s="117"/>
      <c r="GP17" s="117"/>
      <c r="GQ17" s="117"/>
      <c r="GR17" s="117"/>
      <c r="GS17" s="117"/>
      <c r="GT17" s="117"/>
      <c r="GU17" s="117"/>
      <c r="GV17" s="117"/>
      <c r="GW17" s="117"/>
      <c r="GX17" s="117"/>
      <c r="GY17" s="117"/>
      <c r="GZ17" s="117"/>
      <c r="HA17" s="117"/>
      <c r="HB17" s="117"/>
      <c r="HC17" s="117"/>
      <c r="HD17" s="117"/>
      <c r="HE17" s="117"/>
      <c r="HF17" s="117"/>
      <c r="HG17" s="117"/>
      <c r="HH17" s="117"/>
      <c r="HI17" s="117"/>
      <c r="HJ17" s="117"/>
      <c r="HK17" s="117"/>
      <c r="HL17" s="117"/>
      <c r="HM17" s="117"/>
      <c r="HN17" s="117"/>
      <c r="HO17" s="117"/>
      <c r="HP17" s="117"/>
      <c r="HQ17" s="117"/>
      <c r="HR17" s="117"/>
      <c r="HS17" s="117"/>
      <c r="HT17" s="117"/>
      <c r="HU17" s="117"/>
      <c r="HV17" s="117"/>
      <c r="HW17" s="117"/>
      <c r="HX17" s="117"/>
      <c r="HY17" s="117"/>
      <c r="HZ17" s="117"/>
      <c r="IA17" s="117"/>
      <c r="IB17" s="117"/>
      <c r="IC17" s="117"/>
      <c r="ID17" s="117"/>
      <c r="IE17" s="117"/>
      <c r="IF17" s="117"/>
      <c r="IG17" s="117"/>
      <c r="IH17" s="117"/>
      <c r="II17" s="117"/>
      <c r="IJ17" s="117"/>
      <c r="IK17" s="117"/>
      <c r="IL17" s="117"/>
      <c r="IM17" s="117"/>
      <c r="IN17" s="117"/>
      <c r="IO17" s="117"/>
      <c r="IP17" s="117"/>
      <c r="IQ17" s="117"/>
      <c r="IR17" s="117"/>
      <c r="IS17" s="117"/>
      <c r="IT17" s="117"/>
      <c r="IU17" s="117"/>
      <c r="IV17" s="117"/>
      <c r="IW17" s="117"/>
      <c r="IX17" s="117"/>
      <c r="IY17" s="117"/>
      <c r="IZ17" s="117"/>
      <c r="JA17" s="117"/>
      <c r="JB17" s="117"/>
      <c r="JC17" s="117"/>
      <c r="JD17" s="117"/>
      <c r="JE17" s="117"/>
      <c r="JF17" s="117"/>
      <c r="JG17" s="117"/>
      <c r="JH17" s="117"/>
      <c r="JI17" s="117"/>
      <c r="JJ17" s="117"/>
      <c r="JK17" s="117"/>
      <c r="JL17" s="117"/>
      <c r="JM17" s="117"/>
      <c r="JN17" s="117"/>
      <c r="JO17" s="117"/>
      <c r="JP17" s="117"/>
      <c r="JQ17" s="117"/>
      <c r="JR17" s="117"/>
      <c r="JS17" s="117"/>
      <c r="JT17" s="117"/>
      <c r="JU17" s="117"/>
      <c r="JV17" s="117"/>
      <c r="JW17" s="117"/>
      <c r="JX17" s="117"/>
      <c r="JY17" s="117"/>
      <c r="JZ17" s="117"/>
      <c r="KA17" s="117"/>
      <c r="KB17" s="117"/>
      <c r="KC17" s="117"/>
      <c r="KD17" s="117"/>
      <c r="KE17" s="117"/>
      <c r="KF17" s="117"/>
      <c r="KG17" s="117"/>
      <c r="KH17" s="117"/>
      <c r="KI17" s="117"/>
      <c r="KJ17" s="117"/>
      <c r="KK17" s="117"/>
      <c r="KL17" s="117"/>
      <c r="KM17" s="117"/>
      <c r="KN17" s="117"/>
      <c r="KO17" s="117"/>
      <c r="KP17" s="117"/>
      <c r="KQ17" s="117"/>
      <c r="KR17" s="117"/>
      <c r="KS17" s="117"/>
      <c r="KT17" s="117"/>
      <c r="KU17" s="117"/>
      <c r="KV17" s="117"/>
      <c r="KW17" s="117"/>
      <c r="KX17" s="117"/>
      <c r="KY17" s="117"/>
      <c r="KZ17" s="117"/>
      <c r="LA17" s="117"/>
      <c r="LB17" s="117"/>
      <c r="LC17" s="117"/>
      <c r="LD17" s="117"/>
      <c r="LE17" s="117"/>
      <c r="LF17" s="117"/>
      <c r="LG17" s="117"/>
      <c r="LH17" s="117"/>
      <c r="LI17" s="117"/>
      <c r="LJ17" s="117"/>
      <c r="LK17" s="117"/>
      <c r="LL17" s="117"/>
      <c r="LM17" s="117"/>
      <c r="LN17" s="117"/>
      <c r="LO17" s="117"/>
      <c r="LP17" s="117"/>
      <c r="LQ17" s="117"/>
      <c r="LR17" s="117"/>
      <c r="LS17" s="117"/>
      <c r="LT17" s="117"/>
      <c r="LU17" s="117"/>
      <c r="LV17" s="117"/>
      <c r="LW17" s="117"/>
      <c r="LX17" s="117"/>
      <c r="LY17" s="117"/>
      <c r="LZ17" s="117"/>
      <c r="MA17" s="117"/>
      <c r="MB17" s="117"/>
      <c r="MC17" s="117"/>
      <c r="MD17" s="117"/>
      <c r="ME17" s="117"/>
      <c r="MF17" s="117"/>
      <c r="MG17" s="117"/>
      <c r="MH17" s="117"/>
      <c r="MI17" s="117"/>
      <c r="MJ17" s="117"/>
      <c r="MK17" s="117"/>
      <c r="ML17" s="117"/>
      <c r="MM17" s="117"/>
      <c r="MN17" s="117"/>
      <c r="MO17" s="117"/>
      <c r="MP17" s="117"/>
      <c r="MQ17" s="117"/>
      <c r="MR17" s="117"/>
      <c r="MS17" s="117"/>
      <c r="MT17" s="117"/>
      <c r="MU17" s="117"/>
      <c r="MV17" s="117"/>
      <c r="MW17" s="117"/>
      <c r="MX17" s="117"/>
      <c r="MY17" s="117"/>
      <c r="MZ17" s="117"/>
      <c r="NA17" s="117"/>
      <c r="NB17" s="117"/>
      <c r="NC17" s="117"/>
      <c r="ND17" s="117"/>
      <c r="NE17" s="117"/>
      <c r="NF17" s="117"/>
      <c r="NG17" s="117"/>
      <c r="NH17" s="117"/>
      <c r="NI17" s="117"/>
      <c r="NJ17" s="117"/>
      <c r="NK17" s="117"/>
      <c r="NL17" s="117"/>
      <c r="NM17" s="117"/>
      <c r="NN17" s="117"/>
      <c r="NO17" s="117"/>
      <c r="NP17" s="117"/>
      <c r="NQ17" s="117"/>
      <c r="NR17" s="117"/>
      <c r="NS17" s="117"/>
      <c r="NT17" s="117"/>
      <c r="NU17" s="117"/>
      <c r="NV17" s="117"/>
      <c r="NW17" s="117"/>
      <c r="NX17" s="117"/>
      <c r="NY17" s="117"/>
      <c r="NZ17" s="117"/>
      <c r="OA17" s="117"/>
      <c r="OB17" s="117"/>
      <c r="OC17" s="117"/>
      <c r="OD17" s="117"/>
      <c r="OE17" s="117"/>
      <c r="OF17" s="117"/>
      <c r="OG17" s="117"/>
      <c r="OH17" s="117"/>
      <c r="OI17" s="117"/>
      <c r="OJ17" s="117"/>
      <c r="OK17" s="117"/>
      <c r="OL17" s="117"/>
      <c r="OM17" s="117"/>
      <c r="ON17" s="117"/>
      <c r="OO17" s="117"/>
      <c r="OP17" s="117"/>
      <c r="OQ17" s="117"/>
      <c r="OR17" s="117"/>
      <c r="OS17" s="117"/>
      <c r="OT17" s="117"/>
      <c r="OU17" s="117"/>
      <c r="OV17" s="117"/>
      <c r="OW17" s="117"/>
      <c r="OX17" s="117"/>
      <c r="OY17" s="117"/>
      <c r="OZ17" s="117"/>
      <c r="PA17" s="117"/>
      <c r="PB17" s="117"/>
      <c r="PC17" s="117"/>
      <c r="PD17" s="117"/>
      <c r="PE17" s="117"/>
      <c r="PF17" s="117"/>
      <c r="PG17" s="117"/>
      <c r="PH17" s="117"/>
      <c r="PI17" s="117"/>
      <c r="PJ17" s="117"/>
      <c r="PK17" s="117"/>
      <c r="PL17" s="117"/>
      <c r="PM17" s="117"/>
      <c r="PN17" s="117"/>
      <c r="PO17" s="117"/>
      <c r="PP17" s="117"/>
      <c r="PQ17" s="117"/>
      <c r="PR17" s="117"/>
      <c r="PS17" s="117"/>
      <c r="PT17" s="117"/>
      <c r="PU17" s="117"/>
      <c r="PV17" s="117"/>
      <c r="PW17" s="117"/>
      <c r="PX17" s="117"/>
      <c r="PY17" s="117"/>
      <c r="PZ17" s="117"/>
      <c r="QA17" s="117"/>
      <c r="QB17" s="117"/>
      <c r="QC17" s="117"/>
      <c r="QD17" s="117"/>
      <c r="QE17" s="117"/>
      <c r="QF17" s="117"/>
      <c r="QG17" s="117"/>
      <c r="QH17" s="117"/>
      <c r="QI17" s="117"/>
      <c r="QJ17" s="117"/>
      <c r="QK17" s="117"/>
      <c r="QL17" s="117"/>
      <c r="QM17" s="117"/>
      <c r="QN17" s="117"/>
      <c r="QO17" s="117"/>
      <c r="QP17" s="117"/>
      <c r="QQ17" s="117"/>
      <c r="QR17" s="117"/>
      <c r="QS17" s="117"/>
      <c r="QT17" s="117"/>
      <c r="QU17" s="117"/>
      <c r="QV17" s="117"/>
      <c r="QW17" s="117"/>
      <c r="QX17" s="117"/>
      <c r="QY17" s="117"/>
      <c r="QZ17" s="117"/>
      <c r="RA17" s="117"/>
      <c r="RB17" s="117"/>
      <c r="RC17" s="117"/>
      <c r="RD17" s="117"/>
      <c r="RE17" s="117"/>
      <c r="RF17" s="117"/>
      <c r="RG17" s="117"/>
      <c r="RH17" s="117"/>
      <c r="RI17" s="117"/>
      <c r="RJ17" s="117"/>
      <c r="RK17" s="117"/>
      <c r="RL17" s="117"/>
      <c r="RM17" s="117"/>
      <c r="RN17" s="117"/>
      <c r="RO17" s="117"/>
      <c r="RP17" s="117"/>
      <c r="RQ17" s="117"/>
      <c r="RR17" s="117"/>
      <c r="RS17" s="117"/>
      <c r="RT17" s="117"/>
      <c r="RU17" s="117"/>
      <c r="RV17" s="117"/>
      <c r="RW17" s="117"/>
      <c r="RX17" s="117"/>
      <c r="RY17" s="117"/>
      <c r="RZ17" s="117"/>
      <c r="SA17" s="117"/>
      <c r="SB17" s="117"/>
      <c r="SC17" s="117"/>
      <c r="SD17" s="117"/>
      <c r="SE17" s="117"/>
      <c r="SF17" s="117"/>
      <c r="SG17" s="117"/>
      <c r="SH17" s="117"/>
      <c r="SI17" s="117"/>
      <c r="SJ17" s="117"/>
      <c r="SK17" s="117"/>
      <c r="SL17" s="117"/>
      <c r="SM17" s="117"/>
      <c r="SN17" s="117"/>
      <c r="SO17" s="117"/>
      <c r="SP17" s="117"/>
      <c r="SQ17" s="117"/>
      <c r="SR17" s="117"/>
      <c r="SS17" s="117"/>
      <c r="ST17" s="117"/>
      <c r="SU17" s="117"/>
      <c r="SV17" s="117"/>
      <c r="SW17" s="117"/>
      <c r="SX17" s="117"/>
      <c r="SY17" s="117"/>
      <c r="SZ17" s="117"/>
      <c r="TA17" s="117"/>
      <c r="TB17" s="117"/>
      <c r="TC17" s="117"/>
      <c r="TD17" s="117"/>
      <c r="TE17" s="117"/>
      <c r="TF17" s="117"/>
      <c r="TG17" s="117"/>
      <c r="TH17" s="117"/>
      <c r="TI17" s="117"/>
      <c r="TJ17" s="117"/>
      <c r="TK17" s="117"/>
      <c r="TL17" s="117"/>
      <c r="TM17" s="117"/>
      <c r="TN17" s="117"/>
      <c r="TO17" s="117"/>
      <c r="TP17" s="117"/>
      <c r="TQ17" s="117"/>
      <c r="TR17" s="117"/>
      <c r="TS17" s="117"/>
      <c r="TT17" s="117"/>
      <c r="TU17" s="117"/>
      <c r="TV17" s="117"/>
      <c r="TW17" s="117"/>
      <c r="TX17" s="117"/>
      <c r="TY17" s="117"/>
      <c r="TZ17" s="117"/>
      <c r="UA17" s="117"/>
      <c r="UB17" s="117"/>
      <c r="UC17" s="117"/>
      <c r="UD17" s="117"/>
      <c r="UE17" s="117"/>
      <c r="UF17" s="117"/>
      <c r="UG17" s="117"/>
      <c r="UH17" s="117"/>
      <c r="UI17" s="117"/>
      <c r="UJ17" s="117"/>
      <c r="UK17" s="117"/>
      <c r="UL17" s="117"/>
      <c r="UM17" s="117"/>
      <c r="UN17" s="117"/>
      <c r="UO17" s="117"/>
      <c r="UP17" s="117"/>
      <c r="UQ17" s="117"/>
      <c r="UR17" s="117"/>
      <c r="US17" s="117"/>
      <c r="UT17" s="117"/>
      <c r="UU17" s="117"/>
      <c r="UV17" s="117"/>
      <c r="UW17" s="117"/>
      <c r="UX17" s="117"/>
      <c r="UY17" s="117"/>
      <c r="UZ17" s="117"/>
      <c r="VA17" s="117"/>
      <c r="VB17" s="117"/>
      <c r="VC17" s="117"/>
      <c r="VD17" s="117"/>
      <c r="VE17" s="117"/>
      <c r="VF17" s="117"/>
      <c r="VG17" s="117"/>
      <c r="VH17" s="117"/>
      <c r="VI17" s="117"/>
      <c r="VJ17" s="117"/>
      <c r="VK17" s="117"/>
      <c r="VL17" s="117"/>
      <c r="VM17" s="117"/>
      <c r="VN17" s="117"/>
      <c r="VO17" s="117"/>
      <c r="VP17" s="117"/>
      <c r="VQ17" s="117"/>
      <c r="VR17" s="117"/>
      <c r="VS17" s="117"/>
      <c r="VT17" s="117"/>
      <c r="VU17" s="117"/>
      <c r="VV17" s="117"/>
      <c r="VW17" s="117"/>
      <c r="VX17" s="117"/>
      <c r="VY17" s="117"/>
      <c r="VZ17" s="117"/>
      <c r="WA17" s="117"/>
      <c r="WB17" s="117"/>
      <c r="WC17" s="117"/>
      <c r="WD17" s="117"/>
      <c r="WE17" s="117"/>
      <c r="WF17" s="117"/>
      <c r="WG17" s="117"/>
      <c r="WH17" s="117"/>
      <c r="WI17" s="117"/>
      <c r="WJ17" s="117"/>
      <c r="WK17" s="117"/>
      <c r="WL17" s="117"/>
      <c r="WM17" s="117"/>
      <c r="WN17" s="117"/>
      <c r="WO17" s="117"/>
      <c r="WP17" s="117"/>
      <c r="WQ17" s="117"/>
      <c r="WR17" s="117"/>
      <c r="WS17" s="117"/>
      <c r="WT17" s="117"/>
      <c r="WU17" s="117"/>
      <c r="WV17" s="117"/>
      <c r="WW17" s="117"/>
      <c r="WX17" s="117"/>
      <c r="WY17" s="117"/>
      <c r="WZ17" s="117"/>
      <c r="XA17" s="117"/>
      <c r="XB17" s="117"/>
      <c r="XC17" s="117"/>
      <c r="XD17" s="117"/>
      <c r="XE17" s="117"/>
      <c r="XF17" s="117"/>
      <c r="XG17" s="117"/>
      <c r="XH17" s="117"/>
      <c r="XI17" s="117"/>
      <c r="XJ17" s="117"/>
      <c r="XK17" s="117"/>
      <c r="XL17" s="117"/>
      <c r="XM17" s="117"/>
      <c r="XN17" s="117"/>
      <c r="XO17" s="117"/>
      <c r="XP17" s="117"/>
      <c r="XQ17" s="117"/>
      <c r="XR17" s="117"/>
      <c r="XS17" s="117"/>
      <c r="XT17" s="117"/>
      <c r="XU17" s="117"/>
      <c r="XV17" s="117"/>
      <c r="XW17" s="117"/>
      <c r="XX17" s="117"/>
      <c r="XY17" s="117"/>
      <c r="XZ17" s="117"/>
      <c r="YA17" s="117"/>
      <c r="YB17" s="117"/>
      <c r="YC17" s="117"/>
      <c r="YD17" s="117"/>
      <c r="YE17" s="117"/>
      <c r="YF17" s="117"/>
      <c r="YG17" s="117"/>
      <c r="YH17" s="117"/>
      <c r="YI17" s="117"/>
      <c r="YJ17" s="117"/>
      <c r="YK17" s="117"/>
      <c r="YL17" s="117"/>
      <c r="YM17" s="117"/>
      <c r="YN17" s="117"/>
      <c r="YO17" s="117"/>
      <c r="YP17" s="117"/>
      <c r="YQ17" s="117"/>
      <c r="YR17" s="117"/>
      <c r="YS17" s="117"/>
      <c r="YT17" s="117"/>
      <c r="YU17" s="117"/>
      <c r="YV17" s="117"/>
      <c r="YW17" s="117"/>
      <c r="YX17" s="117"/>
      <c r="YY17" s="117"/>
      <c r="YZ17" s="117"/>
      <c r="ZA17" s="117"/>
      <c r="ZB17" s="117"/>
      <c r="ZC17" s="117"/>
      <c r="ZD17" s="117"/>
      <c r="ZE17" s="117"/>
      <c r="ZF17" s="117"/>
      <c r="ZG17" s="117"/>
      <c r="ZH17" s="117"/>
      <c r="ZI17" s="117"/>
      <c r="ZJ17" s="117"/>
      <c r="ZK17" s="117"/>
      <c r="ZL17" s="117"/>
      <c r="ZM17" s="117"/>
      <c r="ZN17" s="117"/>
      <c r="ZO17" s="117"/>
      <c r="ZP17" s="117"/>
      <c r="ZQ17" s="117"/>
      <c r="ZR17" s="117"/>
      <c r="ZS17" s="117"/>
      <c r="ZT17" s="117"/>
      <c r="ZU17" s="117"/>
      <c r="ZV17" s="117"/>
      <c r="ZW17" s="117"/>
      <c r="ZX17" s="117"/>
      <c r="ZY17" s="117"/>
      <c r="ZZ17" s="117"/>
      <c r="AAA17" s="117"/>
      <c r="AAB17" s="117"/>
      <c r="AAC17" s="117"/>
      <c r="AAD17" s="117"/>
      <c r="AAE17" s="117"/>
      <c r="AAF17" s="117"/>
      <c r="AAG17" s="117"/>
      <c r="AAH17" s="117"/>
      <c r="AAI17" s="117"/>
      <c r="AAJ17" s="117"/>
      <c r="AAK17" s="117"/>
      <c r="AAL17" s="117"/>
      <c r="AAM17" s="117"/>
      <c r="AAN17" s="117"/>
      <c r="AAO17" s="117"/>
      <c r="AAP17" s="117"/>
      <c r="AAQ17" s="117"/>
      <c r="AAR17" s="117"/>
      <c r="AAS17" s="117"/>
      <c r="AAT17" s="117"/>
      <c r="AAU17" s="117"/>
      <c r="AAV17" s="117"/>
      <c r="AAW17" s="117"/>
      <c r="AAX17" s="117"/>
      <c r="AAY17" s="117"/>
      <c r="AAZ17" s="117"/>
      <c r="ABA17" s="117"/>
      <c r="ABB17" s="117"/>
      <c r="ABC17" s="117"/>
      <c r="ABD17" s="117"/>
      <c r="ABE17" s="117"/>
      <c r="ABF17" s="117"/>
      <c r="ABG17" s="117"/>
      <c r="ABH17" s="117"/>
      <c r="ABI17" s="117"/>
      <c r="ABJ17" s="117"/>
      <c r="ABK17" s="117"/>
      <c r="ABL17" s="117"/>
      <c r="ABM17" s="117"/>
      <c r="ABN17" s="117"/>
      <c r="ABO17" s="117"/>
      <c r="ABP17" s="117"/>
      <c r="ABQ17" s="117"/>
      <c r="ABR17" s="117"/>
      <c r="ABS17" s="117"/>
      <c r="ABT17" s="117"/>
      <c r="ABU17" s="117"/>
      <c r="ABV17" s="117"/>
      <c r="ABW17" s="117"/>
      <c r="ABX17" s="117"/>
      <c r="ABY17" s="117"/>
      <c r="ABZ17" s="117"/>
      <c r="ACA17" s="117"/>
      <c r="ACB17" s="117"/>
      <c r="ACC17" s="117"/>
      <c r="ACD17" s="117"/>
      <c r="ACE17" s="117"/>
      <c r="ACF17" s="117"/>
      <c r="ACG17" s="117"/>
      <c r="ACH17" s="117"/>
      <c r="ACI17" s="117"/>
      <c r="ACJ17" s="117"/>
      <c r="ACK17" s="117"/>
      <c r="ACL17" s="117"/>
      <c r="ACM17" s="117"/>
      <c r="ACN17" s="117"/>
      <c r="ACO17" s="117"/>
      <c r="ACP17" s="117"/>
      <c r="ACQ17" s="117"/>
      <c r="ACR17" s="117"/>
      <c r="ACS17" s="117"/>
      <c r="ACT17" s="117"/>
      <c r="ACU17" s="117"/>
      <c r="ACV17" s="117"/>
      <c r="ACW17" s="117"/>
      <c r="ACX17" s="117"/>
      <c r="ACY17" s="117"/>
      <c r="ACZ17" s="117"/>
      <c r="ADA17" s="117"/>
      <c r="ADB17" s="117"/>
      <c r="ADC17" s="117"/>
      <c r="ADD17" s="117"/>
      <c r="ADE17" s="117"/>
      <c r="ADF17" s="117"/>
      <c r="ADG17" s="117"/>
      <c r="ADH17" s="117"/>
      <c r="ADI17" s="117"/>
      <c r="ADJ17" s="117"/>
      <c r="ADK17" s="117"/>
      <c r="ADL17" s="117"/>
      <c r="ADM17" s="117"/>
      <c r="ADN17" s="117"/>
      <c r="ADO17" s="117"/>
      <c r="ADP17" s="117"/>
      <c r="ADQ17" s="117"/>
      <c r="ADR17" s="117"/>
      <c r="ADS17" s="117"/>
      <c r="ADT17" s="117"/>
      <c r="ADU17" s="117"/>
      <c r="ADV17" s="117"/>
      <c r="ADW17" s="117"/>
      <c r="ADX17" s="117"/>
      <c r="ADY17" s="117"/>
      <c r="ADZ17" s="117"/>
      <c r="AEA17" s="117"/>
      <c r="AEB17" s="117"/>
      <c r="AEC17" s="117"/>
      <c r="AED17" s="117"/>
      <c r="AEE17" s="117"/>
      <c r="AEF17" s="117"/>
      <c r="AEG17" s="117"/>
      <c r="AEH17" s="117"/>
      <c r="AEI17" s="117"/>
      <c r="AEJ17" s="117"/>
      <c r="AEK17" s="117"/>
      <c r="AEL17" s="117"/>
      <c r="AEM17" s="117"/>
      <c r="AEN17" s="117"/>
      <c r="AEO17" s="117"/>
      <c r="AEP17" s="117"/>
      <c r="AEQ17" s="117"/>
      <c r="AER17" s="117"/>
      <c r="AES17" s="117"/>
      <c r="AET17" s="117"/>
      <c r="AEU17" s="117"/>
      <c r="AEV17" s="117"/>
      <c r="AEW17" s="117"/>
      <c r="AEX17" s="117"/>
      <c r="AEY17" s="117"/>
      <c r="AEZ17" s="117"/>
      <c r="AFA17" s="117"/>
      <c r="AFB17" s="117"/>
      <c r="AFC17" s="117"/>
      <c r="AFD17" s="117"/>
      <c r="AFE17" s="117"/>
      <c r="AFF17" s="117"/>
      <c r="AFG17" s="117"/>
      <c r="AFH17" s="117"/>
      <c r="AFI17" s="117"/>
      <c r="AFJ17" s="117"/>
      <c r="AFK17" s="117"/>
      <c r="AFL17" s="117"/>
      <c r="AFM17" s="117"/>
      <c r="AFN17" s="117"/>
      <c r="AFO17" s="117"/>
      <c r="AFP17" s="117"/>
      <c r="AFQ17" s="117"/>
      <c r="AFR17" s="117"/>
      <c r="AFS17" s="117"/>
      <c r="AFT17" s="117"/>
      <c r="AFU17" s="117"/>
      <c r="AFV17" s="117"/>
      <c r="AFW17" s="117"/>
      <c r="AFX17" s="117"/>
      <c r="AFY17" s="117"/>
      <c r="AFZ17" s="117"/>
      <c r="AGA17" s="117"/>
      <c r="AGB17" s="117"/>
      <c r="AGC17" s="117"/>
      <c r="AGD17" s="117"/>
      <c r="AGE17" s="117"/>
      <c r="AGF17" s="117"/>
      <c r="AGG17" s="117"/>
      <c r="AGH17" s="117"/>
      <c r="AGI17" s="117"/>
      <c r="AGJ17" s="117"/>
      <c r="AGK17" s="117"/>
      <c r="AGL17" s="117"/>
      <c r="AGM17" s="117"/>
      <c r="AGN17" s="117"/>
      <c r="AGO17" s="117"/>
      <c r="AGP17" s="117"/>
      <c r="AGQ17" s="117"/>
      <c r="AGR17" s="117"/>
      <c r="AGS17" s="117"/>
      <c r="AGT17" s="117"/>
      <c r="AGU17" s="117"/>
      <c r="AGV17" s="117"/>
      <c r="AGW17" s="117"/>
      <c r="AGX17" s="117"/>
      <c r="AGY17" s="117"/>
      <c r="AGZ17" s="117"/>
      <c r="AHA17" s="117"/>
      <c r="AHB17" s="117"/>
      <c r="AHC17" s="117"/>
      <c r="AHD17" s="117"/>
      <c r="AHE17" s="117"/>
      <c r="AHF17" s="117"/>
      <c r="AHG17" s="117"/>
      <c r="AHH17" s="117"/>
      <c r="AHI17" s="117"/>
      <c r="AHJ17" s="117"/>
      <c r="AHK17" s="117"/>
      <c r="AHL17" s="117"/>
      <c r="AHM17" s="117"/>
      <c r="AHN17" s="117"/>
      <c r="AHO17" s="117"/>
      <c r="AHP17" s="117"/>
      <c r="AHQ17" s="117"/>
      <c r="AHR17" s="117"/>
      <c r="AHS17" s="117"/>
      <c r="AHT17" s="117"/>
      <c r="AHU17" s="117"/>
      <c r="AHV17" s="117"/>
      <c r="AHW17" s="117"/>
      <c r="AHX17" s="117"/>
      <c r="AHY17" s="117"/>
      <c r="AHZ17" s="117"/>
      <c r="AIA17" s="117"/>
      <c r="AIB17" s="117"/>
      <c r="AIC17" s="117"/>
      <c r="AID17" s="117"/>
      <c r="AIE17" s="117"/>
      <c r="AIF17" s="117"/>
      <c r="AIG17" s="117"/>
      <c r="AIH17" s="117"/>
      <c r="AII17" s="117"/>
      <c r="AIJ17" s="117"/>
      <c r="AIK17" s="117"/>
      <c r="AIL17" s="117"/>
      <c r="AIM17" s="117"/>
      <c r="AIN17" s="117"/>
      <c r="AIO17" s="117"/>
      <c r="AIP17" s="117"/>
      <c r="AIQ17" s="117"/>
      <c r="AIR17" s="117"/>
      <c r="AIS17" s="117"/>
      <c r="AIT17" s="117"/>
      <c r="AIU17" s="117"/>
      <c r="AIV17" s="117"/>
      <c r="AIW17" s="117"/>
      <c r="AIX17" s="117"/>
      <c r="AIY17" s="117"/>
      <c r="AIZ17" s="117"/>
      <c r="AJA17" s="117"/>
      <c r="AJB17" s="117"/>
      <c r="AJC17" s="117"/>
      <c r="AJD17" s="117"/>
      <c r="AJE17" s="117"/>
      <c r="AJF17" s="117"/>
      <c r="AJG17" s="117"/>
      <c r="AJH17" s="117"/>
      <c r="AJI17" s="117"/>
      <c r="AJJ17" s="117"/>
      <c r="AJK17" s="117"/>
      <c r="AJL17" s="117"/>
      <c r="AJM17" s="117"/>
      <c r="AJN17" s="117"/>
      <c r="AJO17" s="117"/>
      <c r="AJP17" s="117"/>
      <c r="AJQ17" s="117"/>
      <c r="AJR17" s="117"/>
      <c r="AJS17" s="117"/>
      <c r="AJT17" s="117"/>
      <c r="AJU17" s="117"/>
      <c r="AJV17" s="117"/>
      <c r="AJW17" s="117"/>
      <c r="AJX17" s="117"/>
      <c r="AJY17" s="117"/>
      <c r="AJZ17" s="117"/>
      <c r="AKA17" s="117"/>
      <c r="AKB17" s="117"/>
      <c r="AKC17" s="117"/>
      <c r="AKD17" s="117"/>
      <c r="AKE17" s="117"/>
      <c r="AKF17" s="117"/>
      <c r="AKG17" s="117"/>
      <c r="AKH17" s="117"/>
      <c r="AKI17" s="117"/>
      <c r="AKJ17" s="117"/>
      <c r="AKK17" s="117"/>
      <c r="AKL17" s="117"/>
      <c r="AKM17" s="117"/>
      <c r="AKN17" s="117"/>
      <c r="AKO17" s="117"/>
      <c r="AKP17" s="117"/>
      <c r="AKQ17" s="117"/>
      <c r="AKR17" s="117"/>
      <c r="AKS17" s="117"/>
      <c r="AKT17" s="117"/>
      <c r="AKU17" s="117"/>
      <c r="AKV17" s="117"/>
      <c r="AKW17" s="117"/>
      <c r="AKX17" s="117"/>
      <c r="AKY17" s="117"/>
      <c r="AKZ17" s="117"/>
      <c r="ALA17" s="117"/>
      <c r="ALB17" s="117"/>
      <c r="ALC17" s="117"/>
      <c r="ALD17" s="117"/>
      <c r="ALE17" s="117"/>
      <c r="ALF17" s="117"/>
      <c r="ALG17" s="117"/>
      <c r="ALH17" s="117"/>
      <c r="ALI17" s="117"/>
      <c r="ALJ17" s="117"/>
      <c r="ALK17" s="117"/>
      <c r="ALL17" s="117"/>
      <c r="ALM17" s="117"/>
      <c r="ALN17" s="117"/>
      <c r="ALO17" s="117"/>
      <c r="ALP17" s="117"/>
      <c r="ALQ17" s="117"/>
      <c r="ALR17" s="117"/>
      <c r="ALS17" s="117"/>
      <c r="ALT17" s="117"/>
      <c r="ALU17" s="117"/>
      <c r="ALV17" s="117"/>
      <c r="ALW17" s="117"/>
      <c r="ALX17" s="117"/>
      <c r="ALY17" s="117"/>
      <c r="ALZ17" s="117"/>
      <c r="AMA17" s="117"/>
      <c r="AMB17" s="117"/>
      <c r="AMC17" s="117"/>
      <c r="AMD17" s="117"/>
      <c r="AME17" s="117"/>
      <c r="AMF17" s="117"/>
      <c r="AMG17" s="117"/>
      <c r="AMH17" s="117"/>
      <c r="AMI17" s="117"/>
      <c r="AMJ17" s="117"/>
      <c r="AMK17" s="117"/>
      <c r="AML17" s="117"/>
    </row>
    <row r="18" spans="1:1026" ht="63">
      <c r="A18" s="109"/>
      <c r="B18" s="110" t="s">
        <v>1413</v>
      </c>
      <c r="C18" s="117">
        <v>0.25</v>
      </c>
      <c r="D18" s="110" t="s">
        <v>31</v>
      </c>
      <c r="E18" s="135">
        <v>8</v>
      </c>
      <c r="F18" s="135"/>
      <c r="G18" s="136" t="s">
        <v>2658</v>
      </c>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17"/>
      <c r="BV18" s="117"/>
      <c r="BW18" s="117"/>
      <c r="BX18" s="117"/>
      <c r="BY18" s="117"/>
      <c r="BZ18" s="117"/>
      <c r="CA18" s="117"/>
      <c r="CB18" s="117"/>
      <c r="CC18" s="117"/>
      <c r="CD18" s="117"/>
      <c r="CE18" s="117"/>
      <c r="CF18" s="117"/>
      <c r="CG18" s="117"/>
      <c r="CH18" s="117"/>
      <c r="CI18" s="117"/>
      <c r="CJ18" s="117"/>
      <c r="CK18" s="117"/>
      <c r="CL18" s="117"/>
      <c r="CM18" s="117"/>
      <c r="CN18" s="117"/>
      <c r="CO18" s="117"/>
      <c r="CP18" s="117"/>
      <c r="CQ18" s="117"/>
      <c r="CR18" s="117"/>
      <c r="CS18" s="117"/>
      <c r="CT18" s="117"/>
      <c r="CU18" s="117"/>
      <c r="CV18" s="117"/>
      <c r="CW18" s="117"/>
      <c r="CX18" s="117"/>
      <c r="CY18" s="117"/>
      <c r="CZ18" s="117"/>
      <c r="DA18" s="117"/>
      <c r="DB18" s="117"/>
      <c r="DC18" s="117"/>
      <c r="DD18" s="117"/>
      <c r="DE18" s="117"/>
      <c r="DF18" s="117"/>
      <c r="DG18" s="117"/>
      <c r="DH18" s="117"/>
      <c r="DI18" s="117"/>
      <c r="DJ18" s="117"/>
      <c r="DK18" s="117"/>
      <c r="DL18" s="117"/>
      <c r="DM18" s="117"/>
      <c r="DN18" s="117"/>
      <c r="DO18" s="117"/>
      <c r="DP18" s="117"/>
      <c r="DQ18" s="117"/>
      <c r="DR18" s="117"/>
      <c r="DS18" s="117"/>
      <c r="DT18" s="117"/>
      <c r="DU18" s="117"/>
      <c r="DV18" s="117"/>
      <c r="DW18" s="117"/>
      <c r="DX18" s="117"/>
      <c r="DY18" s="117"/>
      <c r="DZ18" s="117"/>
      <c r="EA18" s="117"/>
      <c r="EB18" s="117"/>
      <c r="EC18" s="117"/>
      <c r="ED18" s="117"/>
      <c r="EE18" s="117"/>
      <c r="EF18" s="117"/>
      <c r="EG18" s="117"/>
      <c r="EH18" s="117"/>
      <c r="EI18" s="117"/>
      <c r="EJ18" s="117"/>
      <c r="EK18" s="117"/>
      <c r="EL18" s="117"/>
      <c r="EM18" s="117"/>
      <c r="EN18" s="117"/>
      <c r="EO18" s="117"/>
      <c r="EP18" s="117"/>
      <c r="EQ18" s="117"/>
      <c r="ER18" s="117"/>
      <c r="ES18" s="117"/>
      <c r="ET18" s="117"/>
      <c r="EU18" s="117"/>
      <c r="EV18" s="117"/>
      <c r="EW18" s="117"/>
      <c r="EX18" s="117"/>
      <c r="EY18" s="117"/>
      <c r="EZ18" s="117"/>
      <c r="FA18" s="117"/>
      <c r="FB18" s="117"/>
      <c r="FC18" s="117"/>
      <c r="FD18" s="117"/>
      <c r="FE18" s="117"/>
      <c r="FF18" s="117"/>
      <c r="FG18" s="117"/>
      <c r="FH18" s="117"/>
      <c r="FI18" s="117"/>
      <c r="FJ18" s="117"/>
      <c r="FK18" s="117"/>
      <c r="FL18" s="117"/>
      <c r="FM18" s="117"/>
      <c r="FN18" s="117"/>
      <c r="FO18" s="117"/>
      <c r="FP18" s="117"/>
      <c r="FQ18" s="117"/>
      <c r="FR18" s="117"/>
      <c r="FS18" s="117"/>
      <c r="FT18" s="117"/>
      <c r="FU18" s="117"/>
      <c r="FV18" s="117"/>
      <c r="FW18" s="117"/>
      <c r="FX18" s="117"/>
      <c r="FY18" s="117"/>
      <c r="FZ18" s="117"/>
      <c r="GA18" s="117"/>
      <c r="GB18" s="117"/>
      <c r="GC18" s="117"/>
      <c r="GD18" s="117"/>
      <c r="GE18" s="117"/>
      <c r="GF18" s="117"/>
      <c r="GG18" s="117"/>
      <c r="GH18" s="117"/>
      <c r="GI18" s="117"/>
      <c r="GJ18" s="117"/>
      <c r="GK18" s="117"/>
      <c r="GL18" s="117"/>
      <c r="GM18" s="117"/>
      <c r="GN18" s="117"/>
      <c r="GO18" s="117"/>
      <c r="GP18" s="117"/>
      <c r="GQ18" s="117"/>
      <c r="GR18" s="117"/>
      <c r="GS18" s="117"/>
      <c r="GT18" s="117"/>
      <c r="GU18" s="117"/>
      <c r="GV18" s="117"/>
      <c r="GW18" s="117"/>
      <c r="GX18" s="117"/>
      <c r="GY18" s="117"/>
      <c r="GZ18" s="117"/>
      <c r="HA18" s="117"/>
      <c r="HB18" s="117"/>
      <c r="HC18" s="117"/>
      <c r="HD18" s="117"/>
      <c r="HE18" s="117"/>
      <c r="HF18" s="117"/>
      <c r="HG18" s="117"/>
      <c r="HH18" s="117"/>
      <c r="HI18" s="117"/>
      <c r="HJ18" s="117"/>
      <c r="HK18" s="117"/>
      <c r="HL18" s="117"/>
      <c r="HM18" s="117"/>
      <c r="HN18" s="117"/>
      <c r="HO18" s="117"/>
      <c r="HP18" s="117"/>
      <c r="HQ18" s="117"/>
      <c r="HR18" s="117"/>
      <c r="HS18" s="117"/>
      <c r="HT18" s="117"/>
      <c r="HU18" s="117"/>
      <c r="HV18" s="117"/>
      <c r="HW18" s="117"/>
      <c r="HX18" s="117"/>
      <c r="HY18" s="117"/>
      <c r="HZ18" s="117"/>
      <c r="IA18" s="117"/>
      <c r="IB18" s="117"/>
      <c r="IC18" s="117"/>
      <c r="ID18" s="117"/>
      <c r="IE18" s="117"/>
      <c r="IF18" s="117"/>
      <c r="IG18" s="117"/>
      <c r="IH18" s="117"/>
      <c r="II18" s="117"/>
      <c r="IJ18" s="117"/>
      <c r="IK18" s="117"/>
      <c r="IL18" s="117"/>
      <c r="IM18" s="117"/>
      <c r="IN18" s="117"/>
      <c r="IO18" s="117"/>
      <c r="IP18" s="117"/>
      <c r="IQ18" s="117"/>
      <c r="IR18" s="117"/>
      <c r="IS18" s="117"/>
      <c r="IT18" s="117"/>
      <c r="IU18" s="117"/>
      <c r="IV18" s="117"/>
      <c r="IW18" s="117"/>
      <c r="IX18" s="117"/>
      <c r="IY18" s="117"/>
      <c r="IZ18" s="117"/>
      <c r="JA18" s="117"/>
      <c r="JB18" s="117"/>
      <c r="JC18" s="117"/>
      <c r="JD18" s="117"/>
      <c r="JE18" s="117"/>
      <c r="JF18" s="117"/>
      <c r="JG18" s="117"/>
      <c r="JH18" s="117"/>
      <c r="JI18" s="117"/>
      <c r="JJ18" s="117"/>
      <c r="JK18" s="117"/>
      <c r="JL18" s="117"/>
      <c r="JM18" s="117"/>
      <c r="JN18" s="117"/>
      <c r="JO18" s="117"/>
      <c r="JP18" s="117"/>
      <c r="JQ18" s="117"/>
      <c r="JR18" s="117"/>
      <c r="JS18" s="117"/>
      <c r="JT18" s="117"/>
      <c r="JU18" s="117"/>
      <c r="JV18" s="117"/>
      <c r="JW18" s="117"/>
      <c r="JX18" s="117"/>
      <c r="JY18" s="117"/>
      <c r="JZ18" s="117"/>
      <c r="KA18" s="117"/>
      <c r="KB18" s="117"/>
      <c r="KC18" s="117"/>
      <c r="KD18" s="117"/>
      <c r="KE18" s="117"/>
      <c r="KF18" s="117"/>
      <c r="KG18" s="117"/>
      <c r="KH18" s="117"/>
      <c r="KI18" s="117"/>
      <c r="KJ18" s="117"/>
      <c r="KK18" s="117"/>
      <c r="KL18" s="117"/>
      <c r="KM18" s="117"/>
      <c r="KN18" s="117"/>
      <c r="KO18" s="117"/>
      <c r="KP18" s="117"/>
      <c r="KQ18" s="117"/>
      <c r="KR18" s="117"/>
      <c r="KS18" s="117"/>
      <c r="KT18" s="117"/>
      <c r="KU18" s="117"/>
      <c r="KV18" s="117"/>
      <c r="KW18" s="117"/>
      <c r="KX18" s="117"/>
      <c r="KY18" s="117"/>
      <c r="KZ18" s="117"/>
      <c r="LA18" s="117"/>
      <c r="LB18" s="117"/>
      <c r="LC18" s="117"/>
      <c r="LD18" s="117"/>
      <c r="LE18" s="117"/>
      <c r="LF18" s="117"/>
      <c r="LG18" s="117"/>
      <c r="LH18" s="117"/>
      <c r="LI18" s="117"/>
      <c r="LJ18" s="117"/>
      <c r="LK18" s="117"/>
      <c r="LL18" s="117"/>
      <c r="LM18" s="117"/>
      <c r="LN18" s="117"/>
      <c r="LO18" s="117"/>
      <c r="LP18" s="117"/>
      <c r="LQ18" s="117"/>
      <c r="LR18" s="117"/>
      <c r="LS18" s="117"/>
      <c r="LT18" s="117"/>
      <c r="LU18" s="117"/>
      <c r="LV18" s="117"/>
      <c r="LW18" s="117"/>
      <c r="LX18" s="117"/>
      <c r="LY18" s="117"/>
      <c r="LZ18" s="117"/>
      <c r="MA18" s="117"/>
      <c r="MB18" s="117"/>
      <c r="MC18" s="117"/>
      <c r="MD18" s="117"/>
      <c r="ME18" s="117"/>
      <c r="MF18" s="117"/>
      <c r="MG18" s="117"/>
      <c r="MH18" s="117"/>
      <c r="MI18" s="117"/>
      <c r="MJ18" s="117"/>
      <c r="MK18" s="117"/>
      <c r="ML18" s="117"/>
      <c r="MM18" s="117"/>
      <c r="MN18" s="117"/>
      <c r="MO18" s="117"/>
      <c r="MP18" s="117"/>
      <c r="MQ18" s="117"/>
      <c r="MR18" s="117"/>
      <c r="MS18" s="117"/>
      <c r="MT18" s="117"/>
      <c r="MU18" s="117"/>
      <c r="MV18" s="117"/>
      <c r="MW18" s="117"/>
      <c r="MX18" s="117"/>
      <c r="MY18" s="117"/>
      <c r="MZ18" s="117"/>
      <c r="NA18" s="117"/>
      <c r="NB18" s="117"/>
      <c r="NC18" s="117"/>
      <c r="ND18" s="117"/>
      <c r="NE18" s="117"/>
      <c r="NF18" s="117"/>
      <c r="NG18" s="117"/>
      <c r="NH18" s="117"/>
      <c r="NI18" s="117"/>
      <c r="NJ18" s="117"/>
      <c r="NK18" s="117"/>
      <c r="NL18" s="117"/>
      <c r="NM18" s="117"/>
      <c r="NN18" s="117"/>
      <c r="NO18" s="117"/>
      <c r="NP18" s="117"/>
      <c r="NQ18" s="117"/>
      <c r="NR18" s="117"/>
      <c r="NS18" s="117"/>
      <c r="NT18" s="117"/>
      <c r="NU18" s="117"/>
      <c r="NV18" s="117"/>
      <c r="NW18" s="117"/>
      <c r="NX18" s="117"/>
      <c r="NY18" s="117"/>
      <c r="NZ18" s="117"/>
      <c r="OA18" s="117"/>
      <c r="OB18" s="117"/>
      <c r="OC18" s="117"/>
      <c r="OD18" s="117"/>
      <c r="OE18" s="117"/>
      <c r="OF18" s="117"/>
      <c r="OG18" s="117"/>
      <c r="OH18" s="117"/>
      <c r="OI18" s="117"/>
      <c r="OJ18" s="117"/>
      <c r="OK18" s="117"/>
      <c r="OL18" s="117"/>
      <c r="OM18" s="117"/>
      <c r="ON18" s="117"/>
      <c r="OO18" s="117"/>
      <c r="OP18" s="117"/>
      <c r="OQ18" s="117"/>
      <c r="OR18" s="117"/>
      <c r="OS18" s="117"/>
      <c r="OT18" s="117"/>
      <c r="OU18" s="117"/>
      <c r="OV18" s="117"/>
      <c r="OW18" s="117"/>
      <c r="OX18" s="117"/>
      <c r="OY18" s="117"/>
      <c r="OZ18" s="117"/>
      <c r="PA18" s="117"/>
      <c r="PB18" s="117"/>
      <c r="PC18" s="117"/>
      <c r="PD18" s="117"/>
      <c r="PE18" s="117"/>
      <c r="PF18" s="117"/>
      <c r="PG18" s="117"/>
      <c r="PH18" s="117"/>
      <c r="PI18" s="117"/>
      <c r="PJ18" s="117"/>
      <c r="PK18" s="117"/>
      <c r="PL18" s="117"/>
      <c r="PM18" s="117"/>
      <c r="PN18" s="117"/>
      <c r="PO18" s="117"/>
      <c r="PP18" s="117"/>
      <c r="PQ18" s="117"/>
      <c r="PR18" s="117"/>
      <c r="PS18" s="117"/>
      <c r="PT18" s="117"/>
      <c r="PU18" s="117"/>
      <c r="PV18" s="117"/>
      <c r="PW18" s="117"/>
      <c r="PX18" s="117"/>
      <c r="PY18" s="117"/>
      <c r="PZ18" s="117"/>
      <c r="QA18" s="117"/>
      <c r="QB18" s="117"/>
      <c r="QC18" s="117"/>
      <c r="QD18" s="117"/>
      <c r="QE18" s="117"/>
      <c r="QF18" s="117"/>
      <c r="QG18" s="117"/>
      <c r="QH18" s="117"/>
      <c r="QI18" s="117"/>
      <c r="QJ18" s="117"/>
      <c r="QK18" s="117"/>
      <c r="QL18" s="117"/>
      <c r="QM18" s="117"/>
      <c r="QN18" s="117"/>
      <c r="QO18" s="117"/>
      <c r="QP18" s="117"/>
      <c r="QQ18" s="117"/>
      <c r="QR18" s="117"/>
      <c r="QS18" s="117"/>
      <c r="QT18" s="117"/>
      <c r="QU18" s="117"/>
      <c r="QV18" s="117"/>
      <c r="QW18" s="117"/>
      <c r="QX18" s="117"/>
      <c r="QY18" s="117"/>
      <c r="QZ18" s="117"/>
      <c r="RA18" s="117"/>
      <c r="RB18" s="117"/>
      <c r="RC18" s="117"/>
      <c r="RD18" s="117"/>
      <c r="RE18" s="117"/>
      <c r="RF18" s="117"/>
      <c r="RG18" s="117"/>
      <c r="RH18" s="117"/>
      <c r="RI18" s="117"/>
      <c r="RJ18" s="117"/>
      <c r="RK18" s="117"/>
      <c r="RL18" s="117"/>
      <c r="RM18" s="117"/>
      <c r="RN18" s="117"/>
      <c r="RO18" s="117"/>
      <c r="RP18" s="117"/>
      <c r="RQ18" s="117"/>
      <c r="RR18" s="117"/>
      <c r="RS18" s="117"/>
      <c r="RT18" s="117"/>
      <c r="RU18" s="117"/>
      <c r="RV18" s="117"/>
      <c r="RW18" s="117"/>
      <c r="RX18" s="117"/>
      <c r="RY18" s="117"/>
      <c r="RZ18" s="117"/>
      <c r="SA18" s="117"/>
      <c r="SB18" s="117"/>
      <c r="SC18" s="117"/>
      <c r="SD18" s="117"/>
      <c r="SE18" s="117"/>
      <c r="SF18" s="117"/>
      <c r="SG18" s="117"/>
      <c r="SH18" s="117"/>
      <c r="SI18" s="117"/>
      <c r="SJ18" s="117"/>
      <c r="SK18" s="117"/>
      <c r="SL18" s="117"/>
      <c r="SM18" s="117"/>
      <c r="SN18" s="117"/>
      <c r="SO18" s="117"/>
      <c r="SP18" s="117"/>
      <c r="SQ18" s="117"/>
      <c r="SR18" s="117"/>
      <c r="SS18" s="117"/>
      <c r="ST18" s="117"/>
      <c r="SU18" s="117"/>
      <c r="SV18" s="117"/>
      <c r="SW18" s="117"/>
      <c r="SX18" s="117"/>
      <c r="SY18" s="117"/>
      <c r="SZ18" s="117"/>
      <c r="TA18" s="117"/>
      <c r="TB18" s="117"/>
      <c r="TC18" s="117"/>
      <c r="TD18" s="117"/>
      <c r="TE18" s="117"/>
      <c r="TF18" s="117"/>
      <c r="TG18" s="117"/>
      <c r="TH18" s="117"/>
      <c r="TI18" s="117"/>
      <c r="TJ18" s="117"/>
      <c r="TK18" s="117"/>
      <c r="TL18" s="117"/>
      <c r="TM18" s="117"/>
      <c r="TN18" s="117"/>
      <c r="TO18" s="117"/>
      <c r="TP18" s="117"/>
      <c r="TQ18" s="117"/>
      <c r="TR18" s="117"/>
      <c r="TS18" s="117"/>
      <c r="TT18" s="117"/>
      <c r="TU18" s="117"/>
      <c r="TV18" s="117"/>
      <c r="TW18" s="117"/>
      <c r="TX18" s="117"/>
      <c r="TY18" s="117"/>
      <c r="TZ18" s="117"/>
      <c r="UA18" s="117"/>
      <c r="UB18" s="117"/>
      <c r="UC18" s="117"/>
      <c r="UD18" s="117"/>
      <c r="UE18" s="117"/>
      <c r="UF18" s="117"/>
      <c r="UG18" s="117"/>
      <c r="UH18" s="117"/>
      <c r="UI18" s="117"/>
      <c r="UJ18" s="117"/>
      <c r="UK18" s="117"/>
      <c r="UL18" s="117"/>
      <c r="UM18" s="117"/>
      <c r="UN18" s="117"/>
      <c r="UO18" s="117"/>
      <c r="UP18" s="117"/>
      <c r="UQ18" s="117"/>
      <c r="UR18" s="117"/>
      <c r="US18" s="117"/>
      <c r="UT18" s="117"/>
      <c r="UU18" s="117"/>
      <c r="UV18" s="117"/>
      <c r="UW18" s="117"/>
      <c r="UX18" s="117"/>
      <c r="UY18" s="117"/>
      <c r="UZ18" s="117"/>
      <c r="VA18" s="117"/>
      <c r="VB18" s="117"/>
      <c r="VC18" s="117"/>
      <c r="VD18" s="117"/>
      <c r="VE18" s="117"/>
      <c r="VF18" s="117"/>
      <c r="VG18" s="117"/>
      <c r="VH18" s="117"/>
      <c r="VI18" s="117"/>
      <c r="VJ18" s="117"/>
      <c r="VK18" s="117"/>
      <c r="VL18" s="117"/>
      <c r="VM18" s="117"/>
      <c r="VN18" s="117"/>
      <c r="VO18" s="117"/>
      <c r="VP18" s="117"/>
      <c r="VQ18" s="117"/>
      <c r="VR18" s="117"/>
      <c r="VS18" s="117"/>
      <c r="VT18" s="117"/>
      <c r="VU18" s="117"/>
      <c r="VV18" s="117"/>
      <c r="VW18" s="117"/>
      <c r="VX18" s="117"/>
      <c r="VY18" s="117"/>
      <c r="VZ18" s="117"/>
      <c r="WA18" s="117"/>
      <c r="WB18" s="117"/>
      <c r="WC18" s="117"/>
      <c r="WD18" s="117"/>
      <c r="WE18" s="117"/>
      <c r="WF18" s="117"/>
      <c r="WG18" s="117"/>
      <c r="WH18" s="117"/>
      <c r="WI18" s="117"/>
      <c r="WJ18" s="117"/>
      <c r="WK18" s="117"/>
      <c r="WL18" s="117"/>
      <c r="WM18" s="117"/>
      <c r="WN18" s="117"/>
      <c r="WO18" s="117"/>
      <c r="WP18" s="117"/>
      <c r="WQ18" s="117"/>
      <c r="WR18" s="117"/>
      <c r="WS18" s="117"/>
      <c r="WT18" s="117"/>
      <c r="WU18" s="117"/>
      <c r="WV18" s="117"/>
      <c r="WW18" s="117"/>
      <c r="WX18" s="117"/>
      <c r="WY18" s="117"/>
      <c r="WZ18" s="117"/>
      <c r="XA18" s="117"/>
      <c r="XB18" s="117"/>
      <c r="XC18" s="117"/>
      <c r="XD18" s="117"/>
      <c r="XE18" s="117"/>
      <c r="XF18" s="117"/>
      <c r="XG18" s="117"/>
      <c r="XH18" s="117"/>
      <c r="XI18" s="117"/>
      <c r="XJ18" s="117"/>
      <c r="XK18" s="117"/>
      <c r="XL18" s="117"/>
      <c r="XM18" s="117"/>
      <c r="XN18" s="117"/>
      <c r="XO18" s="117"/>
      <c r="XP18" s="117"/>
      <c r="XQ18" s="117"/>
      <c r="XR18" s="117"/>
      <c r="XS18" s="117"/>
      <c r="XT18" s="117"/>
      <c r="XU18" s="117"/>
      <c r="XV18" s="117"/>
      <c r="XW18" s="117"/>
      <c r="XX18" s="117"/>
      <c r="XY18" s="117"/>
      <c r="XZ18" s="117"/>
      <c r="YA18" s="117"/>
      <c r="YB18" s="117"/>
      <c r="YC18" s="117"/>
      <c r="YD18" s="117"/>
      <c r="YE18" s="117"/>
      <c r="YF18" s="117"/>
      <c r="YG18" s="117"/>
      <c r="YH18" s="117"/>
      <c r="YI18" s="117"/>
      <c r="YJ18" s="117"/>
      <c r="YK18" s="117"/>
      <c r="YL18" s="117"/>
      <c r="YM18" s="117"/>
      <c r="YN18" s="117"/>
      <c r="YO18" s="117"/>
      <c r="YP18" s="117"/>
      <c r="YQ18" s="117"/>
      <c r="YR18" s="117"/>
      <c r="YS18" s="117"/>
      <c r="YT18" s="117"/>
      <c r="YU18" s="117"/>
      <c r="YV18" s="117"/>
      <c r="YW18" s="117"/>
      <c r="YX18" s="117"/>
      <c r="YY18" s="117"/>
      <c r="YZ18" s="117"/>
      <c r="ZA18" s="117"/>
      <c r="ZB18" s="117"/>
      <c r="ZC18" s="117"/>
      <c r="ZD18" s="117"/>
      <c r="ZE18" s="117"/>
      <c r="ZF18" s="117"/>
      <c r="ZG18" s="117"/>
      <c r="ZH18" s="117"/>
      <c r="ZI18" s="117"/>
      <c r="ZJ18" s="117"/>
      <c r="ZK18" s="117"/>
      <c r="ZL18" s="117"/>
      <c r="ZM18" s="117"/>
      <c r="ZN18" s="117"/>
      <c r="ZO18" s="117"/>
      <c r="ZP18" s="117"/>
      <c r="ZQ18" s="117"/>
      <c r="ZR18" s="117"/>
      <c r="ZS18" s="117"/>
      <c r="ZT18" s="117"/>
      <c r="ZU18" s="117"/>
      <c r="ZV18" s="117"/>
      <c r="ZW18" s="117"/>
      <c r="ZX18" s="117"/>
      <c r="ZY18" s="117"/>
      <c r="ZZ18" s="117"/>
      <c r="AAA18" s="117"/>
      <c r="AAB18" s="117"/>
      <c r="AAC18" s="117"/>
      <c r="AAD18" s="117"/>
      <c r="AAE18" s="117"/>
      <c r="AAF18" s="117"/>
      <c r="AAG18" s="117"/>
      <c r="AAH18" s="117"/>
      <c r="AAI18" s="117"/>
      <c r="AAJ18" s="117"/>
      <c r="AAK18" s="117"/>
      <c r="AAL18" s="117"/>
      <c r="AAM18" s="117"/>
      <c r="AAN18" s="117"/>
      <c r="AAO18" s="117"/>
      <c r="AAP18" s="117"/>
      <c r="AAQ18" s="117"/>
      <c r="AAR18" s="117"/>
      <c r="AAS18" s="117"/>
      <c r="AAT18" s="117"/>
      <c r="AAU18" s="117"/>
      <c r="AAV18" s="117"/>
      <c r="AAW18" s="117"/>
      <c r="AAX18" s="117"/>
      <c r="AAY18" s="117"/>
      <c r="AAZ18" s="117"/>
      <c r="ABA18" s="117"/>
      <c r="ABB18" s="117"/>
      <c r="ABC18" s="117"/>
      <c r="ABD18" s="117"/>
      <c r="ABE18" s="117"/>
      <c r="ABF18" s="117"/>
      <c r="ABG18" s="117"/>
      <c r="ABH18" s="117"/>
      <c r="ABI18" s="117"/>
      <c r="ABJ18" s="117"/>
      <c r="ABK18" s="117"/>
      <c r="ABL18" s="117"/>
      <c r="ABM18" s="117"/>
      <c r="ABN18" s="117"/>
      <c r="ABO18" s="117"/>
      <c r="ABP18" s="117"/>
      <c r="ABQ18" s="117"/>
      <c r="ABR18" s="117"/>
      <c r="ABS18" s="117"/>
      <c r="ABT18" s="117"/>
      <c r="ABU18" s="117"/>
      <c r="ABV18" s="117"/>
      <c r="ABW18" s="117"/>
      <c r="ABX18" s="117"/>
      <c r="ABY18" s="117"/>
      <c r="ABZ18" s="117"/>
      <c r="ACA18" s="117"/>
      <c r="ACB18" s="117"/>
      <c r="ACC18" s="117"/>
      <c r="ACD18" s="117"/>
      <c r="ACE18" s="117"/>
      <c r="ACF18" s="117"/>
      <c r="ACG18" s="117"/>
      <c r="ACH18" s="117"/>
      <c r="ACI18" s="117"/>
      <c r="ACJ18" s="117"/>
      <c r="ACK18" s="117"/>
      <c r="ACL18" s="117"/>
      <c r="ACM18" s="117"/>
      <c r="ACN18" s="117"/>
      <c r="ACO18" s="117"/>
      <c r="ACP18" s="117"/>
      <c r="ACQ18" s="117"/>
      <c r="ACR18" s="117"/>
      <c r="ACS18" s="117"/>
      <c r="ACT18" s="117"/>
      <c r="ACU18" s="117"/>
      <c r="ACV18" s="117"/>
      <c r="ACW18" s="117"/>
      <c r="ACX18" s="117"/>
      <c r="ACY18" s="117"/>
      <c r="ACZ18" s="117"/>
      <c r="ADA18" s="117"/>
      <c r="ADB18" s="117"/>
      <c r="ADC18" s="117"/>
      <c r="ADD18" s="117"/>
      <c r="ADE18" s="117"/>
      <c r="ADF18" s="117"/>
      <c r="ADG18" s="117"/>
      <c r="ADH18" s="117"/>
      <c r="ADI18" s="117"/>
      <c r="ADJ18" s="117"/>
      <c r="ADK18" s="117"/>
      <c r="ADL18" s="117"/>
      <c r="ADM18" s="117"/>
      <c r="ADN18" s="117"/>
      <c r="ADO18" s="117"/>
      <c r="ADP18" s="117"/>
      <c r="ADQ18" s="117"/>
      <c r="ADR18" s="117"/>
      <c r="ADS18" s="117"/>
      <c r="ADT18" s="117"/>
      <c r="ADU18" s="117"/>
      <c r="ADV18" s="117"/>
      <c r="ADW18" s="117"/>
      <c r="ADX18" s="117"/>
      <c r="ADY18" s="117"/>
      <c r="ADZ18" s="117"/>
      <c r="AEA18" s="117"/>
      <c r="AEB18" s="117"/>
      <c r="AEC18" s="117"/>
      <c r="AED18" s="117"/>
      <c r="AEE18" s="117"/>
      <c r="AEF18" s="117"/>
      <c r="AEG18" s="117"/>
      <c r="AEH18" s="117"/>
      <c r="AEI18" s="117"/>
      <c r="AEJ18" s="117"/>
      <c r="AEK18" s="117"/>
      <c r="AEL18" s="117"/>
      <c r="AEM18" s="117"/>
      <c r="AEN18" s="117"/>
      <c r="AEO18" s="117"/>
      <c r="AEP18" s="117"/>
      <c r="AEQ18" s="117"/>
      <c r="AER18" s="117"/>
      <c r="AES18" s="117"/>
      <c r="AET18" s="117"/>
      <c r="AEU18" s="117"/>
      <c r="AEV18" s="117"/>
      <c r="AEW18" s="117"/>
      <c r="AEX18" s="117"/>
      <c r="AEY18" s="117"/>
      <c r="AEZ18" s="117"/>
      <c r="AFA18" s="117"/>
      <c r="AFB18" s="117"/>
      <c r="AFC18" s="117"/>
      <c r="AFD18" s="117"/>
      <c r="AFE18" s="117"/>
      <c r="AFF18" s="117"/>
      <c r="AFG18" s="117"/>
      <c r="AFH18" s="117"/>
      <c r="AFI18" s="117"/>
      <c r="AFJ18" s="117"/>
      <c r="AFK18" s="117"/>
      <c r="AFL18" s="117"/>
      <c r="AFM18" s="117"/>
      <c r="AFN18" s="117"/>
      <c r="AFO18" s="117"/>
      <c r="AFP18" s="117"/>
      <c r="AFQ18" s="117"/>
      <c r="AFR18" s="117"/>
      <c r="AFS18" s="117"/>
      <c r="AFT18" s="117"/>
      <c r="AFU18" s="117"/>
      <c r="AFV18" s="117"/>
      <c r="AFW18" s="117"/>
      <c r="AFX18" s="117"/>
      <c r="AFY18" s="117"/>
      <c r="AFZ18" s="117"/>
      <c r="AGA18" s="117"/>
      <c r="AGB18" s="117"/>
      <c r="AGC18" s="117"/>
      <c r="AGD18" s="117"/>
      <c r="AGE18" s="117"/>
      <c r="AGF18" s="117"/>
      <c r="AGG18" s="117"/>
      <c r="AGH18" s="117"/>
      <c r="AGI18" s="117"/>
      <c r="AGJ18" s="117"/>
      <c r="AGK18" s="117"/>
      <c r="AGL18" s="117"/>
      <c r="AGM18" s="117"/>
      <c r="AGN18" s="117"/>
      <c r="AGO18" s="117"/>
      <c r="AGP18" s="117"/>
      <c r="AGQ18" s="117"/>
      <c r="AGR18" s="117"/>
      <c r="AGS18" s="117"/>
      <c r="AGT18" s="117"/>
      <c r="AGU18" s="117"/>
      <c r="AGV18" s="117"/>
      <c r="AGW18" s="117"/>
      <c r="AGX18" s="117"/>
      <c r="AGY18" s="117"/>
      <c r="AGZ18" s="117"/>
      <c r="AHA18" s="117"/>
      <c r="AHB18" s="117"/>
      <c r="AHC18" s="117"/>
      <c r="AHD18" s="117"/>
      <c r="AHE18" s="117"/>
      <c r="AHF18" s="117"/>
      <c r="AHG18" s="117"/>
      <c r="AHH18" s="117"/>
      <c r="AHI18" s="117"/>
      <c r="AHJ18" s="117"/>
      <c r="AHK18" s="117"/>
      <c r="AHL18" s="117"/>
      <c r="AHM18" s="117"/>
      <c r="AHN18" s="117"/>
      <c r="AHO18" s="117"/>
      <c r="AHP18" s="117"/>
      <c r="AHQ18" s="117"/>
      <c r="AHR18" s="117"/>
      <c r="AHS18" s="117"/>
      <c r="AHT18" s="117"/>
      <c r="AHU18" s="117"/>
      <c r="AHV18" s="117"/>
      <c r="AHW18" s="117"/>
      <c r="AHX18" s="117"/>
      <c r="AHY18" s="117"/>
      <c r="AHZ18" s="117"/>
      <c r="AIA18" s="117"/>
      <c r="AIB18" s="117"/>
      <c r="AIC18" s="117"/>
      <c r="AID18" s="117"/>
      <c r="AIE18" s="117"/>
      <c r="AIF18" s="117"/>
      <c r="AIG18" s="117"/>
      <c r="AIH18" s="117"/>
      <c r="AII18" s="117"/>
      <c r="AIJ18" s="117"/>
      <c r="AIK18" s="117"/>
      <c r="AIL18" s="117"/>
      <c r="AIM18" s="117"/>
      <c r="AIN18" s="117"/>
      <c r="AIO18" s="117"/>
      <c r="AIP18" s="117"/>
      <c r="AIQ18" s="117"/>
      <c r="AIR18" s="117"/>
      <c r="AIS18" s="117"/>
      <c r="AIT18" s="117"/>
      <c r="AIU18" s="117"/>
      <c r="AIV18" s="117"/>
      <c r="AIW18" s="117"/>
      <c r="AIX18" s="117"/>
      <c r="AIY18" s="117"/>
      <c r="AIZ18" s="117"/>
      <c r="AJA18" s="117"/>
      <c r="AJB18" s="117"/>
      <c r="AJC18" s="117"/>
      <c r="AJD18" s="117"/>
      <c r="AJE18" s="117"/>
      <c r="AJF18" s="117"/>
      <c r="AJG18" s="117"/>
      <c r="AJH18" s="117"/>
      <c r="AJI18" s="117"/>
      <c r="AJJ18" s="117"/>
      <c r="AJK18" s="117"/>
      <c r="AJL18" s="117"/>
      <c r="AJM18" s="117"/>
      <c r="AJN18" s="117"/>
      <c r="AJO18" s="117"/>
      <c r="AJP18" s="117"/>
      <c r="AJQ18" s="117"/>
      <c r="AJR18" s="117"/>
      <c r="AJS18" s="117"/>
      <c r="AJT18" s="117"/>
      <c r="AJU18" s="117"/>
      <c r="AJV18" s="117"/>
      <c r="AJW18" s="117"/>
      <c r="AJX18" s="117"/>
      <c r="AJY18" s="117"/>
      <c r="AJZ18" s="117"/>
      <c r="AKA18" s="117"/>
      <c r="AKB18" s="117"/>
      <c r="AKC18" s="117"/>
      <c r="AKD18" s="117"/>
      <c r="AKE18" s="117"/>
      <c r="AKF18" s="117"/>
      <c r="AKG18" s="117"/>
      <c r="AKH18" s="117"/>
      <c r="AKI18" s="117"/>
      <c r="AKJ18" s="117"/>
      <c r="AKK18" s="117"/>
      <c r="AKL18" s="117"/>
      <c r="AKM18" s="117"/>
      <c r="AKN18" s="117"/>
      <c r="AKO18" s="117"/>
      <c r="AKP18" s="117"/>
      <c r="AKQ18" s="117"/>
      <c r="AKR18" s="117"/>
      <c r="AKS18" s="117"/>
      <c r="AKT18" s="117"/>
      <c r="AKU18" s="117"/>
      <c r="AKV18" s="117"/>
      <c r="AKW18" s="117"/>
      <c r="AKX18" s="117"/>
      <c r="AKY18" s="117"/>
      <c r="AKZ18" s="117"/>
      <c r="ALA18" s="117"/>
      <c r="ALB18" s="117"/>
      <c r="ALC18" s="117"/>
      <c r="ALD18" s="117"/>
      <c r="ALE18" s="117"/>
      <c r="ALF18" s="117"/>
      <c r="ALG18" s="117"/>
      <c r="ALH18" s="117"/>
      <c r="ALI18" s="117"/>
      <c r="ALJ18" s="117"/>
      <c r="ALK18" s="117"/>
      <c r="ALL18" s="117"/>
      <c r="ALM18" s="117"/>
      <c r="ALN18" s="117"/>
      <c r="ALO18" s="117"/>
      <c r="ALP18" s="117"/>
      <c r="ALQ18" s="117"/>
      <c r="ALR18" s="117"/>
      <c r="ALS18" s="117"/>
      <c r="ALT18" s="117"/>
      <c r="ALU18" s="117"/>
      <c r="ALV18" s="117"/>
      <c r="ALW18" s="117"/>
      <c r="ALX18" s="117"/>
      <c r="ALY18" s="117"/>
      <c r="ALZ18" s="117"/>
      <c r="AMA18" s="117"/>
      <c r="AMB18" s="117"/>
      <c r="AMC18" s="117"/>
      <c r="AMD18" s="117"/>
      <c r="AME18" s="117"/>
      <c r="AMF18" s="117"/>
      <c r="AMG18" s="117"/>
      <c r="AMH18" s="117"/>
      <c r="AMI18" s="117"/>
      <c r="AMJ18" s="117"/>
      <c r="AMK18" s="117"/>
      <c r="AML18" s="117"/>
    </row>
    <row r="19" spans="1:1026" ht="15.75">
      <c r="A19" s="109"/>
      <c r="B19" s="111" t="s">
        <v>1414</v>
      </c>
      <c r="C19" s="117"/>
      <c r="D19" s="110" t="s">
        <v>31</v>
      </c>
      <c r="E19" s="135"/>
      <c r="F19" s="135"/>
      <c r="G19" s="136"/>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7"/>
      <c r="CK19" s="117"/>
      <c r="CL19" s="117"/>
      <c r="CM19" s="117"/>
      <c r="CN19" s="117"/>
      <c r="CO19" s="117"/>
      <c r="CP19" s="117"/>
      <c r="CQ19" s="117"/>
      <c r="CR19" s="117"/>
      <c r="CS19" s="117"/>
      <c r="CT19" s="117"/>
      <c r="CU19" s="117"/>
      <c r="CV19" s="117"/>
      <c r="CW19" s="117"/>
      <c r="CX19" s="117"/>
      <c r="CY19" s="117"/>
      <c r="CZ19" s="117"/>
      <c r="DA19" s="117"/>
      <c r="DB19" s="117"/>
      <c r="DC19" s="117"/>
      <c r="DD19" s="117"/>
      <c r="DE19" s="117"/>
      <c r="DF19" s="117"/>
      <c r="DG19" s="117"/>
      <c r="DH19" s="117"/>
      <c r="DI19" s="117"/>
      <c r="DJ19" s="117"/>
      <c r="DK19" s="117"/>
      <c r="DL19" s="117"/>
      <c r="DM19" s="117"/>
      <c r="DN19" s="117"/>
      <c r="DO19" s="117"/>
      <c r="DP19" s="117"/>
      <c r="DQ19" s="117"/>
      <c r="DR19" s="117"/>
      <c r="DS19" s="117"/>
      <c r="DT19" s="117"/>
      <c r="DU19" s="117"/>
      <c r="DV19" s="117"/>
      <c r="DW19" s="117"/>
      <c r="DX19" s="117"/>
      <c r="DY19" s="117"/>
      <c r="DZ19" s="117"/>
      <c r="EA19" s="117"/>
      <c r="EB19" s="117"/>
      <c r="EC19" s="117"/>
      <c r="ED19" s="117"/>
      <c r="EE19" s="117"/>
      <c r="EF19" s="117"/>
      <c r="EG19" s="117"/>
      <c r="EH19" s="117"/>
      <c r="EI19" s="117"/>
      <c r="EJ19" s="117"/>
      <c r="EK19" s="117"/>
      <c r="EL19" s="117"/>
      <c r="EM19" s="117"/>
      <c r="EN19" s="117"/>
      <c r="EO19" s="117"/>
      <c r="EP19" s="117"/>
      <c r="EQ19" s="117"/>
      <c r="ER19" s="117"/>
      <c r="ES19" s="117"/>
      <c r="ET19" s="117"/>
      <c r="EU19" s="117"/>
      <c r="EV19" s="117"/>
      <c r="EW19" s="117"/>
      <c r="EX19" s="117"/>
      <c r="EY19" s="117"/>
      <c r="EZ19" s="117"/>
      <c r="FA19" s="117"/>
      <c r="FB19" s="117"/>
      <c r="FC19" s="117"/>
      <c r="FD19" s="117"/>
      <c r="FE19" s="117"/>
      <c r="FF19" s="117"/>
      <c r="FG19" s="117"/>
      <c r="FH19" s="117"/>
      <c r="FI19" s="117"/>
      <c r="FJ19" s="117"/>
      <c r="FK19" s="117"/>
      <c r="FL19" s="117"/>
      <c r="FM19" s="117"/>
      <c r="FN19" s="117"/>
      <c r="FO19" s="117"/>
      <c r="FP19" s="117"/>
      <c r="FQ19" s="117"/>
      <c r="FR19" s="117"/>
      <c r="FS19" s="117"/>
      <c r="FT19" s="117"/>
      <c r="FU19" s="117"/>
      <c r="FV19" s="117"/>
      <c r="FW19" s="117"/>
      <c r="FX19" s="117"/>
      <c r="FY19" s="117"/>
      <c r="FZ19" s="117"/>
      <c r="GA19" s="117"/>
      <c r="GB19" s="117"/>
      <c r="GC19" s="117"/>
      <c r="GD19" s="117"/>
      <c r="GE19" s="117"/>
      <c r="GF19" s="117"/>
      <c r="GG19" s="117"/>
      <c r="GH19" s="117"/>
      <c r="GI19" s="117"/>
      <c r="GJ19" s="117"/>
      <c r="GK19" s="117"/>
      <c r="GL19" s="117"/>
      <c r="GM19" s="117"/>
      <c r="GN19" s="117"/>
      <c r="GO19" s="117"/>
      <c r="GP19" s="117"/>
      <c r="GQ19" s="117"/>
      <c r="GR19" s="117"/>
      <c r="GS19" s="117"/>
      <c r="GT19" s="117"/>
      <c r="GU19" s="117"/>
      <c r="GV19" s="117"/>
      <c r="GW19" s="117"/>
      <c r="GX19" s="117"/>
      <c r="GY19" s="117"/>
      <c r="GZ19" s="117"/>
      <c r="HA19" s="117"/>
      <c r="HB19" s="117"/>
      <c r="HC19" s="117"/>
      <c r="HD19" s="117"/>
      <c r="HE19" s="117"/>
      <c r="HF19" s="117"/>
      <c r="HG19" s="117"/>
      <c r="HH19" s="117"/>
      <c r="HI19" s="117"/>
      <c r="HJ19" s="117"/>
      <c r="HK19" s="117"/>
      <c r="HL19" s="117"/>
      <c r="HM19" s="117"/>
      <c r="HN19" s="117"/>
      <c r="HO19" s="117"/>
      <c r="HP19" s="117"/>
      <c r="HQ19" s="117"/>
      <c r="HR19" s="117"/>
      <c r="HS19" s="117"/>
      <c r="HT19" s="117"/>
      <c r="HU19" s="117"/>
      <c r="HV19" s="117"/>
      <c r="HW19" s="117"/>
      <c r="HX19" s="117"/>
      <c r="HY19" s="117"/>
      <c r="HZ19" s="117"/>
      <c r="IA19" s="117"/>
      <c r="IB19" s="117"/>
      <c r="IC19" s="117"/>
      <c r="ID19" s="117"/>
      <c r="IE19" s="117"/>
      <c r="IF19" s="117"/>
      <c r="IG19" s="117"/>
      <c r="IH19" s="117"/>
      <c r="II19" s="117"/>
      <c r="IJ19" s="117"/>
      <c r="IK19" s="117"/>
      <c r="IL19" s="117"/>
      <c r="IM19" s="117"/>
      <c r="IN19" s="117"/>
      <c r="IO19" s="117"/>
      <c r="IP19" s="117"/>
      <c r="IQ19" s="117"/>
      <c r="IR19" s="117"/>
      <c r="IS19" s="117"/>
      <c r="IT19" s="117"/>
      <c r="IU19" s="117"/>
      <c r="IV19" s="117"/>
      <c r="IW19" s="117"/>
      <c r="IX19" s="117"/>
      <c r="IY19" s="117"/>
      <c r="IZ19" s="117"/>
      <c r="JA19" s="117"/>
      <c r="JB19" s="117"/>
      <c r="JC19" s="117"/>
      <c r="JD19" s="117"/>
      <c r="JE19" s="117"/>
      <c r="JF19" s="117"/>
      <c r="JG19" s="117"/>
      <c r="JH19" s="117"/>
      <c r="JI19" s="117"/>
      <c r="JJ19" s="117"/>
      <c r="JK19" s="117"/>
      <c r="JL19" s="117"/>
      <c r="JM19" s="117"/>
      <c r="JN19" s="117"/>
      <c r="JO19" s="117"/>
      <c r="JP19" s="117"/>
      <c r="JQ19" s="117"/>
      <c r="JR19" s="117"/>
      <c r="JS19" s="117"/>
      <c r="JT19" s="117"/>
      <c r="JU19" s="117"/>
      <c r="JV19" s="117"/>
      <c r="JW19" s="117"/>
      <c r="JX19" s="117"/>
      <c r="JY19" s="117"/>
      <c r="JZ19" s="117"/>
      <c r="KA19" s="117"/>
      <c r="KB19" s="117"/>
      <c r="KC19" s="117"/>
      <c r="KD19" s="117"/>
      <c r="KE19" s="117"/>
      <c r="KF19" s="117"/>
      <c r="KG19" s="117"/>
      <c r="KH19" s="117"/>
      <c r="KI19" s="117"/>
      <c r="KJ19" s="117"/>
      <c r="KK19" s="117"/>
      <c r="KL19" s="117"/>
      <c r="KM19" s="117"/>
      <c r="KN19" s="117"/>
      <c r="KO19" s="117"/>
      <c r="KP19" s="117"/>
      <c r="KQ19" s="117"/>
      <c r="KR19" s="117"/>
      <c r="KS19" s="117"/>
      <c r="KT19" s="117"/>
      <c r="KU19" s="117"/>
      <c r="KV19" s="117"/>
      <c r="KW19" s="117"/>
      <c r="KX19" s="117"/>
      <c r="KY19" s="117"/>
      <c r="KZ19" s="117"/>
      <c r="LA19" s="117"/>
      <c r="LB19" s="117"/>
      <c r="LC19" s="117"/>
      <c r="LD19" s="117"/>
      <c r="LE19" s="117"/>
      <c r="LF19" s="117"/>
      <c r="LG19" s="117"/>
      <c r="LH19" s="117"/>
      <c r="LI19" s="117"/>
      <c r="LJ19" s="117"/>
      <c r="LK19" s="117"/>
      <c r="LL19" s="117"/>
      <c r="LM19" s="117"/>
      <c r="LN19" s="117"/>
      <c r="LO19" s="117"/>
      <c r="LP19" s="117"/>
      <c r="LQ19" s="117"/>
      <c r="LR19" s="117"/>
      <c r="LS19" s="117"/>
      <c r="LT19" s="117"/>
      <c r="LU19" s="117"/>
      <c r="LV19" s="117"/>
      <c r="LW19" s="117"/>
      <c r="LX19" s="117"/>
      <c r="LY19" s="117"/>
      <c r="LZ19" s="117"/>
      <c r="MA19" s="117"/>
      <c r="MB19" s="117"/>
      <c r="MC19" s="117"/>
      <c r="MD19" s="117"/>
      <c r="ME19" s="117"/>
      <c r="MF19" s="117"/>
      <c r="MG19" s="117"/>
      <c r="MH19" s="117"/>
      <c r="MI19" s="117"/>
      <c r="MJ19" s="117"/>
      <c r="MK19" s="117"/>
      <c r="ML19" s="117"/>
      <c r="MM19" s="117"/>
      <c r="MN19" s="117"/>
      <c r="MO19" s="117"/>
      <c r="MP19" s="117"/>
      <c r="MQ19" s="117"/>
      <c r="MR19" s="117"/>
      <c r="MS19" s="117"/>
      <c r="MT19" s="117"/>
      <c r="MU19" s="117"/>
      <c r="MV19" s="117"/>
      <c r="MW19" s="117"/>
      <c r="MX19" s="117"/>
      <c r="MY19" s="117"/>
      <c r="MZ19" s="117"/>
      <c r="NA19" s="117"/>
      <c r="NB19" s="117"/>
      <c r="NC19" s="117"/>
      <c r="ND19" s="117"/>
      <c r="NE19" s="117"/>
      <c r="NF19" s="117"/>
      <c r="NG19" s="117"/>
      <c r="NH19" s="117"/>
      <c r="NI19" s="117"/>
      <c r="NJ19" s="117"/>
      <c r="NK19" s="117"/>
      <c r="NL19" s="117"/>
      <c r="NM19" s="117"/>
      <c r="NN19" s="117"/>
      <c r="NO19" s="117"/>
      <c r="NP19" s="117"/>
      <c r="NQ19" s="117"/>
      <c r="NR19" s="117"/>
      <c r="NS19" s="117"/>
      <c r="NT19" s="117"/>
      <c r="NU19" s="117"/>
      <c r="NV19" s="117"/>
      <c r="NW19" s="117"/>
      <c r="NX19" s="117"/>
      <c r="NY19" s="117"/>
      <c r="NZ19" s="117"/>
      <c r="OA19" s="117"/>
      <c r="OB19" s="117"/>
      <c r="OC19" s="117"/>
      <c r="OD19" s="117"/>
      <c r="OE19" s="117"/>
      <c r="OF19" s="117"/>
      <c r="OG19" s="117"/>
      <c r="OH19" s="117"/>
      <c r="OI19" s="117"/>
      <c r="OJ19" s="117"/>
      <c r="OK19" s="117"/>
      <c r="OL19" s="117"/>
      <c r="OM19" s="117"/>
      <c r="ON19" s="117"/>
      <c r="OO19" s="117"/>
      <c r="OP19" s="117"/>
      <c r="OQ19" s="117"/>
      <c r="OR19" s="117"/>
      <c r="OS19" s="117"/>
      <c r="OT19" s="117"/>
      <c r="OU19" s="117"/>
      <c r="OV19" s="117"/>
      <c r="OW19" s="117"/>
      <c r="OX19" s="117"/>
      <c r="OY19" s="117"/>
      <c r="OZ19" s="117"/>
      <c r="PA19" s="117"/>
      <c r="PB19" s="117"/>
      <c r="PC19" s="117"/>
      <c r="PD19" s="117"/>
      <c r="PE19" s="117"/>
      <c r="PF19" s="117"/>
      <c r="PG19" s="117"/>
      <c r="PH19" s="117"/>
      <c r="PI19" s="117"/>
      <c r="PJ19" s="117"/>
      <c r="PK19" s="117"/>
      <c r="PL19" s="117"/>
      <c r="PM19" s="117"/>
      <c r="PN19" s="117"/>
      <c r="PO19" s="117"/>
      <c r="PP19" s="117"/>
      <c r="PQ19" s="117"/>
      <c r="PR19" s="117"/>
      <c r="PS19" s="117"/>
      <c r="PT19" s="117"/>
      <c r="PU19" s="117"/>
      <c r="PV19" s="117"/>
      <c r="PW19" s="117"/>
      <c r="PX19" s="117"/>
      <c r="PY19" s="117"/>
      <c r="PZ19" s="117"/>
      <c r="QA19" s="117"/>
      <c r="QB19" s="117"/>
      <c r="QC19" s="117"/>
      <c r="QD19" s="117"/>
      <c r="QE19" s="117"/>
      <c r="QF19" s="117"/>
      <c r="QG19" s="117"/>
      <c r="QH19" s="117"/>
      <c r="QI19" s="117"/>
      <c r="QJ19" s="117"/>
      <c r="QK19" s="117"/>
      <c r="QL19" s="117"/>
      <c r="QM19" s="117"/>
      <c r="QN19" s="117"/>
      <c r="QO19" s="117"/>
      <c r="QP19" s="117"/>
      <c r="QQ19" s="117"/>
      <c r="QR19" s="117"/>
      <c r="QS19" s="117"/>
      <c r="QT19" s="117"/>
      <c r="QU19" s="117"/>
      <c r="QV19" s="117"/>
      <c r="QW19" s="117"/>
      <c r="QX19" s="117"/>
      <c r="QY19" s="117"/>
      <c r="QZ19" s="117"/>
      <c r="RA19" s="117"/>
      <c r="RB19" s="117"/>
      <c r="RC19" s="117"/>
      <c r="RD19" s="117"/>
      <c r="RE19" s="117"/>
      <c r="RF19" s="117"/>
      <c r="RG19" s="117"/>
      <c r="RH19" s="117"/>
      <c r="RI19" s="117"/>
      <c r="RJ19" s="117"/>
      <c r="RK19" s="117"/>
      <c r="RL19" s="117"/>
      <c r="RM19" s="117"/>
      <c r="RN19" s="117"/>
      <c r="RO19" s="117"/>
      <c r="RP19" s="117"/>
      <c r="RQ19" s="117"/>
      <c r="RR19" s="117"/>
      <c r="RS19" s="117"/>
      <c r="RT19" s="117"/>
      <c r="RU19" s="117"/>
      <c r="RV19" s="117"/>
      <c r="RW19" s="117"/>
      <c r="RX19" s="117"/>
      <c r="RY19" s="117"/>
      <c r="RZ19" s="117"/>
      <c r="SA19" s="117"/>
      <c r="SB19" s="117"/>
      <c r="SC19" s="117"/>
      <c r="SD19" s="117"/>
      <c r="SE19" s="117"/>
      <c r="SF19" s="117"/>
      <c r="SG19" s="117"/>
      <c r="SH19" s="117"/>
      <c r="SI19" s="117"/>
      <c r="SJ19" s="117"/>
      <c r="SK19" s="117"/>
      <c r="SL19" s="117"/>
      <c r="SM19" s="117"/>
      <c r="SN19" s="117"/>
      <c r="SO19" s="117"/>
      <c r="SP19" s="117"/>
      <c r="SQ19" s="117"/>
      <c r="SR19" s="117"/>
      <c r="SS19" s="117"/>
      <c r="ST19" s="117"/>
      <c r="SU19" s="117"/>
      <c r="SV19" s="117"/>
      <c r="SW19" s="117"/>
      <c r="SX19" s="117"/>
      <c r="SY19" s="117"/>
      <c r="SZ19" s="117"/>
      <c r="TA19" s="117"/>
      <c r="TB19" s="117"/>
      <c r="TC19" s="117"/>
      <c r="TD19" s="117"/>
      <c r="TE19" s="117"/>
      <c r="TF19" s="117"/>
      <c r="TG19" s="117"/>
      <c r="TH19" s="117"/>
      <c r="TI19" s="117"/>
      <c r="TJ19" s="117"/>
      <c r="TK19" s="117"/>
      <c r="TL19" s="117"/>
      <c r="TM19" s="117"/>
      <c r="TN19" s="117"/>
      <c r="TO19" s="117"/>
      <c r="TP19" s="117"/>
      <c r="TQ19" s="117"/>
      <c r="TR19" s="117"/>
      <c r="TS19" s="117"/>
      <c r="TT19" s="117"/>
      <c r="TU19" s="117"/>
      <c r="TV19" s="117"/>
      <c r="TW19" s="117"/>
      <c r="TX19" s="117"/>
      <c r="TY19" s="117"/>
      <c r="TZ19" s="117"/>
      <c r="UA19" s="117"/>
      <c r="UB19" s="117"/>
      <c r="UC19" s="117"/>
      <c r="UD19" s="117"/>
      <c r="UE19" s="117"/>
      <c r="UF19" s="117"/>
      <c r="UG19" s="117"/>
      <c r="UH19" s="117"/>
      <c r="UI19" s="117"/>
      <c r="UJ19" s="117"/>
      <c r="UK19" s="117"/>
      <c r="UL19" s="117"/>
      <c r="UM19" s="117"/>
      <c r="UN19" s="117"/>
      <c r="UO19" s="117"/>
      <c r="UP19" s="117"/>
      <c r="UQ19" s="117"/>
      <c r="UR19" s="117"/>
      <c r="US19" s="117"/>
      <c r="UT19" s="117"/>
      <c r="UU19" s="117"/>
      <c r="UV19" s="117"/>
      <c r="UW19" s="117"/>
      <c r="UX19" s="117"/>
      <c r="UY19" s="117"/>
      <c r="UZ19" s="117"/>
      <c r="VA19" s="117"/>
      <c r="VB19" s="117"/>
      <c r="VC19" s="117"/>
      <c r="VD19" s="117"/>
      <c r="VE19" s="117"/>
      <c r="VF19" s="117"/>
      <c r="VG19" s="117"/>
      <c r="VH19" s="117"/>
      <c r="VI19" s="117"/>
      <c r="VJ19" s="117"/>
      <c r="VK19" s="117"/>
      <c r="VL19" s="117"/>
      <c r="VM19" s="117"/>
      <c r="VN19" s="117"/>
      <c r="VO19" s="117"/>
      <c r="VP19" s="117"/>
      <c r="VQ19" s="117"/>
      <c r="VR19" s="117"/>
      <c r="VS19" s="117"/>
      <c r="VT19" s="117"/>
      <c r="VU19" s="117"/>
      <c r="VV19" s="117"/>
      <c r="VW19" s="117"/>
      <c r="VX19" s="117"/>
      <c r="VY19" s="117"/>
      <c r="VZ19" s="117"/>
      <c r="WA19" s="117"/>
      <c r="WB19" s="117"/>
      <c r="WC19" s="117"/>
      <c r="WD19" s="117"/>
      <c r="WE19" s="117"/>
      <c r="WF19" s="117"/>
      <c r="WG19" s="117"/>
      <c r="WH19" s="117"/>
      <c r="WI19" s="117"/>
      <c r="WJ19" s="117"/>
      <c r="WK19" s="117"/>
      <c r="WL19" s="117"/>
      <c r="WM19" s="117"/>
      <c r="WN19" s="117"/>
      <c r="WO19" s="117"/>
      <c r="WP19" s="117"/>
      <c r="WQ19" s="117"/>
      <c r="WR19" s="117"/>
      <c r="WS19" s="117"/>
      <c r="WT19" s="117"/>
      <c r="WU19" s="117"/>
      <c r="WV19" s="117"/>
      <c r="WW19" s="117"/>
      <c r="WX19" s="117"/>
      <c r="WY19" s="117"/>
      <c r="WZ19" s="117"/>
      <c r="XA19" s="117"/>
      <c r="XB19" s="117"/>
      <c r="XC19" s="117"/>
      <c r="XD19" s="117"/>
      <c r="XE19" s="117"/>
      <c r="XF19" s="117"/>
      <c r="XG19" s="117"/>
      <c r="XH19" s="117"/>
      <c r="XI19" s="117"/>
      <c r="XJ19" s="117"/>
      <c r="XK19" s="117"/>
      <c r="XL19" s="117"/>
      <c r="XM19" s="117"/>
      <c r="XN19" s="117"/>
      <c r="XO19" s="117"/>
      <c r="XP19" s="117"/>
      <c r="XQ19" s="117"/>
      <c r="XR19" s="117"/>
      <c r="XS19" s="117"/>
      <c r="XT19" s="117"/>
      <c r="XU19" s="117"/>
      <c r="XV19" s="117"/>
      <c r="XW19" s="117"/>
      <c r="XX19" s="117"/>
      <c r="XY19" s="117"/>
      <c r="XZ19" s="117"/>
      <c r="YA19" s="117"/>
      <c r="YB19" s="117"/>
      <c r="YC19" s="117"/>
      <c r="YD19" s="117"/>
      <c r="YE19" s="117"/>
      <c r="YF19" s="117"/>
      <c r="YG19" s="117"/>
      <c r="YH19" s="117"/>
      <c r="YI19" s="117"/>
      <c r="YJ19" s="117"/>
      <c r="YK19" s="117"/>
      <c r="YL19" s="117"/>
      <c r="YM19" s="117"/>
      <c r="YN19" s="117"/>
      <c r="YO19" s="117"/>
      <c r="YP19" s="117"/>
      <c r="YQ19" s="117"/>
      <c r="YR19" s="117"/>
      <c r="YS19" s="117"/>
      <c r="YT19" s="117"/>
      <c r="YU19" s="117"/>
      <c r="YV19" s="117"/>
      <c r="YW19" s="117"/>
      <c r="YX19" s="117"/>
      <c r="YY19" s="117"/>
      <c r="YZ19" s="117"/>
      <c r="ZA19" s="117"/>
      <c r="ZB19" s="117"/>
      <c r="ZC19" s="117"/>
      <c r="ZD19" s="117"/>
      <c r="ZE19" s="117"/>
      <c r="ZF19" s="117"/>
      <c r="ZG19" s="117"/>
      <c r="ZH19" s="117"/>
      <c r="ZI19" s="117"/>
      <c r="ZJ19" s="117"/>
      <c r="ZK19" s="117"/>
      <c r="ZL19" s="117"/>
      <c r="ZM19" s="117"/>
      <c r="ZN19" s="117"/>
      <c r="ZO19" s="117"/>
      <c r="ZP19" s="117"/>
      <c r="ZQ19" s="117"/>
      <c r="ZR19" s="117"/>
      <c r="ZS19" s="117"/>
      <c r="ZT19" s="117"/>
      <c r="ZU19" s="117"/>
      <c r="ZV19" s="117"/>
      <c r="ZW19" s="117"/>
      <c r="ZX19" s="117"/>
      <c r="ZY19" s="117"/>
      <c r="ZZ19" s="117"/>
      <c r="AAA19" s="117"/>
      <c r="AAB19" s="117"/>
      <c r="AAC19" s="117"/>
      <c r="AAD19" s="117"/>
      <c r="AAE19" s="117"/>
      <c r="AAF19" s="117"/>
      <c r="AAG19" s="117"/>
      <c r="AAH19" s="117"/>
      <c r="AAI19" s="117"/>
      <c r="AAJ19" s="117"/>
      <c r="AAK19" s="117"/>
      <c r="AAL19" s="117"/>
      <c r="AAM19" s="117"/>
      <c r="AAN19" s="117"/>
      <c r="AAO19" s="117"/>
      <c r="AAP19" s="117"/>
      <c r="AAQ19" s="117"/>
      <c r="AAR19" s="117"/>
      <c r="AAS19" s="117"/>
      <c r="AAT19" s="117"/>
      <c r="AAU19" s="117"/>
      <c r="AAV19" s="117"/>
      <c r="AAW19" s="117"/>
      <c r="AAX19" s="117"/>
      <c r="AAY19" s="117"/>
      <c r="AAZ19" s="117"/>
      <c r="ABA19" s="117"/>
      <c r="ABB19" s="117"/>
      <c r="ABC19" s="117"/>
      <c r="ABD19" s="117"/>
      <c r="ABE19" s="117"/>
      <c r="ABF19" s="117"/>
      <c r="ABG19" s="117"/>
      <c r="ABH19" s="117"/>
      <c r="ABI19" s="117"/>
      <c r="ABJ19" s="117"/>
      <c r="ABK19" s="117"/>
      <c r="ABL19" s="117"/>
      <c r="ABM19" s="117"/>
      <c r="ABN19" s="117"/>
      <c r="ABO19" s="117"/>
      <c r="ABP19" s="117"/>
      <c r="ABQ19" s="117"/>
      <c r="ABR19" s="117"/>
      <c r="ABS19" s="117"/>
      <c r="ABT19" s="117"/>
      <c r="ABU19" s="117"/>
      <c r="ABV19" s="117"/>
      <c r="ABW19" s="117"/>
      <c r="ABX19" s="117"/>
      <c r="ABY19" s="117"/>
      <c r="ABZ19" s="117"/>
      <c r="ACA19" s="117"/>
      <c r="ACB19" s="117"/>
      <c r="ACC19" s="117"/>
      <c r="ACD19" s="117"/>
      <c r="ACE19" s="117"/>
      <c r="ACF19" s="117"/>
      <c r="ACG19" s="117"/>
      <c r="ACH19" s="117"/>
      <c r="ACI19" s="117"/>
      <c r="ACJ19" s="117"/>
      <c r="ACK19" s="117"/>
      <c r="ACL19" s="117"/>
      <c r="ACM19" s="117"/>
      <c r="ACN19" s="117"/>
      <c r="ACO19" s="117"/>
      <c r="ACP19" s="117"/>
      <c r="ACQ19" s="117"/>
      <c r="ACR19" s="117"/>
      <c r="ACS19" s="117"/>
      <c r="ACT19" s="117"/>
      <c r="ACU19" s="117"/>
      <c r="ACV19" s="117"/>
      <c r="ACW19" s="117"/>
      <c r="ACX19" s="117"/>
      <c r="ACY19" s="117"/>
      <c r="ACZ19" s="117"/>
      <c r="ADA19" s="117"/>
      <c r="ADB19" s="117"/>
      <c r="ADC19" s="117"/>
      <c r="ADD19" s="117"/>
      <c r="ADE19" s="117"/>
      <c r="ADF19" s="117"/>
      <c r="ADG19" s="117"/>
      <c r="ADH19" s="117"/>
      <c r="ADI19" s="117"/>
      <c r="ADJ19" s="117"/>
      <c r="ADK19" s="117"/>
      <c r="ADL19" s="117"/>
      <c r="ADM19" s="117"/>
      <c r="ADN19" s="117"/>
      <c r="ADO19" s="117"/>
      <c r="ADP19" s="117"/>
      <c r="ADQ19" s="117"/>
      <c r="ADR19" s="117"/>
      <c r="ADS19" s="117"/>
      <c r="ADT19" s="117"/>
      <c r="ADU19" s="117"/>
      <c r="ADV19" s="117"/>
      <c r="ADW19" s="117"/>
      <c r="ADX19" s="117"/>
      <c r="ADY19" s="117"/>
      <c r="ADZ19" s="117"/>
      <c r="AEA19" s="117"/>
      <c r="AEB19" s="117"/>
      <c r="AEC19" s="117"/>
      <c r="AED19" s="117"/>
      <c r="AEE19" s="117"/>
      <c r="AEF19" s="117"/>
      <c r="AEG19" s="117"/>
      <c r="AEH19" s="117"/>
      <c r="AEI19" s="117"/>
      <c r="AEJ19" s="117"/>
      <c r="AEK19" s="117"/>
      <c r="AEL19" s="117"/>
      <c r="AEM19" s="117"/>
      <c r="AEN19" s="117"/>
      <c r="AEO19" s="117"/>
      <c r="AEP19" s="117"/>
      <c r="AEQ19" s="117"/>
      <c r="AER19" s="117"/>
      <c r="AES19" s="117"/>
      <c r="AET19" s="117"/>
      <c r="AEU19" s="117"/>
      <c r="AEV19" s="117"/>
      <c r="AEW19" s="117"/>
      <c r="AEX19" s="117"/>
      <c r="AEY19" s="117"/>
      <c r="AEZ19" s="117"/>
      <c r="AFA19" s="117"/>
      <c r="AFB19" s="117"/>
      <c r="AFC19" s="117"/>
      <c r="AFD19" s="117"/>
      <c r="AFE19" s="117"/>
      <c r="AFF19" s="117"/>
      <c r="AFG19" s="117"/>
      <c r="AFH19" s="117"/>
      <c r="AFI19" s="117"/>
      <c r="AFJ19" s="117"/>
      <c r="AFK19" s="117"/>
      <c r="AFL19" s="117"/>
      <c r="AFM19" s="117"/>
      <c r="AFN19" s="117"/>
      <c r="AFO19" s="117"/>
      <c r="AFP19" s="117"/>
      <c r="AFQ19" s="117"/>
      <c r="AFR19" s="117"/>
      <c r="AFS19" s="117"/>
      <c r="AFT19" s="117"/>
      <c r="AFU19" s="117"/>
      <c r="AFV19" s="117"/>
      <c r="AFW19" s="117"/>
      <c r="AFX19" s="117"/>
      <c r="AFY19" s="117"/>
      <c r="AFZ19" s="117"/>
      <c r="AGA19" s="117"/>
      <c r="AGB19" s="117"/>
      <c r="AGC19" s="117"/>
      <c r="AGD19" s="117"/>
      <c r="AGE19" s="117"/>
      <c r="AGF19" s="117"/>
      <c r="AGG19" s="117"/>
      <c r="AGH19" s="117"/>
      <c r="AGI19" s="117"/>
      <c r="AGJ19" s="117"/>
      <c r="AGK19" s="117"/>
      <c r="AGL19" s="117"/>
      <c r="AGM19" s="117"/>
      <c r="AGN19" s="117"/>
      <c r="AGO19" s="117"/>
      <c r="AGP19" s="117"/>
      <c r="AGQ19" s="117"/>
      <c r="AGR19" s="117"/>
      <c r="AGS19" s="117"/>
      <c r="AGT19" s="117"/>
      <c r="AGU19" s="117"/>
      <c r="AGV19" s="117"/>
      <c r="AGW19" s="117"/>
      <c r="AGX19" s="117"/>
      <c r="AGY19" s="117"/>
      <c r="AGZ19" s="117"/>
      <c r="AHA19" s="117"/>
      <c r="AHB19" s="117"/>
      <c r="AHC19" s="117"/>
      <c r="AHD19" s="117"/>
      <c r="AHE19" s="117"/>
      <c r="AHF19" s="117"/>
      <c r="AHG19" s="117"/>
      <c r="AHH19" s="117"/>
      <c r="AHI19" s="117"/>
      <c r="AHJ19" s="117"/>
      <c r="AHK19" s="117"/>
      <c r="AHL19" s="117"/>
      <c r="AHM19" s="117"/>
      <c r="AHN19" s="117"/>
      <c r="AHO19" s="117"/>
      <c r="AHP19" s="117"/>
      <c r="AHQ19" s="117"/>
      <c r="AHR19" s="117"/>
      <c r="AHS19" s="117"/>
      <c r="AHT19" s="117"/>
      <c r="AHU19" s="117"/>
      <c r="AHV19" s="117"/>
      <c r="AHW19" s="117"/>
      <c r="AHX19" s="117"/>
      <c r="AHY19" s="117"/>
      <c r="AHZ19" s="117"/>
      <c r="AIA19" s="117"/>
      <c r="AIB19" s="117"/>
      <c r="AIC19" s="117"/>
      <c r="AID19" s="117"/>
      <c r="AIE19" s="117"/>
      <c r="AIF19" s="117"/>
      <c r="AIG19" s="117"/>
      <c r="AIH19" s="117"/>
      <c r="AII19" s="117"/>
      <c r="AIJ19" s="117"/>
      <c r="AIK19" s="117"/>
      <c r="AIL19" s="117"/>
      <c r="AIM19" s="117"/>
      <c r="AIN19" s="117"/>
      <c r="AIO19" s="117"/>
      <c r="AIP19" s="117"/>
      <c r="AIQ19" s="117"/>
      <c r="AIR19" s="117"/>
      <c r="AIS19" s="117"/>
      <c r="AIT19" s="117"/>
      <c r="AIU19" s="117"/>
      <c r="AIV19" s="117"/>
      <c r="AIW19" s="117"/>
      <c r="AIX19" s="117"/>
      <c r="AIY19" s="117"/>
      <c r="AIZ19" s="117"/>
      <c r="AJA19" s="117"/>
      <c r="AJB19" s="117"/>
      <c r="AJC19" s="117"/>
      <c r="AJD19" s="117"/>
      <c r="AJE19" s="117"/>
      <c r="AJF19" s="117"/>
      <c r="AJG19" s="117"/>
      <c r="AJH19" s="117"/>
      <c r="AJI19" s="117"/>
      <c r="AJJ19" s="117"/>
      <c r="AJK19" s="117"/>
      <c r="AJL19" s="117"/>
      <c r="AJM19" s="117"/>
      <c r="AJN19" s="117"/>
      <c r="AJO19" s="117"/>
      <c r="AJP19" s="117"/>
      <c r="AJQ19" s="117"/>
      <c r="AJR19" s="117"/>
      <c r="AJS19" s="117"/>
      <c r="AJT19" s="117"/>
      <c r="AJU19" s="117"/>
      <c r="AJV19" s="117"/>
      <c r="AJW19" s="117"/>
      <c r="AJX19" s="117"/>
      <c r="AJY19" s="117"/>
      <c r="AJZ19" s="117"/>
      <c r="AKA19" s="117"/>
      <c r="AKB19" s="117"/>
      <c r="AKC19" s="117"/>
      <c r="AKD19" s="117"/>
      <c r="AKE19" s="117"/>
      <c r="AKF19" s="117"/>
      <c r="AKG19" s="117"/>
      <c r="AKH19" s="117"/>
      <c r="AKI19" s="117"/>
      <c r="AKJ19" s="117"/>
      <c r="AKK19" s="117"/>
      <c r="AKL19" s="117"/>
      <c r="AKM19" s="117"/>
      <c r="AKN19" s="117"/>
      <c r="AKO19" s="117"/>
      <c r="AKP19" s="117"/>
      <c r="AKQ19" s="117"/>
      <c r="AKR19" s="117"/>
      <c r="AKS19" s="117"/>
      <c r="AKT19" s="117"/>
      <c r="AKU19" s="117"/>
      <c r="AKV19" s="117"/>
      <c r="AKW19" s="117"/>
      <c r="AKX19" s="117"/>
      <c r="AKY19" s="117"/>
      <c r="AKZ19" s="117"/>
      <c r="ALA19" s="117"/>
      <c r="ALB19" s="117"/>
      <c r="ALC19" s="117"/>
      <c r="ALD19" s="117"/>
      <c r="ALE19" s="117"/>
      <c r="ALF19" s="117"/>
      <c r="ALG19" s="117"/>
      <c r="ALH19" s="117"/>
      <c r="ALI19" s="117"/>
      <c r="ALJ19" s="117"/>
      <c r="ALK19" s="117"/>
      <c r="ALL19" s="117"/>
      <c r="ALM19" s="117"/>
      <c r="ALN19" s="117"/>
      <c r="ALO19" s="117"/>
      <c r="ALP19" s="117"/>
      <c r="ALQ19" s="117"/>
      <c r="ALR19" s="117"/>
      <c r="ALS19" s="117"/>
      <c r="ALT19" s="117"/>
      <c r="ALU19" s="117"/>
      <c r="ALV19" s="117"/>
      <c r="ALW19" s="117"/>
      <c r="ALX19" s="117"/>
      <c r="ALY19" s="117"/>
      <c r="ALZ19" s="117"/>
      <c r="AMA19" s="117"/>
      <c r="AMB19" s="117"/>
      <c r="AMC19" s="117"/>
      <c r="AMD19" s="117"/>
      <c r="AME19" s="117"/>
      <c r="AMF19" s="117"/>
      <c r="AMG19" s="117"/>
      <c r="AMH19" s="117"/>
      <c r="AMI19" s="117"/>
      <c r="AMJ19" s="117"/>
      <c r="AMK19" s="117"/>
      <c r="AML19" s="117"/>
    </row>
    <row r="20" spans="1:1026" ht="15.75">
      <c r="A20" s="109"/>
      <c r="B20" s="111" t="s">
        <v>1415</v>
      </c>
      <c r="C20" s="117"/>
      <c r="D20" s="110" t="s">
        <v>35</v>
      </c>
      <c r="E20" s="135"/>
      <c r="F20" s="135"/>
      <c r="G20" s="136"/>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7"/>
      <c r="CK20" s="117"/>
      <c r="CL20" s="117"/>
      <c r="CM20" s="117"/>
      <c r="CN20" s="117"/>
      <c r="CO20" s="117"/>
      <c r="CP20" s="117"/>
      <c r="CQ20" s="117"/>
      <c r="CR20" s="117"/>
      <c r="CS20" s="117"/>
      <c r="CT20" s="117"/>
      <c r="CU20" s="117"/>
      <c r="CV20" s="117"/>
      <c r="CW20" s="117"/>
      <c r="CX20" s="117"/>
      <c r="CY20" s="117"/>
      <c r="CZ20" s="117"/>
      <c r="DA20" s="117"/>
      <c r="DB20" s="117"/>
      <c r="DC20" s="117"/>
      <c r="DD20" s="117"/>
      <c r="DE20" s="117"/>
      <c r="DF20" s="117"/>
      <c r="DG20" s="117"/>
      <c r="DH20" s="117"/>
      <c r="DI20" s="117"/>
      <c r="DJ20" s="117"/>
      <c r="DK20" s="117"/>
      <c r="DL20" s="117"/>
      <c r="DM20" s="117"/>
      <c r="DN20" s="117"/>
      <c r="DO20" s="117"/>
      <c r="DP20" s="117"/>
      <c r="DQ20" s="117"/>
      <c r="DR20" s="117"/>
      <c r="DS20" s="117"/>
      <c r="DT20" s="117"/>
      <c r="DU20" s="117"/>
      <c r="DV20" s="117"/>
      <c r="DW20" s="117"/>
      <c r="DX20" s="117"/>
      <c r="DY20" s="117"/>
      <c r="DZ20" s="117"/>
      <c r="EA20" s="117"/>
      <c r="EB20" s="117"/>
      <c r="EC20" s="117"/>
      <c r="ED20" s="117"/>
      <c r="EE20" s="117"/>
      <c r="EF20" s="117"/>
      <c r="EG20" s="117"/>
      <c r="EH20" s="117"/>
      <c r="EI20" s="117"/>
      <c r="EJ20" s="117"/>
      <c r="EK20" s="117"/>
      <c r="EL20" s="117"/>
      <c r="EM20" s="117"/>
      <c r="EN20" s="117"/>
      <c r="EO20" s="117"/>
      <c r="EP20" s="117"/>
      <c r="EQ20" s="117"/>
      <c r="ER20" s="117"/>
      <c r="ES20" s="117"/>
      <c r="ET20" s="117"/>
      <c r="EU20" s="117"/>
      <c r="EV20" s="117"/>
      <c r="EW20" s="117"/>
      <c r="EX20" s="117"/>
      <c r="EY20" s="117"/>
      <c r="EZ20" s="117"/>
      <c r="FA20" s="117"/>
      <c r="FB20" s="117"/>
      <c r="FC20" s="117"/>
      <c r="FD20" s="117"/>
      <c r="FE20" s="117"/>
      <c r="FF20" s="117"/>
      <c r="FG20" s="117"/>
      <c r="FH20" s="117"/>
      <c r="FI20" s="117"/>
      <c r="FJ20" s="117"/>
      <c r="FK20" s="117"/>
      <c r="FL20" s="117"/>
      <c r="FM20" s="117"/>
      <c r="FN20" s="117"/>
      <c r="FO20" s="117"/>
      <c r="FP20" s="117"/>
      <c r="FQ20" s="117"/>
      <c r="FR20" s="117"/>
      <c r="FS20" s="117"/>
      <c r="FT20" s="117"/>
      <c r="FU20" s="117"/>
      <c r="FV20" s="117"/>
      <c r="FW20" s="117"/>
      <c r="FX20" s="117"/>
      <c r="FY20" s="117"/>
      <c r="FZ20" s="117"/>
      <c r="GA20" s="117"/>
      <c r="GB20" s="117"/>
      <c r="GC20" s="117"/>
      <c r="GD20" s="117"/>
      <c r="GE20" s="117"/>
      <c r="GF20" s="117"/>
      <c r="GG20" s="117"/>
      <c r="GH20" s="117"/>
      <c r="GI20" s="117"/>
      <c r="GJ20" s="117"/>
      <c r="GK20" s="117"/>
      <c r="GL20" s="117"/>
      <c r="GM20" s="117"/>
      <c r="GN20" s="117"/>
      <c r="GO20" s="117"/>
      <c r="GP20" s="117"/>
      <c r="GQ20" s="117"/>
      <c r="GR20" s="117"/>
      <c r="GS20" s="117"/>
      <c r="GT20" s="117"/>
      <c r="GU20" s="117"/>
      <c r="GV20" s="117"/>
      <c r="GW20" s="117"/>
      <c r="GX20" s="117"/>
      <c r="GY20" s="117"/>
      <c r="GZ20" s="117"/>
      <c r="HA20" s="117"/>
      <c r="HB20" s="117"/>
      <c r="HC20" s="117"/>
      <c r="HD20" s="117"/>
      <c r="HE20" s="117"/>
      <c r="HF20" s="117"/>
      <c r="HG20" s="117"/>
      <c r="HH20" s="117"/>
      <c r="HI20" s="117"/>
      <c r="HJ20" s="117"/>
      <c r="HK20" s="117"/>
      <c r="HL20" s="117"/>
      <c r="HM20" s="117"/>
      <c r="HN20" s="117"/>
      <c r="HO20" s="117"/>
      <c r="HP20" s="117"/>
      <c r="HQ20" s="117"/>
      <c r="HR20" s="117"/>
      <c r="HS20" s="117"/>
      <c r="HT20" s="117"/>
      <c r="HU20" s="117"/>
      <c r="HV20" s="117"/>
      <c r="HW20" s="117"/>
      <c r="HX20" s="117"/>
      <c r="HY20" s="117"/>
      <c r="HZ20" s="117"/>
      <c r="IA20" s="117"/>
      <c r="IB20" s="117"/>
      <c r="IC20" s="117"/>
      <c r="ID20" s="117"/>
      <c r="IE20" s="117"/>
      <c r="IF20" s="117"/>
      <c r="IG20" s="117"/>
      <c r="IH20" s="117"/>
      <c r="II20" s="117"/>
      <c r="IJ20" s="117"/>
      <c r="IK20" s="117"/>
      <c r="IL20" s="117"/>
      <c r="IM20" s="117"/>
      <c r="IN20" s="117"/>
      <c r="IO20" s="117"/>
      <c r="IP20" s="117"/>
      <c r="IQ20" s="117"/>
      <c r="IR20" s="117"/>
      <c r="IS20" s="117"/>
      <c r="IT20" s="117"/>
      <c r="IU20" s="117"/>
      <c r="IV20" s="117"/>
      <c r="IW20" s="117"/>
      <c r="IX20" s="117"/>
      <c r="IY20" s="117"/>
      <c r="IZ20" s="117"/>
      <c r="JA20" s="117"/>
      <c r="JB20" s="117"/>
      <c r="JC20" s="117"/>
      <c r="JD20" s="117"/>
      <c r="JE20" s="117"/>
      <c r="JF20" s="117"/>
      <c r="JG20" s="117"/>
      <c r="JH20" s="117"/>
      <c r="JI20" s="117"/>
      <c r="JJ20" s="117"/>
      <c r="JK20" s="117"/>
      <c r="JL20" s="117"/>
      <c r="JM20" s="117"/>
      <c r="JN20" s="117"/>
      <c r="JO20" s="117"/>
      <c r="JP20" s="117"/>
      <c r="JQ20" s="117"/>
      <c r="JR20" s="117"/>
      <c r="JS20" s="117"/>
      <c r="JT20" s="117"/>
      <c r="JU20" s="117"/>
      <c r="JV20" s="117"/>
      <c r="JW20" s="117"/>
      <c r="JX20" s="117"/>
      <c r="JY20" s="117"/>
      <c r="JZ20" s="117"/>
      <c r="KA20" s="117"/>
      <c r="KB20" s="117"/>
      <c r="KC20" s="117"/>
      <c r="KD20" s="117"/>
      <c r="KE20" s="117"/>
      <c r="KF20" s="117"/>
      <c r="KG20" s="117"/>
      <c r="KH20" s="117"/>
      <c r="KI20" s="117"/>
      <c r="KJ20" s="117"/>
      <c r="KK20" s="117"/>
      <c r="KL20" s="117"/>
      <c r="KM20" s="117"/>
      <c r="KN20" s="117"/>
      <c r="KO20" s="117"/>
      <c r="KP20" s="117"/>
      <c r="KQ20" s="117"/>
      <c r="KR20" s="117"/>
      <c r="KS20" s="117"/>
      <c r="KT20" s="117"/>
      <c r="KU20" s="117"/>
      <c r="KV20" s="117"/>
      <c r="KW20" s="117"/>
      <c r="KX20" s="117"/>
      <c r="KY20" s="117"/>
      <c r="KZ20" s="117"/>
      <c r="LA20" s="117"/>
      <c r="LB20" s="117"/>
      <c r="LC20" s="117"/>
      <c r="LD20" s="117"/>
      <c r="LE20" s="117"/>
      <c r="LF20" s="117"/>
      <c r="LG20" s="117"/>
      <c r="LH20" s="117"/>
      <c r="LI20" s="117"/>
      <c r="LJ20" s="117"/>
      <c r="LK20" s="117"/>
      <c r="LL20" s="117"/>
      <c r="LM20" s="117"/>
      <c r="LN20" s="117"/>
      <c r="LO20" s="117"/>
      <c r="LP20" s="117"/>
      <c r="LQ20" s="117"/>
      <c r="LR20" s="117"/>
      <c r="LS20" s="117"/>
      <c r="LT20" s="117"/>
      <c r="LU20" s="117"/>
      <c r="LV20" s="117"/>
      <c r="LW20" s="117"/>
      <c r="LX20" s="117"/>
      <c r="LY20" s="117"/>
      <c r="LZ20" s="117"/>
      <c r="MA20" s="117"/>
      <c r="MB20" s="117"/>
      <c r="MC20" s="117"/>
      <c r="MD20" s="117"/>
      <c r="ME20" s="117"/>
      <c r="MF20" s="117"/>
      <c r="MG20" s="117"/>
      <c r="MH20" s="117"/>
      <c r="MI20" s="117"/>
      <c r="MJ20" s="117"/>
      <c r="MK20" s="117"/>
      <c r="ML20" s="117"/>
      <c r="MM20" s="117"/>
      <c r="MN20" s="117"/>
      <c r="MO20" s="117"/>
      <c r="MP20" s="117"/>
      <c r="MQ20" s="117"/>
      <c r="MR20" s="117"/>
      <c r="MS20" s="117"/>
      <c r="MT20" s="117"/>
      <c r="MU20" s="117"/>
      <c r="MV20" s="117"/>
      <c r="MW20" s="117"/>
      <c r="MX20" s="117"/>
      <c r="MY20" s="117"/>
      <c r="MZ20" s="117"/>
      <c r="NA20" s="117"/>
      <c r="NB20" s="117"/>
      <c r="NC20" s="117"/>
      <c r="ND20" s="117"/>
      <c r="NE20" s="117"/>
      <c r="NF20" s="117"/>
      <c r="NG20" s="117"/>
      <c r="NH20" s="117"/>
      <c r="NI20" s="117"/>
      <c r="NJ20" s="117"/>
      <c r="NK20" s="117"/>
      <c r="NL20" s="117"/>
      <c r="NM20" s="117"/>
      <c r="NN20" s="117"/>
      <c r="NO20" s="117"/>
      <c r="NP20" s="117"/>
      <c r="NQ20" s="117"/>
      <c r="NR20" s="117"/>
      <c r="NS20" s="117"/>
      <c r="NT20" s="117"/>
      <c r="NU20" s="117"/>
      <c r="NV20" s="117"/>
      <c r="NW20" s="117"/>
      <c r="NX20" s="117"/>
      <c r="NY20" s="117"/>
      <c r="NZ20" s="117"/>
      <c r="OA20" s="117"/>
      <c r="OB20" s="117"/>
      <c r="OC20" s="117"/>
      <c r="OD20" s="117"/>
      <c r="OE20" s="117"/>
      <c r="OF20" s="117"/>
      <c r="OG20" s="117"/>
      <c r="OH20" s="117"/>
      <c r="OI20" s="117"/>
      <c r="OJ20" s="117"/>
      <c r="OK20" s="117"/>
      <c r="OL20" s="117"/>
      <c r="OM20" s="117"/>
      <c r="ON20" s="117"/>
      <c r="OO20" s="117"/>
      <c r="OP20" s="117"/>
      <c r="OQ20" s="117"/>
      <c r="OR20" s="117"/>
      <c r="OS20" s="117"/>
      <c r="OT20" s="117"/>
      <c r="OU20" s="117"/>
      <c r="OV20" s="117"/>
      <c r="OW20" s="117"/>
      <c r="OX20" s="117"/>
      <c r="OY20" s="117"/>
      <c r="OZ20" s="117"/>
      <c r="PA20" s="117"/>
      <c r="PB20" s="117"/>
      <c r="PC20" s="117"/>
      <c r="PD20" s="117"/>
      <c r="PE20" s="117"/>
      <c r="PF20" s="117"/>
      <c r="PG20" s="117"/>
      <c r="PH20" s="117"/>
      <c r="PI20" s="117"/>
      <c r="PJ20" s="117"/>
      <c r="PK20" s="117"/>
      <c r="PL20" s="117"/>
      <c r="PM20" s="117"/>
      <c r="PN20" s="117"/>
      <c r="PO20" s="117"/>
      <c r="PP20" s="117"/>
      <c r="PQ20" s="117"/>
      <c r="PR20" s="117"/>
      <c r="PS20" s="117"/>
      <c r="PT20" s="117"/>
      <c r="PU20" s="117"/>
      <c r="PV20" s="117"/>
      <c r="PW20" s="117"/>
      <c r="PX20" s="117"/>
      <c r="PY20" s="117"/>
      <c r="PZ20" s="117"/>
      <c r="QA20" s="117"/>
      <c r="QB20" s="117"/>
      <c r="QC20" s="117"/>
      <c r="QD20" s="117"/>
      <c r="QE20" s="117"/>
      <c r="QF20" s="117"/>
      <c r="QG20" s="117"/>
      <c r="QH20" s="117"/>
      <c r="QI20" s="117"/>
      <c r="QJ20" s="117"/>
      <c r="QK20" s="117"/>
      <c r="QL20" s="117"/>
      <c r="QM20" s="117"/>
      <c r="QN20" s="117"/>
      <c r="QO20" s="117"/>
      <c r="QP20" s="117"/>
      <c r="QQ20" s="117"/>
      <c r="QR20" s="117"/>
      <c r="QS20" s="117"/>
      <c r="QT20" s="117"/>
      <c r="QU20" s="117"/>
      <c r="QV20" s="117"/>
      <c r="QW20" s="117"/>
      <c r="QX20" s="117"/>
      <c r="QY20" s="117"/>
      <c r="QZ20" s="117"/>
      <c r="RA20" s="117"/>
      <c r="RB20" s="117"/>
      <c r="RC20" s="117"/>
      <c r="RD20" s="117"/>
      <c r="RE20" s="117"/>
      <c r="RF20" s="117"/>
      <c r="RG20" s="117"/>
      <c r="RH20" s="117"/>
      <c r="RI20" s="117"/>
      <c r="RJ20" s="117"/>
      <c r="RK20" s="117"/>
      <c r="RL20" s="117"/>
      <c r="RM20" s="117"/>
      <c r="RN20" s="117"/>
      <c r="RO20" s="117"/>
      <c r="RP20" s="117"/>
      <c r="RQ20" s="117"/>
      <c r="RR20" s="117"/>
      <c r="RS20" s="117"/>
      <c r="RT20" s="117"/>
      <c r="RU20" s="117"/>
      <c r="RV20" s="117"/>
      <c r="RW20" s="117"/>
      <c r="RX20" s="117"/>
      <c r="RY20" s="117"/>
      <c r="RZ20" s="117"/>
      <c r="SA20" s="117"/>
      <c r="SB20" s="117"/>
      <c r="SC20" s="117"/>
      <c r="SD20" s="117"/>
      <c r="SE20" s="117"/>
      <c r="SF20" s="117"/>
      <c r="SG20" s="117"/>
      <c r="SH20" s="117"/>
      <c r="SI20" s="117"/>
      <c r="SJ20" s="117"/>
      <c r="SK20" s="117"/>
      <c r="SL20" s="117"/>
      <c r="SM20" s="117"/>
      <c r="SN20" s="117"/>
      <c r="SO20" s="117"/>
      <c r="SP20" s="117"/>
      <c r="SQ20" s="117"/>
      <c r="SR20" s="117"/>
      <c r="SS20" s="117"/>
      <c r="ST20" s="117"/>
      <c r="SU20" s="117"/>
      <c r="SV20" s="117"/>
      <c r="SW20" s="117"/>
      <c r="SX20" s="117"/>
      <c r="SY20" s="117"/>
      <c r="SZ20" s="117"/>
      <c r="TA20" s="117"/>
      <c r="TB20" s="117"/>
      <c r="TC20" s="117"/>
      <c r="TD20" s="117"/>
      <c r="TE20" s="117"/>
      <c r="TF20" s="117"/>
      <c r="TG20" s="117"/>
      <c r="TH20" s="117"/>
      <c r="TI20" s="117"/>
      <c r="TJ20" s="117"/>
      <c r="TK20" s="117"/>
      <c r="TL20" s="117"/>
      <c r="TM20" s="117"/>
      <c r="TN20" s="117"/>
      <c r="TO20" s="117"/>
      <c r="TP20" s="117"/>
      <c r="TQ20" s="117"/>
      <c r="TR20" s="117"/>
      <c r="TS20" s="117"/>
      <c r="TT20" s="117"/>
      <c r="TU20" s="117"/>
      <c r="TV20" s="117"/>
      <c r="TW20" s="117"/>
      <c r="TX20" s="117"/>
      <c r="TY20" s="117"/>
      <c r="TZ20" s="117"/>
      <c r="UA20" s="117"/>
      <c r="UB20" s="117"/>
      <c r="UC20" s="117"/>
      <c r="UD20" s="117"/>
      <c r="UE20" s="117"/>
      <c r="UF20" s="117"/>
      <c r="UG20" s="117"/>
      <c r="UH20" s="117"/>
      <c r="UI20" s="117"/>
      <c r="UJ20" s="117"/>
      <c r="UK20" s="117"/>
      <c r="UL20" s="117"/>
      <c r="UM20" s="117"/>
      <c r="UN20" s="117"/>
      <c r="UO20" s="117"/>
      <c r="UP20" s="117"/>
      <c r="UQ20" s="117"/>
      <c r="UR20" s="117"/>
      <c r="US20" s="117"/>
      <c r="UT20" s="117"/>
      <c r="UU20" s="117"/>
      <c r="UV20" s="117"/>
      <c r="UW20" s="117"/>
      <c r="UX20" s="117"/>
      <c r="UY20" s="117"/>
      <c r="UZ20" s="117"/>
      <c r="VA20" s="117"/>
      <c r="VB20" s="117"/>
      <c r="VC20" s="117"/>
      <c r="VD20" s="117"/>
      <c r="VE20" s="117"/>
      <c r="VF20" s="117"/>
      <c r="VG20" s="117"/>
      <c r="VH20" s="117"/>
      <c r="VI20" s="117"/>
      <c r="VJ20" s="117"/>
      <c r="VK20" s="117"/>
      <c r="VL20" s="117"/>
      <c r="VM20" s="117"/>
      <c r="VN20" s="117"/>
      <c r="VO20" s="117"/>
      <c r="VP20" s="117"/>
      <c r="VQ20" s="117"/>
      <c r="VR20" s="117"/>
      <c r="VS20" s="117"/>
      <c r="VT20" s="117"/>
      <c r="VU20" s="117"/>
      <c r="VV20" s="117"/>
      <c r="VW20" s="117"/>
      <c r="VX20" s="117"/>
      <c r="VY20" s="117"/>
      <c r="VZ20" s="117"/>
      <c r="WA20" s="117"/>
      <c r="WB20" s="117"/>
      <c r="WC20" s="117"/>
      <c r="WD20" s="117"/>
      <c r="WE20" s="117"/>
      <c r="WF20" s="117"/>
      <c r="WG20" s="117"/>
      <c r="WH20" s="117"/>
      <c r="WI20" s="117"/>
      <c r="WJ20" s="117"/>
      <c r="WK20" s="117"/>
      <c r="WL20" s="117"/>
      <c r="WM20" s="117"/>
      <c r="WN20" s="117"/>
      <c r="WO20" s="117"/>
      <c r="WP20" s="117"/>
      <c r="WQ20" s="117"/>
      <c r="WR20" s="117"/>
      <c r="WS20" s="117"/>
      <c r="WT20" s="117"/>
      <c r="WU20" s="117"/>
      <c r="WV20" s="117"/>
      <c r="WW20" s="117"/>
      <c r="WX20" s="117"/>
      <c r="WY20" s="117"/>
      <c r="WZ20" s="117"/>
      <c r="XA20" s="117"/>
      <c r="XB20" s="117"/>
      <c r="XC20" s="117"/>
      <c r="XD20" s="117"/>
      <c r="XE20" s="117"/>
      <c r="XF20" s="117"/>
      <c r="XG20" s="117"/>
      <c r="XH20" s="117"/>
      <c r="XI20" s="117"/>
      <c r="XJ20" s="117"/>
      <c r="XK20" s="117"/>
      <c r="XL20" s="117"/>
      <c r="XM20" s="117"/>
      <c r="XN20" s="117"/>
      <c r="XO20" s="117"/>
      <c r="XP20" s="117"/>
      <c r="XQ20" s="117"/>
      <c r="XR20" s="117"/>
      <c r="XS20" s="117"/>
      <c r="XT20" s="117"/>
      <c r="XU20" s="117"/>
      <c r="XV20" s="117"/>
      <c r="XW20" s="117"/>
      <c r="XX20" s="117"/>
      <c r="XY20" s="117"/>
      <c r="XZ20" s="117"/>
      <c r="YA20" s="117"/>
      <c r="YB20" s="117"/>
      <c r="YC20" s="117"/>
      <c r="YD20" s="117"/>
      <c r="YE20" s="117"/>
      <c r="YF20" s="117"/>
      <c r="YG20" s="117"/>
      <c r="YH20" s="117"/>
      <c r="YI20" s="117"/>
      <c r="YJ20" s="117"/>
      <c r="YK20" s="117"/>
      <c r="YL20" s="117"/>
      <c r="YM20" s="117"/>
      <c r="YN20" s="117"/>
      <c r="YO20" s="117"/>
      <c r="YP20" s="117"/>
      <c r="YQ20" s="117"/>
      <c r="YR20" s="117"/>
      <c r="YS20" s="117"/>
      <c r="YT20" s="117"/>
      <c r="YU20" s="117"/>
      <c r="YV20" s="117"/>
      <c r="YW20" s="117"/>
      <c r="YX20" s="117"/>
      <c r="YY20" s="117"/>
      <c r="YZ20" s="117"/>
      <c r="ZA20" s="117"/>
      <c r="ZB20" s="117"/>
      <c r="ZC20" s="117"/>
      <c r="ZD20" s="117"/>
      <c r="ZE20" s="117"/>
      <c r="ZF20" s="117"/>
      <c r="ZG20" s="117"/>
      <c r="ZH20" s="117"/>
      <c r="ZI20" s="117"/>
      <c r="ZJ20" s="117"/>
      <c r="ZK20" s="117"/>
      <c r="ZL20" s="117"/>
      <c r="ZM20" s="117"/>
      <c r="ZN20" s="117"/>
      <c r="ZO20" s="117"/>
      <c r="ZP20" s="117"/>
      <c r="ZQ20" s="117"/>
      <c r="ZR20" s="117"/>
      <c r="ZS20" s="117"/>
      <c r="ZT20" s="117"/>
      <c r="ZU20" s="117"/>
      <c r="ZV20" s="117"/>
      <c r="ZW20" s="117"/>
      <c r="ZX20" s="117"/>
      <c r="ZY20" s="117"/>
      <c r="ZZ20" s="117"/>
      <c r="AAA20" s="117"/>
      <c r="AAB20" s="117"/>
      <c r="AAC20" s="117"/>
      <c r="AAD20" s="117"/>
      <c r="AAE20" s="117"/>
      <c r="AAF20" s="117"/>
      <c r="AAG20" s="117"/>
      <c r="AAH20" s="117"/>
      <c r="AAI20" s="117"/>
      <c r="AAJ20" s="117"/>
      <c r="AAK20" s="117"/>
      <c r="AAL20" s="117"/>
      <c r="AAM20" s="117"/>
      <c r="AAN20" s="117"/>
      <c r="AAO20" s="117"/>
      <c r="AAP20" s="117"/>
      <c r="AAQ20" s="117"/>
      <c r="AAR20" s="117"/>
      <c r="AAS20" s="117"/>
      <c r="AAT20" s="117"/>
      <c r="AAU20" s="117"/>
      <c r="AAV20" s="117"/>
      <c r="AAW20" s="117"/>
      <c r="AAX20" s="117"/>
      <c r="AAY20" s="117"/>
      <c r="AAZ20" s="117"/>
      <c r="ABA20" s="117"/>
      <c r="ABB20" s="117"/>
      <c r="ABC20" s="117"/>
      <c r="ABD20" s="117"/>
      <c r="ABE20" s="117"/>
      <c r="ABF20" s="117"/>
      <c r="ABG20" s="117"/>
      <c r="ABH20" s="117"/>
      <c r="ABI20" s="117"/>
      <c r="ABJ20" s="117"/>
      <c r="ABK20" s="117"/>
      <c r="ABL20" s="117"/>
      <c r="ABM20" s="117"/>
      <c r="ABN20" s="117"/>
      <c r="ABO20" s="117"/>
      <c r="ABP20" s="117"/>
      <c r="ABQ20" s="117"/>
      <c r="ABR20" s="117"/>
      <c r="ABS20" s="117"/>
      <c r="ABT20" s="117"/>
      <c r="ABU20" s="117"/>
      <c r="ABV20" s="117"/>
      <c r="ABW20" s="117"/>
      <c r="ABX20" s="117"/>
      <c r="ABY20" s="117"/>
      <c r="ABZ20" s="117"/>
      <c r="ACA20" s="117"/>
      <c r="ACB20" s="117"/>
      <c r="ACC20" s="117"/>
      <c r="ACD20" s="117"/>
      <c r="ACE20" s="117"/>
      <c r="ACF20" s="117"/>
      <c r="ACG20" s="117"/>
      <c r="ACH20" s="117"/>
      <c r="ACI20" s="117"/>
      <c r="ACJ20" s="117"/>
      <c r="ACK20" s="117"/>
      <c r="ACL20" s="117"/>
      <c r="ACM20" s="117"/>
      <c r="ACN20" s="117"/>
      <c r="ACO20" s="117"/>
      <c r="ACP20" s="117"/>
      <c r="ACQ20" s="117"/>
      <c r="ACR20" s="117"/>
      <c r="ACS20" s="117"/>
      <c r="ACT20" s="117"/>
      <c r="ACU20" s="117"/>
      <c r="ACV20" s="117"/>
      <c r="ACW20" s="117"/>
      <c r="ACX20" s="117"/>
      <c r="ACY20" s="117"/>
      <c r="ACZ20" s="117"/>
      <c r="ADA20" s="117"/>
      <c r="ADB20" s="117"/>
      <c r="ADC20" s="117"/>
      <c r="ADD20" s="117"/>
      <c r="ADE20" s="117"/>
      <c r="ADF20" s="117"/>
      <c r="ADG20" s="117"/>
      <c r="ADH20" s="117"/>
      <c r="ADI20" s="117"/>
      <c r="ADJ20" s="117"/>
      <c r="ADK20" s="117"/>
      <c r="ADL20" s="117"/>
      <c r="ADM20" s="117"/>
      <c r="ADN20" s="117"/>
      <c r="ADO20" s="117"/>
      <c r="ADP20" s="117"/>
      <c r="ADQ20" s="117"/>
      <c r="ADR20" s="117"/>
      <c r="ADS20" s="117"/>
      <c r="ADT20" s="117"/>
      <c r="ADU20" s="117"/>
      <c r="ADV20" s="117"/>
      <c r="ADW20" s="117"/>
      <c r="ADX20" s="117"/>
      <c r="ADY20" s="117"/>
      <c r="ADZ20" s="117"/>
      <c r="AEA20" s="117"/>
      <c r="AEB20" s="117"/>
      <c r="AEC20" s="117"/>
      <c r="AED20" s="117"/>
      <c r="AEE20" s="117"/>
      <c r="AEF20" s="117"/>
      <c r="AEG20" s="117"/>
      <c r="AEH20" s="117"/>
      <c r="AEI20" s="117"/>
      <c r="AEJ20" s="117"/>
      <c r="AEK20" s="117"/>
      <c r="AEL20" s="117"/>
      <c r="AEM20" s="117"/>
      <c r="AEN20" s="117"/>
      <c r="AEO20" s="117"/>
      <c r="AEP20" s="117"/>
      <c r="AEQ20" s="117"/>
      <c r="AER20" s="117"/>
      <c r="AES20" s="117"/>
      <c r="AET20" s="117"/>
      <c r="AEU20" s="117"/>
      <c r="AEV20" s="117"/>
      <c r="AEW20" s="117"/>
      <c r="AEX20" s="117"/>
      <c r="AEY20" s="117"/>
      <c r="AEZ20" s="117"/>
      <c r="AFA20" s="117"/>
      <c r="AFB20" s="117"/>
      <c r="AFC20" s="117"/>
      <c r="AFD20" s="117"/>
      <c r="AFE20" s="117"/>
      <c r="AFF20" s="117"/>
      <c r="AFG20" s="117"/>
      <c r="AFH20" s="117"/>
      <c r="AFI20" s="117"/>
      <c r="AFJ20" s="117"/>
      <c r="AFK20" s="117"/>
      <c r="AFL20" s="117"/>
      <c r="AFM20" s="117"/>
      <c r="AFN20" s="117"/>
      <c r="AFO20" s="117"/>
      <c r="AFP20" s="117"/>
      <c r="AFQ20" s="117"/>
      <c r="AFR20" s="117"/>
      <c r="AFS20" s="117"/>
      <c r="AFT20" s="117"/>
      <c r="AFU20" s="117"/>
      <c r="AFV20" s="117"/>
      <c r="AFW20" s="117"/>
      <c r="AFX20" s="117"/>
      <c r="AFY20" s="117"/>
      <c r="AFZ20" s="117"/>
      <c r="AGA20" s="117"/>
      <c r="AGB20" s="117"/>
      <c r="AGC20" s="117"/>
      <c r="AGD20" s="117"/>
      <c r="AGE20" s="117"/>
      <c r="AGF20" s="117"/>
      <c r="AGG20" s="117"/>
      <c r="AGH20" s="117"/>
      <c r="AGI20" s="117"/>
      <c r="AGJ20" s="117"/>
      <c r="AGK20" s="117"/>
      <c r="AGL20" s="117"/>
      <c r="AGM20" s="117"/>
      <c r="AGN20" s="117"/>
      <c r="AGO20" s="117"/>
      <c r="AGP20" s="117"/>
      <c r="AGQ20" s="117"/>
      <c r="AGR20" s="117"/>
      <c r="AGS20" s="117"/>
      <c r="AGT20" s="117"/>
      <c r="AGU20" s="117"/>
      <c r="AGV20" s="117"/>
      <c r="AGW20" s="117"/>
      <c r="AGX20" s="117"/>
      <c r="AGY20" s="117"/>
      <c r="AGZ20" s="117"/>
      <c r="AHA20" s="117"/>
      <c r="AHB20" s="117"/>
      <c r="AHC20" s="117"/>
      <c r="AHD20" s="117"/>
      <c r="AHE20" s="117"/>
      <c r="AHF20" s="117"/>
      <c r="AHG20" s="117"/>
      <c r="AHH20" s="117"/>
      <c r="AHI20" s="117"/>
      <c r="AHJ20" s="117"/>
      <c r="AHK20" s="117"/>
      <c r="AHL20" s="117"/>
      <c r="AHM20" s="117"/>
      <c r="AHN20" s="117"/>
      <c r="AHO20" s="117"/>
      <c r="AHP20" s="117"/>
      <c r="AHQ20" s="117"/>
      <c r="AHR20" s="117"/>
      <c r="AHS20" s="117"/>
      <c r="AHT20" s="117"/>
      <c r="AHU20" s="117"/>
      <c r="AHV20" s="117"/>
      <c r="AHW20" s="117"/>
      <c r="AHX20" s="117"/>
      <c r="AHY20" s="117"/>
      <c r="AHZ20" s="117"/>
      <c r="AIA20" s="117"/>
      <c r="AIB20" s="117"/>
      <c r="AIC20" s="117"/>
      <c r="AID20" s="117"/>
      <c r="AIE20" s="117"/>
      <c r="AIF20" s="117"/>
      <c r="AIG20" s="117"/>
      <c r="AIH20" s="117"/>
      <c r="AII20" s="117"/>
      <c r="AIJ20" s="117"/>
      <c r="AIK20" s="117"/>
      <c r="AIL20" s="117"/>
      <c r="AIM20" s="117"/>
      <c r="AIN20" s="117"/>
      <c r="AIO20" s="117"/>
      <c r="AIP20" s="117"/>
      <c r="AIQ20" s="117"/>
      <c r="AIR20" s="117"/>
      <c r="AIS20" s="117"/>
      <c r="AIT20" s="117"/>
      <c r="AIU20" s="117"/>
      <c r="AIV20" s="117"/>
      <c r="AIW20" s="117"/>
      <c r="AIX20" s="117"/>
      <c r="AIY20" s="117"/>
      <c r="AIZ20" s="117"/>
      <c r="AJA20" s="117"/>
      <c r="AJB20" s="117"/>
      <c r="AJC20" s="117"/>
      <c r="AJD20" s="117"/>
      <c r="AJE20" s="117"/>
      <c r="AJF20" s="117"/>
      <c r="AJG20" s="117"/>
      <c r="AJH20" s="117"/>
      <c r="AJI20" s="117"/>
      <c r="AJJ20" s="117"/>
      <c r="AJK20" s="117"/>
      <c r="AJL20" s="117"/>
      <c r="AJM20" s="117"/>
      <c r="AJN20" s="117"/>
      <c r="AJO20" s="117"/>
      <c r="AJP20" s="117"/>
      <c r="AJQ20" s="117"/>
      <c r="AJR20" s="117"/>
      <c r="AJS20" s="117"/>
      <c r="AJT20" s="117"/>
      <c r="AJU20" s="117"/>
      <c r="AJV20" s="117"/>
      <c r="AJW20" s="117"/>
      <c r="AJX20" s="117"/>
      <c r="AJY20" s="117"/>
      <c r="AJZ20" s="117"/>
      <c r="AKA20" s="117"/>
      <c r="AKB20" s="117"/>
      <c r="AKC20" s="117"/>
      <c r="AKD20" s="117"/>
      <c r="AKE20" s="117"/>
      <c r="AKF20" s="117"/>
      <c r="AKG20" s="117"/>
      <c r="AKH20" s="117"/>
      <c r="AKI20" s="117"/>
      <c r="AKJ20" s="117"/>
      <c r="AKK20" s="117"/>
      <c r="AKL20" s="117"/>
      <c r="AKM20" s="117"/>
      <c r="AKN20" s="117"/>
      <c r="AKO20" s="117"/>
      <c r="AKP20" s="117"/>
      <c r="AKQ20" s="117"/>
      <c r="AKR20" s="117"/>
      <c r="AKS20" s="117"/>
      <c r="AKT20" s="117"/>
      <c r="AKU20" s="117"/>
      <c r="AKV20" s="117"/>
      <c r="AKW20" s="117"/>
      <c r="AKX20" s="117"/>
      <c r="AKY20" s="117"/>
      <c r="AKZ20" s="117"/>
      <c r="ALA20" s="117"/>
      <c r="ALB20" s="117"/>
      <c r="ALC20" s="117"/>
      <c r="ALD20" s="117"/>
      <c r="ALE20" s="117"/>
      <c r="ALF20" s="117"/>
      <c r="ALG20" s="117"/>
      <c r="ALH20" s="117"/>
      <c r="ALI20" s="117"/>
      <c r="ALJ20" s="117"/>
      <c r="ALK20" s="117"/>
      <c r="ALL20" s="117"/>
      <c r="ALM20" s="117"/>
      <c r="ALN20" s="117"/>
      <c r="ALO20" s="117"/>
      <c r="ALP20" s="117"/>
      <c r="ALQ20" s="117"/>
      <c r="ALR20" s="117"/>
      <c r="ALS20" s="117"/>
      <c r="ALT20" s="117"/>
      <c r="ALU20" s="117"/>
      <c r="ALV20" s="117"/>
      <c r="ALW20" s="117"/>
      <c r="ALX20" s="117"/>
      <c r="ALY20" s="117"/>
      <c r="ALZ20" s="117"/>
      <c r="AMA20" s="117"/>
      <c r="AMB20" s="117"/>
      <c r="AMC20" s="117"/>
      <c r="AMD20" s="117"/>
      <c r="AME20" s="117"/>
      <c r="AMF20" s="117"/>
      <c r="AMG20" s="117"/>
      <c r="AMH20" s="117"/>
      <c r="AMI20" s="117"/>
      <c r="AMJ20" s="117"/>
      <c r="AMK20" s="117"/>
      <c r="AML20" s="117"/>
    </row>
    <row r="21" spans="1:1026" ht="31.5">
      <c r="A21" s="109"/>
      <c r="B21" s="111" t="s">
        <v>1416</v>
      </c>
      <c r="C21" s="117">
        <v>1000</v>
      </c>
      <c r="D21" s="110" t="s">
        <v>28</v>
      </c>
      <c r="E21" s="135">
        <v>6</v>
      </c>
      <c r="F21" s="135"/>
      <c r="G21" s="136" t="s">
        <v>2652</v>
      </c>
      <c r="H21" s="117">
        <f>1200000000/1200000</f>
        <v>1000</v>
      </c>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7"/>
      <c r="CQ21" s="117"/>
      <c r="CR21" s="117"/>
      <c r="CS21" s="117"/>
      <c r="CT21" s="117"/>
      <c r="CU21" s="117"/>
      <c r="CV21" s="117"/>
      <c r="CW21" s="117"/>
      <c r="CX21" s="117"/>
      <c r="CY21" s="117"/>
      <c r="CZ21" s="117"/>
      <c r="DA21" s="117"/>
      <c r="DB21" s="117"/>
      <c r="DC21" s="117"/>
      <c r="DD21" s="117"/>
      <c r="DE21" s="117"/>
      <c r="DF21" s="117"/>
      <c r="DG21" s="117"/>
      <c r="DH21" s="117"/>
      <c r="DI21" s="117"/>
      <c r="DJ21" s="117"/>
      <c r="DK21" s="117"/>
      <c r="DL21" s="117"/>
      <c r="DM21" s="117"/>
      <c r="DN21" s="117"/>
      <c r="DO21" s="117"/>
      <c r="DP21" s="117"/>
      <c r="DQ21" s="117"/>
      <c r="DR21" s="117"/>
      <c r="DS21" s="117"/>
      <c r="DT21" s="117"/>
      <c r="DU21" s="117"/>
      <c r="DV21" s="117"/>
      <c r="DW21" s="117"/>
      <c r="DX21" s="117"/>
      <c r="DY21" s="117"/>
      <c r="DZ21" s="117"/>
      <c r="EA21" s="117"/>
      <c r="EB21" s="117"/>
      <c r="EC21" s="117"/>
      <c r="ED21" s="117"/>
      <c r="EE21" s="117"/>
      <c r="EF21" s="117"/>
      <c r="EG21" s="117"/>
      <c r="EH21" s="117"/>
      <c r="EI21" s="117"/>
      <c r="EJ21" s="117"/>
      <c r="EK21" s="117"/>
      <c r="EL21" s="117"/>
      <c r="EM21" s="117"/>
      <c r="EN21" s="117"/>
      <c r="EO21" s="117"/>
      <c r="EP21" s="117"/>
      <c r="EQ21" s="117"/>
      <c r="ER21" s="117"/>
      <c r="ES21" s="117"/>
      <c r="ET21" s="117"/>
      <c r="EU21" s="117"/>
      <c r="EV21" s="117"/>
      <c r="EW21" s="117"/>
      <c r="EX21" s="117"/>
      <c r="EY21" s="117"/>
      <c r="EZ21" s="117"/>
      <c r="FA21" s="117"/>
      <c r="FB21" s="117"/>
      <c r="FC21" s="117"/>
      <c r="FD21" s="117"/>
      <c r="FE21" s="117"/>
      <c r="FF21" s="117"/>
      <c r="FG21" s="117"/>
      <c r="FH21" s="117"/>
      <c r="FI21" s="117"/>
      <c r="FJ21" s="117"/>
      <c r="FK21" s="117"/>
      <c r="FL21" s="117"/>
      <c r="FM21" s="117"/>
      <c r="FN21" s="117"/>
      <c r="FO21" s="117"/>
      <c r="FP21" s="117"/>
      <c r="FQ21" s="117"/>
      <c r="FR21" s="117"/>
      <c r="FS21" s="117"/>
      <c r="FT21" s="117"/>
      <c r="FU21" s="117"/>
      <c r="FV21" s="117"/>
      <c r="FW21" s="117"/>
      <c r="FX21" s="117"/>
      <c r="FY21" s="117"/>
      <c r="FZ21" s="117"/>
      <c r="GA21" s="117"/>
      <c r="GB21" s="117"/>
      <c r="GC21" s="117"/>
      <c r="GD21" s="117"/>
      <c r="GE21" s="117"/>
      <c r="GF21" s="117"/>
      <c r="GG21" s="117"/>
      <c r="GH21" s="117"/>
      <c r="GI21" s="117"/>
      <c r="GJ21" s="117"/>
      <c r="GK21" s="117"/>
      <c r="GL21" s="117"/>
      <c r="GM21" s="117"/>
      <c r="GN21" s="117"/>
      <c r="GO21" s="117"/>
      <c r="GP21" s="117"/>
      <c r="GQ21" s="117"/>
      <c r="GR21" s="117"/>
      <c r="GS21" s="117"/>
      <c r="GT21" s="117"/>
      <c r="GU21" s="117"/>
      <c r="GV21" s="117"/>
      <c r="GW21" s="117"/>
      <c r="GX21" s="117"/>
      <c r="GY21" s="117"/>
      <c r="GZ21" s="117"/>
      <c r="HA21" s="117"/>
      <c r="HB21" s="117"/>
      <c r="HC21" s="117"/>
      <c r="HD21" s="117"/>
      <c r="HE21" s="117"/>
      <c r="HF21" s="117"/>
      <c r="HG21" s="117"/>
      <c r="HH21" s="117"/>
      <c r="HI21" s="117"/>
      <c r="HJ21" s="117"/>
      <c r="HK21" s="117"/>
      <c r="HL21" s="117"/>
      <c r="HM21" s="117"/>
      <c r="HN21" s="117"/>
      <c r="HO21" s="117"/>
      <c r="HP21" s="117"/>
      <c r="HQ21" s="117"/>
      <c r="HR21" s="117"/>
      <c r="HS21" s="117"/>
      <c r="HT21" s="117"/>
      <c r="HU21" s="117"/>
      <c r="HV21" s="117"/>
      <c r="HW21" s="117"/>
      <c r="HX21" s="117"/>
      <c r="HY21" s="117"/>
      <c r="HZ21" s="117"/>
      <c r="IA21" s="117"/>
      <c r="IB21" s="117"/>
      <c r="IC21" s="117"/>
      <c r="ID21" s="117"/>
      <c r="IE21" s="117"/>
      <c r="IF21" s="117"/>
      <c r="IG21" s="117"/>
      <c r="IH21" s="117"/>
      <c r="II21" s="117"/>
      <c r="IJ21" s="117"/>
      <c r="IK21" s="117"/>
      <c r="IL21" s="117"/>
      <c r="IM21" s="117"/>
      <c r="IN21" s="117"/>
      <c r="IO21" s="117"/>
      <c r="IP21" s="117"/>
      <c r="IQ21" s="117"/>
      <c r="IR21" s="117"/>
      <c r="IS21" s="117"/>
      <c r="IT21" s="117"/>
      <c r="IU21" s="117"/>
      <c r="IV21" s="117"/>
      <c r="IW21" s="117"/>
      <c r="IX21" s="117"/>
      <c r="IY21" s="117"/>
      <c r="IZ21" s="117"/>
      <c r="JA21" s="117"/>
      <c r="JB21" s="117"/>
      <c r="JC21" s="117"/>
      <c r="JD21" s="117"/>
      <c r="JE21" s="117"/>
      <c r="JF21" s="117"/>
      <c r="JG21" s="117"/>
      <c r="JH21" s="117"/>
      <c r="JI21" s="117"/>
      <c r="JJ21" s="117"/>
      <c r="JK21" s="117"/>
      <c r="JL21" s="117"/>
      <c r="JM21" s="117"/>
      <c r="JN21" s="117"/>
      <c r="JO21" s="117"/>
      <c r="JP21" s="117"/>
      <c r="JQ21" s="117"/>
      <c r="JR21" s="117"/>
      <c r="JS21" s="117"/>
      <c r="JT21" s="117"/>
      <c r="JU21" s="117"/>
      <c r="JV21" s="117"/>
      <c r="JW21" s="117"/>
      <c r="JX21" s="117"/>
      <c r="JY21" s="117"/>
      <c r="JZ21" s="117"/>
      <c r="KA21" s="117"/>
      <c r="KB21" s="117"/>
      <c r="KC21" s="117"/>
      <c r="KD21" s="117"/>
      <c r="KE21" s="117"/>
      <c r="KF21" s="117"/>
      <c r="KG21" s="117"/>
      <c r="KH21" s="117"/>
      <c r="KI21" s="117"/>
      <c r="KJ21" s="117"/>
      <c r="KK21" s="117"/>
      <c r="KL21" s="117"/>
      <c r="KM21" s="117"/>
      <c r="KN21" s="117"/>
      <c r="KO21" s="117"/>
      <c r="KP21" s="117"/>
      <c r="KQ21" s="117"/>
      <c r="KR21" s="117"/>
      <c r="KS21" s="117"/>
      <c r="KT21" s="117"/>
      <c r="KU21" s="117"/>
      <c r="KV21" s="117"/>
      <c r="KW21" s="117"/>
      <c r="KX21" s="117"/>
      <c r="KY21" s="117"/>
      <c r="KZ21" s="117"/>
      <c r="LA21" s="117"/>
      <c r="LB21" s="117"/>
      <c r="LC21" s="117"/>
      <c r="LD21" s="117"/>
      <c r="LE21" s="117"/>
      <c r="LF21" s="117"/>
      <c r="LG21" s="117"/>
      <c r="LH21" s="117"/>
      <c r="LI21" s="117"/>
      <c r="LJ21" s="117"/>
      <c r="LK21" s="117"/>
      <c r="LL21" s="117"/>
      <c r="LM21" s="117"/>
      <c r="LN21" s="117"/>
      <c r="LO21" s="117"/>
      <c r="LP21" s="117"/>
      <c r="LQ21" s="117"/>
      <c r="LR21" s="117"/>
      <c r="LS21" s="117"/>
      <c r="LT21" s="117"/>
      <c r="LU21" s="117"/>
      <c r="LV21" s="117"/>
      <c r="LW21" s="117"/>
      <c r="LX21" s="117"/>
      <c r="LY21" s="117"/>
      <c r="LZ21" s="117"/>
      <c r="MA21" s="117"/>
      <c r="MB21" s="117"/>
      <c r="MC21" s="117"/>
      <c r="MD21" s="117"/>
      <c r="ME21" s="117"/>
      <c r="MF21" s="117"/>
      <c r="MG21" s="117"/>
      <c r="MH21" s="117"/>
      <c r="MI21" s="117"/>
      <c r="MJ21" s="117"/>
      <c r="MK21" s="117"/>
      <c r="ML21" s="117"/>
      <c r="MM21" s="117"/>
      <c r="MN21" s="117"/>
      <c r="MO21" s="117"/>
      <c r="MP21" s="117"/>
      <c r="MQ21" s="117"/>
      <c r="MR21" s="117"/>
      <c r="MS21" s="117"/>
      <c r="MT21" s="117"/>
      <c r="MU21" s="117"/>
      <c r="MV21" s="117"/>
      <c r="MW21" s="117"/>
      <c r="MX21" s="117"/>
      <c r="MY21" s="117"/>
      <c r="MZ21" s="117"/>
      <c r="NA21" s="117"/>
      <c r="NB21" s="117"/>
      <c r="NC21" s="117"/>
      <c r="ND21" s="117"/>
      <c r="NE21" s="117"/>
      <c r="NF21" s="117"/>
      <c r="NG21" s="117"/>
      <c r="NH21" s="117"/>
      <c r="NI21" s="117"/>
      <c r="NJ21" s="117"/>
      <c r="NK21" s="117"/>
      <c r="NL21" s="117"/>
      <c r="NM21" s="117"/>
      <c r="NN21" s="117"/>
      <c r="NO21" s="117"/>
      <c r="NP21" s="117"/>
      <c r="NQ21" s="117"/>
      <c r="NR21" s="117"/>
      <c r="NS21" s="117"/>
      <c r="NT21" s="117"/>
      <c r="NU21" s="117"/>
      <c r="NV21" s="117"/>
      <c r="NW21" s="117"/>
      <c r="NX21" s="117"/>
      <c r="NY21" s="117"/>
      <c r="NZ21" s="117"/>
      <c r="OA21" s="117"/>
      <c r="OB21" s="117"/>
      <c r="OC21" s="117"/>
      <c r="OD21" s="117"/>
      <c r="OE21" s="117"/>
      <c r="OF21" s="117"/>
      <c r="OG21" s="117"/>
      <c r="OH21" s="117"/>
      <c r="OI21" s="117"/>
      <c r="OJ21" s="117"/>
      <c r="OK21" s="117"/>
      <c r="OL21" s="117"/>
      <c r="OM21" s="117"/>
      <c r="ON21" s="117"/>
      <c r="OO21" s="117"/>
      <c r="OP21" s="117"/>
      <c r="OQ21" s="117"/>
      <c r="OR21" s="117"/>
      <c r="OS21" s="117"/>
      <c r="OT21" s="117"/>
      <c r="OU21" s="117"/>
      <c r="OV21" s="117"/>
      <c r="OW21" s="117"/>
      <c r="OX21" s="117"/>
      <c r="OY21" s="117"/>
      <c r="OZ21" s="117"/>
      <c r="PA21" s="117"/>
      <c r="PB21" s="117"/>
      <c r="PC21" s="117"/>
      <c r="PD21" s="117"/>
      <c r="PE21" s="117"/>
      <c r="PF21" s="117"/>
      <c r="PG21" s="117"/>
      <c r="PH21" s="117"/>
      <c r="PI21" s="117"/>
      <c r="PJ21" s="117"/>
      <c r="PK21" s="117"/>
      <c r="PL21" s="117"/>
      <c r="PM21" s="117"/>
      <c r="PN21" s="117"/>
      <c r="PO21" s="117"/>
      <c r="PP21" s="117"/>
      <c r="PQ21" s="117"/>
      <c r="PR21" s="117"/>
      <c r="PS21" s="117"/>
      <c r="PT21" s="117"/>
      <c r="PU21" s="117"/>
      <c r="PV21" s="117"/>
      <c r="PW21" s="117"/>
      <c r="PX21" s="117"/>
      <c r="PY21" s="117"/>
      <c r="PZ21" s="117"/>
      <c r="QA21" s="117"/>
      <c r="QB21" s="117"/>
      <c r="QC21" s="117"/>
      <c r="QD21" s="117"/>
      <c r="QE21" s="117"/>
      <c r="QF21" s="117"/>
      <c r="QG21" s="117"/>
      <c r="QH21" s="117"/>
      <c r="QI21" s="117"/>
      <c r="QJ21" s="117"/>
      <c r="QK21" s="117"/>
      <c r="QL21" s="117"/>
      <c r="QM21" s="117"/>
      <c r="QN21" s="117"/>
      <c r="QO21" s="117"/>
      <c r="QP21" s="117"/>
      <c r="QQ21" s="117"/>
      <c r="QR21" s="117"/>
      <c r="QS21" s="117"/>
      <c r="QT21" s="117"/>
      <c r="QU21" s="117"/>
      <c r="QV21" s="117"/>
      <c r="QW21" s="117"/>
      <c r="QX21" s="117"/>
      <c r="QY21" s="117"/>
      <c r="QZ21" s="117"/>
      <c r="RA21" s="117"/>
      <c r="RB21" s="117"/>
      <c r="RC21" s="117"/>
      <c r="RD21" s="117"/>
      <c r="RE21" s="117"/>
      <c r="RF21" s="117"/>
      <c r="RG21" s="117"/>
      <c r="RH21" s="117"/>
      <c r="RI21" s="117"/>
      <c r="RJ21" s="117"/>
      <c r="RK21" s="117"/>
      <c r="RL21" s="117"/>
      <c r="RM21" s="117"/>
      <c r="RN21" s="117"/>
      <c r="RO21" s="117"/>
      <c r="RP21" s="117"/>
      <c r="RQ21" s="117"/>
      <c r="RR21" s="117"/>
      <c r="RS21" s="117"/>
      <c r="RT21" s="117"/>
      <c r="RU21" s="117"/>
      <c r="RV21" s="117"/>
      <c r="RW21" s="117"/>
      <c r="RX21" s="117"/>
      <c r="RY21" s="117"/>
      <c r="RZ21" s="117"/>
      <c r="SA21" s="117"/>
      <c r="SB21" s="117"/>
      <c r="SC21" s="117"/>
      <c r="SD21" s="117"/>
      <c r="SE21" s="117"/>
      <c r="SF21" s="117"/>
      <c r="SG21" s="117"/>
      <c r="SH21" s="117"/>
      <c r="SI21" s="117"/>
      <c r="SJ21" s="117"/>
      <c r="SK21" s="117"/>
      <c r="SL21" s="117"/>
      <c r="SM21" s="117"/>
      <c r="SN21" s="117"/>
      <c r="SO21" s="117"/>
      <c r="SP21" s="117"/>
      <c r="SQ21" s="117"/>
      <c r="SR21" s="117"/>
      <c r="SS21" s="117"/>
      <c r="ST21" s="117"/>
      <c r="SU21" s="117"/>
      <c r="SV21" s="117"/>
      <c r="SW21" s="117"/>
      <c r="SX21" s="117"/>
      <c r="SY21" s="117"/>
      <c r="SZ21" s="117"/>
      <c r="TA21" s="117"/>
      <c r="TB21" s="117"/>
      <c r="TC21" s="117"/>
      <c r="TD21" s="117"/>
      <c r="TE21" s="117"/>
      <c r="TF21" s="117"/>
      <c r="TG21" s="117"/>
      <c r="TH21" s="117"/>
      <c r="TI21" s="117"/>
      <c r="TJ21" s="117"/>
      <c r="TK21" s="117"/>
      <c r="TL21" s="117"/>
      <c r="TM21" s="117"/>
      <c r="TN21" s="117"/>
      <c r="TO21" s="117"/>
      <c r="TP21" s="117"/>
      <c r="TQ21" s="117"/>
      <c r="TR21" s="117"/>
      <c r="TS21" s="117"/>
      <c r="TT21" s="117"/>
      <c r="TU21" s="117"/>
      <c r="TV21" s="117"/>
      <c r="TW21" s="117"/>
      <c r="TX21" s="117"/>
      <c r="TY21" s="117"/>
      <c r="TZ21" s="117"/>
      <c r="UA21" s="117"/>
      <c r="UB21" s="117"/>
      <c r="UC21" s="117"/>
      <c r="UD21" s="117"/>
      <c r="UE21" s="117"/>
      <c r="UF21" s="117"/>
      <c r="UG21" s="117"/>
      <c r="UH21" s="117"/>
      <c r="UI21" s="117"/>
      <c r="UJ21" s="117"/>
      <c r="UK21" s="117"/>
      <c r="UL21" s="117"/>
      <c r="UM21" s="117"/>
      <c r="UN21" s="117"/>
      <c r="UO21" s="117"/>
      <c r="UP21" s="117"/>
      <c r="UQ21" s="117"/>
      <c r="UR21" s="117"/>
      <c r="US21" s="117"/>
      <c r="UT21" s="117"/>
      <c r="UU21" s="117"/>
      <c r="UV21" s="117"/>
      <c r="UW21" s="117"/>
      <c r="UX21" s="117"/>
      <c r="UY21" s="117"/>
      <c r="UZ21" s="117"/>
      <c r="VA21" s="117"/>
      <c r="VB21" s="117"/>
      <c r="VC21" s="117"/>
      <c r="VD21" s="117"/>
      <c r="VE21" s="117"/>
      <c r="VF21" s="117"/>
      <c r="VG21" s="117"/>
      <c r="VH21" s="117"/>
      <c r="VI21" s="117"/>
      <c r="VJ21" s="117"/>
      <c r="VK21" s="117"/>
      <c r="VL21" s="117"/>
      <c r="VM21" s="117"/>
      <c r="VN21" s="117"/>
      <c r="VO21" s="117"/>
      <c r="VP21" s="117"/>
      <c r="VQ21" s="117"/>
      <c r="VR21" s="117"/>
      <c r="VS21" s="117"/>
      <c r="VT21" s="117"/>
      <c r="VU21" s="117"/>
      <c r="VV21" s="117"/>
      <c r="VW21" s="117"/>
      <c r="VX21" s="117"/>
      <c r="VY21" s="117"/>
      <c r="VZ21" s="117"/>
      <c r="WA21" s="117"/>
      <c r="WB21" s="117"/>
      <c r="WC21" s="117"/>
      <c r="WD21" s="117"/>
      <c r="WE21" s="117"/>
      <c r="WF21" s="117"/>
      <c r="WG21" s="117"/>
      <c r="WH21" s="117"/>
      <c r="WI21" s="117"/>
      <c r="WJ21" s="117"/>
      <c r="WK21" s="117"/>
      <c r="WL21" s="117"/>
      <c r="WM21" s="117"/>
      <c r="WN21" s="117"/>
      <c r="WO21" s="117"/>
      <c r="WP21" s="117"/>
      <c r="WQ21" s="117"/>
      <c r="WR21" s="117"/>
      <c r="WS21" s="117"/>
      <c r="WT21" s="117"/>
      <c r="WU21" s="117"/>
      <c r="WV21" s="117"/>
      <c r="WW21" s="117"/>
      <c r="WX21" s="117"/>
      <c r="WY21" s="117"/>
      <c r="WZ21" s="117"/>
      <c r="XA21" s="117"/>
      <c r="XB21" s="117"/>
      <c r="XC21" s="117"/>
      <c r="XD21" s="117"/>
      <c r="XE21" s="117"/>
      <c r="XF21" s="117"/>
      <c r="XG21" s="117"/>
      <c r="XH21" s="117"/>
      <c r="XI21" s="117"/>
      <c r="XJ21" s="117"/>
      <c r="XK21" s="117"/>
      <c r="XL21" s="117"/>
      <c r="XM21" s="117"/>
      <c r="XN21" s="117"/>
      <c r="XO21" s="117"/>
      <c r="XP21" s="117"/>
      <c r="XQ21" s="117"/>
      <c r="XR21" s="117"/>
      <c r="XS21" s="117"/>
      <c r="XT21" s="117"/>
      <c r="XU21" s="117"/>
      <c r="XV21" s="117"/>
      <c r="XW21" s="117"/>
      <c r="XX21" s="117"/>
      <c r="XY21" s="117"/>
      <c r="XZ21" s="117"/>
      <c r="YA21" s="117"/>
      <c r="YB21" s="117"/>
      <c r="YC21" s="117"/>
      <c r="YD21" s="117"/>
      <c r="YE21" s="117"/>
      <c r="YF21" s="117"/>
      <c r="YG21" s="117"/>
      <c r="YH21" s="117"/>
      <c r="YI21" s="117"/>
      <c r="YJ21" s="117"/>
      <c r="YK21" s="117"/>
      <c r="YL21" s="117"/>
      <c r="YM21" s="117"/>
      <c r="YN21" s="117"/>
      <c r="YO21" s="117"/>
      <c r="YP21" s="117"/>
      <c r="YQ21" s="117"/>
      <c r="YR21" s="117"/>
      <c r="YS21" s="117"/>
      <c r="YT21" s="117"/>
      <c r="YU21" s="117"/>
      <c r="YV21" s="117"/>
      <c r="YW21" s="117"/>
      <c r="YX21" s="117"/>
      <c r="YY21" s="117"/>
      <c r="YZ21" s="117"/>
      <c r="ZA21" s="117"/>
      <c r="ZB21" s="117"/>
      <c r="ZC21" s="117"/>
      <c r="ZD21" s="117"/>
      <c r="ZE21" s="117"/>
      <c r="ZF21" s="117"/>
      <c r="ZG21" s="117"/>
      <c r="ZH21" s="117"/>
      <c r="ZI21" s="117"/>
      <c r="ZJ21" s="117"/>
      <c r="ZK21" s="117"/>
      <c r="ZL21" s="117"/>
      <c r="ZM21" s="117"/>
      <c r="ZN21" s="117"/>
      <c r="ZO21" s="117"/>
      <c r="ZP21" s="117"/>
      <c r="ZQ21" s="117"/>
      <c r="ZR21" s="117"/>
      <c r="ZS21" s="117"/>
      <c r="ZT21" s="117"/>
      <c r="ZU21" s="117"/>
      <c r="ZV21" s="117"/>
      <c r="ZW21" s="117"/>
      <c r="ZX21" s="117"/>
      <c r="ZY21" s="117"/>
      <c r="ZZ21" s="117"/>
      <c r="AAA21" s="117"/>
      <c r="AAB21" s="117"/>
      <c r="AAC21" s="117"/>
      <c r="AAD21" s="117"/>
      <c r="AAE21" s="117"/>
      <c r="AAF21" s="117"/>
      <c r="AAG21" s="117"/>
      <c r="AAH21" s="117"/>
      <c r="AAI21" s="117"/>
      <c r="AAJ21" s="117"/>
      <c r="AAK21" s="117"/>
      <c r="AAL21" s="117"/>
      <c r="AAM21" s="117"/>
      <c r="AAN21" s="117"/>
      <c r="AAO21" s="117"/>
      <c r="AAP21" s="117"/>
      <c r="AAQ21" s="117"/>
      <c r="AAR21" s="117"/>
      <c r="AAS21" s="117"/>
      <c r="AAT21" s="117"/>
      <c r="AAU21" s="117"/>
      <c r="AAV21" s="117"/>
      <c r="AAW21" s="117"/>
      <c r="AAX21" s="117"/>
      <c r="AAY21" s="117"/>
      <c r="AAZ21" s="117"/>
      <c r="ABA21" s="117"/>
      <c r="ABB21" s="117"/>
      <c r="ABC21" s="117"/>
      <c r="ABD21" s="117"/>
      <c r="ABE21" s="117"/>
      <c r="ABF21" s="117"/>
      <c r="ABG21" s="117"/>
      <c r="ABH21" s="117"/>
      <c r="ABI21" s="117"/>
      <c r="ABJ21" s="117"/>
      <c r="ABK21" s="117"/>
      <c r="ABL21" s="117"/>
      <c r="ABM21" s="117"/>
      <c r="ABN21" s="117"/>
      <c r="ABO21" s="117"/>
      <c r="ABP21" s="117"/>
      <c r="ABQ21" s="117"/>
      <c r="ABR21" s="117"/>
      <c r="ABS21" s="117"/>
      <c r="ABT21" s="117"/>
      <c r="ABU21" s="117"/>
      <c r="ABV21" s="117"/>
      <c r="ABW21" s="117"/>
      <c r="ABX21" s="117"/>
      <c r="ABY21" s="117"/>
      <c r="ABZ21" s="117"/>
      <c r="ACA21" s="117"/>
      <c r="ACB21" s="117"/>
      <c r="ACC21" s="117"/>
      <c r="ACD21" s="117"/>
      <c r="ACE21" s="117"/>
      <c r="ACF21" s="117"/>
      <c r="ACG21" s="117"/>
      <c r="ACH21" s="117"/>
      <c r="ACI21" s="117"/>
      <c r="ACJ21" s="117"/>
      <c r="ACK21" s="117"/>
      <c r="ACL21" s="117"/>
      <c r="ACM21" s="117"/>
      <c r="ACN21" s="117"/>
      <c r="ACO21" s="117"/>
      <c r="ACP21" s="117"/>
      <c r="ACQ21" s="117"/>
      <c r="ACR21" s="117"/>
      <c r="ACS21" s="117"/>
      <c r="ACT21" s="117"/>
      <c r="ACU21" s="117"/>
      <c r="ACV21" s="117"/>
      <c r="ACW21" s="117"/>
      <c r="ACX21" s="117"/>
      <c r="ACY21" s="117"/>
      <c r="ACZ21" s="117"/>
      <c r="ADA21" s="117"/>
      <c r="ADB21" s="117"/>
      <c r="ADC21" s="117"/>
      <c r="ADD21" s="117"/>
      <c r="ADE21" s="117"/>
      <c r="ADF21" s="117"/>
      <c r="ADG21" s="117"/>
      <c r="ADH21" s="117"/>
      <c r="ADI21" s="117"/>
      <c r="ADJ21" s="117"/>
      <c r="ADK21" s="117"/>
      <c r="ADL21" s="117"/>
      <c r="ADM21" s="117"/>
      <c r="ADN21" s="117"/>
      <c r="ADO21" s="117"/>
      <c r="ADP21" s="117"/>
      <c r="ADQ21" s="117"/>
      <c r="ADR21" s="117"/>
      <c r="ADS21" s="117"/>
      <c r="ADT21" s="117"/>
      <c r="ADU21" s="117"/>
      <c r="ADV21" s="117"/>
      <c r="ADW21" s="117"/>
      <c r="ADX21" s="117"/>
      <c r="ADY21" s="117"/>
      <c r="ADZ21" s="117"/>
      <c r="AEA21" s="117"/>
      <c r="AEB21" s="117"/>
      <c r="AEC21" s="117"/>
      <c r="AED21" s="117"/>
      <c r="AEE21" s="117"/>
      <c r="AEF21" s="117"/>
      <c r="AEG21" s="117"/>
      <c r="AEH21" s="117"/>
      <c r="AEI21" s="117"/>
      <c r="AEJ21" s="117"/>
      <c r="AEK21" s="117"/>
      <c r="AEL21" s="117"/>
      <c r="AEM21" s="117"/>
      <c r="AEN21" s="117"/>
      <c r="AEO21" s="117"/>
      <c r="AEP21" s="117"/>
      <c r="AEQ21" s="117"/>
      <c r="AER21" s="117"/>
      <c r="AES21" s="117"/>
      <c r="AET21" s="117"/>
      <c r="AEU21" s="117"/>
      <c r="AEV21" s="117"/>
      <c r="AEW21" s="117"/>
      <c r="AEX21" s="117"/>
      <c r="AEY21" s="117"/>
      <c r="AEZ21" s="117"/>
      <c r="AFA21" s="117"/>
      <c r="AFB21" s="117"/>
      <c r="AFC21" s="117"/>
      <c r="AFD21" s="117"/>
      <c r="AFE21" s="117"/>
      <c r="AFF21" s="117"/>
      <c r="AFG21" s="117"/>
      <c r="AFH21" s="117"/>
      <c r="AFI21" s="117"/>
      <c r="AFJ21" s="117"/>
      <c r="AFK21" s="117"/>
      <c r="AFL21" s="117"/>
      <c r="AFM21" s="117"/>
      <c r="AFN21" s="117"/>
      <c r="AFO21" s="117"/>
      <c r="AFP21" s="117"/>
      <c r="AFQ21" s="117"/>
      <c r="AFR21" s="117"/>
      <c r="AFS21" s="117"/>
      <c r="AFT21" s="117"/>
      <c r="AFU21" s="117"/>
      <c r="AFV21" s="117"/>
      <c r="AFW21" s="117"/>
      <c r="AFX21" s="117"/>
      <c r="AFY21" s="117"/>
      <c r="AFZ21" s="117"/>
      <c r="AGA21" s="117"/>
      <c r="AGB21" s="117"/>
      <c r="AGC21" s="117"/>
      <c r="AGD21" s="117"/>
      <c r="AGE21" s="117"/>
      <c r="AGF21" s="117"/>
      <c r="AGG21" s="117"/>
      <c r="AGH21" s="117"/>
      <c r="AGI21" s="117"/>
      <c r="AGJ21" s="117"/>
      <c r="AGK21" s="117"/>
      <c r="AGL21" s="117"/>
      <c r="AGM21" s="117"/>
      <c r="AGN21" s="117"/>
      <c r="AGO21" s="117"/>
      <c r="AGP21" s="117"/>
      <c r="AGQ21" s="117"/>
      <c r="AGR21" s="117"/>
      <c r="AGS21" s="117"/>
      <c r="AGT21" s="117"/>
      <c r="AGU21" s="117"/>
      <c r="AGV21" s="117"/>
      <c r="AGW21" s="117"/>
      <c r="AGX21" s="117"/>
      <c r="AGY21" s="117"/>
      <c r="AGZ21" s="117"/>
      <c r="AHA21" s="117"/>
      <c r="AHB21" s="117"/>
      <c r="AHC21" s="117"/>
      <c r="AHD21" s="117"/>
      <c r="AHE21" s="117"/>
      <c r="AHF21" s="117"/>
      <c r="AHG21" s="117"/>
      <c r="AHH21" s="117"/>
      <c r="AHI21" s="117"/>
      <c r="AHJ21" s="117"/>
      <c r="AHK21" s="117"/>
      <c r="AHL21" s="117"/>
      <c r="AHM21" s="117"/>
      <c r="AHN21" s="117"/>
      <c r="AHO21" s="117"/>
      <c r="AHP21" s="117"/>
      <c r="AHQ21" s="117"/>
      <c r="AHR21" s="117"/>
      <c r="AHS21" s="117"/>
      <c r="AHT21" s="117"/>
      <c r="AHU21" s="117"/>
      <c r="AHV21" s="117"/>
      <c r="AHW21" s="117"/>
      <c r="AHX21" s="117"/>
      <c r="AHY21" s="117"/>
      <c r="AHZ21" s="117"/>
      <c r="AIA21" s="117"/>
      <c r="AIB21" s="117"/>
      <c r="AIC21" s="117"/>
      <c r="AID21" s="117"/>
      <c r="AIE21" s="117"/>
      <c r="AIF21" s="117"/>
      <c r="AIG21" s="117"/>
      <c r="AIH21" s="117"/>
      <c r="AII21" s="117"/>
      <c r="AIJ21" s="117"/>
      <c r="AIK21" s="117"/>
      <c r="AIL21" s="117"/>
      <c r="AIM21" s="117"/>
      <c r="AIN21" s="117"/>
      <c r="AIO21" s="117"/>
      <c r="AIP21" s="117"/>
      <c r="AIQ21" s="117"/>
      <c r="AIR21" s="117"/>
      <c r="AIS21" s="117"/>
      <c r="AIT21" s="117"/>
      <c r="AIU21" s="117"/>
      <c r="AIV21" s="117"/>
      <c r="AIW21" s="117"/>
      <c r="AIX21" s="117"/>
      <c r="AIY21" s="117"/>
      <c r="AIZ21" s="117"/>
      <c r="AJA21" s="117"/>
      <c r="AJB21" s="117"/>
      <c r="AJC21" s="117"/>
      <c r="AJD21" s="117"/>
      <c r="AJE21" s="117"/>
      <c r="AJF21" s="117"/>
      <c r="AJG21" s="117"/>
      <c r="AJH21" s="117"/>
      <c r="AJI21" s="117"/>
      <c r="AJJ21" s="117"/>
      <c r="AJK21" s="117"/>
      <c r="AJL21" s="117"/>
      <c r="AJM21" s="117"/>
      <c r="AJN21" s="117"/>
      <c r="AJO21" s="117"/>
      <c r="AJP21" s="117"/>
      <c r="AJQ21" s="117"/>
      <c r="AJR21" s="117"/>
      <c r="AJS21" s="117"/>
      <c r="AJT21" s="117"/>
      <c r="AJU21" s="117"/>
      <c r="AJV21" s="117"/>
      <c r="AJW21" s="117"/>
      <c r="AJX21" s="117"/>
      <c r="AJY21" s="117"/>
      <c r="AJZ21" s="117"/>
      <c r="AKA21" s="117"/>
      <c r="AKB21" s="117"/>
      <c r="AKC21" s="117"/>
      <c r="AKD21" s="117"/>
      <c r="AKE21" s="117"/>
      <c r="AKF21" s="117"/>
      <c r="AKG21" s="117"/>
      <c r="AKH21" s="117"/>
      <c r="AKI21" s="117"/>
      <c r="AKJ21" s="117"/>
      <c r="AKK21" s="117"/>
      <c r="AKL21" s="117"/>
      <c r="AKM21" s="117"/>
      <c r="AKN21" s="117"/>
      <c r="AKO21" s="117"/>
      <c r="AKP21" s="117"/>
      <c r="AKQ21" s="117"/>
      <c r="AKR21" s="117"/>
      <c r="AKS21" s="117"/>
      <c r="AKT21" s="117"/>
      <c r="AKU21" s="117"/>
      <c r="AKV21" s="117"/>
      <c r="AKW21" s="117"/>
      <c r="AKX21" s="117"/>
      <c r="AKY21" s="117"/>
      <c r="AKZ21" s="117"/>
      <c r="ALA21" s="117"/>
      <c r="ALB21" s="117"/>
      <c r="ALC21" s="117"/>
      <c r="ALD21" s="117"/>
      <c r="ALE21" s="117"/>
      <c r="ALF21" s="117"/>
      <c r="ALG21" s="117"/>
      <c r="ALH21" s="117"/>
      <c r="ALI21" s="117"/>
      <c r="ALJ21" s="117"/>
      <c r="ALK21" s="117"/>
      <c r="ALL21" s="117"/>
      <c r="ALM21" s="117"/>
      <c r="ALN21" s="117"/>
      <c r="ALO21" s="117"/>
      <c r="ALP21" s="117"/>
      <c r="ALQ21" s="117"/>
      <c r="ALR21" s="117"/>
      <c r="ALS21" s="117"/>
      <c r="ALT21" s="117"/>
      <c r="ALU21" s="117"/>
      <c r="ALV21" s="117"/>
      <c r="ALW21" s="117"/>
      <c r="ALX21" s="117"/>
      <c r="ALY21" s="117"/>
      <c r="ALZ21" s="117"/>
      <c r="AMA21" s="117"/>
      <c r="AMB21" s="117"/>
      <c r="AMC21" s="117"/>
      <c r="AMD21" s="117"/>
      <c r="AME21" s="117"/>
      <c r="AMF21" s="117"/>
      <c r="AMG21" s="117"/>
      <c r="AMH21" s="117"/>
      <c r="AMI21" s="117"/>
      <c r="AMJ21" s="117"/>
      <c r="AMK21" s="117"/>
      <c r="AML21" s="117"/>
    </row>
    <row r="22" spans="1:1026" ht="15.75">
      <c r="A22" s="109"/>
      <c r="B22" s="111" t="s">
        <v>1417</v>
      </c>
      <c r="C22" s="117"/>
      <c r="D22" s="110" t="s">
        <v>39</v>
      </c>
      <c r="E22" s="135"/>
      <c r="F22" s="135"/>
      <c r="G22" s="136"/>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117"/>
      <c r="CC22" s="117"/>
      <c r="CD22" s="117"/>
      <c r="CE22" s="117"/>
      <c r="CF22" s="117"/>
      <c r="CG22" s="117"/>
      <c r="CH22" s="117"/>
      <c r="CI22" s="117"/>
      <c r="CJ22" s="117"/>
      <c r="CK22" s="117"/>
      <c r="CL22" s="117"/>
      <c r="CM22" s="117"/>
      <c r="CN22" s="117"/>
      <c r="CO22" s="117"/>
      <c r="CP22" s="117"/>
      <c r="CQ22" s="117"/>
      <c r="CR22" s="117"/>
      <c r="CS22" s="117"/>
      <c r="CT22" s="117"/>
      <c r="CU22" s="117"/>
      <c r="CV22" s="117"/>
      <c r="CW22" s="117"/>
      <c r="CX22" s="117"/>
      <c r="CY22" s="117"/>
      <c r="CZ22" s="117"/>
      <c r="DA22" s="117"/>
      <c r="DB22" s="117"/>
      <c r="DC22" s="117"/>
      <c r="DD22" s="117"/>
      <c r="DE22" s="117"/>
      <c r="DF22" s="117"/>
      <c r="DG22" s="117"/>
      <c r="DH22" s="117"/>
      <c r="DI22" s="117"/>
      <c r="DJ22" s="117"/>
      <c r="DK22" s="117"/>
      <c r="DL22" s="117"/>
      <c r="DM22" s="117"/>
      <c r="DN22" s="117"/>
      <c r="DO22" s="117"/>
      <c r="DP22" s="117"/>
      <c r="DQ22" s="117"/>
      <c r="DR22" s="117"/>
      <c r="DS22" s="117"/>
      <c r="DT22" s="117"/>
      <c r="DU22" s="117"/>
      <c r="DV22" s="117"/>
      <c r="DW22" s="117"/>
      <c r="DX22" s="117"/>
      <c r="DY22" s="117"/>
      <c r="DZ22" s="117"/>
      <c r="EA22" s="117"/>
      <c r="EB22" s="117"/>
      <c r="EC22" s="117"/>
      <c r="ED22" s="117"/>
      <c r="EE22" s="117"/>
      <c r="EF22" s="117"/>
      <c r="EG22" s="117"/>
      <c r="EH22" s="117"/>
      <c r="EI22" s="117"/>
      <c r="EJ22" s="117"/>
      <c r="EK22" s="117"/>
      <c r="EL22" s="117"/>
      <c r="EM22" s="117"/>
      <c r="EN22" s="117"/>
      <c r="EO22" s="117"/>
      <c r="EP22" s="117"/>
      <c r="EQ22" s="117"/>
      <c r="ER22" s="117"/>
      <c r="ES22" s="117"/>
      <c r="ET22" s="117"/>
      <c r="EU22" s="117"/>
      <c r="EV22" s="117"/>
      <c r="EW22" s="117"/>
      <c r="EX22" s="117"/>
      <c r="EY22" s="117"/>
      <c r="EZ22" s="117"/>
      <c r="FA22" s="117"/>
      <c r="FB22" s="117"/>
      <c r="FC22" s="117"/>
      <c r="FD22" s="117"/>
      <c r="FE22" s="117"/>
      <c r="FF22" s="117"/>
      <c r="FG22" s="117"/>
      <c r="FH22" s="117"/>
      <c r="FI22" s="117"/>
      <c r="FJ22" s="117"/>
      <c r="FK22" s="117"/>
      <c r="FL22" s="117"/>
      <c r="FM22" s="117"/>
      <c r="FN22" s="117"/>
      <c r="FO22" s="117"/>
      <c r="FP22" s="117"/>
      <c r="FQ22" s="117"/>
      <c r="FR22" s="117"/>
      <c r="FS22" s="117"/>
      <c r="FT22" s="117"/>
      <c r="FU22" s="117"/>
      <c r="FV22" s="117"/>
      <c r="FW22" s="117"/>
      <c r="FX22" s="117"/>
      <c r="FY22" s="117"/>
      <c r="FZ22" s="117"/>
      <c r="GA22" s="117"/>
      <c r="GB22" s="117"/>
      <c r="GC22" s="117"/>
      <c r="GD22" s="117"/>
      <c r="GE22" s="117"/>
      <c r="GF22" s="117"/>
      <c r="GG22" s="117"/>
      <c r="GH22" s="117"/>
      <c r="GI22" s="117"/>
      <c r="GJ22" s="117"/>
      <c r="GK22" s="117"/>
      <c r="GL22" s="117"/>
      <c r="GM22" s="117"/>
      <c r="GN22" s="117"/>
      <c r="GO22" s="117"/>
      <c r="GP22" s="117"/>
      <c r="GQ22" s="117"/>
      <c r="GR22" s="117"/>
      <c r="GS22" s="117"/>
      <c r="GT22" s="117"/>
      <c r="GU22" s="117"/>
      <c r="GV22" s="117"/>
      <c r="GW22" s="117"/>
      <c r="GX22" s="117"/>
      <c r="GY22" s="117"/>
      <c r="GZ22" s="117"/>
      <c r="HA22" s="117"/>
      <c r="HB22" s="117"/>
      <c r="HC22" s="117"/>
      <c r="HD22" s="117"/>
      <c r="HE22" s="117"/>
      <c r="HF22" s="117"/>
      <c r="HG22" s="117"/>
      <c r="HH22" s="117"/>
      <c r="HI22" s="117"/>
      <c r="HJ22" s="117"/>
      <c r="HK22" s="117"/>
      <c r="HL22" s="117"/>
      <c r="HM22" s="117"/>
      <c r="HN22" s="117"/>
      <c r="HO22" s="117"/>
      <c r="HP22" s="117"/>
      <c r="HQ22" s="117"/>
      <c r="HR22" s="117"/>
      <c r="HS22" s="117"/>
      <c r="HT22" s="117"/>
      <c r="HU22" s="117"/>
      <c r="HV22" s="117"/>
      <c r="HW22" s="117"/>
      <c r="HX22" s="117"/>
      <c r="HY22" s="117"/>
      <c r="HZ22" s="117"/>
      <c r="IA22" s="117"/>
      <c r="IB22" s="117"/>
      <c r="IC22" s="117"/>
      <c r="ID22" s="117"/>
      <c r="IE22" s="117"/>
      <c r="IF22" s="117"/>
      <c r="IG22" s="117"/>
      <c r="IH22" s="117"/>
      <c r="II22" s="117"/>
      <c r="IJ22" s="117"/>
      <c r="IK22" s="117"/>
      <c r="IL22" s="117"/>
      <c r="IM22" s="117"/>
      <c r="IN22" s="117"/>
      <c r="IO22" s="117"/>
      <c r="IP22" s="117"/>
      <c r="IQ22" s="117"/>
      <c r="IR22" s="117"/>
      <c r="IS22" s="117"/>
      <c r="IT22" s="117"/>
      <c r="IU22" s="117"/>
      <c r="IV22" s="117"/>
      <c r="IW22" s="117"/>
      <c r="IX22" s="117"/>
      <c r="IY22" s="117"/>
      <c r="IZ22" s="117"/>
      <c r="JA22" s="117"/>
      <c r="JB22" s="117"/>
      <c r="JC22" s="117"/>
      <c r="JD22" s="117"/>
      <c r="JE22" s="117"/>
      <c r="JF22" s="117"/>
      <c r="JG22" s="117"/>
      <c r="JH22" s="117"/>
      <c r="JI22" s="117"/>
      <c r="JJ22" s="117"/>
      <c r="JK22" s="117"/>
      <c r="JL22" s="117"/>
      <c r="JM22" s="117"/>
      <c r="JN22" s="117"/>
      <c r="JO22" s="117"/>
      <c r="JP22" s="117"/>
      <c r="JQ22" s="117"/>
      <c r="JR22" s="117"/>
      <c r="JS22" s="117"/>
      <c r="JT22" s="117"/>
      <c r="JU22" s="117"/>
      <c r="JV22" s="117"/>
      <c r="JW22" s="117"/>
      <c r="JX22" s="117"/>
      <c r="JY22" s="117"/>
      <c r="JZ22" s="117"/>
      <c r="KA22" s="117"/>
      <c r="KB22" s="117"/>
      <c r="KC22" s="117"/>
      <c r="KD22" s="117"/>
      <c r="KE22" s="117"/>
      <c r="KF22" s="117"/>
      <c r="KG22" s="117"/>
      <c r="KH22" s="117"/>
      <c r="KI22" s="117"/>
      <c r="KJ22" s="117"/>
      <c r="KK22" s="117"/>
      <c r="KL22" s="117"/>
      <c r="KM22" s="117"/>
      <c r="KN22" s="117"/>
      <c r="KO22" s="117"/>
      <c r="KP22" s="117"/>
      <c r="KQ22" s="117"/>
      <c r="KR22" s="117"/>
      <c r="KS22" s="117"/>
      <c r="KT22" s="117"/>
      <c r="KU22" s="117"/>
      <c r="KV22" s="117"/>
      <c r="KW22" s="117"/>
      <c r="KX22" s="117"/>
      <c r="KY22" s="117"/>
      <c r="KZ22" s="117"/>
      <c r="LA22" s="117"/>
      <c r="LB22" s="117"/>
      <c r="LC22" s="117"/>
      <c r="LD22" s="117"/>
      <c r="LE22" s="117"/>
      <c r="LF22" s="117"/>
      <c r="LG22" s="117"/>
      <c r="LH22" s="117"/>
      <c r="LI22" s="117"/>
      <c r="LJ22" s="117"/>
      <c r="LK22" s="117"/>
      <c r="LL22" s="117"/>
      <c r="LM22" s="117"/>
      <c r="LN22" s="117"/>
      <c r="LO22" s="117"/>
      <c r="LP22" s="117"/>
      <c r="LQ22" s="117"/>
      <c r="LR22" s="117"/>
      <c r="LS22" s="117"/>
      <c r="LT22" s="117"/>
      <c r="LU22" s="117"/>
      <c r="LV22" s="117"/>
      <c r="LW22" s="117"/>
      <c r="LX22" s="117"/>
      <c r="LY22" s="117"/>
      <c r="LZ22" s="117"/>
      <c r="MA22" s="117"/>
      <c r="MB22" s="117"/>
      <c r="MC22" s="117"/>
      <c r="MD22" s="117"/>
      <c r="ME22" s="117"/>
      <c r="MF22" s="117"/>
      <c r="MG22" s="117"/>
      <c r="MH22" s="117"/>
      <c r="MI22" s="117"/>
      <c r="MJ22" s="117"/>
      <c r="MK22" s="117"/>
      <c r="ML22" s="117"/>
      <c r="MM22" s="117"/>
      <c r="MN22" s="117"/>
      <c r="MO22" s="117"/>
      <c r="MP22" s="117"/>
      <c r="MQ22" s="117"/>
      <c r="MR22" s="117"/>
      <c r="MS22" s="117"/>
      <c r="MT22" s="117"/>
      <c r="MU22" s="117"/>
      <c r="MV22" s="117"/>
      <c r="MW22" s="117"/>
      <c r="MX22" s="117"/>
      <c r="MY22" s="117"/>
      <c r="MZ22" s="117"/>
      <c r="NA22" s="117"/>
      <c r="NB22" s="117"/>
      <c r="NC22" s="117"/>
      <c r="ND22" s="117"/>
      <c r="NE22" s="117"/>
      <c r="NF22" s="117"/>
      <c r="NG22" s="117"/>
      <c r="NH22" s="117"/>
      <c r="NI22" s="117"/>
      <c r="NJ22" s="117"/>
      <c r="NK22" s="117"/>
      <c r="NL22" s="117"/>
      <c r="NM22" s="117"/>
      <c r="NN22" s="117"/>
      <c r="NO22" s="117"/>
      <c r="NP22" s="117"/>
      <c r="NQ22" s="117"/>
      <c r="NR22" s="117"/>
      <c r="NS22" s="117"/>
      <c r="NT22" s="117"/>
      <c r="NU22" s="117"/>
      <c r="NV22" s="117"/>
      <c r="NW22" s="117"/>
      <c r="NX22" s="117"/>
      <c r="NY22" s="117"/>
      <c r="NZ22" s="117"/>
      <c r="OA22" s="117"/>
      <c r="OB22" s="117"/>
      <c r="OC22" s="117"/>
      <c r="OD22" s="117"/>
      <c r="OE22" s="117"/>
      <c r="OF22" s="117"/>
      <c r="OG22" s="117"/>
      <c r="OH22" s="117"/>
      <c r="OI22" s="117"/>
      <c r="OJ22" s="117"/>
      <c r="OK22" s="117"/>
      <c r="OL22" s="117"/>
      <c r="OM22" s="117"/>
      <c r="ON22" s="117"/>
      <c r="OO22" s="117"/>
      <c r="OP22" s="117"/>
      <c r="OQ22" s="117"/>
      <c r="OR22" s="117"/>
      <c r="OS22" s="117"/>
      <c r="OT22" s="117"/>
      <c r="OU22" s="117"/>
      <c r="OV22" s="117"/>
      <c r="OW22" s="117"/>
      <c r="OX22" s="117"/>
      <c r="OY22" s="117"/>
      <c r="OZ22" s="117"/>
      <c r="PA22" s="117"/>
      <c r="PB22" s="117"/>
      <c r="PC22" s="117"/>
      <c r="PD22" s="117"/>
      <c r="PE22" s="117"/>
      <c r="PF22" s="117"/>
      <c r="PG22" s="117"/>
      <c r="PH22" s="117"/>
      <c r="PI22" s="117"/>
      <c r="PJ22" s="117"/>
      <c r="PK22" s="117"/>
      <c r="PL22" s="117"/>
      <c r="PM22" s="117"/>
      <c r="PN22" s="117"/>
      <c r="PO22" s="117"/>
      <c r="PP22" s="117"/>
      <c r="PQ22" s="117"/>
      <c r="PR22" s="117"/>
      <c r="PS22" s="117"/>
      <c r="PT22" s="117"/>
      <c r="PU22" s="117"/>
      <c r="PV22" s="117"/>
      <c r="PW22" s="117"/>
      <c r="PX22" s="117"/>
      <c r="PY22" s="117"/>
      <c r="PZ22" s="117"/>
      <c r="QA22" s="117"/>
      <c r="QB22" s="117"/>
      <c r="QC22" s="117"/>
      <c r="QD22" s="117"/>
      <c r="QE22" s="117"/>
      <c r="QF22" s="117"/>
      <c r="QG22" s="117"/>
      <c r="QH22" s="117"/>
      <c r="QI22" s="117"/>
      <c r="QJ22" s="117"/>
      <c r="QK22" s="117"/>
      <c r="QL22" s="117"/>
      <c r="QM22" s="117"/>
      <c r="QN22" s="117"/>
      <c r="QO22" s="117"/>
      <c r="QP22" s="117"/>
      <c r="QQ22" s="117"/>
      <c r="QR22" s="117"/>
      <c r="QS22" s="117"/>
      <c r="QT22" s="117"/>
      <c r="QU22" s="117"/>
      <c r="QV22" s="117"/>
      <c r="QW22" s="117"/>
      <c r="QX22" s="117"/>
      <c r="QY22" s="117"/>
      <c r="QZ22" s="117"/>
      <c r="RA22" s="117"/>
      <c r="RB22" s="117"/>
      <c r="RC22" s="117"/>
      <c r="RD22" s="117"/>
      <c r="RE22" s="117"/>
      <c r="RF22" s="117"/>
      <c r="RG22" s="117"/>
      <c r="RH22" s="117"/>
      <c r="RI22" s="117"/>
      <c r="RJ22" s="117"/>
      <c r="RK22" s="117"/>
      <c r="RL22" s="117"/>
      <c r="RM22" s="117"/>
      <c r="RN22" s="117"/>
      <c r="RO22" s="117"/>
      <c r="RP22" s="117"/>
      <c r="RQ22" s="117"/>
      <c r="RR22" s="117"/>
      <c r="RS22" s="117"/>
      <c r="RT22" s="117"/>
      <c r="RU22" s="117"/>
      <c r="RV22" s="117"/>
      <c r="RW22" s="117"/>
      <c r="RX22" s="117"/>
      <c r="RY22" s="117"/>
      <c r="RZ22" s="117"/>
      <c r="SA22" s="117"/>
      <c r="SB22" s="117"/>
      <c r="SC22" s="117"/>
      <c r="SD22" s="117"/>
      <c r="SE22" s="117"/>
      <c r="SF22" s="117"/>
      <c r="SG22" s="117"/>
      <c r="SH22" s="117"/>
      <c r="SI22" s="117"/>
      <c r="SJ22" s="117"/>
      <c r="SK22" s="117"/>
      <c r="SL22" s="117"/>
      <c r="SM22" s="117"/>
      <c r="SN22" s="117"/>
      <c r="SO22" s="117"/>
      <c r="SP22" s="117"/>
      <c r="SQ22" s="117"/>
      <c r="SR22" s="117"/>
      <c r="SS22" s="117"/>
      <c r="ST22" s="117"/>
      <c r="SU22" s="117"/>
      <c r="SV22" s="117"/>
      <c r="SW22" s="117"/>
      <c r="SX22" s="117"/>
      <c r="SY22" s="117"/>
      <c r="SZ22" s="117"/>
      <c r="TA22" s="117"/>
      <c r="TB22" s="117"/>
      <c r="TC22" s="117"/>
      <c r="TD22" s="117"/>
      <c r="TE22" s="117"/>
      <c r="TF22" s="117"/>
      <c r="TG22" s="117"/>
      <c r="TH22" s="117"/>
      <c r="TI22" s="117"/>
      <c r="TJ22" s="117"/>
      <c r="TK22" s="117"/>
      <c r="TL22" s="117"/>
      <c r="TM22" s="117"/>
      <c r="TN22" s="117"/>
      <c r="TO22" s="117"/>
      <c r="TP22" s="117"/>
      <c r="TQ22" s="117"/>
      <c r="TR22" s="117"/>
      <c r="TS22" s="117"/>
      <c r="TT22" s="117"/>
      <c r="TU22" s="117"/>
      <c r="TV22" s="117"/>
      <c r="TW22" s="117"/>
      <c r="TX22" s="117"/>
      <c r="TY22" s="117"/>
      <c r="TZ22" s="117"/>
      <c r="UA22" s="117"/>
      <c r="UB22" s="117"/>
      <c r="UC22" s="117"/>
      <c r="UD22" s="117"/>
      <c r="UE22" s="117"/>
      <c r="UF22" s="117"/>
      <c r="UG22" s="117"/>
      <c r="UH22" s="117"/>
      <c r="UI22" s="117"/>
      <c r="UJ22" s="117"/>
      <c r="UK22" s="117"/>
      <c r="UL22" s="117"/>
      <c r="UM22" s="117"/>
      <c r="UN22" s="117"/>
      <c r="UO22" s="117"/>
      <c r="UP22" s="117"/>
      <c r="UQ22" s="117"/>
      <c r="UR22" s="117"/>
      <c r="US22" s="117"/>
      <c r="UT22" s="117"/>
      <c r="UU22" s="117"/>
      <c r="UV22" s="117"/>
      <c r="UW22" s="117"/>
      <c r="UX22" s="117"/>
      <c r="UY22" s="117"/>
      <c r="UZ22" s="117"/>
      <c r="VA22" s="117"/>
      <c r="VB22" s="117"/>
      <c r="VC22" s="117"/>
      <c r="VD22" s="117"/>
      <c r="VE22" s="117"/>
      <c r="VF22" s="117"/>
      <c r="VG22" s="117"/>
      <c r="VH22" s="117"/>
      <c r="VI22" s="117"/>
      <c r="VJ22" s="117"/>
      <c r="VK22" s="117"/>
      <c r="VL22" s="117"/>
      <c r="VM22" s="117"/>
      <c r="VN22" s="117"/>
      <c r="VO22" s="117"/>
      <c r="VP22" s="117"/>
      <c r="VQ22" s="117"/>
      <c r="VR22" s="117"/>
      <c r="VS22" s="117"/>
      <c r="VT22" s="117"/>
      <c r="VU22" s="117"/>
      <c r="VV22" s="117"/>
      <c r="VW22" s="117"/>
      <c r="VX22" s="117"/>
      <c r="VY22" s="117"/>
      <c r="VZ22" s="117"/>
      <c r="WA22" s="117"/>
      <c r="WB22" s="117"/>
      <c r="WC22" s="117"/>
      <c r="WD22" s="117"/>
      <c r="WE22" s="117"/>
      <c r="WF22" s="117"/>
      <c r="WG22" s="117"/>
      <c r="WH22" s="117"/>
      <c r="WI22" s="117"/>
      <c r="WJ22" s="117"/>
      <c r="WK22" s="117"/>
      <c r="WL22" s="117"/>
      <c r="WM22" s="117"/>
      <c r="WN22" s="117"/>
      <c r="WO22" s="117"/>
      <c r="WP22" s="117"/>
      <c r="WQ22" s="117"/>
      <c r="WR22" s="117"/>
      <c r="WS22" s="117"/>
      <c r="WT22" s="117"/>
      <c r="WU22" s="117"/>
      <c r="WV22" s="117"/>
      <c r="WW22" s="117"/>
      <c r="WX22" s="117"/>
      <c r="WY22" s="117"/>
      <c r="WZ22" s="117"/>
      <c r="XA22" s="117"/>
      <c r="XB22" s="117"/>
      <c r="XC22" s="117"/>
      <c r="XD22" s="117"/>
      <c r="XE22" s="117"/>
      <c r="XF22" s="117"/>
      <c r="XG22" s="117"/>
      <c r="XH22" s="117"/>
      <c r="XI22" s="117"/>
      <c r="XJ22" s="117"/>
      <c r="XK22" s="117"/>
      <c r="XL22" s="117"/>
      <c r="XM22" s="117"/>
      <c r="XN22" s="117"/>
      <c r="XO22" s="117"/>
      <c r="XP22" s="117"/>
      <c r="XQ22" s="117"/>
      <c r="XR22" s="117"/>
      <c r="XS22" s="117"/>
      <c r="XT22" s="117"/>
      <c r="XU22" s="117"/>
      <c r="XV22" s="117"/>
      <c r="XW22" s="117"/>
      <c r="XX22" s="117"/>
      <c r="XY22" s="117"/>
      <c r="XZ22" s="117"/>
      <c r="YA22" s="117"/>
      <c r="YB22" s="117"/>
      <c r="YC22" s="117"/>
      <c r="YD22" s="117"/>
      <c r="YE22" s="117"/>
      <c r="YF22" s="117"/>
      <c r="YG22" s="117"/>
      <c r="YH22" s="117"/>
      <c r="YI22" s="117"/>
      <c r="YJ22" s="117"/>
      <c r="YK22" s="117"/>
      <c r="YL22" s="117"/>
      <c r="YM22" s="117"/>
      <c r="YN22" s="117"/>
      <c r="YO22" s="117"/>
      <c r="YP22" s="117"/>
      <c r="YQ22" s="117"/>
      <c r="YR22" s="117"/>
      <c r="YS22" s="117"/>
      <c r="YT22" s="117"/>
      <c r="YU22" s="117"/>
      <c r="YV22" s="117"/>
      <c r="YW22" s="117"/>
      <c r="YX22" s="117"/>
      <c r="YY22" s="117"/>
      <c r="YZ22" s="117"/>
      <c r="ZA22" s="117"/>
      <c r="ZB22" s="117"/>
      <c r="ZC22" s="117"/>
      <c r="ZD22" s="117"/>
      <c r="ZE22" s="117"/>
      <c r="ZF22" s="117"/>
      <c r="ZG22" s="117"/>
      <c r="ZH22" s="117"/>
      <c r="ZI22" s="117"/>
      <c r="ZJ22" s="117"/>
      <c r="ZK22" s="117"/>
      <c r="ZL22" s="117"/>
      <c r="ZM22" s="117"/>
      <c r="ZN22" s="117"/>
      <c r="ZO22" s="117"/>
      <c r="ZP22" s="117"/>
      <c r="ZQ22" s="117"/>
      <c r="ZR22" s="117"/>
      <c r="ZS22" s="117"/>
      <c r="ZT22" s="117"/>
      <c r="ZU22" s="117"/>
      <c r="ZV22" s="117"/>
      <c r="ZW22" s="117"/>
      <c r="ZX22" s="117"/>
      <c r="ZY22" s="117"/>
      <c r="ZZ22" s="117"/>
      <c r="AAA22" s="117"/>
      <c r="AAB22" s="117"/>
      <c r="AAC22" s="117"/>
      <c r="AAD22" s="117"/>
      <c r="AAE22" s="117"/>
      <c r="AAF22" s="117"/>
      <c r="AAG22" s="117"/>
      <c r="AAH22" s="117"/>
      <c r="AAI22" s="117"/>
      <c r="AAJ22" s="117"/>
      <c r="AAK22" s="117"/>
      <c r="AAL22" s="117"/>
      <c r="AAM22" s="117"/>
      <c r="AAN22" s="117"/>
      <c r="AAO22" s="117"/>
      <c r="AAP22" s="117"/>
      <c r="AAQ22" s="117"/>
      <c r="AAR22" s="117"/>
      <c r="AAS22" s="117"/>
      <c r="AAT22" s="117"/>
      <c r="AAU22" s="117"/>
      <c r="AAV22" s="117"/>
      <c r="AAW22" s="117"/>
      <c r="AAX22" s="117"/>
      <c r="AAY22" s="117"/>
      <c r="AAZ22" s="117"/>
      <c r="ABA22" s="117"/>
      <c r="ABB22" s="117"/>
      <c r="ABC22" s="117"/>
      <c r="ABD22" s="117"/>
      <c r="ABE22" s="117"/>
      <c r="ABF22" s="117"/>
      <c r="ABG22" s="117"/>
      <c r="ABH22" s="117"/>
      <c r="ABI22" s="117"/>
      <c r="ABJ22" s="117"/>
      <c r="ABK22" s="117"/>
      <c r="ABL22" s="117"/>
      <c r="ABM22" s="117"/>
      <c r="ABN22" s="117"/>
      <c r="ABO22" s="117"/>
      <c r="ABP22" s="117"/>
      <c r="ABQ22" s="117"/>
      <c r="ABR22" s="117"/>
      <c r="ABS22" s="117"/>
      <c r="ABT22" s="117"/>
      <c r="ABU22" s="117"/>
      <c r="ABV22" s="117"/>
      <c r="ABW22" s="117"/>
      <c r="ABX22" s="117"/>
      <c r="ABY22" s="117"/>
      <c r="ABZ22" s="117"/>
      <c r="ACA22" s="117"/>
      <c r="ACB22" s="117"/>
      <c r="ACC22" s="117"/>
      <c r="ACD22" s="117"/>
      <c r="ACE22" s="117"/>
      <c r="ACF22" s="117"/>
      <c r="ACG22" s="117"/>
      <c r="ACH22" s="117"/>
      <c r="ACI22" s="117"/>
      <c r="ACJ22" s="117"/>
      <c r="ACK22" s="117"/>
      <c r="ACL22" s="117"/>
      <c r="ACM22" s="117"/>
      <c r="ACN22" s="117"/>
      <c r="ACO22" s="117"/>
      <c r="ACP22" s="117"/>
      <c r="ACQ22" s="117"/>
      <c r="ACR22" s="117"/>
      <c r="ACS22" s="117"/>
      <c r="ACT22" s="117"/>
      <c r="ACU22" s="117"/>
      <c r="ACV22" s="117"/>
      <c r="ACW22" s="117"/>
      <c r="ACX22" s="117"/>
      <c r="ACY22" s="117"/>
      <c r="ACZ22" s="117"/>
      <c r="ADA22" s="117"/>
      <c r="ADB22" s="117"/>
      <c r="ADC22" s="117"/>
      <c r="ADD22" s="117"/>
      <c r="ADE22" s="117"/>
      <c r="ADF22" s="117"/>
      <c r="ADG22" s="117"/>
      <c r="ADH22" s="117"/>
      <c r="ADI22" s="117"/>
      <c r="ADJ22" s="117"/>
      <c r="ADK22" s="117"/>
      <c r="ADL22" s="117"/>
      <c r="ADM22" s="117"/>
      <c r="ADN22" s="117"/>
      <c r="ADO22" s="117"/>
      <c r="ADP22" s="117"/>
      <c r="ADQ22" s="117"/>
      <c r="ADR22" s="117"/>
      <c r="ADS22" s="117"/>
      <c r="ADT22" s="117"/>
      <c r="ADU22" s="117"/>
      <c r="ADV22" s="117"/>
      <c r="ADW22" s="117"/>
      <c r="ADX22" s="117"/>
      <c r="ADY22" s="117"/>
      <c r="ADZ22" s="117"/>
      <c r="AEA22" s="117"/>
      <c r="AEB22" s="117"/>
      <c r="AEC22" s="117"/>
      <c r="AED22" s="117"/>
      <c r="AEE22" s="117"/>
      <c r="AEF22" s="117"/>
      <c r="AEG22" s="117"/>
      <c r="AEH22" s="117"/>
      <c r="AEI22" s="117"/>
      <c r="AEJ22" s="117"/>
      <c r="AEK22" s="117"/>
      <c r="AEL22" s="117"/>
      <c r="AEM22" s="117"/>
      <c r="AEN22" s="117"/>
      <c r="AEO22" s="117"/>
      <c r="AEP22" s="117"/>
      <c r="AEQ22" s="117"/>
      <c r="AER22" s="117"/>
      <c r="AES22" s="117"/>
      <c r="AET22" s="117"/>
      <c r="AEU22" s="117"/>
      <c r="AEV22" s="117"/>
      <c r="AEW22" s="117"/>
      <c r="AEX22" s="117"/>
      <c r="AEY22" s="117"/>
      <c r="AEZ22" s="117"/>
      <c r="AFA22" s="117"/>
      <c r="AFB22" s="117"/>
      <c r="AFC22" s="117"/>
      <c r="AFD22" s="117"/>
      <c r="AFE22" s="117"/>
      <c r="AFF22" s="117"/>
      <c r="AFG22" s="117"/>
      <c r="AFH22" s="117"/>
      <c r="AFI22" s="117"/>
      <c r="AFJ22" s="117"/>
      <c r="AFK22" s="117"/>
      <c r="AFL22" s="117"/>
      <c r="AFM22" s="117"/>
      <c r="AFN22" s="117"/>
      <c r="AFO22" s="117"/>
      <c r="AFP22" s="117"/>
      <c r="AFQ22" s="117"/>
      <c r="AFR22" s="117"/>
      <c r="AFS22" s="117"/>
      <c r="AFT22" s="117"/>
      <c r="AFU22" s="117"/>
      <c r="AFV22" s="117"/>
      <c r="AFW22" s="117"/>
      <c r="AFX22" s="117"/>
      <c r="AFY22" s="117"/>
      <c r="AFZ22" s="117"/>
      <c r="AGA22" s="117"/>
      <c r="AGB22" s="117"/>
      <c r="AGC22" s="117"/>
      <c r="AGD22" s="117"/>
      <c r="AGE22" s="117"/>
      <c r="AGF22" s="117"/>
      <c r="AGG22" s="117"/>
      <c r="AGH22" s="117"/>
      <c r="AGI22" s="117"/>
      <c r="AGJ22" s="117"/>
      <c r="AGK22" s="117"/>
      <c r="AGL22" s="117"/>
      <c r="AGM22" s="117"/>
      <c r="AGN22" s="117"/>
      <c r="AGO22" s="117"/>
      <c r="AGP22" s="117"/>
      <c r="AGQ22" s="117"/>
      <c r="AGR22" s="117"/>
      <c r="AGS22" s="117"/>
      <c r="AGT22" s="117"/>
      <c r="AGU22" s="117"/>
      <c r="AGV22" s="117"/>
      <c r="AGW22" s="117"/>
      <c r="AGX22" s="117"/>
      <c r="AGY22" s="117"/>
      <c r="AGZ22" s="117"/>
      <c r="AHA22" s="117"/>
      <c r="AHB22" s="117"/>
      <c r="AHC22" s="117"/>
      <c r="AHD22" s="117"/>
      <c r="AHE22" s="117"/>
      <c r="AHF22" s="117"/>
      <c r="AHG22" s="117"/>
      <c r="AHH22" s="117"/>
      <c r="AHI22" s="117"/>
      <c r="AHJ22" s="117"/>
      <c r="AHK22" s="117"/>
      <c r="AHL22" s="117"/>
      <c r="AHM22" s="117"/>
      <c r="AHN22" s="117"/>
      <c r="AHO22" s="117"/>
      <c r="AHP22" s="117"/>
      <c r="AHQ22" s="117"/>
      <c r="AHR22" s="117"/>
      <c r="AHS22" s="117"/>
      <c r="AHT22" s="117"/>
      <c r="AHU22" s="117"/>
      <c r="AHV22" s="117"/>
      <c r="AHW22" s="117"/>
      <c r="AHX22" s="117"/>
      <c r="AHY22" s="117"/>
      <c r="AHZ22" s="117"/>
      <c r="AIA22" s="117"/>
      <c r="AIB22" s="117"/>
      <c r="AIC22" s="117"/>
      <c r="AID22" s="117"/>
      <c r="AIE22" s="117"/>
      <c r="AIF22" s="117"/>
      <c r="AIG22" s="117"/>
      <c r="AIH22" s="117"/>
      <c r="AII22" s="117"/>
      <c r="AIJ22" s="117"/>
      <c r="AIK22" s="117"/>
      <c r="AIL22" s="117"/>
      <c r="AIM22" s="117"/>
      <c r="AIN22" s="117"/>
      <c r="AIO22" s="117"/>
      <c r="AIP22" s="117"/>
      <c r="AIQ22" s="117"/>
      <c r="AIR22" s="117"/>
      <c r="AIS22" s="117"/>
      <c r="AIT22" s="117"/>
      <c r="AIU22" s="117"/>
      <c r="AIV22" s="117"/>
      <c r="AIW22" s="117"/>
      <c r="AIX22" s="117"/>
      <c r="AIY22" s="117"/>
      <c r="AIZ22" s="117"/>
      <c r="AJA22" s="117"/>
      <c r="AJB22" s="117"/>
      <c r="AJC22" s="117"/>
      <c r="AJD22" s="117"/>
      <c r="AJE22" s="117"/>
      <c r="AJF22" s="117"/>
      <c r="AJG22" s="117"/>
      <c r="AJH22" s="117"/>
      <c r="AJI22" s="117"/>
      <c r="AJJ22" s="117"/>
      <c r="AJK22" s="117"/>
      <c r="AJL22" s="117"/>
      <c r="AJM22" s="117"/>
      <c r="AJN22" s="117"/>
      <c r="AJO22" s="117"/>
      <c r="AJP22" s="117"/>
      <c r="AJQ22" s="117"/>
      <c r="AJR22" s="117"/>
      <c r="AJS22" s="117"/>
      <c r="AJT22" s="117"/>
      <c r="AJU22" s="117"/>
      <c r="AJV22" s="117"/>
      <c r="AJW22" s="117"/>
      <c r="AJX22" s="117"/>
      <c r="AJY22" s="117"/>
      <c r="AJZ22" s="117"/>
      <c r="AKA22" s="117"/>
      <c r="AKB22" s="117"/>
      <c r="AKC22" s="117"/>
      <c r="AKD22" s="117"/>
      <c r="AKE22" s="117"/>
      <c r="AKF22" s="117"/>
      <c r="AKG22" s="117"/>
      <c r="AKH22" s="117"/>
      <c r="AKI22" s="117"/>
      <c r="AKJ22" s="117"/>
      <c r="AKK22" s="117"/>
      <c r="AKL22" s="117"/>
      <c r="AKM22" s="117"/>
      <c r="AKN22" s="117"/>
      <c r="AKO22" s="117"/>
      <c r="AKP22" s="117"/>
      <c r="AKQ22" s="117"/>
      <c r="AKR22" s="117"/>
      <c r="AKS22" s="117"/>
      <c r="AKT22" s="117"/>
      <c r="AKU22" s="117"/>
      <c r="AKV22" s="117"/>
      <c r="AKW22" s="117"/>
      <c r="AKX22" s="117"/>
      <c r="AKY22" s="117"/>
      <c r="AKZ22" s="117"/>
      <c r="ALA22" s="117"/>
      <c r="ALB22" s="117"/>
      <c r="ALC22" s="117"/>
      <c r="ALD22" s="117"/>
      <c r="ALE22" s="117"/>
      <c r="ALF22" s="117"/>
      <c r="ALG22" s="117"/>
      <c r="ALH22" s="117"/>
      <c r="ALI22" s="117"/>
      <c r="ALJ22" s="117"/>
      <c r="ALK22" s="117"/>
      <c r="ALL22" s="117"/>
      <c r="ALM22" s="117"/>
      <c r="ALN22" s="117"/>
      <c r="ALO22" s="117"/>
      <c r="ALP22" s="117"/>
      <c r="ALQ22" s="117"/>
      <c r="ALR22" s="117"/>
      <c r="ALS22" s="117"/>
      <c r="ALT22" s="117"/>
      <c r="ALU22" s="117"/>
      <c r="ALV22" s="117"/>
      <c r="ALW22" s="117"/>
      <c r="ALX22" s="117"/>
      <c r="ALY22" s="117"/>
      <c r="ALZ22" s="117"/>
      <c r="AMA22" s="117"/>
      <c r="AMB22" s="117"/>
      <c r="AMC22" s="117"/>
      <c r="AMD22" s="117"/>
      <c r="AME22" s="117"/>
      <c r="AMF22" s="117"/>
      <c r="AMG22" s="117"/>
      <c r="AMH22" s="117"/>
      <c r="AMI22" s="117"/>
      <c r="AMJ22" s="117"/>
      <c r="AMK22" s="117"/>
      <c r="AML22" s="117"/>
    </row>
    <row r="23" spans="1:1026" ht="15.75">
      <c r="A23" s="109"/>
      <c r="B23" s="111" t="s">
        <v>1418</v>
      </c>
      <c r="C23" s="117"/>
      <c r="D23" s="110" t="s">
        <v>41</v>
      </c>
      <c r="E23" s="135"/>
      <c r="F23" s="135"/>
      <c r="G23" s="136"/>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117"/>
      <c r="CC23" s="117"/>
      <c r="CD23" s="117"/>
      <c r="CE23" s="117"/>
      <c r="CF23" s="117"/>
      <c r="CG23" s="117"/>
      <c r="CH23" s="117"/>
      <c r="CI23" s="117"/>
      <c r="CJ23" s="117"/>
      <c r="CK23" s="117"/>
      <c r="CL23" s="117"/>
      <c r="CM23" s="117"/>
      <c r="CN23" s="117"/>
      <c r="CO23" s="117"/>
      <c r="CP23" s="117"/>
      <c r="CQ23" s="117"/>
      <c r="CR23" s="117"/>
      <c r="CS23" s="117"/>
      <c r="CT23" s="117"/>
      <c r="CU23" s="117"/>
      <c r="CV23" s="117"/>
      <c r="CW23" s="117"/>
      <c r="CX23" s="117"/>
      <c r="CY23" s="117"/>
      <c r="CZ23" s="117"/>
      <c r="DA23" s="117"/>
      <c r="DB23" s="117"/>
      <c r="DC23" s="117"/>
      <c r="DD23" s="117"/>
      <c r="DE23" s="117"/>
      <c r="DF23" s="117"/>
      <c r="DG23" s="117"/>
      <c r="DH23" s="117"/>
      <c r="DI23" s="117"/>
      <c r="DJ23" s="117"/>
      <c r="DK23" s="117"/>
      <c r="DL23" s="117"/>
      <c r="DM23" s="117"/>
      <c r="DN23" s="117"/>
      <c r="DO23" s="117"/>
      <c r="DP23" s="117"/>
      <c r="DQ23" s="117"/>
      <c r="DR23" s="117"/>
      <c r="DS23" s="117"/>
      <c r="DT23" s="117"/>
      <c r="DU23" s="117"/>
      <c r="DV23" s="117"/>
      <c r="DW23" s="117"/>
      <c r="DX23" s="117"/>
      <c r="DY23" s="117"/>
      <c r="DZ23" s="117"/>
      <c r="EA23" s="117"/>
      <c r="EB23" s="117"/>
      <c r="EC23" s="117"/>
      <c r="ED23" s="117"/>
      <c r="EE23" s="117"/>
      <c r="EF23" s="117"/>
      <c r="EG23" s="117"/>
      <c r="EH23" s="117"/>
      <c r="EI23" s="117"/>
      <c r="EJ23" s="117"/>
      <c r="EK23" s="117"/>
      <c r="EL23" s="117"/>
      <c r="EM23" s="117"/>
      <c r="EN23" s="117"/>
      <c r="EO23" s="117"/>
      <c r="EP23" s="117"/>
      <c r="EQ23" s="117"/>
      <c r="ER23" s="117"/>
      <c r="ES23" s="117"/>
      <c r="ET23" s="117"/>
      <c r="EU23" s="117"/>
      <c r="EV23" s="117"/>
      <c r="EW23" s="117"/>
      <c r="EX23" s="117"/>
      <c r="EY23" s="117"/>
      <c r="EZ23" s="117"/>
      <c r="FA23" s="117"/>
      <c r="FB23" s="117"/>
      <c r="FC23" s="117"/>
      <c r="FD23" s="117"/>
      <c r="FE23" s="117"/>
      <c r="FF23" s="117"/>
      <c r="FG23" s="117"/>
      <c r="FH23" s="117"/>
      <c r="FI23" s="117"/>
      <c r="FJ23" s="117"/>
      <c r="FK23" s="117"/>
      <c r="FL23" s="117"/>
      <c r="FM23" s="117"/>
      <c r="FN23" s="117"/>
      <c r="FO23" s="117"/>
      <c r="FP23" s="117"/>
      <c r="FQ23" s="117"/>
      <c r="FR23" s="117"/>
      <c r="FS23" s="117"/>
      <c r="FT23" s="117"/>
      <c r="FU23" s="117"/>
      <c r="FV23" s="117"/>
      <c r="FW23" s="117"/>
      <c r="FX23" s="117"/>
      <c r="FY23" s="117"/>
      <c r="FZ23" s="117"/>
      <c r="GA23" s="117"/>
      <c r="GB23" s="117"/>
      <c r="GC23" s="117"/>
      <c r="GD23" s="117"/>
      <c r="GE23" s="117"/>
      <c r="GF23" s="117"/>
      <c r="GG23" s="117"/>
      <c r="GH23" s="117"/>
      <c r="GI23" s="117"/>
      <c r="GJ23" s="117"/>
      <c r="GK23" s="117"/>
      <c r="GL23" s="117"/>
      <c r="GM23" s="117"/>
      <c r="GN23" s="117"/>
      <c r="GO23" s="117"/>
      <c r="GP23" s="117"/>
      <c r="GQ23" s="117"/>
      <c r="GR23" s="117"/>
      <c r="GS23" s="117"/>
      <c r="GT23" s="117"/>
      <c r="GU23" s="117"/>
      <c r="GV23" s="117"/>
      <c r="GW23" s="117"/>
      <c r="GX23" s="117"/>
      <c r="GY23" s="117"/>
      <c r="GZ23" s="117"/>
      <c r="HA23" s="117"/>
      <c r="HB23" s="117"/>
      <c r="HC23" s="117"/>
      <c r="HD23" s="117"/>
      <c r="HE23" s="117"/>
      <c r="HF23" s="117"/>
      <c r="HG23" s="117"/>
      <c r="HH23" s="117"/>
      <c r="HI23" s="117"/>
      <c r="HJ23" s="117"/>
      <c r="HK23" s="117"/>
      <c r="HL23" s="117"/>
      <c r="HM23" s="117"/>
      <c r="HN23" s="117"/>
      <c r="HO23" s="117"/>
      <c r="HP23" s="117"/>
      <c r="HQ23" s="117"/>
      <c r="HR23" s="117"/>
      <c r="HS23" s="117"/>
      <c r="HT23" s="117"/>
      <c r="HU23" s="117"/>
      <c r="HV23" s="117"/>
      <c r="HW23" s="117"/>
      <c r="HX23" s="117"/>
      <c r="HY23" s="117"/>
      <c r="HZ23" s="117"/>
      <c r="IA23" s="117"/>
      <c r="IB23" s="117"/>
      <c r="IC23" s="117"/>
      <c r="ID23" s="117"/>
      <c r="IE23" s="117"/>
      <c r="IF23" s="117"/>
      <c r="IG23" s="117"/>
      <c r="IH23" s="117"/>
      <c r="II23" s="117"/>
      <c r="IJ23" s="117"/>
      <c r="IK23" s="117"/>
      <c r="IL23" s="117"/>
      <c r="IM23" s="117"/>
      <c r="IN23" s="117"/>
      <c r="IO23" s="117"/>
      <c r="IP23" s="117"/>
      <c r="IQ23" s="117"/>
      <c r="IR23" s="117"/>
      <c r="IS23" s="117"/>
      <c r="IT23" s="117"/>
      <c r="IU23" s="117"/>
      <c r="IV23" s="117"/>
      <c r="IW23" s="117"/>
      <c r="IX23" s="117"/>
      <c r="IY23" s="117"/>
      <c r="IZ23" s="117"/>
      <c r="JA23" s="117"/>
      <c r="JB23" s="117"/>
      <c r="JC23" s="117"/>
      <c r="JD23" s="117"/>
      <c r="JE23" s="117"/>
      <c r="JF23" s="117"/>
      <c r="JG23" s="117"/>
      <c r="JH23" s="117"/>
      <c r="JI23" s="117"/>
      <c r="JJ23" s="117"/>
      <c r="JK23" s="117"/>
      <c r="JL23" s="117"/>
      <c r="JM23" s="117"/>
      <c r="JN23" s="117"/>
      <c r="JO23" s="117"/>
      <c r="JP23" s="117"/>
      <c r="JQ23" s="117"/>
      <c r="JR23" s="117"/>
      <c r="JS23" s="117"/>
      <c r="JT23" s="117"/>
      <c r="JU23" s="117"/>
      <c r="JV23" s="117"/>
      <c r="JW23" s="117"/>
      <c r="JX23" s="117"/>
      <c r="JY23" s="117"/>
      <c r="JZ23" s="117"/>
      <c r="KA23" s="117"/>
      <c r="KB23" s="117"/>
      <c r="KC23" s="117"/>
      <c r="KD23" s="117"/>
      <c r="KE23" s="117"/>
      <c r="KF23" s="117"/>
      <c r="KG23" s="117"/>
      <c r="KH23" s="117"/>
      <c r="KI23" s="117"/>
      <c r="KJ23" s="117"/>
      <c r="KK23" s="117"/>
      <c r="KL23" s="117"/>
      <c r="KM23" s="117"/>
      <c r="KN23" s="117"/>
      <c r="KO23" s="117"/>
      <c r="KP23" s="117"/>
      <c r="KQ23" s="117"/>
      <c r="KR23" s="117"/>
      <c r="KS23" s="117"/>
      <c r="KT23" s="117"/>
      <c r="KU23" s="117"/>
      <c r="KV23" s="117"/>
      <c r="KW23" s="117"/>
      <c r="KX23" s="117"/>
      <c r="KY23" s="117"/>
      <c r="KZ23" s="117"/>
      <c r="LA23" s="117"/>
      <c r="LB23" s="117"/>
      <c r="LC23" s="117"/>
      <c r="LD23" s="117"/>
      <c r="LE23" s="117"/>
      <c r="LF23" s="117"/>
      <c r="LG23" s="117"/>
      <c r="LH23" s="117"/>
      <c r="LI23" s="117"/>
      <c r="LJ23" s="117"/>
      <c r="LK23" s="117"/>
      <c r="LL23" s="117"/>
      <c r="LM23" s="117"/>
      <c r="LN23" s="117"/>
      <c r="LO23" s="117"/>
      <c r="LP23" s="117"/>
      <c r="LQ23" s="117"/>
      <c r="LR23" s="117"/>
      <c r="LS23" s="117"/>
      <c r="LT23" s="117"/>
      <c r="LU23" s="117"/>
      <c r="LV23" s="117"/>
      <c r="LW23" s="117"/>
      <c r="LX23" s="117"/>
      <c r="LY23" s="117"/>
      <c r="LZ23" s="117"/>
      <c r="MA23" s="117"/>
      <c r="MB23" s="117"/>
      <c r="MC23" s="117"/>
      <c r="MD23" s="117"/>
      <c r="ME23" s="117"/>
      <c r="MF23" s="117"/>
      <c r="MG23" s="117"/>
      <c r="MH23" s="117"/>
      <c r="MI23" s="117"/>
      <c r="MJ23" s="117"/>
      <c r="MK23" s="117"/>
      <c r="ML23" s="117"/>
      <c r="MM23" s="117"/>
      <c r="MN23" s="117"/>
      <c r="MO23" s="117"/>
      <c r="MP23" s="117"/>
      <c r="MQ23" s="117"/>
      <c r="MR23" s="117"/>
      <c r="MS23" s="117"/>
      <c r="MT23" s="117"/>
      <c r="MU23" s="117"/>
      <c r="MV23" s="117"/>
      <c r="MW23" s="117"/>
      <c r="MX23" s="117"/>
      <c r="MY23" s="117"/>
      <c r="MZ23" s="117"/>
      <c r="NA23" s="117"/>
      <c r="NB23" s="117"/>
      <c r="NC23" s="117"/>
      <c r="ND23" s="117"/>
      <c r="NE23" s="117"/>
      <c r="NF23" s="117"/>
      <c r="NG23" s="117"/>
      <c r="NH23" s="117"/>
      <c r="NI23" s="117"/>
      <c r="NJ23" s="117"/>
      <c r="NK23" s="117"/>
      <c r="NL23" s="117"/>
      <c r="NM23" s="117"/>
      <c r="NN23" s="117"/>
      <c r="NO23" s="117"/>
      <c r="NP23" s="117"/>
      <c r="NQ23" s="117"/>
      <c r="NR23" s="117"/>
      <c r="NS23" s="117"/>
      <c r="NT23" s="117"/>
      <c r="NU23" s="117"/>
      <c r="NV23" s="117"/>
      <c r="NW23" s="117"/>
      <c r="NX23" s="117"/>
      <c r="NY23" s="117"/>
      <c r="NZ23" s="117"/>
      <c r="OA23" s="117"/>
      <c r="OB23" s="117"/>
      <c r="OC23" s="117"/>
      <c r="OD23" s="117"/>
      <c r="OE23" s="117"/>
      <c r="OF23" s="117"/>
      <c r="OG23" s="117"/>
      <c r="OH23" s="117"/>
      <c r="OI23" s="117"/>
      <c r="OJ23" s="117"/>
      <c r="OK23" s="117"/>
      <c r="OL23" s="117"/>
      <c r="OM23" s="117"/>
      <c r="ON23" s="117"/>
      <c r="OO23" s="117"/>
      <c r="OP23" s="117"/>
      <c r="OQ23" s="117"/>
      <c r="OR23" s="117"/>
      <c r="OS23" s="117"/>
      <c r="OT23" s="117"/>
      <c r="OU23" s="117"/>
      <c r="OV23" s="117"/>
      <c r="OW23" s="117"/>
      <c r="OX23" s="117"/>
      <c r="OY23" s="117"/>
      <c r="OZ23" s="117"/>
      <c r="PA23" s="117"/>
      <c r="PB23" s="117"/>
      <c r="PC23" s="117"/>
      <c r="PD23" s="117"/>
      <c r="PE23" s="117"/>
      <c r="PF23" s="117"/>
      <c r="PG23" s="117"/>
      <c r="PH23" s="117"/>
      <c r="PI23" s="117"/>
      <c r="PJ23" s="117"/>
      <c r="PK23" s="117"/>
      <c r="PL23" s="117"/>
      <c r="PM23" s="117"/>
      <c r="PN23" s="117"/>
      <c r="PO23" s="117"/>
      <c r="PP23" s="117"/>
      <c r="PQ23" s="117"/>
      <c r="PR23" s="117"/>
      <c r="PS23" s="117"/>
      <c r="PT23" s="117"/>
      <c r="PU23" s="117"/>
      <c r="PV23" s="117"/>
      <c r="PW23" s="117"/>
      <c r="PX23" s="117"/>
      <c r="PY23" s="117"/>
      <c r="PZ23" s="117"/>
      <c r="QA23" s="117"/>
      <c r="QB23" s="117"/>
      <c r="QC23" s="117"/>
      <c r="QD23" s="117"/>
      <c r="QE23" s="117"/>
      <c r="QF23" s="117"/>
      <c r="QG23" s="117"/>
      <c r="QH23" s="117"/>
      <c r="QI23" s="117"/>
      <c r="QJ23" s="117"/>
      <c r="QK23" s="117"/>
      <c r="QL23" s="117"/>
      <c r="QM23" s="117"/>
      <c r="QN23" s="117"/>
      <c r="QO23" s="117"/>
      <c r="QP23" s="117"/>
      <c r="QQ23" s="117"/>
      <c r="QR23" s="117"/>
      <c r="QS23" s="117"/>
      <c r="QT23" s="117"/>
      <c r="QU23" s="117"/>
      <c r="QV23" s="117"/>
      <c r="QW23" s="117"/>
      <c r="QX23" s="117"/>
      <c r="QY23" s="117"/>
      <c r="QZ23" s="117"/>
      <c r="RA23" s="117"/>
      <c r="RB23" s="117"/>
      <c r="RC23" s="117"/>
      <c r="RD23" s="117"/>
      <c r="RE23" s="117"/>
      <c r="RF23" s="117"/>
      <c r="RG23" s="117"/>
      <c r="RH23" s="117"/>
      <c r="RI23" s="117"/>
      <c r="RJ23" s="117"/>
      <c r="RK23" s="117"/>
      <c r="RL23" s="117"/>
      <c r="RM23" s="117"/>
      <c r="RN23" s="117"/>
      <c r="RO23" s="117"/>
      <c r="RP23" s="117"/>
      <c r="RQ23" s="117"/>
      <c r="RR23" s="117"/>
      <c r="RS23" s="117"/>
      <c r="RT23" s="117"/>
      <c r="RU23" s="117"/>
      <c r="RV23" s="117"/>
      <c r="RW23" s="117"/>
      <c r="RX23" s="117"/>
      <c r="RY23" s="117"/>
      <c r="RZ23" s="117"/>
      <c r="SA23" s="117"/>
      <c r="SB23" s="117"/>
      <c r="SC23" s="117"/>
      <c r="SD23" s="117"/>
      <c r="SE23" s="117"/>
      <c r="SF23" s="117"/>
      <c r="SG23" s="117"/>
      <c r="SH23" s="117"/>
      <c r="SI23" s="117"/>
      <c r="SJ23" s="117"/>
      <c r="SK23" s="117"/>
      <c r="SL23" s="117"/>
      <c r="SM23" s="117"/>
      <c r="SN23" s="117"/>
      <c r="SO23" s="117"/>
      <c r="SP23" s="117"/>
      <c r="SQ23" s="117"/>
      <c r="SR23" s="117"/>
      <c r="SS23" s="117"/>
      <c r="ST23" s="117"/>
      <c r="SU23" s="117"/>
      <c r="SV23" s="117"/>
      <c r="SW23" s="117"/>
      <c r="SX23" s="117"/>
      <c r="SY23" s="117"/>
      <c r="SZ23" s="117"/>
      <c r="TA23" s="117"/>
      <c r="TB23" s="117"/>
      <c r="TC23" s="117"/>
      <c r="TD23" s="117"/>
      <c r="TE23" s="117"/>
      <c r="TF23" s="117"/>
      <c r="TG23" s="117"/>
      <c r="TH23" s="117"/>
      <c r="TI23" s="117"/>
      <c r="TJ23" s="117"/>
      <c r="TK23" s="117"/>
      <c r="TL23" s="117"/>
      <c r="TM23" s="117"/>
      <c r="TN23" s="117"/>
      <c r="TO23" s="117"/>
      <c r="TP23" s="117"/>
      <c r="TQ23" s="117"/>
      <c r="TR23" s="117"/>
      <c r="TS23" s="117"/>
      <c r="TT23" s="117"/>
      <c r="TU23" s="117"/>
      <c r="TV23" s="117"/>
      <c r="TW23" s="117"/>
      <c r="TX23" s="117"/>
      <c r="TY23" s="117"/>
      <c r="TZ23" s="117"/>
      <c r="UA23" s="117"/>
      <c r="UB23" s="117"/>
      <c r="UC23" s="117"/>
      <c r="UD23" s="117"/>
      <c r="UE23" s="117"/>
      <c r="UF23" s="117"/>
      <c r="UG23" s="117"/>
      <c r="UH23" s="117"/>
      <c r="UI23" s="117"/>
      <c r="UJ23" s="117"/>
      <c r="UK23" s="117"/>
      <c r="UL23" s="117"/>
      <c r="UM23" s="117"/>
      <c r="UN23" s="117"/>
      <c r="UO23" s="117"/>
      <c r="UP23" s="117"/>
      <c r="UQ23" s="117"/>
      <c r="UR23" s="117"/>
      <c r="US23" s="117"/>
      <c r="UT23" s="117"/>
      <c r="UU23" s="117"/>
      <c r="UV23" s="117"/>
      <c r="UW23" s="117"/>
      <c r="UX23" s="117"/>
      <c r="UY23" s="117"/>
      <c r="UZ23" s="117"/>
      <c r="VA23" s="117"/>
      <c r="VB23" s="117"/>
      <c r="VC23" s="117"/>
      <c r="VD23" s="117"/>
      <c r="VE23" s="117"/>
      <c r="VF23" s="117"/>
      <c r="VG23" s="117"/>
      <c r="VH23" s="117"/>
      <c r="VI23" s="117"/>
      <c r="VJ23" s="117"/>
      <c r="VK23" s="117"/>
      <c r="VL23" s="117"/>
      <c r="VM23" s="117"/>
      <c r="VN23" s="117"/>
      <c r="VO23" s="117"/>
      <c r="VP23" s="117"/>
      <c r="VQ23" s="117"/>
      <c r="VR23" s="117"/>
      <c r="VS23" s="117"/>
      <c r="VT23" s="117"/>
      <c r="VU23" s="117"/>
      <c r="VV23" s="117"/>
      <c r="VW23" s="117"/>
      <c r="VX23" s="117"/>
      <c r="VY23" s="117"/>
      <c r="VZ23" s="117"/>
      <c r="WA23" s="117"/>
      <c r="WB23" s="117"/>
      <c r="WC23" s="117"/>
      <c r="WD23" s="117"/>
      <c r="WE23" s="117"/>
      <c r="WF23" s="117"/>
      <c r="WG23" s="117"/>
      <c r="WH23" s="117"/>
      <c r="WI23" s="117"/>
      <c r="WJ23" s="117"/>
      <c r="WK23" s="117"/>
      <c r="WL23" s="117"/>
      <c r="WM23" s="117"/>
      <c r="WN23" s="117"/>
      <c r="WO23" s="117"/>
      <c r="WP23" s="117"/>
      <c r="WQ23" s="117"/>
      <c r="WR23" s="117"/>
      <c r="WS23" s="117"/>
      <c r="WT23" s="117"/>
      <c r="WU23" s="117"/>
      <c r="WV23" s="117"/>
      <c r="WW23" s="117"/>
      <c r="WX23" s="117"/>
      <c r="WY23" s="117"/>
      <c r="WZ23" s="117"/>
      <c r="XA23" s="117"/>
      <c r="XB23" s="117"/>
      <c r="XC23" s="117"/>
      <c r="XD23" s="117"/>
      <c r="XE23" s="117"/>
      <c r="XF23" s="117"/>
      <c r="XG23" s="117"/>
      <c r="XH23" s="117"/>
      <c r="XI23" s="117"/>
      <c r="XJ23" s="117"/>
      <c r="XK23" s="117"/>
      <c r="XL23" s="117"/>
      <c r="XM23" s="117"/>
      <c r="XN23" s="117"/>
      <c r="XO23" s="117"/>
      <c r="XP23" s="117"/>
      <c r="XQ23" s="117"/>
      <c r="XR23" s="117"/>
      <c r="XS23" s="117"/>
      <c r="XT23" s="117"/>
      <c r="XU23" s="117"/>
      <c r="XV23" s="117"/>
      <c r="XW23" s="117"/>
      <c r="XX23" s="117"/>
      <c r="XY23" s="117"/>
      <c r="XZ23" s="117"/>
      <c r="YA23" s="117"/>
      <c r="YB23" s="117"/>
      <c r="YC23" s="117"/>
      <c r="YD23" s="117"/>
      <c r="YE23" s="117"/>
      <c r="YF23" s="117"/>
      <c r="YG23" s="117"/>
      <c r="YH23" s="117"/>
      <c r="YI23" s="117"/>
      <c r="YJ23" s="117"/>
      <c r="YK23" s="117"/>
      <c r="YL23" s="117"/>
      <c r="YM23" s="117"/>
      <c r="YN23" s="117"/>
      <c r="YO23" s="117"/>
      <c r="YP23" s="117"/>
      <c r="YQ23" s="117"/>
      <c r="YR23" s="117"/>
      <c r="YS23" s="117"/>
      <c r="YT23" s="117"/>
      <c r="YU23" s="117"/>
      <c r="YV23" s="117"/>
      <c r="YW23" s="117"/>
      <c r="YX23" s="117"/>
      <c r="YY23" s="117"/>
      <c r="YZ23" s="117"/>
      <c r="ZA23" s="117"/>
      <c r="ZB23" s="117"/>
      <c r="ZC23" s="117"/>
      <c r="ZD23" s="117"/>
      <c r="ZE23" s="117"/>
      <c r="ZF23" s="117"/>
      <c r="ZG23" s="117"/>
      <c r="ZH23" s="117"/>
      <c r="ZI23" s="117"/>
      <c r="ZJ23" s="117"/>
      <c r="ZK23" s="117"/>
      <c r="ZL23" s="117"/>
      <c r="ZM23" s="117"/>
      <c r="ZN23" s="117"/>
      <c r="ZO23" s="117"/>
      <c r="ZP23" s="117"/>
      <c r="ZQ23" s="117"/>
      <c r="ZR23" s="117"/>
      <c r="ZS23" s="117"/>
      <c r="ZT23" s="117"/>
      <c r="ZU23" s="117"/>
      <c r="ZV23" s="117"/>
      <c r="ZW23" s="117"/>
      <c r="ZX23" s="117"/>
      <c r="ZY23" s="117"/>
      <c r="ZZ23" s="117"/>
      <c r="AAA23" s="117"/>
      <c r="AAB23" s="117"/>
      <c r="AAC23" s="117"/>
      <c r="AAD23" s="117"/>
      <c r="AAE23" s="117"/>
      <c r="AAF23" s="117"/>
      <c r="AAG23" s="117"/>
      <c r="AAH23" s="117"/>
      <c r="AAI23" s="117"/>
      <c r="AAJ23" s="117"/>
      <c r="AAK23" s="117"/>
      <c r="AAL23" s="117"/>
      <c r="AAM23" s="117"/>
      <c r="AAN23" s="117"/>
      <c r="AAO23" s="117"/>
      <c r="AAP23" s="117"/>
      <c r="AAQ23" s="117"/>
      <c r="AAR23" s="117"/>
      <c r="AAS23" s="117"/>
      <c r="AAT23" s="117"/>
      <c r="AAU23" s="117"/>
      <c r="AAV23" s="117"/>
      <c r="AAW23" s="117"/>
      <c r="AAX23" s="117"/>
      <c r="AAY23" s="117"/>
      <c r="AAZ23" s="117"/>
      <c r="ABA23" s="117"/>
      <c r="ABB23" s="117"/>
      <c r="ABC23" s="117"/>
      <c r="ABD23" s="117"/>
      <c r="ABE23" s="117"/>
      <c r="ABF23" s="117"/>
      <c r="ABG23" s="117"/>
      <c r="ABH23" s="117"/>
      <c r="ABI23" s="117"/>
      <c r="ABJ23" s="117"/>
      <c r="ABK23" s="117"/>
      <c r="ABL23" s="117"/>
      <c r="ABM23" s="117"/>
      <c r="ABN23" s="117"/>
      <c r="ABO23" s="117"/>
      <c r="ABP23" s="117"/>
      <c r="ABQ23" s="117"/>
      <c r="ABR23" s="117"/>
      <c r="ABS23" s="117"/>
      <c r="ABT23" s="117"/>
      <c r="ABU23" s="117"/>
      <c r="ABV23" s="117"/>
      <c r="ABW23" s="117"/>
      <c r="ABX23" s="117"/>
      <c r="ABY23" s="117"/>
      <c r="ABZ23" s="117"/>
      <c r="ACA23" s="117"/>
      <c r="ACB23" s="117"/>
      <c r="ACC23" s="117"/>
      <c r="ACD23" s="117"/>
      <c r="ACE23" s="117"/>
      <c r="ACF23" s="117"/>
      <c r="ACG23" s="117"/>
      <c r="ACH23" s="117"/>
      <c r="ACI23" s="117"/>
      <c r="ACJ23" s="117"/>
      <c r="ACK23" s="117"/>
      <c r="ACL23" s="117"/>
      <c r="ACM23" s="117"/>
      <c r="ACN23" s="117"/>
      <c r="ACO23" s="117"/>
      <c r="ACP23" s="117"/>
      <c r="ACQ23" s="117"/>
      <c r="ACR23" s="117"/>
      <c r="ACS23" s="117"/>
      <c r="ACT23" s="117"/>
      <c r="ACU23" s="117"/>
      <c r="ACV23" s="117"/>
      <c r="ACW23" s="117"/>
      <c r="ACX23" s="117"/>
      <c r="ACY23" s="117"/>
      <c r="ACZ23" s="117"/>
      <c r="ADA23" s="117"/>
      <c r="ADB23" s="117"/>
      <c r="ADC23" s="117"/>
      <c r="ADD23" s="117"/>
      <c r="ADE23" s="117"/>
      <c r="ADF23" s="117"/>
      <c r="ADG23" s="117"/>
      <c r="ADH23" s="117"/>
      <c r="ADI23" s="117"/>
      <c r="ADJ23" s="117"/>
      <c r="ADK23" s="117"/>
      <c r="ADL23" s="117"/>
      <c r="ADM23" s="117"/>
      <c r="ADN23" s="117"/>
      <c r="ADO23" s="117"/>
      <c r="ADP23" s="117"/>
      <c r="ADQ23" s="117"/>
      <c r="ADR23" s="117"/>
      <c r="ADS23" s="117"/>
      <c r="ADT23" s="117"/>
      <c r="ADU23" s="117"/>
      <c r="ADV23" s="117"/>
      <c r="ADW23" s="117"/>
      <c r="ADX23" s="117"/>
      <c r="ADY23" s="117"/>
      <c r="ADZ23" s="117"/>
      <c r="AEA23" s="117"/>
      <c r="AEB23" s="117"/>
      <c r="AEC23" s="117"/>
      <c r="AED23" s="117"/>
      <c r="AEE23" s="117"/>
      <c r="AEF23" s="117"/>
      <c r="AEG23" s="117"/>
      <c r="AEH23" s="117"/>
      <c r="AEI23" s="117"/>
      <c r="AEJ23" s="117"/>
      <c r="AEK23" s="117"/>
      <c r="AEL23" s="117"/>
      <c r="AEM23" s="117"/>
      <c r="AEN23" s="117"/>
      <c r="AEO23" s="117"/>
      <c r="AEP23" s="117"/>
      <c r="AEQ23" s="117"/>
      <c r="AER23" s="117"/>
      <c r="AES23" s="117"/>
      <c r="AET23" s="117"/>
      <c r="AEU23" s="117"/>
      <c r="AEV23" s="117"/>
      <c r="AEW23" s="117"/>
      <c r="AEX23" s="117"/>
      <c r="AEY23" s="117"/>
      <c r="AEZ23" s="117"/>
      <c r="AFA23" s="117"/>
      <c r="AFB23" s="117"/>
      <c r="AFC23" s="117"/>
      <c r="AFD23" s="117"/>
      <c r="AFE23" s="117"/>
      <c r="AFF23" s="117"/>
      <c r="AFG23" s="117"/>
      <c r="AFH23" s="117"/>
      <c r="AFI23" s="117"/>
      <c r="AFJ23" s="117"/>
      <c r="AFK23" s="117"/>
      <c r="AFL23" s="117"/>
      <c r="AFM23" s="117"/>
      <c r="AFN23" s="117"/>
      <c r="AFO23" s="117"/>
      <c r="AFP23" s="117"/>
      <c r="AFQ23" s="117"/>
      <c r="AFR23" s="117"/>
      <c r="AFS23" s="117"/>
      <c r="AFT23" s="117"/>
      <c r="AFU23" s="117"/>
      <c r="AFV23" s="117"/>
      <c r="AFW23" s="117"/>
      <c r="AFX23" s="117"/>
      <c r="AFY23" s="117"/>
      <c r="AFZ23" s="117"/>
      <c r="AGA23" s="117"/>
      <c r="AGB23" s="117"/>
      <c r="AGC23" s="117"/>
      <c r="AGD23" s="117"/>
      <c r="AGE23" s="117"/>
      <c r="AGF23" s="117"/>
      <c r="AGG23" s="117"/>
      <c r="AGH23" s="117"/>
      <c r="AGI23" s="117"/>
      <c r="AGJ23" s="117"/>
      <c r="AGK23" s="117"/>
      <c r="AGL23" s="117"/>
      <c r="AGM23" s="117"/>
      <c r="AGN23" s="117"/>
      <c r="AGO23" s="117"/>
      <c r="AGP23" s="117"/>
      <c r="AGQ23" s="117"/>
      <c r="AGR23" s="117"/>
      <c r="AGS23" s="117"/>
      <c r="AGT23" s="117"/>
      <c r="AGU23" s="117"/>
      <c r="AGV23" s="117"/>
      <c r="AGW23" s="117"/>
      <c r="AGX23" s="117"/>
      <c r="AGY23" s="117"/>
      <c r="AGZ23" s="117"/>
      <c r="AHA23" s="117"/>
      <c r="AHB23" s="117"/>
      <c r="AHC23" s="117"/>
      <c r="AHD23" s="117"/>
      <c r="AHE23" s="117"/>
      <c r="AHF23" s="117"/>
      <c r="AHG23" s="117"/>
      <c r="AHH23" s="117"/>
      <c r="AHI23" s="117"/>
      <c r="AHJ23" s="117"/>
      <c r="AHK23" s="117"/>
      <c r="AHL23" s="117"/>
      <c r="AHM23" s="117"/>
      <c r="AHN23" s="117"/>
      <c r="AHO23" s="117"/>
      <c r="AHP23" s="117"/>
      <c r="AHQ23" s="117"/>
      <c r="AHR23" s="117"/>
      <c r="AHS23" s="117"/>
      <c r="AHT23" s="117"/>
      <c r="AHU23" s="117"/>
      <c r="AHV23" s="117"/>
      <c r="AHW23" s="117"/>
      <c r="AHX23" s="117"/>
      <c r="AHY23" s="117"/>
      <c r="AHZ23" s="117"/>
      <c r="AIA23" s="117"/>
      <c r="AIB23" s="117"/>
      <c r="AIC23" s="117"/>
      <c r="AID23" s="117"/>
      <c r="AIE23" s="117"/>
      <c r="AIF23" s="117"/>
      <c r="AIG23" s="117"/>
      <c r="AIH23" s="117"/>
      <c r="AII23" s="117"/>
      <c r="AIJ23" s="117"/>
      <c r="AIK23" s="117"/>
      <c r="AIL23" s="117"/>
      <c r="AIM23" s="117"/>
      <c r="AIN23" s="117"/>
      <c r="AIO23" s="117"/>
      <c r="AIP23" s="117"/>
      <c r="AIQ23" s="117"/>
      <c r="AIR23" s="117"/>
      <c r="AIS23" s="117"/>
      <c r="AIT23" s="117"/>
      <c r="AIU23" s="117"/>
      <c r="AIV23" s="117"/>
      <c r="AIW23" s="117"/>
      <c r="AIX23" s="117"/>
      <c r="AIY23" s="117"/>
      <c r="AIZ23" s="117"/>
      <c r="AJA23" s="117"/>
      <c r="AJB23" s="117"/>
      <c r="AJC23" s="117"/>
      <c r="AJD23" s="117"/>
      <c r="AJE23" s="117"/>
      <c r="AJF23" s="117"/>
      <c r="AJG23" s="117"/>
      <c r="AJH23" s="117"/>
      <c r="AJI23" s="117"/>
      <c r="AJJ23" s="117"/>
      <c r="AJK23" s="117"/>
      <c r="AJL23" s="117"/>
      <c r="AJM23" s="117"/>
      <c r="AJN23" s="117"/>
      <c r="AJO23" s="117"/>
      <c r="AJP23" s="117"/>
      <c r="AJQ23" s="117"/>
      <c r="AJR23" s="117"/>
      <c r="AJS23" s="117"/>
      <c r="AJT23" s="117"/>
      <c r="AJU23" s="117"/>
      <c r="AJV23" s="117"/>
      <c r="AJW23" s="117"/>
      <c r="AJX23" s="117"/>
      <c r="AJY23" s="117"/>
      <c r="AJZ23" s="117"/>
      <c r="AKA23" s="117"/>
      <c r="AKB23" s="117"/>
      <c r="AKC23" s="117"/>
      <c r="AKD23" s="117"/>
      <c r="AKE23" s="117"/>
      <c r="AKF23" s="117"/>
      <c r="AKG23" s="117"/>
      <c r="AKH23" s="117"/>
      <c r="AKI23" s="117"/>
      <c r="AKJ23" s="117"/>
      <c r="AKK23" s="117"/>
      <c r="AKL23" s="117"/>
      <c r="AKM23" s="117"/>
      <c r="AKN23" s="117"/>
      <c r="AKO23" s="117"/>
      <c r="AKP23" s="117"/>
      <c r="AKQ23" s="117"/>
      <c r="AKR23" s="117"/>
      <c r="AKS23" s="117"/>
      <c r="AKT23" s="117"/>
      <c r="AKU23" s="117"/>
      <c r="AKV23" s="117"/>
      <c r="AKW23" s="117"/>
      <c r="AKX23" s="117"/>
      <c r="AKY23" s="117"/>
      <c r="AKZ23" s="117"/>
      <c r="ALA23" s="117"/>
      <c r="ALB23" s="117"/>
      <c r="ALC23" s="117"/>
      <c r="ALD23" s="117"/>
      <c r="ALE23" s="117"/>
      <c r="ALF23" s="117"/>
      <c r="ALG23" s="117"/>
      <c r="ALH23" s="117"/>
      <c r="ALI23" s="117"/>
      <c r="ALJ23" s="117"/>
      <c r="ALK23" s="117"/>
      <c r="ALL23" s="117"/>
      <c r="ALM23" s="117"/>
      <c r="ALN23" s="117"/>
      <c r="ALO23" s="117"/>
      <c r="ALP23" s="117"/>
      <c r="ALQ23" s="117"/>
      <c r="ALR23" s="117"/>
      <c r="ALS23" s="117"/>
      <c r="ALT23" s="117"/>
      <c r="ALU23" s="117"/>
      <c r="ALV23" s="117"/>
      <c r="ALW23" s="117"/>
      <c r="ALX23" s="117"/>
      <c r="ALY23" s="117"/>
      <c r="ALZ23" s="117"/>
      <c r="AMA23" s="117"/>
      <c r="AMB23" s="117"/>
      <c r="AMC23" s="117"/>
      <c r="AMD23" s="117"/>
      <c r="AME23" s="117"/>
      <c r="AMF23" s="117"/>
      <c r="AMG23" s="117"/>
      <c r="AMH23" s="117"/>
      <c r="AMI23" s="117"/>
      <c r="AMJ23" s="117"/>
      <c r="AMK23" s="117"/>
      <c r="AML23" s="117"/>
    </row>
    <row r="24" spans="1:1026" ht="15.75">
      <c r="A24" s="109"/>
      <c r="B24" s="111" t="s">
        <v>1420</v>
      </c>
      <c r="C24" s="117"/>
      <c r="D24" s="110" t="s">
        <v>41</v>
      </c>
      <c r="E24" s="135"/>
      <c r="F24" s="135"/>
      <c r="G24" s="136"/>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17"/>
      <c r="BV24" s="117"/>
      <c r="BW24" s="117"/>
      <c r="BX24" s="117"/>
      <c r="BY24" s="117"/>
      <c r="BZ24" s="117"/>
      <c r="CA24" s="117"/>
      <c r="CB24" s="117"/>
      <c r="CC24" s="117"/>
      <c r="CD24" s="117"/>
      <c r="CE24" s="117"/>
      <c r="CF24" s="117"/>
      <c r="CG24" s="117"/>
      <c r="CH24" s="117"/>
      <c r="CI24" s="117"/>
      <c r="CJ24" s="117"/>
      <c r="CK24" s="117"/>
      <c r="CL24" s="117"/>
      <c r="CM24" s="117"/>
      <c r="CN24" s="117"/>
      <c r="CO24" s="117"/>
      <c r="CP24" s="117"/>
      <c r="CQ24" s="117"/>
      <c r="CR24" s="117"/>
      <c r="CS24" s="117"/>
      <c r="CT24" s="117"/>
      <c r="CU24" s="117"/>
      <c r="CV24" s="117"/>
      <c r="CW24" s="117"/>
      <c r="CX24" s="117"/>
      <c r="CY24" s="117"/>
      <c r="CZ24" s="117"/>
      <c r="DA24" s="117"/>
      <c r="DB24" s="117"/>
      <c r="DC24" s="117"/>
      <c r="DD24" s="117"/>
      <c r="DE24" s="117"/>
      <c r="DF24" s="117"/>
      <c r="DG24" s="117"/>
      <c r="DH24" s="117"/>
      <c r="DI24" s="117"/>
      <c r="DJ24" s="117"/>
      <c r="DK24" s="117"/>
      <c r="DL24" s="117"/>
      <c r="DM24" s="117"/>
      <c r="DN24" s="117"/>
      <c r="DO24" s="117"/>
      <c r="DP24" s="117"/>
      <c r="DQ24" s="117"/>
      <c r="DR24" s="117"/>
      <c r="DS24" s="117"/>
      <c r="DT24" s="117"/>
      <c r="DU24" s="117"/>
      <c r="DV24" s="117"/>
      <c r="DW24" s="117"/>
      <c r="DX24" s="117"/>
      <c r="DY24" s="117"/>
      <c r="DZ24" s="117"/>
      <c r="EA24" s="117"/>
      <c r="EB24" s="117"/>
      <c r="EC24" s="117"/>
      <c r="ED24" s="117"/>
      <c r="EE24" s="117"/>
      <c r="EF24" s="117"/>
      <c r="EG24" s="117"/>
      <c r="EH24" s="117"/>
      <c r="EI24" s="117"/>
      <c r="EJ24" s="117"/>
      <c r="EK24" s="117"/>
      <c r="EL24" s="117"/>
      <c r="EM24" s="117"/>
      <c r="EN24" s="117"/>
      <c r="EO24" s="117"/>
      <c r="EP24" s="117"/>
      <c r="EQ24" s="117"/>
      <c r="ER24" s="117"/>
      <c r="ES24" s="117"/>
      <c r="ET24" s="117"/>
      <c r="EU24" s="117"/>
      <c r="EV24" s="117"/>
      <c r="EW24" s="117"/>
      <c r="EX24" s="117"/>
      <c r="EY24" s="117"/>
      <c r="EZ24" s="117"/>
      <c r="FA24" s="117"/>
      <c r="FB24" s="117"/>
      <c r="FC24" s="117"/>
      <c r="FD24" s="117"/>
      <c r="FE24" s="117"/>
      <c r="FF24" s="117"/>
      <c r="FG24" s="117"/>
      <c r="FH24" s="117"/>
      <c r="FI24" s="117"/>
      <c r="FJ24" s="117"/>
      <c r="FK24" s="117"/>
      <c r="FL24" s="117"/>
      <c r="FM24" s="117"/>
      <c r="FN24" s="117"/>
      <c r="FO24" s="117"/>
      <c r="FP24" s="117"/>
      <c r="FQ24" s="117"/>
      <c r="FR24" s="117"/>
      <c r="FS24" s="117"/>
      <c r="FT24" s="117"/>
      <c r="FU24" s="117"/>
      <c r="FV24" s="117"/>
      <c r="FW24" s="117"/>
      <c r="FX24" s="117"/>
      <c r="FY24" s="117"/>
      <c r="FZ24" s="117"/>
      <c r="GA24" s="117"/>
      <c r="GB24" s="117"/>
      <c r="GC24" s="117"/>
      <c r="GD24" s="117"/>
      <c r="GE24" s="117"/>
      <c r="GF24" s="117"/>
      <c r="GG24" s="117"/>
      <c r="GH24" s="117"/>
      <c r="GI24" s="117"/>
      <c r="GJ24" s="117"/>
      <c r="GK24" s="117"/>
      <c r="GL24" s="117"/>
      <c r="GM24" s="117"/>
      <c r="GN24" s="117"/>
      <c r="GO24" s="117"/>
      <c r="GP24" s="117"/>
      <c r="GQ24" s="117"/>
      <c r="GR24" s="117"/>
      <c r="GS24" s="117"/>
      <c r="GT24" s="117"/>
      <c r="GU24" s="117"/>
      <c r="GV24" s="117"/>
      <c r="GW24" s="117"/>
      <c r="GX24" s="117"/>
      <c r="GY24" s="117"/>
      <c r="GZ24" s="117"/>
      <c r="HA24" s="117"/>
      <c r="HB24" s="117"/>
      <c r="HC24" s="117"/>
      <c r="HD24" s="117"/>
      <c r="HE24" s="117"/>
      <c r="HF24" s="117"/>
      <c r="HG24" s="117"/>
      <c r="HH24" s="117"/>
      <c r="HI24" s="117"/>
      <c r="HJ24" s="117"/>
      <c r="HK24" s="117"/>
      <c r="HL24" s="117"/>
      <c r="HM24" s="117"/>
      <c r="HN24" s="117"/>
      <c r="HO24" s="117"/>
      <c r="HP24" s="117"/>
      <c r="HQ24" s="117"/>
      <c r="HR24" s="117"/>
      <c r="HS24" s="117"/>
      <c r="HT24" s="117"/>
      <c r="HU24" s="117"/>
      <c r="HV24" s="117"/>
      <c r="HW24" s="117"/>
      <c r="HX24" s="117"/>
      <c r="HY24" s="117"/>
      <c r="HZ24" s="117"/>
      <c r="IA24" s="117"/>
      <c r="IB24" s="117"/>
      <c r="IC24" s="117"/>
      <c r="ID24" s="117"/>
      <c r="IE24" s="117"/>
      <c r="IF24" s="117"/>
      <c r="IG24" s="117"/>
      <c r="IH24" s="117"/>
      <c r="II24" s="117"/>
      <c r="IJ24" s="117"/>
      <c r="IK24" s="117"/>
      <c r="IL24" s="117"/>
      <c r="IM24" s="117"/>
      <c r="IN24" s="117"/>
      <c r="IO24" s="117"/>
      <c r="IP24" s="117"/>
      <c r="IQ24" s="117"/>
      <c r="IR24" s="117"/>
      <c r="IS24" s="117"/>
      <c r="IT24" s="117"/>
      <c r="IU24" s="117"/>
      <c r="IV24" s="117"/>
      <c r="IW24" s="117"/>
      <c r="IX24" s="117"/>
      <c r="IY24" s="117"/>
      <c r="IZ24" s="117"/>
      <c r="JA24" s="117"/>
      <c r="JB24" s="117"/>
      <c r="JC24" s="117"/>
      <c r="JD24" s="117"/>
      <c r="JE24" s="117"/>
      <c r="JF24" s="117"/>
      <c r="JG24" s="117"/>
      <c r="JH24" s="117"/>
      <c r="JI24" s="117"/>
      <c r="JJ24" s="117"/>
      <c r="JK24" s="117"/>
      <c r="JL24" s="117"/>
      <c r="JM24" s="117"/>
      <c r="JN24" s="117"/>
      <c r="JO24" s="117"/>
      <c r="JP24" s="117"/>
      <c r="JQ24" s="117"/>
      <c r="JR24" s="117"/>
      <c r="JS24" s="117"/>
      <c r="JT24" s="117"/>
      <c r="JU24" s="117"/>
      <c r="JV24" s="117"/>
      <c r="JW24" s="117"/>
      <c r="JX24" s="117"/>
      <c r="JY24" s="117"/>
      <c r="JZ24" s="117"/>
      <c r="KA24" s="117"/>
      <c r="KB24" s="117"/>
      <c r="KC24" s="117"/>
      <c r="KD24" s="117"/>
      <c r="KE24" s="117"/>
      <c r="KF24" s="117"/>
      <c r="KG24" s="117"/>
      <c r="KH24" s="117"/>
      <c r="KI24" s="117"/>
      <c r="KJ24" s="117"/>
      <c r="KK24" s="117"/>
      <c r="KL24" s="117"/>
      <c r="KM24" s="117"/>
      <c r="KN24" s="117"/>
      <c r="KO24" s="117"/>
      <c r="KP24" s="117"/>
      <c r="KQ24" s="117"/>
      <c r="KR24" s="117"/>
      <c r="KS24" s="117"/>
      <c r="KT24" s="117"/>
      <c r="KU24" s="117"/>
      <c r="KV24" s="117"/>
      <c r="KW24" s="117"/>
      <c r="KX24" s="117"/>
      <c r="KY24" s="117"/>
      <c r="KZ24" s="117"/>
      <c r="LA24" s="117"/>
      <c r="LB24" s="117"/>
      <c r="LC24" s="117"/>
      <c r="LD24" s="117"/>
      <c r="LE24" s="117"/>
      <c r="LF24" s="117"/>
      <c r="LG24" s="117"/>
      <c r="LH24" s="117"/>
      <c r="LI24" s="117"/>
      <c r="LJ24" s="117"/>
      <c r="LK24" s="117"/>
      <c r="LL24" s="117"/>
      <c r="LM24" s="117"/>
      <c r="LN24" s="117"/>
      <c r="LO24" s="117"/>
      <c r="LP24" s="117"/>
      <c r="LQ24" s="117"/>
      <c r="LR24" s="117"/>
      <c r="LS24" s="117"/>
      <c r="LT24" s="117"/>
      <c r="LU24" s="117"/>
      <c r="LV24" s="117"/>
      <c r="LW24" s="117"/>
      <c r="LX24" s="117"/>
      <c r="LY24" s="117"/>
      <c r="LZ24" s="117"/>
      <c r="MA24" s="117"/>
      <c r="MB24" s="117"/>
      <c r="MC24" s="117"/>
      <c r="MD24" s="117"/>
      <c r="ME24" s="117"/>
      <c r="MF24" s="117"/>
      <c r="MG24" s="117"/>
      <c r="MH24" s="117"/>
      <c r="MI24" s="117"/>
      <c r="MJ24" s="117"/>
      <c r="MK24" s="117"/>
      <c r="ML24" s="117"/>
      <c r="MM24" s="117"/>
      <c r="MN24" s="117"/>
      <c r="MO24" s="117"/>
      <c r="MP24" s="117"/>
      <c r="MQ24" s="117"/>
      <c r="MR24" s="117"/>
      <c r="MS24" s="117"/>
      <c r="MT24" s="117"/>
      <c r="MU24" s="117"/>
      <c r="MV24" s="117"/>
      <c r="MW24" s="117"/>
      <c r="MX24" s="117"/>
      <c r="MY24" s="117"/>
      <c r="MZ24" s="117"/>
      <c r="NA24" s="117"/>
      <c r="NB24" s="117"/>
      <c r="NC24" s="117"/>
      <c r="ND24" s="117"/>
      <c r="NE24" s="117"/>
      <c r="NF24" s="117"/>
      <c r="NG24" s="117"/>
      <c r="NH24" s="117"/>
      <c r="NI24" s="117"/>
      <c r="NJ24" s="117"/>
      <c r="NK24" s="117"/>
      <c r="NL24" s="117"/>
      <c r="NM24" s="117"/>
      <c r="NN24" s="117"/>
      <c r="NO24" s="117"/>
      <c r="NP24" s="117"/>
      <c r="NQ24" s="117"/>
      <c r="NR24" s="117"/>
      <c r="NS24" s="117"/>
      <c r="NT24" s="117"/>
      <c r="NU24" s="117"/>
      <c r="NV24" s="117"/>
      <c r="NW24" s="117"/>
      <c r="NX24" s="117"/>
      <c r="NY24" s="117"/>
      <c r="NZ24" s="117"/>
      <c r="OA24" s="117"/>
      <c r="OB24" s="117"/>
      <c r="OC24" s="117"/>
      <c r="OD24" s="117"/>
      <c r="OE24" s="117"/>
      <c r="OF24" s="117"/>
      <c r="OG24" s="117"/>
      <c r="OH24" s="117"/>
      <c r="OI24" s="117"/>
      <c r="OJ24" s="117"/>
      <c r="OK24" s="117"/>
      <c r="OL24" s="117"/>
      <c r="OM24" s="117"/>
      <c r="ON24" s="117"/>
      <c r="OO24" s="117"/>
      <c r="OP24" s="117"/>
      <c r="OQ24" s="117"/>
      <c r="OR24" s="117"/>
      <c r="OS24" s="117"/>
      <c r="OT24" s="117"/>
      <c r="OU24" s="117"/>
      <c r="OV24" s="117"/>
      <c r="OW24" s="117"/>
      <c r="OX24" s="117"/>
      <c r="OY24" s="117"/>
      <c r="OZ24" s="117"/>
      <c r="PA24" s="117"/>
      <c r="PB24" s="117"/>
      <c r="PC24" s="117"/>
      <c r="PD24" s="117"/>
      <c r="PE24" s="117"/>
      <c r="PF24" s="117"/>
      <c r="PG24" s="117"/>
      <c r="PH24" s="117"/>
      <c r="PI24" s="117"/>
      <c r="PJ24" s="117"/>
      <c r="PK24" s="117"/>
      <c r="PL24" s="117"/>
      <c r="PM24" s="117"/>
      <c r="PN24" s="117"/>
      <c r="PO24" s="117"/>
      <c r="PP24" s="117"/>
      <c r="PQ24" s="117"/>
      <c r="PR24" s="117"/>
      <c r="PS24" s="117"/>
      <c r="PT24" s="117"/>
      <c r="PU24" s="117"/>
      <c r="PV24" s="117"/>
      <c r="PW24" s="117"/>
      <c r="PX24" s="117"/>
      <c r="PY24" s="117"/>
      <c r="PZ24" s="117"/>
      <c r="QA24" s="117"/>
      <c r="QB24" s="117"/>
      <c r="QC24" s="117"/>
      <c r="QD24" s="117"/>
      <c r="QE24" s="117"/>
      <c r="QF24" s="117"/>
      <c r="QG24" s="117"/>
      <c r="QH24" s="117"/>
      <c r="QI24" s="117"/>
      <c r="QJ24" s="117"/>
      <c r="QK24" s="117"/>
      <c r="QL24" s="117"/>
      <c r="QM24" s="117"/>
      <c r="QN24" s="117"/>
      <c r="QO24" s="117"/>
      <c r="QP24" s="117"/>
      <c r="QQ24" s="117"/>
      <c r="QR24" s="117"/>
      <c r="QS24" s="117"/>
      <c r="QT24" s="117"/>
      <c r="QU24" s="117"/>
      <c r="QV24" s="117"/>
      <c r="QW24" s="117"/>
      <c r="QX24" s="117"/>
      <c r="QY24" s="117"/>
      <c r="QZ24" s="117"/>
      <c r="RA24" s="117"/>
      <c r="RB24" s="117"/>
      <c r="RC24" s="117"/>
      <c r="RD24" s="117"/>
      <c r="RE24" s="117"/>
      <c r="RF24" s="117"/>
      <c r="RG24" s="117"/>
      <c r="RH24" s="117"/>
      <c r="RI24" s="117"/>
      <c r="RJ24" s="117"/>
      <c r="RK24" s="117"/>
      <c r="RL24" s="117"/>
      <c r="RM24" s="117"/>
      <c r="RN24" s="117"/>
      <c r="RO24" s="117"/>
      <c r="RP24" s="117"/>
      <c r="RQ24" s="117"/>
      <c r="RR24" s="117"/>
      <c r="RS24" s="117"/>
      <c r="RT24" s="117"/>
      <c r="RU24" s="117"/>
      <c r="RV24" s="117"/>
      <c r="RW24" s="117"/>
      <c r="RX24" s="117"/>
      <c r="RY24" s="117"/>
      <c r="RZ24" s="117"/>
      <c r="SA24" s="117"/>
      <c r="SB24" s="117"/>
      <c r="SC24" s="117"/>
      <c r="SD24" s="117"/>
      <c r="SE24" s="117"/>
      <c r="SF24" s="117"/>
      <c r="SG24" s="117"/>
      <c r="SH24" s="117"/>
      <c r="SI24" s="117"/>
      <c r="SJ24" s="117"/>
      <c r="SK24" s="117"/>
      <c r="SL24" s="117"/>
      <c r="SM24" s="117"/>
      <c r="SN24" s="117"/>
      <c r="SO24" s="117"/>
      <c r="SP24" s="117"/>
      <c r="SQ24" s="117"/>
      <c r="SR24" s="117"/>
      <c r="SS24" s="117"/>
      <c r="ST24" s="117"/>
      <c r="SU24" s="117"/>
      <c r="SV24" s="117"/>
      <c r="SW24" s="117"/>
      <c r="SX24" s="117"/>
      <c r="SY24" s="117"/>
      <c r="SZ24" s="117"/>
      <c r="TA24" s="117"/>
      <c r="TB24" s="117"/>
      <c r="TC24" s="117"/>
      <c r="TD24" s="117"/>
      <c r="TE24" s="117"/>
      <c r="TF24" s="117"/>
      <c r="TG24" s="117"/>
      <c r="TH24" s="117"/>
      <c r="TI24" s="117"/>
      <c r="TJ24" s="117"/>
      <c r="TK24" s="117"/>
      <c r="TL24" s="117"/>
      <c r="TM24" s="117"/>
      <c r="TN24" s="117"/>
      <c r="TO24" s="117"/>
      <c r="TP24" s="117"/>
      <c r="TQ24" s="117"/>
      <c r="TR24" s="117"/>
      <c r="TS24" s="117"/>
      <c r="TT24" s="117"/>
      <c r="TU24" s="117"/>
      <c r="TV24" s="117"/>
      <c r="TW24" s="117"/>
      <c r="TX24" s="117"/>
      <c r="TY24" s="117"/>
      <c r="TZ24" s="117"/>
      <c r="UA24" s="117"/>
      <c r="UB24" s="117"/>
      <c r="UC24" s="117"/>
      <c r="UD24" s="117"/>
      <c r="UE24" s="117"/>
      <c r="UF24" s="117"/>
      <c r="UG24" s="117"/>
      <c r="UH24" s="117"/>
      <c r="UI24" s="117"/>
      <c r="UJ24" s="117"/>
      <c r="UK24" s="117"/>
      <c r="UL24" s="117"/>
      <c r="UM24" s="117"/>
      <c r="UN24" s="117"/>
      <c r="UO24" s="117"/>
      <c r="UP24" s="117"/>
      <c r="UQ24" s="117"/>
      <c r="UR24" s="117"/>
      <c r="US24" s="117"/>
      <c r="UT24" s="117"/>
      <c r="UU24" s="117"/>
      <c r="UV24" s="117"/>
      <c r="UW24" s="117"/>
      <c r="UX24" s="117"/>
      <c r="UY24" s="117"/>
      <c r="UZ24" s="117"/>
      <c r="VA24" s="117"/>
      <c r="VB24" s="117"/>
      <c r="VC24" s="117"/>
      <c r="VD24" s="117"/>
      <c r="VE24" s="117"/>
      <c r="VF24" s="117"/>
      <c r="VG24" s="117"/>
      <c r="VH24" s="117"/>
      <c r="VI24" s="117"/>
      <c r="VJ24" s="117"/>
      <c r="VK24" s="117"/>
      <c r="VL24" s="117"/>
      <c r="VM24" s="117"/>
      <c r="VN24" s="117"/>
      <c r="VO24" s="117"/>
      <c r="VP24" s="117"/>
      <c r="VQ24" s="117"/>
      <c r="VR24" s="117"/>
      <c r="VS24" s="117"/>
      <c r="VT24" s="117"/>
      <c r="VU24" s="117"/>
      <c r="VV24" s="117"/>
      <c r="VW24" s="117"/>
      <c r="VX24" s="117"/>
      <c r="VY24" s="117"/>
      <c r="VZ24" s="117"/>
      <c r="WA24" s="117"/>
      <c r="WB24" s="117"/>
      <c r="WC24" s="117"/>
      <c r="WD24" s="117"/>
      <c r="WE24" s="117"/>
      <c r="WF24" s="117"/>
      <c r="WG24" s="117"/>
      <c r="WH24" s="117"/>
      <c r="WI24" s="117"/>
      <c r="WJ24" s="117"/>
      <c r="WK24" s="117"/>
      <c r="WL24" s="117"/>
      <c r="WM24" s="117"/>
      <c r="WN24" s="117"/>
      <c r="WO24" s="117"/>
      <c r="WP24" s="117"/>
      <c r="WQ24" s="117"/>
      <c r="WR24" s="117"/>
      <c r="WS24" s="117"/>
      <c r="WT24" s="117"/>
      <c r="WU24" s="117"/>
      <c r="WV24" s="117"/>
      <c r="WW24" s="117"/>
      <c r="WX24" s="117"/>
      <c r="WY24" s="117"/>
      <c r="WZ24" s="117"/>
      <c r="XA24" s="117"/>
      <c r="XB24" s="117"/>
      <c r="XC24" s="117"/>
      <c r="XD24" s="117"/>
      <c r="XE24" s="117"/>
      <c r="XF24" s="117"/>
      <c r="XG24" s="117"/>
      <c r="XH24" s="117"/>
      <c r="XI24" s="117"/>
      <c r="XJ24" s="117"/>
      <c r="XK24" s="117"/>
      <c r="XL24" s="117"/>
      <c r="XM24" s="117"/>
      <c r="XN24" s="117"/>
      <c r="XO24" s="117"/>
      <c r="XP24" s="117"/>
      <c r="XQ24" s="117"/>
      <c r="XR24" s="117"/>
      <c r="XS24" s="117"/>
      <c r="XT24" s="117"/>
      <c r="XU24" s="117"/>
      <c r="XV24" s="117"/>
      <c r="XW24" s="117"/>
      <c r="XX24" s="117"/>
      <c r="XY24" s="117"/>
      <c r="XZ24" s="117"/>
      <c r="YA24" s="117"/>
      <c r="YB24" s="117"/>
      <c r="YC24" s="117"/>
      <c r="YD24" s="117"/>
      <c r="YE24" s="117"/>
      <c r="YF24" s="117"/>
      <c r="YG24" s="117"/>
      <c r="YH24" s="117"/>
      <c r="YI24" s="117"/>
      <c r="YJ24" s="117"/>
      <c r="YK24" s="117"/>
      <c r="YL24" s="117"/>
      <c r="YM24" s="117"/>
      <c r="YN24" s="117"/>
      <c r="YO24" s="117"/>
      <c r="YP24" s="117"/>
      <c r="YQ24" s="117"/>
      <c r="YR24" s="117"/>
      <c r="YS24" s="117"/>
      <c r="YT24" s="117"/>
      <c r="YU24" s="117"/>
      <c r="YV24" s="117"/>
      <c r="YW24" s="117"/>
      <c r="YX24" s="117"/>
      <c r="YY24" s="117"/>
      <c r="YZ24" s="117"/>
      <c r="ZA24" s="117"/>
      <c r="ZB24" s="117"/>
      <c r="ZC24" s="117"/>
      <c r="ZD24" s="117"/>
      <c r="ZE24" s="117"/>
      <c r="ZF24" s="117"/>
      <c r="ZG24" s="117"/>
      <c r="ZH24" s="117"/>
      <c r="ZI24" s="117"/>
      <c r="ZJ24" s="117"/>
      <c r="ZK24" s="117"/>
      <c r="ZL24" s="117"/>
      <c r="ZM24" s="117"/>
      <c r="ZN24" s="117"/>
      <c r="ZO24" s="117"/>
      <c r="ZP24" s="117"/>
      <c r="ZQ24" s="117"/>
      <c r="ZR24" s="117"/>
      <c r="ZS24" s="117"/>
      <c r="ZT24" s="117"/>
      <c r="ZU24" s="117"/>
      <c r="ZV24" s="117"/>
      <c r="ZW24" s="117"/>
      <c r="ZX24" s="117"/>
      <c r="ZY24" s="117"/>
      <c r="ZZ24" s="117"/>
      <c r="AAA24" s="117"/>
      <c r="AAB24" s="117"/>
      <c r="AAC24" s="117"/>
      <c r="AAD24" s="117"/>
      <c r="AAE24" s="117"/>
      <c r="AAF24" s="117"/>
      <c r="AAG24" s="117"/>
      <c r="AAH24" s="117"/>
      <c r="AAI24" s="117"/>
      <c r="AAJ24" s="117"/>
      <c r="AAK24" s="117"/>
      <c r="AAL24" s="117"/>
      <c r="AAM24" s="117"/>
      <c r="AAN24" s="117"/>
      <c r="AAO24" s="117"/>
      <c r="AAP24" s="117"/>
      <c r="AAQ24" s="117"/>
      <c r="AAR24" s="117"/>
      <c r="AAS24" s="117"/>
      <c r="AAT24" s="117"/>
      <c r="AAU24" s="117"/>
      <c r="AAV24" s="117"/>
      <c r="AAW24" s="117"/>
      <c r="AAX24" s="117"/>
      <c r="AAY24" s="117"/>
      <c r="AAZ24" s="117"/>
      <c r="ABA24" s="117"/>
      <c r="ABB24" s="117"/>
      <c r="ABC24" s="117"/>
      <c r="ABD24" s="117"/>
      <c r="ABE24" s="117"/>
      <c r="ABF24" s="117"/>
      <c r="ABG24" s="117"/>
      <c r="ABH24" s="117"/>
      <c r="ABI24" s="117"/>
      <c r="ABJ24" s="117"/>
      <c r="ABK24" s="117"/>
      <c r="ABL24" s="117"/>
      <c r="ABM24" s="117"/>
      <c r="ABN24" s="117"/>
      <c r="ABO24" s="117"/>
      <c r="ABP24" s="117"/>
      <c r="ABQ24" s="117"/>
      <c r="ABR24" s="117"/>
      <c r="ABS24" s="117"/>
      <c r="ABT24" s="117"/>
      <c r="ABU24" s="117"/>
      <c r="ABV24" s="117"/>
      <c r="ABW24" s="117"/>
      <c r="ABX24" s="117"/>
      <c r="ABY24" s="117"/>
      <c r="ABZ24" s="117"/>
      <c r="ACA24" s="117"/>
      <c r="ACB24" s="117"/>
      <c r="ACC24" s="117"/>
      <c r="ACD24" s="117"/>
      <c r="ACE24" s="117"/>
      <c r="ACF24" s="117"/>
      <c r="ACG24" s="117"/>
      <c r="ACH24" s="117"/>
      <c r="ACI24" s="117"/>
      <c r="ACJ24" s="117"/>
      <c r="ACK24" s="117"/>
      <c r="ACL24" s="117"/>
      <c r="ACM24" s="117"/>
      <c r="ACN24" s="117"/>
      <c r="ACO24" s="117"/>
      <c r="ACP24" s="117"/>
      <c r="ACQ24" s="117"/>
      <c r="ACR24" s="117"/>
      <c r="ACS24" s="117"/>
      <c r="ACT24" s="117"/>
      <c r="ACU24" s="117"/>
      <c r="ACV24" s="117"/>
      <c r="ACW24" s="117"/>
      <c r="ACX24" s="117"/>
      <c r="ACY24" s="117"/>
      <c r="ACZ24" s="117"/>
      <c r="ADA24" s="117"/>
      <c r="ADB24" s="117"/>
      <c r="ADC24" s="117"/>
      <c r="ADD24" s="117"/>
      <c r="ADE24" s="117"/>
      <c r="ADF24" s="117"/>
      <c r="ADG24" s="117"/>
      <c r="ADH24" s="117"/>
      <c r="ADI24" s="117"/>
      <c r="ADJ24" s="117"/>
      <c r="ADK24" s="117"/>
      <c r="ADL24" s="117"/>
      <c r="ADM24" s="117"/>
      <c r="ADN24" s="117"/>
      <c r="ADO24" s="117"/>
      <c r="ADP24" s="117"/>
      <c r="ADQ24" s="117"/>
      <c r="ADR24" s="117"/>
      <c r="ADS24" s="117"/>
      <c r="ADT24" s="117"/>
      <c r="ADU24" s="117"/>
      <c r="ADV24" s="117"/>
      <c r="ADW24" s="117"/>
      <c r="ADX24" s="117"/>
      <c r="ADY24" s="117"/>
      <c r="ADZ24" s="117"/>
      <c r="AEA24" s="117"/>
      <c r="AEB24" s="117"/>
      <c r="AEC24" s="117"/>
      <c r="AED24" s="117"/>
      <c r="AEE24" s="117"/>
      <c r="AEF24" s="117"/>
      <c r="AEG24" s="117"/>
      <c r="AEH24" s="117"/>
      <c r="AEI24" s="117"/>
      <c r="AEJ24" s="117"/>
      <c r="AEK24" s="117"/>
      <c r="AEL24" s="117"/>
      <c r="AEM24" s="117"/>
      <c r="AEN24" s="117"/>
      <c r="AEO24" s="117"/>
      <c r="AEP24" s="117"/>
      <c r="AEQ24" s="117"/>
      <c r="AER24" s="117"/>
      <c r="AES24" s="117"/>
      <c r="AET24" s="117"/>
      <c r="AEU24" s="117"/>
      <c r="AEV24" s="117"/>
      <c r="AEW24" s="117"/>
      <c r="AEX24" s="117"/>
      <c r="AEY24" s="117"/>
      <c r="AEZ24" s="117"/>
      <c r="AFA24" s="117"/>
      <c r="AFB24" s="117"/>
      <c r="AFC24" s="117"/>
      <c r="AFD24" s="117"/>
      <c r="AFE24" s="117"/>
      <c r="AFF24" s="117"/>
      <c r="AFG24" s="117"/>
      <c r="AFH24" s="117"/>
      <c r="AFI24" s="117"/>
      <c r="AFJ24" s="117"/>
      <c r="AFK24" s="117"/>
      <c r="AFL24" s="117"/>
      <c r="AFM24" s="117"/>
      <c r="AFN24" s="117"/>
      <c r="AFO24" s="117"/>
      <c r="AFP24" s="117"/>
      <c r="AFQ24" s="117"/>
      <c r="AFR24" s="117"/>
      <c r="AFS24" s="117"/>
      <c r="AFT24" s="117"/>
      <c r="AFU24" s="117"/>
      <c r="AFV24" s="117"/>
      <c r="AFW24" s="117"/>
      <c r="AFX24" s="117"/>
      <c r="AFY24" s="117"/>
      <c r="AFZ24" s="117"/>
      <c r="AGA24" s="117"/>
      <c r="AGB24" s="117"/>
      <c r="AGC24" s="117"/>
      <c r="AGD24" s="117"/>
      <c r="AGE24" s="117"/>
      <c r="AGF24" s="117"/>
      <c r="AGG24" s="117"/>
      <c r="AGH24" s="117"/>
      <c r="AGI24" s="117"/>
      <c r="AGJ24" s="117"/>
      <c r="AGK24" s="117"/>
      <c r="AGL24" s="117"/>
      <c r="AGM24" s="117"/>
      <c r="AGN24" s="117"/>
      <c r="AGO24" s="117"/>
      <c r="AGP24" s="117"/>
      <c r="AGQ24" s="117"/>
      <c r="AGR24" s="117"/>
      <c r="AGS24" s="117"/>
      <c r="AGT24" s="117"/>
      <c r="AGU24" s="117"/>
      <c r="AGV24" s="117"/>
      <c r="AGW24" s="117"/>
      <c r="AGX24" s="117"/>
      <c r="AGY24" s="117"/>
      <c r="AGZ24" s="117"/>
      <c r="AHA24" s="117"/>
      <c r="AHB24" s="117"/>
      <c r="AHC24" s="117"/>
      <c r="AHD24" s="117"/>
      <c r="AHE24" s="117"/>
      <c r="AHF24" s="117"/>
      <c r="AHG24" s="117"/>
      <c r="AHH24" s="117"/>
      <c r="AHI24" s="117"/>
      <c r="AHJ24" s="117"/>
      <c r="AHK24" s="117"/>
      <c r="AHL24" s="117"/>
      <c r="AHM24" s="117"/>
      <c r="AHN24" s="117"/>
      <c r="AHO24" s="117"/>
      <c r="AHP24" s="117"/>
      <c r="AHQ24" s="117"/>
      <c r="AHR24" s="117"/>
      <c r="AHS24" s="117"/>
      <c r="AHT24" s="117"/>
      <c r="AHU24" s="117"/>
      <c r="AHV24" s="117"/>
      <c r="AHW24" s="117"/>
      <c r="AHX24" s="117"/>
      <c r="AHY24" s="117"/>
      <c r="AHZ24" s="117"/>
      <c r="AIA24" s="117"/>
      <c r="AIB24" s="117"/>
      <c r="AIC24" s="117"/>
      <c r="AID24" s="117"/>
      <c r="AIE24" s="117"/>
      <c r="AIF24" s="117"/>
      <c r="AIG24" s="117"/>
      <c r="AIH24" s="117"/>
      <c r="AII24" s="117"/>
      <c r="AIJ24" s="117"/>
      <c r="AIK24" s="117"/>
      <c r="AIL24" s="117"/>
      <c r="AIM24" s="117"/>
      <c r="AIN24" s="117"/>
      <c r="AIO24" s="117"/>
      <c r="AIP24" s="117"/>
      <c r="AIQ24" s="117"/>
      <c r="AIR24" s="117"/>
      <c r="AIS24" s="117"/>
      <c r="AIT24" s="117"/>
      <c r="AIU24" s="117"/>
      <c r="AIV24" s="117"/>
      <c r="AIW24" s="117"/>
      <c r="AIX24" s="117"/>
      <c r="AIY24" s="117"/>
      <c r="AIZ24" s="117"/>
      <c r="AJA24" s="117"/>
      <c r="AJB24" s="117"/>
      <c r="AJC24" s="117"/>
      <c r="AJD24" s="117"/>
      <c r="AJE24" s="117"/>
      <c r="AJF24" s="117"/>
      <c r="AJG24" s="117"/>
      <c r="AJH24" s="117"/>
      <c r="AJI24" s="117"/>
      <c r="AJJ24" s="117"/>
      <c r="AJK24" s="117"/>
      <c r="AJL24" s="117"/>
      <c r="AJM24" s="117"/>
      <c r="AJN24" s="117"/>
      <c r="AJO24" s="117"/>
      <c r="AJP24" s="117"/>
      <c r="AJQ24" s="117"/>
      <c r="AJR24" s="117"/>
      <c r="AJS24" s="117"/>
      <c r="AJT24" s="117"/>
      <c r="AJU24" s="117"/>
      <c r="AJV24" s="117"/>
      <c r="AJW24" s="117"/>
      <c r="AJX24" s="117"/>
      <c r="AJY24" s="117"/>
      <c r="AJZ24" s="117"/>
      <c r="AKA24" s="117"/>
      <c r="AKB24" s="117"/>
      <c r="AKC24" s="117"/>
      <c r="AKD24" s="117"/>
      <c r="AKE24" s="117"/>
      <c r="AKF24" s="117"/>
      <c r="AKG24" s="117"/>
      <c r="AKH24" s="117"/>
      <c r="AKI24" s="117"/>
      <c r="AKJ24" s="117"/>
      <c r="AKK24" s="117"/>
      <c r="AKL24" s="117"/>
      <c r="AKM24" s="117"/>
      <c r="AKN24" s="117"/>
      <c r="AKO24" s="117"/>
      <c r="AKP24" s="117"/>
      <c r="AKQ24" s="117"/>
      <c r="AKR24" s="117"/>
      <c r="AKS24" s="117"/>
      <c r="AKT24" s="117"/>
      <c r="AKU24" s="117"/>
      <c r="AKV24" s="117"/>
      <c r="AKW24" s="117"/>
      <c r="AKX24" s="117"/>
      <c r="AKY24" s="117"/>
      <c r="AKZ24" s="117"/>
      <c r="ALA24" s="117"/>
      <c r="ALB24" s="117"/>
      <c r="ALC24" s="117"/>
      <c r="ALD24" s="117"/>
      <c r="ALE24" s="117"/>
      <c r="ALF24" s="117"/>
      <c r="ALG24" s="117"/>
      <c r="ALH24" s="117"/>
      <c r="ALI24" s="117"/>
      <c r="ALJ24" s="117"/>
      <c r="ALK24" s="117"/>
      <c r="ALL24" s="117"/>
      <c r="ALM24" s="117"/>
      <c r="ALN24" s="117"/>
      <c r="ALO24" s="117"/>
      <c r="ALP24" s="117"/>
      <c r="ALQ24" s="117"/>
      <c r="ALR24" s="117"/>
      <c r="ALS24" s="117"/>
      <c r="ALT24" s="117"/>
      <c r="ALU24" s="117"/>
      <c r="ALV24" s="117"/>
      <c r="ALW24" s="117"/>
      <c r="ALX24" s="117"/>
      <c r="ALY24" s="117"/>
      <c r="ALZ24" s="117"/>
      <c r="AMA24" s="117"/>
      <c r="AMB24" s="117"/>
      <c r="AMC24" s="117"/>
      <c r="AMD24" s="117"/>
      <c r="AME24" s="117"/>
      <c r="AMF24" s="117"/>
      <c r="AMG24" s="117"/>
      <c r="AMH24" s="117"/>
      <c r="AMI24" s="117"/>
      <c r="AMJ24" s="117"/>
      <c r="AMK24" s="117"/>
      <c r="AML24" s="117"/>
    </row>
    <row r="25" spans="1:1026" ht="15.75">
      <c r="A25" s="109"/>
      <c r="B25" s="110" t="s">
        <v>1421</v>
      </c>
      <c r="C25" s="117"/>
      <c r="D25" s="110" t="s">
        <v>41</v>
      </c>
      <c r="E25" s="135"/>
      <c r="F25" s="135"/>
      <c r="G25" s="136"/>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7"/>
      <c r="CQ25" s="117"/>
      <c r="CR25" s="117"/>
      <c r="CS25" s="117"/>
      <c r="CT25" s="117"/>
      <c r="CU25" s="117"/>
      <c r="CV25" s="117"/>
      <c r="CW25" s="117"/>
      <c r="CX25" s="117"/>
      <c r="CY25" s="117"/>
      <c r="CZ25" s="117"/>
      <c r="DA25" s="117"/>
      <c r="DB25" s="117"/>
      <c r="DC25" s="117"/>
      <c r="DD25" s="117"/>
      <c r="DE25" s="117"/>
      <c r="DF25" s="117"/>
      <c r="DG25" s="117"/>
      <c r="DH25" s="117"/>
      <c r="DI25" s="117"/>
      <c r="DJ25" s="117"/>
      <c r="DK25" s="117"/>
      <c r="DL25" s="117"/>
      <c r="DM25" s="117"/>
      <c r="DN25" s="117"/>
      <c r="DO25" s="117"/>
      <c r="DP25" s="117"/>
      <c r="DQ25" s="117"/>
      <c r="DR25" s="117"/>
      <c r="DS25" s="117"/>
      <c r="DT25" s="117"/>
      <c r="DU25" s="117"/>
      <c r="DV25" s="117"/>
      <c r="DW25" s="117"/>
      <c r="DX25" s="117"/>
      <c r="DY25" s="117"/>
      <c r="DZ25" s="117"/>
      <c r="EA25" s="117"/>
      <c r="EB25" s="117"/>
      <c r="EC25" s="117"/>
      <c r="ED25" s="117"/>
      <c r="EE25" s="117"/>
      <c r="EF25" s="117"/>
      <c r="EG25" s="117"/>
      <c r="EH25" s="117"/>
      <c r="EI25" s="117"/>
      <c r="EJ25" s="117"/>
      <c r="EK25" s="117"/>
      <c r="EL25" s="117"/>
      <c r="EM25" s="117"/>
      <c r="EN25" s="117"/>
      <c r="EO25" s="117"/>
      <c r="EP25" s="117"/>
      <c r="EQ25" s="117"/>
      <c r="ER25" s="117"/>
      <c r="ES25" s="117"/>
      <c r="ET25" s="117"/>
      <c r="EU25" s="117"/>
      <c r="EV25" s="117"/>
      <c r="EW25" s="117"/>
      <c r="EX25" s="117"/>
      <c r="EY25" s="117"/>
      <c r="EZ25" s="117"/>
      <c r="FA25" s="117"/>
      <c r="FB25" s="117"/>
      <c r="FC25" s="117"/>
      <c r="FD25" s="117"/>
      <c r="FE25" s="117"/>
      <c r="FF25" s="117"/>
      <c r="FG25" s="117"/>
      <c r="FH25" s="117"/>
      <c r="FI25" s="117"/>
      <c r="FJ25" s="117"/>
      <c r="FK25" s="117"/>
      <c r="FL25" s="117"/>
      <c r="FM25" s="117"/>
      <c r="FN25" s="117"/>
      <c r="FO25" s="117"/>
      <c r="FP25" s="117"/>
      <c r="FQ25" s="117"/>
      <c r="FR25" s="117"/>
      <c r="FS25" s="117"/>
      <c r="FT25" s="117"/>
      <c r="FU25" s="117"/>
      <c r="FV25" s="117"/>
      <c r="FW25" s="117"/>
      <c r="FX25" s="117"/>
      <c r="FY25" s="117"/>
      <c r="FZ25" s="117"/>
      <c r="GA25" s="117"/>
      <c r="GB25" s="117"/>
      <c r="GC25" s="117"/>
      <c r="GD25" s="117"/>
      <c r="GE25" s="117"/>
      <c r="GF25" s="117"/>
      <c r="GG25" s="117"/>
      <c r="GH25" s="117"/>
      <c r="GI25" s="117"/>
      <c r="GJ25" s="117"/>
      <c r="GK25" s="117"/>
      <c r="GL25" s="117"/>
      <c r="GM25" s="117"/>
      <c r="GN25" s="117"/>
      <c r="GO25" s="117"/>
      <c r="GP25" s="117"/>
      <c r="GQ25" s="117"/>
      <c r="GR25" s="117"/>
      <c r="GS25" s="117"/>
      <c r="GT25" s="117"/>
      <c r="GU25" s="117"/>
      <c r="GV25" s="117"/>
      <c r="GW25" s="117"/>
      <c r="GX25" s="117"/>
      <c r="GY25" s="117"/>
      <c r="GZ25" s="117"/>
      <c r="HA25" s="117"/>
      <c r="HB25" s="117"/>
      <c r="HC25" s="117"/>
      <c r="HD25" s="117"/>
      <c r="HE25" s="117"/>
      <c r="HF25" s="117"/>
      <c r="HG25" s="117"/>
      <c r="HH25" s="117"/>
      <c r="HI25" s="117"/>
      <c r="HJ25" s="117"/>
      <c r="HK25" s="117"/>
      <c r="HL25" s="117"/>
      <c r="HM25" s="117"/>
      <c r="HN25" s="117"/>
      <c r="HO25" s="117"/>
      <c r="HP25" s="117"/>
      <c r="HQ25" s="117"/>
      <c r="HR25" s="117"/>
      <c r="HS25" s="117"/>
      <c r="HT25" s="117"/>
      <c r="HU25" s="117"/>
      <c r="HV25" s="117"/>
      <c r="HW25" s="117"/>
      <c r="HX25" s="117"/>
      <c r="HY25" s="117"/>
      <c r="HZ25" s="117"/>
      <c r="IA25" s="117"/>
      <c r="IB25" s="117"/>
      <c r="IC25" s="117"/>
      <c r="ID25" s="117"/>
      <c r="IE25" s="117"/>
      <c r="IF25" s="117"/>
      <c r="IG25" s="117"/>
      <c r="IH25" s="117"/>
      <c r="II25" s="117"/>
      <c r="IJ25" s="117"/>
      <c r="IK25" s="117"/>
      <c r="IL25" s="117"/>
      <c r="IM25" s="117"/>
      <c r="IN25" s="117"/>
      <c r="IO25" s="117"/>
      <c r="IP25" s="117"/>
      <c r="IQ25" s="117"/>
      <c r="IR25" s="117"/>
      <c r="IS25" s="117"/>
      <c r="IT25" s="117"/>
      <c r="IU25" s="117"/>
      <c r="IV25" s="117"/>
      <c r="IW25" s="117"/>
      <c r="IX25" s="117"/>
      <c r="IY25" s="117"/>
      <c r="IZ25" s="117"/>
      <c r="JA25" s="117"/>
      <c r="JB25" s="117"/>
      <c r="JC25" s="117"/>
      <c r="JD25" s="117"/>
      <c r="JE25" s="117"/>
      <c r="JF25" s="117"/>
      <c r="JG25" s="117"/>
      <c r="JH25" s="117"/>
      <c r="JI25" s="117"/>
      <c r="JJ25" s="117"/>
      <c r="JK25" s="117"/>
      <c r="JL25" s="117"/>
      <c r="JM25" s="117"/>
      <c r="JN25" s="117"/>
      <c r="JO25" s="117"/>
      <c r="JP25" s="117"/>
      <c r="JQ25" s="117"/>
      <c r="JR25" s="117"/>
      <c r="JS25" s="117"/>
      <c r="JT25" s="117"/>
      <c r="JU25" s="117"/>
      <c r="JV25" s="117"/>
      <c r="JW25" s="117"/>
      <c r="JX25" s="117"/>
      <c r="JY25" s="117"/>
      <c r="JZ25" s="117"/>
      <c r="KA25" s="117"/>
      <c r="KB25" s="117"/>
      <c r="KC25" s="117"/>
      <c r="KD25" s="117"/>
      <c r="KE25" s="117"/>
      <c r="KF25" s="117"/>
      <c r="KG25" s="117"/>
      <c r="KH25" s="117"/>
      <c r="KI25" s="117"/>
      <c r="KJ25" s="117"/>
      <c r="KK25" s="117"/>
      <c r="KL25" s="117"/>
      <c r="KM25" s="117"/>
      <c r="KN25" s="117"/>
      <c r="KO25" s="117"/>
      <c r="KP25" s="117"/>
      <c r="KQ25" s="117"/>
      <c r="KR25" s="117"/>
      <c r="KS25" s="117"/>
      <c r="KT25" s="117"/>
      <c r="KU25" s="117"/>
      <c r="KV25" s="117"/>
      <c r="KW25" s="117"/>
      <c r="KX25" s="117"/>
      <c r="KY25" s="117"/>
      <c r="KZ25" s="117"/>
      <c r="LA25" s="117"/>
      <c r="LB25" s="117"/>
      <c r="LC25" s="117"/>
      <c r="LD25" s="117"/>
      <c r="LE25" s="117"/>
      <c r="LF25" s="117"/>
      <c r="LG25" s="117"/>
      <c r="LH25" s="117"/>
      <c r="LI25" s="117"/>
      <c r="LJ25" s="117"/>
      <c r="LK25" s="117"/>
      <c r="LL25" s="117"/>
      <c r="LM25" s="117"/>
      <c r="LN25" s="117"/>
      <c r="LO25" s="117"/>
      <c r="LP25" s="117"/>
      <c r="LQ25" s="117"/>
      <c r="LR25" s="117"/>
      <c r="LS25" s="117"/>
      <c r="LT25" s="117"/>
      <c r="LU25" s="117"/>
      <c r="LV25" s="117"/>
      <c r="LW25" s="117"/>
      <c r="LX25" s="117"/>
      <c r="LY25" s="117"/>
      <c r="LZ25" s="117"/>
      <c r="MA25" s="117"/>
      <c r="MB25" s="117"/>
      <c r="MC25" s="117"/>
      <c r="MD25" s="117"/>
      <c r="ME25" s="117"/>
      <c r="MF25" s="117"/>
      <c r="MG25" s="117"/>
      <c r="MH25" s="117"/>
      <c r="MI25" s="117"/>
      <c r="MJ25" s="117"/>
      <c r="MK25" s="117"/>
      <c r="ML25" s="117"/>
      <c r="MM25" s="117"/>
      <c r="MN25" s="117"/>
      <c r="MO25" s="117"/>
      <c r="MP25" s="117"/>
      <c r="MQ25" s="117"/>
      <c r="MR25" s="117"/>
      <c r="MS25" s="117"/>
      <c r="MT25" s="117"/>
      <c r="MU25" s="117"/>
      <c r="MV25" s="117"/>
      <c r="MW25" s="117"/>
      <c r="MX25" s="117"/>
      <c r="MY25" s="117"/>
      <c r="MZ25" s="117"/>
      <c r="NA25" s="117"/>
      <c r="NB25" s="117"/>
      <c r="NC25" s="117"/>
      <c r="ND25" s="117"/>
      <c r="NE25" s="117"/>
      <c r="NF25" s="117"/>
      <c r="NG25" s="117"/>
      <c r="NH25" s="117"/>
      <c r="NI25" s="117"/>
      <c r="NJ25" s="117"/>
      <c r="NK25" s="117"/>
      <c r="NL25" s="117"/>
      <c r="NM25" s="117"/>
      <c r="NN25" s="117"/>
      <c r="NO25" s="117"/>
      <c r="NP25" s="117"/>
      <c r="NQ25" s="117"/>
      <c r="NR25" s="117"/>
      <c r="NS25" s="117"/>
      <c r="NT25" s="117"/>
      <c r="NU25" s="117"/>
      <c r="NV25" s="117"/>
      <c r="NW25" s="117"/>
      <c r="NX25" s="117"/>
      <c r="NY25" s="117"/>
      <c r="NZ25" s="117"/>
      <c r="OA25" s="117"/>
      <c r="OB25" s="117"/>
      <c r="OC25" s="117"/>
      <c r="OD25" s="117"/>
      <c r="OE25" s="117"/>
      <c r="OF25" s="117"/>
      <c r="OG25" s="117"/>
      <c r="OH25" s="117"/>
      <c r="OI25" s="117"/>
      <c r="OJ25" s="117"/>
      <c r="OK25" s="117"/>
      <c r="OL25" s="117"/>
      <c r="OM25" s="117"/>
      <c r="ON25" s="117"/>
      <c r="OO25" s="117"/>
      <c r="OP25" s="117"/>
      <c r="OQ25" s="117"/>
      <c r="OR25" s="117"/>
      <c r="OS25" s="117"/>
      <c r="OT25" s="117"/>
      <c r="OU25" s="117"/>
      <c r="OV25" s="117"/>
      <c r="OW25" s="117"/>
      <c r="OX25" s="117"/>
      <c r="OY25" s="117"/>
      <c r="OZ25" s="117"/>
      <c r="PA25" s="117"/>
      <c r="PB25" s="117"/>
      <c r="PC25" s="117"/>
      <c r="PD25" s="117"/>
      <c r="PE25" s="117"/>
      <c r="PF25" s="117"/>
      <c r="PG25" s="117"/>
      <c r="PH25" s="117"/>
      <c r="PI25" s="117"/>
      <c r="PJ25" s="117"/>
      <c r="PK25" s="117"/>
      <c r="PL25" s="117"/>
      <c r="PM25" s="117"/>
      <c r="PN25" s="117"/>
      <c r="PO25" s="117"/>
      <c r="PP25" s="117"/>
      <c r="PQ25" s="117"/>
      <c r="PR25" s="117"/>
      <c r="PS25" s="117"/>
      <c r="PT25" s="117"/>
      <c r="PU25" s="117"/>
      <c r="PV25" s="117"/>
      <c r="PW25" s="117"/>
      <c r="PX25" s="117"/>
      <c r="PY25" s="117"/>
      <c r="PZ25" s="117"/>
      <c r="QA25" s="117"/>
      <c r="QB25" s="117"/>
      <c r="QC25" s="117"/>
      <c r="QD25" s="117"/>
      <c r="QE25" s="117"/>
      <c r="QF25" s="117"/>
      <c r="QG25" s="117"/>
      <c r="QH25" s="117"/>
      <c r="QI25" s="117"/>
      <c r="QJ25" s="117"/>
      <c r="QK25" s="117"/>
      <c r="QL25" s="117"/>
      <c r="QM25" s="117"/>
      <c r="QN25" s="117"/>
      <c r="QO25" s="117"/>
      <c r="QP25" s="117"/>
      <c r="QQ25" s="117"/>
      <c r="QR25" s="117"/>
      <c r="QS25" s="117"/>
      <c r="QT25" s="117"/>
      <c r="QU25" s="117"/>
      <c r="QV25" s="117"/>
      <c r="QW25" s="117"/>
      <c r="QX25" s="117"/>
      <c r="QY25" s="117"/>
      <c r="QZ25" s="117"/>
      <c r="RA25" s="117"/>
      <c r="RB25" s="117"/>
      <c r="RC25" s="117"/>
      <c r="RD25" s="117"/>
      <c r="RE25" s="117"/>
      <c r="RF25" s="117"/>
      <c r="RG25" s="117"/>
      <c r="RH25" s="117"/>
      <c r="RI25" s="117"/>
      <c r="RJ25" s="117"/>
      <c r="RK25" s="117"/>
      <c r="RL25" s="117"/>
      <c r="RM25" s="117"/>
      <c r="RN25" s="117"/>
      <c r="RO25" s="117"/>
      <c r="RP25" s="117"/>
      <c r="RQ25" s="117"/>
      <c r="RR25" s="117"/>
      <c r="RS25" s="117"/>
      <c r="RT25" s="117"/>
      <c r="RU25" s="117"/>
      <c r="RV25" s="117"/>
      <c r="RW25" s="117"/>
      <c r="RX25" s="117"/>
      <c r="RY25" s="117"/>
      <c r="RZ25" s="117"/>
      <c r="SA25" s="117"/>
      <c r="SB25" s="117"/>
      <c r="SC25" s="117"/>
      <c r="SD25" s="117"/>
      <c r="SE25" s="117"/>
      <c r="SF25" s="117"/>
      <c r="SG25" s="117"/>
      <c r="SH25" s="117"/>
      <c r="SI25" s="117"/>
      <c r="SJ25" s="117"/>
      <c r="SK25" s="117"/>
      <c r="SL25" s="117"/>
      <c r="SM25" s="117"/>
      <c r="SN25" s="117"/>
      <c r="SO25" s="117"/>
      <c r="SP25" s="117"/>
      <c r="SQ25" s="117"/>
      <c r="SR25" s="117"/>
      <c r="SS25" s="117"/>
      <c r="ST25" s="117"/>
      <c r="SU25" s="117"/>
      <c r="SV25" s="117"/>
      <c r="SW25" s="117"/>
      <c r="SX25" s="117"/>
      <c r="SY25" s="117"/>
      <c r="SZ25" s="117"/>
      <c r="TA25" s="117"/>
      <c r="TB25" s="117"/>
      <c r="TC25" s="117"/>
      <c r="TD25" s="117"/>
      <c r="TE25" s="117"/>
      <c r="TF25" s="117"/>
      <c r="TG25" s="117"/>
      <c r="TH25" s="117"/>
      <c r="TI25" s="117"/>
      <c r="TJ25" s="117"/>
      <c r="TK25" s="117"/>
      <c r="TL25" s="117"/>
      <c r="TM25" s="117"/>
      <c r="TN25" s="117"/>
      <c r="TO25" s="117"/>
      <c r="TP25" s="117"/>
      <c r="TQ25" s="117"/>
      <c r="TR25" s="117"/>
      <c r="TS25" s="117"/>
      <c r="TT25" s="117"/>
      <c r="TU25" s="117"/>
      <c r="TV25" s="117"/>
      <c r="TW25" s="117"/>
      <c r="TX25" s="117"/>
      <c r="TY25" s="117"/>
      <c r="TZ25" s="117"/>
      <c r="UA25" s="117"/>
      <c r="UB25" s="117"/>
      <c r="UC25" s="117"/>
      <c r="UD25" s="117"/>
      <c r="UE25" s="117"/>
      <c r="UF25" s="117"/>
      <c r="UG25" s="117"/>
      <c r="UH25" s="117"/>
      <c r="UI25" s="117"/>
      <c r="UJ25" s="117"/>
      <c r="UK25" s="117"/>
      <c r="UL25" s="117"/>
      <c r="UM25" s="117"/>
      <c r="UN25" s="117"/>
      <c r="UO25" s="117"/>
      <c r="UP25" s="117"/>
      <c r="UQ25" s="117"/>
      <c r="UR25" s="117"/>
      <c r="US25" s="117"/>
      <c r="UT25" s="117"/>
      <c r="UU25" s="117"/>
      <c r="UV25" s="117"/>
      <c r="UW25" s="117"/>
      <c r="UX25" s="117"/>
      <c r="UY25" s="117"/>
      <c r="UZ25" s="117"/>
      <c r="VA25" s="117"/>
      <c r="VB25" s="117"/>
      <c r="VC25" s="117"/>
      <c r="VD25" s="117"/>
      <c r="VE25" s="117"/>
      <c r="VF25" s="117"/>
      <c r="VG25" s="117"/>
      <c r="VH25" s="117"/>
      <c r="VI25" s="117"/>
      <c r="VJ25" s="117"/>
      <c r="VK25" s="117"/>
      <c r="VL25" s="117"/>
      <c r="VM25" s="117"/>
      <c r="VN25" s="117"/>
      <c r="VO25" s="117"/>
      <c r="VP25" s="117"/>
      <c r="VQ25" s="117"/>
      <c r="VR25" s="117"/>
      <c r="VS25" s="117"/>
      <c r="VT25" s="117"/>
      <c r="VU25" s="117"/>
      <c r="VV25" s="117"/>
      <c r="VW25" s="117"/>
      <c r="VX25" s="117"/>
      <c r="VY25" s="117"/>
      <c r="VZ25" s="117"/>
      <c r="WA25" s="117"/>
      <c r="WB25" s="117"/>
      <c r="WC25" s="117"/>
      <c r="WD25" s="117"/>
      <c r="WE25" s="117"/>
      <c r="WF25" s="117"/>
      <c r="WG25" s="117"/>
      <c r="WH25" s="117"/>
      <c r="WI25" s="117"/>
      <c r="WJ25" s="117"/>
      <c r="WK25" s="117"/>
      <c r="WL25" s="117"/>
      <c r="WM25" s="117"/>
      <c r="WN25" s="117"/>
      <c r="WO25" s="117"/>
      <c r="WP25" s="117"/>
      <c r="WQ25" s="117"/>
      <c r="WR25" s="117"/>
      <c r="WS25" s="117"/>
      <c r="WT25" s="117"/>
      <c r="WU25" s="117"/>
      <c r="WV25" s="117"/>
      <c r="WW25" s="117"/>
      <c r="WX25" s="117"/>
      <c r="WY25" s="117"/>
      <c r="WZ25" s="117"/>
      <c r="XA25" s="117"/>
      <c r="XB25" s="117"/>
      <c r="XC25" s="117"/>
      <c r="XD25" s="117"/>
      <c r="XE25" s="117"/>
      <c r="XF25" s="117"/>
      <c r="XG25" s="117"/>
      <c r="XH25" s="117"/>
      <c r="XI25" s="117"/>
      <c r="XJ25" s="117"/>
      <c r="XK25" s="117"/>
      <c r="XL25" s="117"/>
      <c r="XM25" s="117"/>
      <c r="XN25" s="117"/>
      <c r="XO25" s="117"/>
      <c r="XP25" s="117"/>
      <c r="XQ25" s="117"/>
      <c r="XR25" s="117"/>
      <c r="XS25" s="117"/>
      <c r="XT25" s="117"/>
      <c r="XU25" s="117"/>
      <c r="XV25" s="117"/>
      <c r="XW25" s="117"/>
      <c r="XX25" s="117"/>
      <c r="XY25" s="117"/>
      <c r="XZ25" s="117"/>
      <c r="YA25" s="117"/>
      <c r="YB25" s="117"/>
      <c r="YC25" s="117"/>
      <c r="YD25" s="117"/>
      <c r="YE25" s="117"/>
      <c r="YF25" s="117"/>
      <c r="YG25" s="117"/>
      <c r="YH25" s="117"/>
      <c r="YI25" s="117"/>
      <c r="YJ25" s="117"/>
      <c r="YK25" s="117"/>
      <c r="YL25" s="117"/>
      <c r="YM25" s="117"/>
      <c r="YN25" s="117"/>
      <c r="YO25" s="117"/>
      <c r="YP25" s="117"/>
      <c r="YQ25" s="117"/>
      <c r="YR25" s="117"/>
      <c r="YS25" s="117"/>
      <c r="YT25" s="117"/>
      <c r="YU25" s="117"/>
      <c r="YV25" s="117"/>
      <c r="YW25" s="117"/>
      <c r="YX25" s="117"/>
      <c r="YY25" s="117"/>
      <c r="YZ25" s="117"/>
      <c r="ZA25" s="117"/>
      <c r="ZB25" s="117"/>
      <c r="ZC25" s="117"/>
      <c r="ZD25" s="117"/>
      <c r="ZE25" s="117"/>
      <c r="ZF25" s="117"/>
      <c r="ZG25" s="117"/>
      <c r="ZH25" s="117"/>
      <c r="ZI25" s="117"/>
      <c r="ZJ25" s="117"/>
      <c r="ZK25" s="117"/>
      <c r="ZL25" s="117"/>
      <c r="ZM25" s="117"/>
      <c r="ZN25" s="117"/>
      <c r="ZO25" s="117"/>
      <c r="ZP25" s="117"/>
      <c r="ZQ25" s="117"/>
      <c r="ZR25" s="117"/>
      <c r="ZS25" s="117"/>
      <c r="ZT25" s="117"/>
      <c r="ZU25" s="117"/>
      <c r="ZV25" s="117"/>
      <c r="ZW25" s="117"/>
      <c r="ZX25" s="117"/>
      <c r="ZY25" s="117"/>
      <c r="ZZ25" s="117"/>
      <c r="AAA25" s="117"/>
      <c r="AAB25" s="117"/>
      <c r="AAC25" s="117"/>
      <c r="AAD25" s="117"/>
      <c r="AAE25" s="117"/>
      <c r="AAF25" s="117"/>
      <c r="AAG25" s="117"/>
      <c r="AAH25" s="117"/>
      <c r="AAI25" s="117"/>
      <c r="AAJ25" s="117"/>
      <c r="AAK25" s="117"/>
      <c r="AAL25" s="117"/>
      <c r="AAM25" s="117"/>
      <c r="AAN25" s="117"/>
      <c r="AAO25" s="117"/>
      <c r="AAP25" s="117"/>
      <c r="AAQ25" s="117"/>
      <c r="AAR25" s="117"/>
      <c r="AAS25" s="117"/>
      <c r="AAT25" s="117"/>
      <c r="AAU25" s="117"/>
      <c r="AAV25" s="117"/>
      <c r="AAW25" s="117"/>
      <c r="AAX25" s="117"/>
      <c r="AAY25" s="117"/>
      <c r="AAZ25" s="117"/>
      <c r="ABA25" s="117"/>
      <c r="ABB25" s="117"/>
      <c r="ABC25" s="117"/>
      <c r="ABD25" s="117"/>
      <c r="ABE25" s="117"/>
      <c r="ABF25" s="117"/>
      <c r="ABG25" s="117"/>
      <c r="ABH25" s="117"/>
      <c r="ABI25" s="117"/>
      <c r="ABJ25" s="117"/>
      <c r="ABK25" s="117"/>
      <c r="ABL25" s="117"/>
      <c r="ABM25" s="117"/>
      <c r="ABN25" s="117"/>
      <c r="ABO25" s="117"/>
      <c r="ABP25" s="117"/>
      <c r="ABQ25" s="117"/>
      <c r="ABR25" s="117"/>
      <c r="ABS25" s="117"/>
      <c r="ABT25" s="117"/>
      <c r="ABU25" s="117"/>
      <c r="ABV25" s="117"/>
      <c r="ABW25" s="117"/>
      <c r="ABX25" s="117"/>
      <c r="ABY25" s="117"/>
      <c r="ABZ25" s="117"/>
      <c r="ACA25" s="117"/>
      <c r="ACB25" s="117"/>
      <c r="ACC25" s="117"/>
      <c r="ACD25" s="117"/>
      <c r="ACE25" s="117"/>
      <c r="ACF25" s="117"/>
      <c r="ACG25" s="117"/>
      <c r="ACH25" s="117"/>
      <c r="ACI25" s="117"/>
      <c r="ACJ25" s="117"/>
      <c r="ACK25" s="117"/>
      <c r="ACL25" s="117"/>
      <c r="ACM25" s="117"/>
      <c r="ACN25" s="117"/>
      <c r="ACO25" s="117"/>
      <c r="ACP25" s="117"/>
      <c r="ACQ25" s="117"/>
      <c r="ACR25" s="117"/>
      <c r="ACS25" s="117"/>
      <c r="ACT25" s="117"/>
      <c r="ACU25" s="117"/>
      <c r="ACV25" s="117"/>
      <c r="ACW25" s="117"/>
      <c r="ACX25" s="117"/>
      <c r="ACY25" s="117"/>
      <c r="ACZ25" s="117"/>
      <c r="ADA25" s="117"/>
      <c r="ADB25" s="117"/>
      <c r="ADC25" s="117"/>
      <c r="ADD25" s="117"/>
      <c r="ADE25" s="117"/>
      <c r="ADF25" s="117"/>
      <c r="ADG25" s="117"/>
      <c r="ADH25" s="117"/>
      <c r="ADI25" s="117"/>
      <c r="ADJ25" s="117"/>
      <c r="ADK25" s="117"/>
      <c r="ADL25" s="117"/>
      <c r="ADM25" s="117"/>
      <c r="ADN25" s="117"/>
      <c r="ADO25" s="117"/>
      <c r="ADP25" s="117"/>
      <c r="ADQ25" s="117"/>
      <c r="ADR25" s="117"/>
      <c r="ADS25" s="117"/>
      <c r="ADT25" s="117"/>
      <c r="ADU25" s="117"/>
      <c r="ADV25" s="117"/>
      <c r="ADW25" s="117"/>
      <c r="ADX25" s="117"/>
      <c r="ADY25" s="117"/>
      <c r="ADZ25" s="117"/>
      <c r="AEA25" s="117"/>
      <c r="AEB25" s="117"/>
      <c r="AEC25" s="117"/>
      <c r="AED25" s="117"/>
      <c r="AEE25" s="117"/>
      <c r="AEF25" s="117"/>
      <c r="AEG25" s="117"/>
      <c r="AEH25" s="117"/>
      <c r="AEI25" s="117"/>
      <c r="AEJ25" s="117"/>
      <c r="AEK25" s="117"/>
      <c r="AEL25" s="117"/>
      <c r="AEM25" s="117"/>
      <c r="AEN25" s="117"/>
      <c r="AEO25" s="117"/>
      <c r="AEP25" s="117"/>
      <c r="AEQ25" s="117"/>
      <c r="AER25" s="117"/>
      <c r="AES25" s="117"/>
      <c r="AET25" s="117"/>
      <c r="AEU25" s="117"/>
      <c r="AEV25" s="117"/>
      <c r="AEW25" s="117"/>
      <c r="AEX25" s="117"/>
      <c r="AEY25" s="117"/>
      <c r="AEZ25" s="117"/>
      <c r="AFA25" s="117"/>
      <c r="AFB25" s="117"/>
      <c r="AFC25" s="117"/>
      <c r="AFD25" s="117"/>
      <c r="AFE25" s="117"/>
      <c r="AFF25" s="117"/>
      <c r="AFG25" s="117"/>
      <c r="AFH25" s="117"/>
      <c r="AFI25" s="117"/>
      <c r="AFJ25" s="117"/>
      <c r="AFK25" s="117"/>
      <c r="AFL25" s="117"/>
      <c r="AFM25" s="117"/>
      <c r="AFN25" s="117"/>
      <c r="AFO25" s="117"/>
      <c r="AFP25" s="117"/>
      <c r="AFQ25" s="117"/>
      <c r="AFR25" s="117"/>
      <c r="AFS25" s="117"/>
      <c r="AFT25" s="117"/>
      <c r="AFU25" s="117"/>
      <c r="AFV25" s="117"/>
      <c r="AFW25" s="117"/>
      <c r="AFX25" s="117"/>
      <c r="AFY25" s="117"/>
      <c r="AFZ25" s="117"/>
      <c r="AGA25" s="117"/>
      <c r="AGB25" s="117"/>
      <c r="AGC25" s="117"/>
      <c r="AGD25" s="117"/>
      <c r="AGE25" s="117"/>
      <c r="AGF25" s="117"/>
      <c r="AGG25" s="117"/>
      <c r="AGH25" s="117"/>
      <c r="AGI25" s="117"/>
      <c r="AGJ25" s="117"/>
      <c r="AGK25" s="117"/>
      <c r="AGL25" s="117"/>
      <c r="AGM25" s="117"/>
      <c r="AGN25" s="117"/>
      <c r="AGO25" s="117"/>
      <c r="AGP25" s="117"/>
      <c r="AGQ25" s="117"/>
      <c r="AGR25" s="117"/>
      <c r="AGS25" s="117"/>
      <c r="AGT25" s="117"/>
      <c r="AGU25" s="117"/>
      <c r="AGV25" s="117"/>
      <c r="AGW25" s="117"/>
      <c r="AGX25" s="117"/>
      <c r="AGY25" s="117"/>
      <c r="AGZ25" s="117"/>
      <c r="AHA25" s="117"/>
      <c r="AHB25" s="117"/>
      <c r="AHC25" s="117"/>
      <c r="AHD25" s="117"/>
      <c r="AHE25" s="117"/>
      <c r="AHF25" s="117"/>
      <c r="AHG25" s="117"/>
      <c r="AHH25" s="117"/>
      <c r="AHI25" s="117"/>
      <c r="AHJ25" s="117"/>
      <c r="AHK25" s="117"/>
      <c r="AHL25" s="117"/>
      <c r="AHM25" s="117"/>
      <c r="AHN25" s="117"/>
      <c r="AHO25" s="117"/>
      <c r="AHP25" s="117"/>
      <c r="AHQ25" s="117"/>
      <c r="AHR25" s="117"/>
      <c r="AHS25" s="117"/>
      <c r="AHT25" s="117"/>
      <c r="AHU25" s="117"/>
      <c r="AHV25" s="117"/>
      <c r="AHW25" s="117"/>
      <c r="AHX25" s="117"/>
      <c r="AHY25" s="117"/>
      <c r="AHZ25" s="117"/>
      <c r="AIA25" s="117"/>
      <c r="AIB25" s="117"/>
      <c r="AIC25" s="117"/>
      <c r="AID25" s="117"/>
      <c r="AIE25" s="117"/>
      <c r="AIF25" s="117"/>
      <c r="AIG25" s="117"/>
      <c r="AIH25" s="117"/>
      <c r="AII25" s="117"/>
      <c r="AIJ25" s="117"/>
      <c r="AIK25" s="117"/>
      <c r="AIL25" s="117"/>
      <c r="AIM25" s="117"/>
      <c r="AIN25" s="117"/>
      <c r="AIO25" s="117"/>
      <c r="AIP25" s="117"/>
      <c r="AIQ25" s="117"/>
      <c r="AIR25" s="117"/>
      <c r="AIS25" s="117"/>
      <c r="AIT25" s="117"/>
      <c r="AIU25" s="117"/>
      <c r="AIV25" s="117"/>
      <c r="AIW25" s="117"/>
      <c r="AIX25" s="117"/>
      <c r="AIY25" s="117"/>
      <c r="AIZ25" s="117"/>
      <c r="AJA25" s="117"/>
      <c r="AJB25" s="117"/>
      <c r="AJC25" s="117"/>
      <c r="AJD25" s="117"/>
      <c r="AJE25" s="117"/>
      <c r="AJF25" s="117"/>
      <c r="AJG25" s="117"/>
      <c r="AJH25" s="117"/>
      <c r="AJI25" s="117"/>
      <c r="AJJ25" s="117"/>
      <c r="AJK25" s="117"/>
      <c r="AJL25" s="117"/>
      <c r="AJM25" s="117"/>
      <c r="AJN25" s="117"/>
      <c r="AJO25" s="117"/>
      <c r="AJP25" s="117"/>
      <c r="AJQ25" s="117"/>
      <c r="AJR25" s="117"/>
      <c r="AJS25" s="117"/>
      <c r="AJT25" s="117"/>
      <c r="AJU25" s="117"/>
      <c r="AJV25" s="117"/>
      <c r="AJW25" s="117"/>
      <c r="AJX25" s="117"/>
      <c r="AJY25" s="117"/>
      <c r="AJZ25" s="117"/>
      <c r="AKA25" s="117"/>
      <c r="AKB25" s="117"/>
      <c r="AKC25" s="117"/>
      <c r="AKD25" s="117"/>
      <c r="AKE25" s="117"/>
      <c r="AKF25" s="117"/>
      <c r="AKG25" s="117"/>
      <c r="AKH25" s="117"/>
      <c r="AKI25" s="117"/>
      <c r="AKJ25" s="117"/>
      <c r="AKK25" s="117"/>
      <c r="AKL25" s="117"/>
      <c r="AKM25" s="117"/>
      <c r="AKN25" s="117"/>
      <c r="AKO25" s="117"/>
      <c r="AKP25" s="117"/>
      <c r="AKQ25" s="117"/>
      <c r="AKR25" s="117"/>
      <c r="AKS25" s="117"/>
      <c r="AKT25" s="117"/>
      <c r="AKU25" s="117"/>
      <c r="AKV25" s="117"/>
      <c r="AKW25" s="117"/>
      <c r="AKX25" s="117"/>
      <c r="AKY25" s="117"/>
      <c r="AKZ25" s="117"/>
      <c r="ALA25" s="117"/>
      <c r="ALB25" s="117"/>
      <c r="ALC25" s="117"/>
      <c r="ALD25" s="117"/>
      <c r="ALE25" s="117"/>
      <c r="ALF25" s="117"/>
      <c r="ALG25" s="117"/>
      <c r="ALH25" s="117"/>
      <c r="ALI25" s="117"/>
      <c r="ALJ25" s="117"/>
      <c r="ALK25" s="117"/>
      <c r="ALL25" s="117"/>
      <c r="ALM25" s="117"/>
      <c r="ALN25" s="117"/>
      <c r="ALO25" s="117"/>
      <c r="ALP25" s="117"/>
      <c r="ALQ25" s="117"/>
      <c r="ALR25" s="117"/>
      <c r="ALS25" s="117"/>
      <c r="ALT25" s="117"/>
      <c r="ALU25" s="117"/>
      <c r="ALV25" s="117"/>
      <c r="ALW25" s="117"/>
      <c r="ALX25" s="117"/>
      <c r="ALY25" s="117"/>
      <c r="ALZ25" s="117"/>
      <c r="AMA25" s="117"/>
      <c r="AMB25" s="117"/>
      <c r="AMC25" s="117"/>
      <c r="AMD25" s="117"/>
      <c r="AME25" s="117"/>
      <c r="AMF25" s="117"/>
      <c r="AMG25" s="117"/>
      <c r="AMH25" s="117"/>
      <c r="AMI25" s="117"/>
      <c r="AMJ25" s="117"/>
      <c r="AMK25" s="117"/>
      <c r="AML25" s="117"/>
    </row>
    <row r="26" spans="1:1026" ht="15.75">
      <c r="A26" s="109"/>
      <c r="B26" s="110" t="s">
        <v>1422</v>
      </c>
      <c r="C26" s="117"/>
      <c r="D26" s="110" t="s">
        <v>41</v>
      </c>
      <c r="E26" s="135"/>
      <c r="F26" s="135"/>
      <c r="G26" s="136"/>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17"/>
      <c r="BV26" s="117"/>
      <c r="BW26" s="117"/>
      <c r="BX26" s="117"/>
      <c r="BY26" s="117"/>
      <c r="BZ26" s="117"/>
      <c r="CA26" s="117"/>
      <c r="CB26" s="117"/>
      <c r="CC26" s="117"/>
      <c r="CD26" s="117"/>
      <c r="CE26" s="117"/>
      <c r="CF26" s="117"/>
      <c r="CG26" s="117"/>
      <c r="CH26" s="117"/>
      <c r="CI26" s="117"/>
      <c r="CJ26" s="117"/>
      <c r="CK26" s="117"/>
      <c r="CL26" s="117"/>
      <c r="CM26" s="117"/>
      <c r="CN26" s="117"/>
      <c r="CO26" s="117"/>
      <c r="CP26" s="117"/>
      <c r="CQ26" s="117"/>
      <c r="CR26" s="117"/>
      <c r="CS26" s="117"/>
      <c r="CT26" s="117"/>
      <c r="CU26" s="117"/>
      <c r="CV26" s="117"/>
      <c r="CW26" s="117"/>
      <c r="CX26" s="117"/>
      <c r="CY26" s="117"/>
      <c r="CZ26" s="117"/>
      <c r="DA26" s="117"/>
      <c r="DB26" s="117"/>
      <c r="DC26" s="117"/>
      <c r="DD26" s="117"/>
      <c r="DE26" s="117"/>
      <c r="DF26" s="117"/>
      <c r="DG26" s="117"/>
      <c r="DH26" s="117"/>
      <c r="DI26" s="117"/>
      <c r="DJ26" s="117"/>
      <c r="DK26" s="117"/>
      <c r="DL26" s="117"/>
      <c r="DM26" s="117"/>
      <c r="DN26" s="117"/>
      <c r="DO26" s="117"/>
      <c r="DP26" s="117"/>
      <c r="DQ26" s="117"/>
      <c r="DR26" s="117"/>
      <c r="DS26" s="117"/>
      <c r="DT26" s="117"/>
      <c r="DU26" s="117"/>
      <c r="DV26" s="117"/>
      <c r="DW26" s="117"/>
      <c r="DX26" s="117"/>
      <c r="DY26" s="117"/>
      <c r="DZ26" s="117"/>
      <c r="EA26" s="117"/>
      <c r="EB26" s="117"/>
      <c r="EC26" s="117"/>
      <c r="ED26" s="117"/>
      <c r="EE26" s="117"/>
      <c r="EF26" s="117"/>
      <c r="EG26" s="117"/>
      <c r="EH26" s="117"/>
      <c r="EI26" s="117"/>
      <c r="EJ26" s="117"/>
      <c r="EK26" s="117"/>
      <c r="EL26" s="117"/>
      <c r="EM26" s="117"/>
      <c r="EN26" s="117"/>
      <c r="EO26" s="117"/>
      <c r="EP26" s="117"/>
      <c r="EQ26" s="117"/>
      <c r="ER26" s="117"/>
      <c r="ES26" s="117"/>
      <c r="ET26" s="117"/>
      <c r="EU26" s="117"/>
      <c r="EV26" s="117"/>
      <c r="EW26" s="117"/>
      <c r="EX26" s="117"/>
      <c r="EY26" s="117"/>
      <c r="EZ26" s="117"/>
      <c r="FA26" s="117"/>
      <c r="FB26" s="117"/>
      <c r="FC26" s="117"/>
      <c r="FD26" s="117"/>
      <c r="FE26" s="117"/>
      <c r="FF26" s="117"/>
      <c r="FG26" s="117"/>
      <c r="FH26" s="117"/>
      <c r="FI26" s="117"/>
      <c r="FJ26" s="117"/>
      <c r="FK26" s="117"/>
      <c r="FL26" s="117"/>
      <c r="FM26" s="117"/>
      <c r="FN26" s="117"/>
      <c r="FO26" s="117"/>
      <c r="FP26" s="117"/>
      <c r="FQ26" s="117"/>
      <c r="FR26" s="117"/>
      <c r="FS26" s="117"/>
      <c r="FT26" s="117"/>
      <c r="FU26" s="117"/>
      <c r="FV26" s="117"/>
      <c r="FW26" s="117"/>
      <c r="FX26" s="117"/>
      <c r="FY26" s="117"/>
      <c r="FZ26" s="117"/>
      <c r="GA26" s="117"/>
      <c r="GB26" s="117"/>
      <c r="GC26" s="117"/>
      <c r="GD26" s="117"/>
      <c r="GE26" s="117"/>
      <c r="GF26" s="117"/>
      <c r="GG26" s="117"/>
      <c r="GH26" s="117"/>
      <c r="GI26" s="117"/>
      <c r="GJ26" s="117"/>
      <c r="GK26" s="117"/>
      <c r="GL26" s="117"/>
      <c r="GM26" s="117"/>
      <c r="GN26" s="117"/>
      <c r="GO26" s="117"/>
      <c r="GP26" s="117"/>
      <c r="GQ26" s="117"/>
      <c r="GR26" s="117"/>
      <c r="GS26" s="117"/>
      <c r="GT26" s="117"/>
      <c r="GU26" s="117"/>
      <c r="GV26" s="117"/>
      <c r="GW26" s="117"/>
      <c r="GX26" s="117"/>
      <c r="GY26" s="117"/>
      <c r="GZ26" s="117"/>
      <c r="HA26" s="117"/>
      <c r="HB26" s="117"/>
      <c r="HC26" s="117"/>
      <c r="HD26" s="117"/>
      <c r="HE26" s="117"/>
      <c r="HF26" s="117"/>
      <c r="HG26" s="117"/>
      <c r="HH26" s="117"/>
      <c r="HI26" s="117"/>
      <c r="HJ26" s="117"/>
      <c r="HK26" s="117"/>
      <c r="HL26" s="117"/>
      <c r="HM26" s="117"/>
      <c r="HN26" s="117"/>
      <c r="HO26" s="117"/>
      <c r="HP26" s="117"/>
      <c r="HQ26" s="117"/>
      <c r="HR26" s="117"/>
      <c r="HS26" s="117"/>
      <c r="HT26" s="117"/>
      <c r="HU26" s="117"/>
      <c r="HV26" s="117"/>
      <c r="HW26" s="117"/>
      <c r="HX26" s="117"/>
      <c r="HY26" s="117"/>
      <c r="HZ26" s="117"/>
      <c r="IA26" s="117"/>
      <c r="IB26" s="117"/>
      <c r="IC26" s="117"/>
      <c r="ID26" s="117"/>
      <c r="IE26" s="117"/>
      <c r="IF26" s="117"/>
      <c r="IG26" s="117"/>
      <c r="IH26" s="117"/>
      <c r="II26" s="117"/>
      <c r="IJ26" s="117"/>
      <c r="IK26" s="117"/>
      <c r="IL26" s="117"/>
      <c r="IM26" s="117"/>
      <c r="IN26" s="117"/>
      <c r="IO26" s="117"/>
      <c r="IP26" s="117"/>
      <c r="IQ26" s="117"/>
      <c r="IR26" s="117"/>
      <c r="IS26" s="117"/>
      <c r="IT26" s="117"/>
      <c r="IU26" s="117"/>
      <c r="IV26" s="117"/>
      <c r="IW26" s="117"/>
      <c r="IX26" s="117"/>
      <c r="IY26" s="117"/>
      <c r="IZ26" s="117"/>
      <c r="JA26" s="117"/>
      <c r="JB26" s="117"/>
      <c r="JC26" s="117"/>
      <c r="JD26" s="117"/>
      <c r="JE26" s="117"/>
      <c r="JF26" s="117"/>
      <c r="JG26" s="117"/>
      <c r="JH26" s="117"/>
      <c r="JI26" s="117"/>
      <c r="JJ26" s="117"/>
      <c r="JK26" s="117"/>
      <c r="JL26" s="117"/>
      <c r="JM26" s="117"/>
      <c r="JN26" s="117"/>
      <c r="JO26" s="117"/>
      <c r="JP26" s="117"/>
      <c r="JQ26" s="117"/>
      <c r="JR26" s="117"/>
      <c r="JS26" s="117"/>
      <c r="JT26" s="117"/>
      <c r="JU26" s="117"/>
      <c r="JV26" s="117"/>
      <c r="JW26" s="117"/>
      <c r="JX26" s="117"/>
      <c r="JY26" s="117"/>
      <c r="JZ26" s="117"/>
      <c r="KA26" s="117"/>
      <c r="KB26" s="117"/>
      <c r="KC26" s="117"/>
      <c r="KD26" s="117"/>
      <c r="KE26" s="117"/>
      <c r="KF26" s="117"/>
      <c r="KG26" s="117"/>
      <c r="KH26" s="117"/>
      <c r="KI26" s="117"/>
      <c r="KJ26" s="117"/>
      <c r="KK26" s="117"/>
      <c r="KL26" s="117"/>
      <c r="KM26" s="117"/>
      <c r="KN26" s="117"/>
      <c r="KO26" s="117"/>
      <c r="KP26" s="117"/>
      <c r="KQ26" s="117"/>
      <c r="KR26" s="117"/>
      <c r="KS26" s="117"/>
      <c r="KT26" s="117"/>
      <c r="KU26" s="117"/>
      <c r="KV26" s="117"/>
      <c r="KW26" s="117"/>
      <c r="KX26" s="117"/>
      <c r="KY26" s="117"/>
      <c r="KZ26" s="117"/>
      <c r="LA26" s="117"/>
      <c r="LB26" s="117"/>
      <c r="LC26" s="117"/>
      <c r="LD26" s="117"/>
      <c r="LE26" s="117"/>
      <c r="LF26" s="117"/>
      <c r="LG26" s="117"/>
      <c r="LH26" s="117"/>
      <c r="LI26" s="117"/>
      <c r="LJ26" s="117"/>
      <c r="LK26" s="117"/>
      <c r="LL26" s="117"/>
      <c r="LM26" s="117"/>
      <c r="LN26" s="117"/>
      <c r="LO26" s="117"/>
      <c r="LP26" s="117"/>
      <c r="LQ26" s="117"/>
      <c r="LR26" s="117"/>
      <c r="LS26" s="117"/>
      <c r="LT26" s="117"/>
      <c r="LU26" s="117"/>
      <c r="LV26" s="117"/>
      <c r="LW26" s="117"/>
      <c r="LX26" s="117"/>
      <c r="LY26" s="117"/>
      <c r="LZ26" s="117"/>
      <c r="MA26" s="117"/>
      <c r="MB26" s="117"/>
      <c r="MC26" s="117"/>
      <c r="MD26" s="117"/>
      <c r="ME26" s="117"/>
      <c r="MF26" s="117"/>
      <c r="MG26" s="117"/>
      <c r="MH26" s="117"/>
      <c r="MI26" s="117"/>
      <c r="MJ26" s="117"/>
      <c r="MK26" s="117"/>
      <c r="ML26" s="117"/>
      <c r="MM26" s="117"/>
      <c r="MN26" s="117"/>
      <c r="MO26" s="117"/>
      <c r="MP26" s="117"/>
      <c r="MQ26" s="117"/>
      <c r="MR26" s="117"/>
      <c r="MS26" s="117"/>
      <c r="MT26" s="117"/>
      <c r="MU26" s="117"/>
      <c r="MV26" s="117"/>
      <c r="MW26" s="117"/>
      <c r="MX26" s="117"/>
      <c r="MY26" s="117"/>
      <c r="MZ26" s="117"/>
      <c r="NA26" s="117"/>
      <c r="NB26" s="117"/>
      <c r="NC26" s="117"/>
      <c r="ND26" s="117"/>
      <c r="NE26" s="117"/>
      <c r="NF26" s="117"/>
      <c r="NG26" s="117"/>
      <c r="NH26" s="117"/>
      <c r="NI26" s="117"/>
      <c r="NJ26" s="117"/>
      <c r="NK26" s="117"/>
      <c r="NL26" s="117"/>
      <c r="NM26" s="117"/>
      <c r="NN26" s="117"/>
      <c r="NO26" s="117"/>
      <c r="NP26" s="117"/>
      <c r="NQ26" s="117"/>
      <c r="NR26" s="117"/>
      <c r="NS26" s="117"/>
      <c r="NT26" s="117"/>
      <c r="NU26" s="117"/>
      <c r="NV26" s="117"/>
      <c r="NW26" s="117"/>
      <c r="NX26" s="117"/>
      <c r="NY26" s="117"/>
      <c r="NZ26" s="117"/>
      <c r="OA26" s="117"/>
      <c r="OB26" s="117"/>
      <c r="OC26" s="117"/>
      <c r="OD26" s="117"/>
      <c r="OE26" s="117"/>
      <c r="OF26" s="117"/>
      <c r="OG26" s="117"/>
      <c r="OH26" s="117"/>
      <c r="OI26" s="117"/>
      <c r="OJ26" s="117"/>
      <c r="OK26" s="117"/>
      <c r="OL26" s="117"/>
      <c r="OM26" s="117"/>
      <c r="ON26" s="117"/>
      <c r="OO26" s="117"/>
      <c r="OP26" s="117"/>
      <c r="OQ26" s="117"/>
      <c r="OR26" s="117"/>
      <c r="OS26" s="117"/>
      <c r="OT26" s="117"/>
      <c r="OU26" s="117"/>
      <c r="OV26" s="117"/>
      <c r="OW26" s="117"/>
      <c r="OX26" s="117"/>
      <c r="OY26" s="117"/>
      <c r="OZ26" s="117"/>
      <c r="PA26" s="117"/>
      <c r="PB26" s="117"/>
      <c r="PC26" s="117"/>
      <c r="PD26" s="117"/>
      <c r="PE26" s="117"/>
      <c r="PF26" s="117"/>
      <c r="PG26" s="117"/>
      <c r="PH26" s="117"/>
      <c r="PI26" s="117"/>
      <c r="PJ26" s="117"/>
      <c r="PK26" s="117"/>
      <c r="PL26" s="117"/>
      <c r="PM26" s="117"/>
      <c r="PN26" s="117"/>
      <c r="PO26" s="117"/>
      <c r="PP26" s="117"/>
      <c r="PQ26" s="117"/>
      <c r="PR26" s="117"/>
      <c r="PS26" s="117"/>
      <c r="PT26" s="117"/>
      <c r="PU26" s="117"/>
      <c r="PV26" s="117"/>
      <c r="PW26" s="117"/>
      <c r="PX26" s="117"/>
      <c r="PY26" s="117"/>
      <c r="PZ26" s="117"/>
      <c r="QA26" s="117"/>
      <c r="QB26" s="117"/>
      <c r="QC26" s="117"/>
      <c r="QD26" s="117"/>
      <c r="QE26" s="117"/>
      <c r="QF26" s="117"/>
      <c r="QG26" s="117"/>
      <c r="QH26" s="117"/>
      <c r="QI26" s="117"/>
      <c r="QJ26" s="117"/>
      <c r="QK26" s="117"/>
      <c r="QL26" s="117"/>
      <c r="QM26" s="117"/>
      <c r="QN26" s="117"/>
      <c r="QO26" s="117"/>
      <c r="QP26" s="117"/>
      <c r="QQ26" s="117"/>
      <c r="QR26" s="117"/>
      <c r="QS26" s="117"/>
      <c r="QT26" s="117"/>
      <c r="QU26" s="117"/>
      <c r="QV26" s="117"/>
      <c r="QW26" s="117"/>
      <c r="QX26" s="117"/>
      <c r="QY26" s="117"/>
      <c r="QZ26" s="117"/>
      <c r="RA26" s="117"/>
      <c r="RB26" s="117"/>
      <c r="RC26" s="117"/>
      <c r="RD26" s="117"/>
      <c r="RE26" s="117"/>
      <c r="RF26" s="117"/>
      <c r="RG26" s="117"/>
      <c r="RH26" s="117"/>
      <c r="RI26" s="117"/>
      <c r="RJ26" s="117"/>
      <c r="RK26" s="117"/>
      <c r="RL26" s="117"/>
      <c r="RM26" s="117"/>
      <c r="RN26" s="117"/>
      <c r="RO26" s="117"/>
      <c r="RP26" s="117"/>
      <c r="RQ26" s="117"/>
      <c r="RR26" s="117"/>
      <c r="RS26" s="117"/>
      <c r="RT26" s="117"/>
      <c r="RU26" s="117"/>
      <c r="RV26" s="117"/>
      <c r="RW26" s="117"/>
      <c r="RX26" s="117"/>
      <c r="RY26" s="117"/>
      <c r="RZ26" s="117"/>
      <c r="SA26" s="117"/>
      <c r="SB26" s="117"/>
      <c r="SC26" s="117"/>
      <c r="SD26" s="117"/>
      <c r="SE26" s="117"/>
      <c r="SF26" s="117"/>
      <c r="SG26" s="117"/>
      <c r="SH26" s="117"/>
      <c r="SI26" s="117"/>
      <c r="SJ26" s="117"/>
      <c r="SK26" s="117"/>
      <c r="SL26" s="117"/>
      <c r="SM26" s="117"/>
      <c r="SN26" s="117"/>
      <c r="SO26" s="117"/>
      <c r="SP26" s="117"/>
      <c r="SQ26" s="117"/>
      <c r="SR26" s="117"/>
      <c r="SS26" s="117"/>
      <c r="ST26" s="117"/>
      <c r="SU26" s="117"/>
      <c r="SV26" s="117"/>
      <c r="SW26" s="117"/>
      <c r="SX26" s="117"/>
      <c r="SY26" s="117"/>
      <c r="SZ26" s="117"/>
      <c r="TA26" s="117"/>
      <c r="TB26" s="117"/>
      <c r="TC26" s="117"/>
      <c r="TD26" s="117"/>
      <c r="TE26" s="117"/>
      <c r="TF26" s="117"/>
      <c r="TG26" s="117"/>
      <c r="TH26" s="117"/>
      <c r="TI26" s="117"/>
      <c r="TJ26" s="117"/>
      <c r="TK26" s="117"/>
      <c r="TL26" s="117"/>
      <c r="TM26" s="117"/>
      <c r="TN26" s="117"/>
      <c r="TO26" s="117"/>
      <c r="TP26" s="117"/>
      <c r="TQ26" s="117"/>
      <c r="TR26" s="117"/>
      <c r="TS26" s="117"/>
      <c r="TT26" s="117"/>
      <c r="TU26" s="117"/>
      <c r="TV26" s="117"/>
      <c r="TW26" s="117"/>
      <c r="TX26" s="117"/>
      <c r="TY26" s="117"/>
      <c r="TZ26" s="117"/>
      <c r="UA26" s="117"/>
      <c r="UB26" s="117"/>
      <c r="UC26" s="117"/>
      <c r="UD26" s="117"/>
      <c r="UE26" s="117"/>
      <c r="UF26" s="117"/>
      <c r="UG26" s="117"/>
      <c r="UH26" s="117"/>
      <c r="UI26" s="117"/>
      <c r="UJ26" s="117"/>
      <c r="UK26" s="117"/>
      <c r="UL26" s="117"/>
      <c r="UM26" s="117"/>
      <c r="UN26" s="117"/>
      <c r="UO26" s="117"/>
      <c r="UP26" s="117"/>
      <c r="UQ26" s="117"/>
      <c r="UR26" s="117"/>
      <c r="US26" s="117"/>
      <c r="UT26" s="117"/>
      <c r="UU26" s="117"/>
      <c r="UV26" s="117"/>
      <c r="UW26" s="117"/>
      <c r="UX26" s="117"/>
      <c r="UY26" s="117"/>
      <c r="UZ26" s="117"/>
      <c r="VA26" s="117"/>
      <c r="VB26" s="117"/>
      <c r="VC26" s="117"/>
      <c r="VD26" s="117"/>
      <c r="VE26" s="117"/>
      <c r="VF26" s="117"/>
      <c r="VG26" s="117"/>
      <c r="VH26" s="117"/>
      <c r="VI26" s="117"/>
      <c r="VJ26" s="117"/>
      <c r="VK26" s="117"/>
      <c r="VL26" s="117"/>
      <c r="VM26" s="117"/>
      <c r="VN26" s="117"/>
      <c r="VO26" s="117"/>
      <c r="VP26" s="117"/>
      <c r="VQ26" s="117"/>
      <c r="VR26" s="117"/>
      <c r="VS26" s="117"/>
      <c r="VT26" s="117"/>
      <c r="VU26" s="117"/>
      <c r="VV26" s="117"/>
      <c r="VW26" s="117"/>
      <c r="VX26" s="117"/>
      <c r="VY26" s="117"/>
      <c r="VZ26" s="117"/>
      <c r="WA26" s="117"/>
      <c r="WB26" s="117"/>
      <c r="WC26" s="117"/>
      <c r="WD26" s="117"/>
      <c r="WE26" s="117"/>
      <c r="WF26" s="117"/>
      <c r="WG26" s="117"/>
      <c r="WH26" s="117"/>
      <c r="WI26" s="117"/>
      <c r="WJ26" s="117"/>
      <c r="WK26" s="117"/>
      <c r="WL26" s="117"/>
      <c r="WM26" s="117"/>
      <c r="WN26" s="117"/>
      <c r="WO26" s="117"/>
      <c r="WP26" s="117"/>
      <c r="WQ26" s="117"/>
      <c r="WR26" s="117"/>
      <c r="WS26" s="117"/>
      <c r="WT26" s="117"/>
      <c r="WU26" s="117"/>
      <c r="WV26" s="117"/>
      <c r="WW26" s="117"/>
      <c r="WX26" s="117"/>
      <c r="WY26" s="117"/>
      <c r="WZ26" s="117"/>
      <c r="XA26" s="117"/>
      <c r="XB26" s="117"/>
      <c r="XC26" s="117"/>
      <c r="XD26" s="117"/>
      <c r="XE26" s="117"/>
      <c r="XF26" s="117"/>
      <c r="XG26" s="117"/>
      <c r="XH26" s="117"/>
      <c r="XI26" s="117"/>
      <c r="XJ26" s="117"/>
      <c r="XK26" s="117"/>
      <c r="XL26" s="117"/>
      <c r="XM26" s="117"/>
      <c r="XN26" s="117"/>
      <c r="XO26" s="117"/>
      <c r="XP26" s="117"/>
      <c r="XQ26" s="117"/>
      <c r="XR26" s="117"/>
      <c r="XS26" s="117"/>
      <c r="XT26" s="117"/>
      <c r="XU26" s="117"/>
      <c r="XV26" s="117"/>
      <c r="XW26" s="117"/>
      <c r="XX26" s="117"/>
      <c r="XY26" s="117"/>
      <c r="XZ26" s="117"/>
      <c r="YA26" s="117"/>
      <c r="YB26" s="117"/>
      <c r="YC26" s="117"/>
      <c r="YD26" s="117"/>
      <c r="YE26" s="117"/>
      <c r="YF26" s="117"/>
      <c r="YG26" s="117"/>
      <c r="YH26" s="117"/>
      <c r="YI26" s="117"/>
      <c r="YJ26" s="117"/>
      <c r="YK26" s="117"/>
      <c r="YL26" s="117"/>
      <c r="YM26" s="117"/>
      <c r="YN26" s="117"/>
      <c r="YO26" s="117"/>
      <c r="YP26" s="117"/>
      <c r="YQ26" s="117"/>
      <c r="YR26" s="117"/>
      <c r="YS26" s="117"/>
      <c r="YT26" s="117"/>
      <c r="YU26" s="117"/>
      <c r="YV26" s="117"/>
      <c r="YW26" s="117"/>
      <c r="YX26" s="117"/>
      <c r="YY26" s="117"/>
      <c r="YZ26" s="117"/>
      <c r="ZA26" s="117"/>
      <c r="ZB26" s="117"/>
      <c r="ZC26" s="117"/>
      <c r="ZD26" s="117"/>
      <c r="ZE26" s="117"/>
      <c r="ZF26" s="117"/>
      <c r="ZG26" s="117"/>
      <c r="ZH26" s="117"/>
      <c r="ZI26" s="117"/>
      <c r="ZJ26" s="117"/>
      <c r="ZK26" s="117"/>
      <c r="ZL26" s="117"/>
      <c r="ZM26" s="117"/>
      <c r="ZN26" s="117"/>
      <c r="ZO26" s="117"/>
      <c r="ZP26" s="117"/>
      <c r="ZQ26" s="117"/>
      <c r="ZR26" s="117"/>
      <c r="ZS26" s="117"/>
      <c r="ZT26" s="117"/>
      <c r="ZU26" s="117"/>
      <c r="ZV26" s="117"/>
      <c r="ZW26" s="117"/>
      <c r="ZX26" s="117"/>
      <c r="ZY26" s="117"/>
      <c r="ZZ26" s="117"/>
      <c r="AAA26" s="117"/>
      <c r="AAB26" s="117"/>
      <c r="AAC26" s="117"/>
      <c r="AAD26" s="117"/>
      <c r="AAE26" s="117"/>
      <c r="AAF26" s="117"/>
      <c r="AAG26" s="117"/>
      <c r="AAH26" s="117"/>
      <c r="AAI26" s="117"/>
      <c r="AAJ26" s="117"/>
      <c r="AAK26" s="117"/>
      <c r="AAL26" s="117"/>
      <c r="AAM26" s="117"/>
      <c r="AAN26" s="117"/>
      <c r="AAO26" s="117"/>
      <c r="AAP26" s="117"/>
      <c r="AAQ26" s="117"/>
      <c r="AAR26" s="117"/>
      <c r="AAS26" s="117"/>
      <c r="AAT26" s="117"/>
      <c r="AAU26" s="117"/>
      <c r="AAV26" s="117"/>
      <c r="AAW26" s="117"/>
      <c r="AAX26" s="117"/>
      <c r="AAY26" s="117"/>
      <c r="AAZ26" s="117"/>
      <c r="ABA26" s="117"/>
      <c r="ABB26" s="117"/>
      <c r="ABC26" s="117"/>
      <c r="ABD26" s="117"/>
      <c r="ABE26" s="117"/>
      <c r="ABF26" s="117"/>
      <c r="ABG26" s="117"/>
      <c r="ABH26" s="117"/>
      <c r="ABI26" s="117"/>
      <c r="ABJ26" s="117"/>
      <c r="ABK26" s="117"/>
      <c r="ABL26" s="117"/>
      <c r="ABM26" s="117"/>
      <c r="ABN26" s="117"/>
      <c r="ABO26" s="117"/>
      <c r="ABP26" s="117"/>
      <c r="ABQ26" s="117"/>
      <c r="ABR26" s="117"/>
      <c r="ABS26" s="117"/>
      <c r="ABT26" s="117"/>
      <c r="ABU26" s="117"/>
      <c r="ABV26" s="117"/>
      <c r="ABW26" s="117"/>
      <c r="ABX26" s="117"/>
      <c r="ABY26" s="117"/>
      <c r="ABZ26" s="117"/>
      <c r="ACA26" s="117"/>
      <c r="ACB26" s="117"/>
      <c r="ACC26" s="117"/>
      <c r="ACD26" s="117"/>
      <c r="ACE26" s="117"/>
      <c r="ACF26" s="117"/>
      <c r="ACG26" s="117"/>
      <c r="ACH26" s="117"/>
      <c r="ACI26" s="117"/>
      <c r="ACJ26" s="117"/>
      <c r="ACK26" s="117"/>
      <c r="ACL26" s="117"/>
      <c r="ACM26" s="117"/>
      <c r="ACN26" s="117"/>
      <c r="ACO26" s="117"/>
      <c r="ACP26" s="117"/>
      <c r="ACQ26" s="117"/>
      <c r="ACR26" s="117"/>
      <c r="ACS26" s="117"/>
      <c r="ACT26" s="117"/>
      <c r="ACU26" s="117"/>
      <c r="ACV26" s="117"/>
      <c r="ACW26" s="117"/>
      <c r="ACX26" s="117"/>
      <c r="ACY26" s="117"/>
      <c r="ACZ26" s="117"/>
      <c r="ADA26" s="117"/>
      <c r="ADB26" s="117"/>
      <c r="ADC26" s="117"/>
      <c r="ADD26" s="117"/>
      <c r="ADE26" s="117"/>
      <c r="ADF26" s="117"/>
      <c r="ADG26" s="117"/>
      <c r="ADH26" s="117"/>
      <c r="ADI26" s="117"/>
      <c r="ADJ26" s="117"/>
      <c r="ADK26" s="117"/>
      <c r="ADL26" s="117"/>
      <c r="ADM26" s="117"/>
      <c r="ADN26" s="117"/>
      <c r="ADO26" s="117"/>
      <c r="ADP26" s="117"/>
      <c r="ADQ26" s="117"/>
      <c r="ADR26" s="117"/>
      <c r="ADS26" s="117"/>
      <c r="ADT26" s="117"/>
      <c r="ADU26" s="117"/>
      <c r="ADV26" s="117"/>
      <c r="ADW26" s="117"/>
      <c r="ADX26" s="117"/>
      <c r="ADY26" s="117"/>
      <c r="ADZ26" s="117"/>
      <c r="AEA26" s="117"/>
      <c r="AEB26" s="117"/>
      <c r="AEC26" s="117"/>
      <c r="AED26" s="117"/>
      <c r="AEE26" s="117"/>
      <c r="AEF26" s="117"/>
      <c r="AEG26" s="117"/>
      <c r="AEH26" s="117"/>
      <c r="AEI26" s="117"/>
      <c r="AEJ26" s="117"/>
      <c r="AEK26" s="117"/>
      <c r="AEL26" s="117"/>
      <c r="AEM26" s="117"/>
      <c r="AEN26" s="117"/>
      <c r="AEO26" s="117"/>
      <c r="AEP26" s="117"/>
      <c r="AEQ26" s="117"/>
      <c r="AER26" s="117"/>
      <c r="AES26" s="117"/>
      <c r="AET26" s="117"/>
      <c r="AEU26" s="117"/>
      <c r="AEV26" s="117"/>
      <c r="AEW26" s="117"/>
      <c r="AEX26" s="117"/>
      <c r="AEY26" s="117"/>
      <c r="AEZ26" s="117"/>
      <c r="AFA26" s="117"/>
      <c r="AFB26" s="117"/>
      <c r="AFC26" s="117"/>
      <c r="AFD26" s="117"/>
      <c r="AFE26" s="117"/>
      <c r="AFF26" s="117"/>
      <c r="AFG26" s="117"/>
      <c r="AFH26" s="117"/>
      <c r="AFI26" s="117"/>
      <c r="AFJ26" s="117"/>
      <c r="AFK26" s="117"/>
      <c r="AFL26" s="117"/>
      <c r="AFM26" s="117"/>
      <c r="AFN26" s="117"/>
      <c r="AFO26" s="117"/>
      <c r="AFP26" s="117"/>
      <c r="AFQ26" s="117"/>
      <c r="AFR26" s="117"/>
      <c r="AFS26" s="117"/>
      <c r="AFT26" s="117"/>
      <c r="AFU26" s="117"/>
      <c r="AFV26" s="117"/>
      <c r="AFW26" s="117"/>
      <c r="AFX26" s="117"/>
      <c r="AFY26" s="117"/>
      <c r="AFZ26" s="117"/>
      <c r="AGA26" s="117"/>
      <c r="AGB26" s="117"/>
      <c r="AGC26" s="117"/>
      <c r="AGD26" s="117"/>
      <c r="AGE26" s="117"/>
      <c r="AGF26" s="117"/>
      <c r="AGG26" s="117"/>
      <c r="AGH26" s="117"/>
      <c r="AGI26" s="117"/>
      <c r="AGJ26" s="117"/>
      <c r="AGK26" s="117"/>
      <c r="AGL26" s="117"/>
      <c r="AGM26" s="117"/>
      <c r="AGN26" s="117"/>
      <c r="AGO26" s="117"/>
      <c r="AGP26" s="117"/>
      <c r="AGQ26" s="117"/>
      <c r="AGR26" s="117"/>
      <c r="AGS26" s="117"/>
      <c r="AGT26" s="117"/>
      <c r="AGU26" s="117"/>
      <c r="AGV26" s="117"/>
      <c r="AGW26" s="117"/>
      <c r="AGX26" s="117"/>
      <c r="AGY26" s="117"/>
      <c r="AGZ26" s="117"/>
      <c r="AHA26" s="117"/>
      <c r="AHB26" s="117"/>
      <c r="AHC26" s="117"/>
      <c r="AHD26" s="117"/>
      <c r="AHE26" s="117"/>
      <c r="AHF26" s="117"/>
      <c r="AHG26" s="117"/>
      <c r="AHH26" s="117"/>
      <c r="AHI26" s="117"/>
      <c r="AHJ26" s="117"/>
      <c r="AHK26" s="117"/>
      <c r="AHL26" s="117"/>
      <c r="AHM26" s="117"/>
      <c r="AHN26" s="117"/>
      <c r="AHO26" s="117"/>
      <c r="AHP26" s="117"/>
      <c r="AHQ26" s="117"/>
      <c r="AHR26" s="117"/>
      <c r="AHS26" s="117"/>
      <c r="AHT26" s="117"/>
      <c r="AHU26" s="117"/>
      <c r="AHV26" s="117"/>
      <c r="AHW26" s="117"/>
      <c r="AHX26" s="117"/>
      <c r="AHY26" s="117"/>
      <c r="AHZ26" s="117"/>
      <c r="AIA26" s="117"/>
      <c r="AIB26" s="117"/>
      <c r="AIC26" s="117"/>
      <c r="AID26" s="117"/>
      <c r="AIE26" s="117"/>
      <c r="AIF26" s="117"/>
      <c r="AIG26" s="117"/>
      <c r="AIH26" s="117"/>
      <c r="AII26" s="117"/>
      <c r="AIJ26" s="117"/>
      <c r="AIK26" s="117"/>
      <c r="AIL26" s="117"/>
      <c r="AIM26" s="117"/>
      <c r="AIN26" s="117"/>
      <c r="AIO26" s="117"/>
      <c r="AIP26" s="117"/>
      <c r="AIQ26" s="117"/>
      <c r="AIR26" s="117"/>
      <c r="AIS26" s="117"/>
      <c r="AIT26" s="117"/>
      <c r="AIU26" s="117"/>
      <c r="AIV26" s="117"/>
      <c r="AIW26" s="117"/>
      <c r="AIX26" s="117"/>
      <c r="AIY26" s="117"/>
      <c r="AIZ26" s="117"/>
      <c r="AJA26" s="117"/>
      <c r="AJB26" s="117"/>
      <c r="AJC26" s="117"/>
      <c r="AJD26" s="117"/>
      <c r="AJE26" s="117"/>
      <c r="AJF26" s="117"/>
      <c r="AJG26" s="117"/>
      <c r="AJH26" s="117"/>
      <c r="AJI26" s="117"/>
      <c r="AJJ26" s="117"/>
      <c r="AJK26" s="117"/>
      <c r="AJL26" s="117"/>
      <c r="AJM26" s="117"/>
      <c r="AJN26" s="117"/>
      <c r="AJO26" s="117"/>
      <c r="AJP26" s="117"/>
      <c r="AJQ26" s="117"/>
      <c r="AJR26" s="117"/>
      <c r="AJS26" s="117"/>
      <c r="AJT26" s="117"/>
      <c r="AJU26" s="117"/>
      <c r="AJV26" s="117"/>
      <c r="AJW26" s="117"/>
      <c r="AJX26" s="117"/>
      <c r="AJY26" s="117"/>
      <c r="AJZ26" s="117"/>
      <c r="AKA26" s="117"/>
      <c r="AKB26" s="117"/>
      <c r="AKC26" s="117"/>
      <c r="AKD26" s="117"/>
      <c r="AKE26" s="117"/>
      <c r="AKF26" s="117"/>
      <c r="AKG26" s="117"/>
      <c r="AKH26" s="117"/>
      <c r="AKI26" s="117"/>
      <c r="AKJ26" s="117"/>
      <c r="AKK26" s="117"/>
      <c r="AKL26" s="117"/>
      <c r="AKM26" s="117"/>
      <c r="AKN26" s="117"/>
      <c r="AKO26" s="117"/>
      <c r="AKP26" s="117"/>
      <c r="AKQ26" s="117"/>
      <c r="AKR26" s="117"/>
      <c r="AKS26" s="117"/>
      <c r="AKT26" s="117"/>
      <c r="AKU26" s="117"/>
      <c r="AKV26" s="117"/>
      <c r="AKW26" s="117"/>
      <c r="AKX26" s="117"/>
      <c r="AKY26" s="117"/>
      <c r="AKZ26" s="117"/>
      <c r="ALA26" s="117"/>
      <c r="ALB26" s="117"/>
      <c r="ALC26" s="117"/>
      <c r="ALD26" s="117"/>
      <c r="ALE26" s="117"/>
      <c r="ALF26" s="117"/>
      <c r="ALG26" s="117"/>
      <c r="ALH26" s="117"/>
      <c r="ALI26" s="117"/>
      <c r="ALJ26" s="117"/>
      <c r="ALK26" s="117"/>
      <c r="ALL26" s="117"/>
      <c r="ALM26" s="117"/>
      <c r="ALN26" s="117"/>
      <c r="ALO26" s="117"/>
      <c r="ALP26" s="117"/>
      <c r="ALQ26" s="117"/>
      <c r="ALR26" s="117"/>
      <c r="ALS26" s="117"/>
      <c r="ALT26" s="117"/>
      <c r="ALU26" s="117"/>
      <c r="ALV26" s="117"/>
      <c r="ALW26" s="117"/>
      <c r="ALX26" s="117"/>
      <c r="ALY26" s="117"/>
      <c r="ALZ26" s="117"/>
      <c r="AMA26" s="117"/>
      <c r="AMB26" s="117"/>
      <c r="AMC26" s="117"/>
      <c r="AMD26" s="117"/>
      <c r="AME26" s="117"/>
      <c r="AMF26" s="117"/>
      <c r="AMG26" s="117"/>
      <c r="AMH26" s="117"/>
      <c r="AMI26" s="117"/>
      <c r="AMJ26" s="117"/>
      <c r="AMK26" s="117"/>
      <c r="AML26" s="117"/>
    </row>
    <row r="27" spans="1:1026" ht="15.75">
      <c r="A27" s="109"/>
      <c r="B27" s="110"/>
      <c r="C27" s="117"/>
      <c r="D27" s="110"/>
      <c r="E27" s="135"/>
      <c r="F27" s="135"/>
      <c r="G27" s="136"/>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7"/>
      <c r="BW27" s="117"/>
      <c r="BX27" s="117"/>
      <c r="BY27" s="117"/>
      <c r="BZ27" s="117"/>
      <c r="CA27" s="117"/>
      <c r="CB27" s="117"/>
      <c r="CC27" s="117"/>
      <c r="CD27" s="117"/>
      <c r="CE27" s="117"/>
      <c r="CF27" s="117"/>
      <c r="CG27" s="117"/>
      <c r="CH27" s="117"/>
      <c r="CI27" s="117"/>
      <c r="CJ27" s="117"/>
      <c r="CK27" s="117"/>
      <c r="CL27" s="117"/>
      <c r="CM27" s="117"/>
      <c r="CN27" s="117"/>
      <c r="CO27" s="117"/>
      <c r="CP27" s="117"/>
      <c r="CQ27" s="117"/>
      <c r="CR27" s="117"/>
      <c r="CS27" s="117"/>
      <c r="CT27" s="117"/>
      <c r="CU27" s="117"/>
      <c r="CV27" s="117"/>
      <c r="CW27" s="117"/>
      <c r="CX27" s="117"/>
      <c r="CY27" s="117"/>
      <c r="CZ27" s="117"/>
      <c r="DA27" s="117"/>
      <c r="DB27" s="117"/>
      <c r="DC27" s="117"/>
      <c r="DD27" s="117"/>
      <c r="DE27" s="117"/>
      <c r="DF27" s="117"/>
      <c r="DG27" s="117"/>
      <c r="DH27" s="117"/>
      <c r="DI27" s="117"/>
      <c r="DJ27" s="117"/>
      <c r="DK27" s="117"/>
      <c r="DL27" s="117"/>
      <c r="DM27" s="117"/>
      <c r="DN27" s="117"/>
      <c r="DO27" s="117"/>
      <c r="DP27" s="117"/>
      <c r="DQ27" s="117"/>
      <c r="DR27" s="117"/>
      <c r="DS27" s="117"/>
      <c r="DT27" s="117"/>
      <c r="DU27" s="117"/>
      <c r="DV27" s="117"/>
      <c r="DW27" s="117"/>
      <c r="DX27" s="117"/>
      <c r="DY27" s="117"/>
      <c r="DZ27" s="117"/>
      <c r="EA27" s="117"/>
      <c r="EB27" s="117"/>
      <c r="EC27" s="117"/>
      <c r="ED27" s="117"/>
      <c r="EE27" s="117"/>
      <c r="EF27" s="117"/>
      <c r="EG27" s="117"/>
      <c r="EH27" s="117"/>
      <c r="EI27" s="117"/>
      <c r="EJ27" s="117"/>
      <c r="EK27" s="117"/>
      <c r="EL27" s="117"/>
      <c r="EM27" s="117"/>
      <c r="EN27" s="117"/>
      <c r="EO27" s="117"/>
      <c r="EP27" s="117"/>
      <c r="EQ27" s="117"/>
      <c r="ER27" s="117"/>
      <c r="ES27" s="117"/>
      <c r="ET27" s="117"/>
      <c r="EU27" s="117"/>
      <c r="EV27" s="117"/>
      <c r="EW27" s="117"/>
      <c r="EX27" s="117"/>
      <c r="EY27" s="117"/>
      <c r="EZ27" s="117"/>
      <c r="FA27" s="117"/>
      <c r="FB27" s="117"/>
      <c r="FC27" s="117"/>
      <c r="FD27" s="117"/>
      <c r="FE27" s="117"/>
      <c r="FF27" s="117"/>
      <c r="FG27" s="117"/>
      <c r="FH27" s="117"/>
      <c r="FI27" s="117"/>
      <c r="FJ27" s="117"/>
      <c r="FK27" s="117"/>
      <c r="FL27" s="117"/>
      <c r="FM27" s="117"/>
      <c r="FN27" s="117"/>
      <c r="FO27" s="117"/>
      <c r="FP27" s="117"/>
      <c r="FQ27" s="117"/>
      <c r="FR27" s="117"/>
      <c r="FS27" s="117"/>
      <c r="FT27" s="117"/>
      <c r="FU27" s="117"/>
      <c r="FV27" s="117"/>
      <c r="FW27" s="117"/>
      <c r="FX27" s="117"/>
      <c r="FY27" s="117"/>
      <c r="FZ27" s="117"/>
      <c r="GA27" s="117"/>
      <c r="GB27" s="117"/>
      <c r="GC27" s="117"/>
      <c r="GD27" s="117"/>
      <c r="GE27" s="117"/>
      <c r="GF27" s="117"/>
      <c r="GG27" s="117"/>
      <c r="GH27" s="117"/>
      <c r="GI27" s="117"/>
      <c r="GJ27" s="117"/>
      <c r="GK27" s="117"/>
      <c r="GL27" s="117"/>
      <c r="GM27" s="117"/>
      <c r="GN27" s="117"/>
      <c r="GO27" s="117"/>
      <c r="GP27" s="117"/>
      <c r="GQ27" s="117"/>
      <c r="GR27" s="117"/>
      <c r="GS27" s="117"/>
      <c r="GT27" s="117"/>
      <c r="GU27" s="117"/>
      <c r="GV27" s="117"/>
      <c r="GW27" s="117"/>
      <c r="GX27" s="117"/>
      <c r="GY27" s="117"/>
      <c r="GZ27" s="117"/>
      <c r="HA27" s="117"/>
      <c r="HB27" s="117"/>
      <c r="HC27" s="117"/>
      <c r="HD27" s="117"/>
      <c r="HE27" s="117"/>
      <c r="HF27" s="117"/>
      <c r="HG27" s="117"/>
      <c r="HH27" s="117"/>
      <c r="HI27" s="117"/>
      <c r="HJ27" s="117"/>
      <c r="HK27" s="117"/>
      <c r="HL27" s="117"/>
      <c r="HM27" s="117"/>
      <c r="HN27" s="117"/>
      <c r="HO27" s="117"/>
      <c r="HP27" s="117"/>
      <c r="HQ27" s="117"/>
      <c r="HR27" s="117"/>
      <c r="HS27" s="117"/>
      <c r="HT27" s="117"/>
      <c r="HU27" s="117"/>
      <c r="HV27" s="117"/>
      <c r="HW27" s="117"/>
      <c r="HX27" s="117"/>
      <c r="HY27" s="117"/>
      <c r="HZ27" s="117"/>
      <c r="IA27" s="117"/>
      <c r="IB27" s="117"/>
      <c r="IC27" s="117"/>
      <c r="ID27" s="117"/>
      <c r="IE27" s="117"/>
      <c r="IF27" s="117"/>
      <c r="IG27" s="117"/>
      <c r="IH27" s="117"/>
      <c r="II27" s="117"/>
      <c r="IJ27" s="117"/>
      <c r="IK27" s="117"/>
      <c r="IL27" s="117"/>
      <c r="IM27" s="117"/>
      <c r="IN27" s="117"/>
      <c r="IO27" s="117"/>
      <c r="IP27" s="117"/>
      <c r="IQ27" s="117"/>
      <c r="IR27" s="117"/>
      <c r="IS27" s="117"/>
      <c r="IT27" s="117"/>
      <c r="IU27" s="117"/>
      <c r="IV27" s="117"/>
      <c r="IW27" s="117"/>
      <c r="IX27" s="117"/>
      <c r="IY27" s="117"/>
      <c r="IZ27" s="117"/>
      <c r="JA27" s="117"/>
      <c r="JB27" s="117"/>
      <c r="JC27" s="117"/>
      <c r="JD27" s="117"/>
      <c r="JE27" s="117"/>
      <c r="JF27" s="117"/>
      <c r="JG27" s="117"/>
      <c r="JH27" s="117"/>
      <c r="JI27" s="117"/>
      <c r="JJ27" s="117"/>
      <c r="JK27" s="117"/>
      <c r="JL27" s="117"/>
      <c r="JM27" s="117"/>
      <c r="JN27" s="117"/>
      <c r="JO27" s="117"/>
      <c r="JP27" s="117"/>
      <c r="JQ27" s="117"/>
      <c r="JR27" s="117"/>
      <c r="JS27" s="117"/>
      <c r="JT27" s="117"/>
      <c r="JU27" s="117"/>
      <c r="JV27" s="117"/>
      <c r="JW27" s="117"/>
      <c r="JX27" s="117"/>
      <c r="JY27" s="117"/>
      <c r="JZ27" s="117"/>
      <c r="KA27" s="117"/>
      <c r="KB27" s="117"/>
      <c r="KC27" s="117"/>
      <c r="KD27" s="117"/>
      <c r="KE27" s="117"/>
      <c r="KF27" s="117"/>
      <c r="KG27" s="117"/>
      <c r="KH27" s="117"/>
      <c r="KI27" s="117"/>
      <c r="KJ27" s="117"/>
      <c r="KK27" s="117"/>
      <c r="KL27" s="117"/>
      <c r="KM27" s="117"/>
      <c r="KN27" s="117"/>
      <c r="KO27" s="117"/>
      <c r="KP27" s="117"/>
      <c r="KQ27" s="117"/>
      <c r="KR27" s="117"/>
      <c r="KS27" s="117"/>
      <c r="KT27" s="117"/>
      <c r="KU27" s="117"/>
      <c r="KV27" s="117"/>
      <c r="KW27" s="117"/>
      <c r="KX27" s="117"/>
      <c r="KY27" s="117"/>
      <c r="KZ27" s="117"/>
      <c r="LA27" s="117"/>
      <c r="LB27" s="117"/>
      <c r="LC27" s="117"/>
      <c r="LD27" s="117"/>
      <c r="LE27" s="117"/>
      <c r="LF27" s="117"/>
      <c r="LG27" s="117"/>
      <c r="LH27" s="117"/>
      <c r="LI27" s="117"/>
      <c r="LJ27" s="117"/>
      <c r="LK27" s="117"/>
      <c r="LL27" s="117"/>
      <c r="LM27" s="117"/>
      <c r="LN27" s="117"/>
      <c r="LO27" s="117"/>
      <c r="LP27" s="117"/>
      <c r="LQ27" s="117"/>
      <c r="LR27" s="117"/>
      <c r="LS27" s="117"/>
      <c r="LT27" s="117"/>
      <c r="LU27" s="117"/>
      <c r="LV27" s="117"/>
      <c r="LW27" s="117"/>
      <c r="LX27" s="117"/>
      <c r="LY27" s="117"/>
      <c r="LZ27" s="117"/>
      <c r="MA27" s="117"/>
      <c r="MB27" s="117"/>
      <c r="MC27" s="117"/>
      <c r="MD27" s="117"/>
      <c r="ME27" s="117"/>
      <c r="MF27" s="117"/>
      <c r="MG27" s="117"/>
      <c r="MH27" s="117"/>
      <c r="MI27" s="117"/>
      <c r="MJ27" s="117"/>
      <c r="MK27" s="117"/>
      <c r="ML27" s="117"/>
      <c r="MM27" s="117"/>
      <c r="MN27" s="117"/>
      <c r="MO27" s="117"/>
      <c r="MP27" s="117"/>
      <c r="MQ27" s="117"/>
      <c r="MR27" s="117"/>
      <c r="MS27" s="117"/>
      <c r="MT27" s="117"/>
      <c r="MU27" s="117"/>
      <c r="MV27" s="117"/>
      <c r="MW27" s="117"/>
      <c r="MX27" s="117"/>
      <c r="MY27" s="117"/>
      <c r="MZ27" s="117"/>
      <c r="NA27" s="117"/>
      <c r="NB27" s="117"/>
      <c r="NC27" s="117"/>
      <c r="ND27" s="117"/>
      <c r="NE27" s="117"/>
      <c r="NF27" s="117"/>
      <c r="NG27" s="117"/>
      <c r="NH27" s="117"/>
      <c r="NI27" s="117"/>
      <c r="NJ27" s="117"/>
      <c r="NK27" s="117"/>
      <c r="NL27" s="117"/>
      <c r="NM27" s="117"/>
      <c r="NN27" s="117"/>
      <c r="NO27" s="117"/>
      <c r="NP27" s="117"/>
      <c r="NQ27" s="117"/>
      <c r="NR27" s="117"/>
      <c r="NS27" s="117"/>
      <c r="NT27" s="117"/>
      <c r="NU27" s="117"/>
      <c r="NV27" s="117"/>
      <c r="NW27" s="117"/>
      <c r="NX27" s="117"/>
      <c r="NY27" s="117"/>
      <c r="NZ27" s="117"/>
      <c r="OA27" s="117"/>
      <c r="OB27" s="117"/>
      <c r="OC27" s="117"/>
      <c r="OD27" s="117"/>
      <c r="OE27" s="117"/>
      <c r="OF27" s="117"/>
      <c r="OG27" s="117"/>
      <c r="OH27" s="117"/>
      <c r="OI27" s="117"/>
      <c r="OJ27" s="117"/>
      <c r="OK27" s="117"/>
      <c r="OL27" s="117"/>
      <c r="OM27" s="117"/>
      <c r="ON27" s="117"/>
      <c r="OO27" s="117"/>
      <c r="OP27" s="117"/>
      <c r="OQ27" s="117"/>
      <c r="OR27" s="117"/>
      <c r="OS27" s="117"/>
      <c r="OT27" s="117"/>
      <c r="OU27" s="117"/>
      <c r="OV27" s="117"/>
      <c r="OW27" s="117"/>
      <c r="OX27" s="117"/>
      <c r="OY27" s="117"/>
      <c r="OZ27" s="117"/>
      <c r="PA27" s="117"/>
      <c r="PB27" s="117"/>
      <c r="PC27" s="117"/>
      <c r="PD27" s="117"/>
      <c r="PE27" s="117"/>
      <c r="PF27" s="117"/>
      <c r="PG27" s="117"/>
      <c r="PH27" s="117"/>
      <c r="PI27" s="117"/>
      <c r="PJ27" s="117"/>
      <c r="PK27" s="117"/>
      <c r="PL27" s="117"/>
      <c r="PM27" s="117"/>
      <c r="PN27" s="117"/>
      <c r="PO27" s="117"/>
      <c r="PP27" s="117"/>
      <c r="PQ27" s="117"/>
      <c r="PR27" s="117"/>
      <c r="PS27" s="117"/>
      <c r="PT27" s="117"/>
      <c r="PU27" s="117"/>
      <c r="PV27" s="117"/>
      <c r="PW27" s="117"/>
      <c r="PX27" s="117"/>
      <c r="PY27" s="117"/>
      <c r="PZ27" s="117"/>
      <c r="QA27" s="117"/>
      <c r="QB27" s="117"/>
      <c r="QC27" s="117"/>
      <c r="QD27" s="117"/>
      <c r="QE27" s="117"/>
      <c r="QF27" s="117"/>
      <c r="QG27" s="117"/>
      <c r="QH27" s="117"/>
      <c r="QI27" s="117"/>
      <c r="QJ27" s="117"/>
      <c r="QK27" s="117"/>
      <c r="QL27" s="117"/>
      <c r="QM27" s="117"/>
      <c r="QN27" s="117"/>
      <c r="QO27" s="117"/>
      <c r="QP27" s="117"/>
      <c r="QQ27" s="117"/>
      <c r="QR27" s="117"/>
      <c r="QS27" s="117"/>
      <c r="QT27" s="117"/>
      <c r="QU27" s="117"/>
      <c r="QV27" s="117"/>
      <c r="QW27" s="117"/>
      <c r="QX27" s="117"/>
      <c r="QY27" s="117"/>
      <c r="QZ27" s="117"/>
      <c r="RA27" s="117"/>
      <c r="RB27" s="117"/>
      <c r="RC27" s="117"/>
      <c r="RD27" s="117"/>
      <c r="RE27" s="117"/>
      <c r="RF27" s="117"/>
      <c r="RG27" s="117"/>
      <c r="RH27" s="117"/>
      <c r="RI27" s="117"/>
      <c r="RJ27" s="117"/>
      <c r="RK27" s="117"/>
      <c r="RL27" s="117"/>
      <c r="RM27" s="117"/>
      <c r="RN27" s="117"/>
      <c r="RO27" s="117"/>
      <c r="RP27" s="117"/>
      <c r="RQ27" s="117"/>
      <c r="RR27" s="117"/>
      <c r="RS27" s="117"/>
      <c r="RT27" s="117"/>
      <c r="RU27" s="117"/>
      <c r="RV27" s="117"/>
      <c r="RW27" s="117"/>
      <c r="RX27" s="117"/>
      <c r="RY27" s="117"/>
      <c r="RZ27" s="117"/>
      <c r="SA27" s="117"/>
      <c r="SB27" s="117"/>
      <c r="SC27" s="117"/>
      <c r="SD27" s="117"/>
      <c r="SE27" s="117"/>
      <c r="SF27" s="117"/>
      <c r="SG27" s="117"/>
      <c r="SH27" s="117"/>
      <c r="SI27" s="117"/>
      <c r="SJ27" s="117"/>
      <c r="SK27" s="117"/>
      <c r="SL27" s="117"/>
      <c r="SM27" s="117"/>
      <c r="SN27" s="117"/>
      <c r="SO27" s="117"/>
      <c r="SP27" s="117"/>
      <c r="SQ27" s="117"/>
      <c r="SR27" s="117"/>
      <c r="SS27" s="117"/>
      <c r="ST27" s="117"/>
      <c r="SU27" s="117"/>
      <c r="SV27" s="117"/>
      <c r="SW27" s="117"/>
      <c r="SX27" s="117"/>
      <c r="SY27" s="117"/>
      <c r="SZ27" s="117"/>
      <c r="TA27" s="117"/>
      <c r="TB27" s="117"/>
      <c r="TC27" s="117"/>
      <c r="TD27" s="117"/>
      <c r="TE27" s="117"/>
      <c r="TF27" s="117"/>
      <c r="TG27" s="117"/>
      <c r="TH27" s="117"/>
      <c r="TI27" s="117"/>
      <c r="TJ27" s="117"/>
      <c r="TK27" s="117"/>
      <c r="TL27" s="117"/>
      <c r="TM27" s="117"/>
      <c r="TN27" s="117"/>
      <c r="TO27" s="117"/>
      <c r="TP27" s="117"/>
      <c r="TQ27" s="117"/>
      <c r="TR27" s="117"/>
      <c r="TS27" s="117"/>
      <c r="TT27" s="117"/>
      <c r="TU27" s="117"/>
      <c r="TV27" s="117"/>
      <c r="TW27" s="117"/>
      <c r="TX27" s="117"/>
      <c r="TY27" s="117"/>
      <c r="TZ27" s="117"/>
      <c r="UA27" s="117"/>
      <c r="UB27" s="117"/>
      <c r="UC27" s="117"/>
      <c r="UD27" s="117"/>
      <c r="UE27" s="117"/>
      <c r="UF27" s="117"/>
      <c r="UG27" s="117"/>
      <c r="UH27" s="117"/>
      <c r="UI27" s="117"/>
      <c r="UJ27" s="117"/>
      <c r="UK27" s="117"/>
      <c r="UL27" s="117"/>
      <c r="UM27" s="117"/>
      <c r="UN27" s="117"/>
      <c r="UO27" s="117"/>
      <c r="UP27" s="117"/>
      <c r="UQ27" s="117"/>
      <c r="UR27" s="117"/>
      <c r="US27" s="117"/>
      <c r="UT27" s="117"/>
      <c r="UU27" s="117"/>
      <c r="UV27" s="117"/>
      <c r="UW27" s="117"/>
      <c r="UX27" s="117"/>
      <c r="UY27" s="117"/>
      <c r="UZ27" s="117"/>
      <c r="VA27" s="117"/>
      <c r="VB27" s="117"/>
      <c r="VC27" s="117"/>
      <c r="VD27" s="117"/>
      <c r="VE27" s="117"/>
      <c r="VF27" s="117"/>
      <c r="VG27" s="117"/>
      <c r="VH27" s="117"/>
      <c r="VI27" s="117"/>
      <c r="VJ27" s="117"/>
      <c r="VK27" s="117"/>
      <c r="VL27" s="117"/>
      <c r="VM27" s="117"/>
      <c r="VN27" s="117"/>
      <c r="VO27" s="117"/>
      <c r="VP27" s="117"/>
      <c r="VQ27" s="117"/>
      <c r="VR27" s="117"/>
      <c r="VS27" s="117"/>
      <c r="VT27" s="117"/>
      <c r="VU27" s="117"/>
      <c r="VV27" s="117"/>
      <c r="VW27" s="117"/>
      <c r="VX27" s="117"/>
      <c r="VY27" s="117"/>
      <c r="VZ27" s="117"/>
      <c r="WA27" s="117"/>
      <c r="WB27" s="117"/>
      <c r="WC27" s="117"/>
      <c r="WD27" s="117"/>
      <c r="WE27" s="117"/>
      <c r="WF27" s="117"/>
      <c r="WG27" s="117"/>
      <c r="WH27" s="117"/>
      <c r="WI27" s="117"/>
      <c r="WJ27" s="117"/>
      <c r="WK27" s="117"/>
      <c r="WL27" s="117"/>
      <c r="WM27" s="117"/>
      <c r="WN27" s="117"/>
      <c r="WO27" s="117"/>
      <c r="WP27" s="117"/>
      <c r="WQ27" s="117"/>
      <c r="WR27" s="117"/>
      <c r="WS27" s="117"/>
      <c r="WT27" s="117"/>
      <c r="WU27" s="117"/>
      <c r="WV27" s="117"/>
      <c r="WW27" s="117"/>
      <c r="WX27" s="117"/>
      <c r="WY27" s="117"/>
      <c r="WZ27" s="117"/>
      <c r="XA27" s="117"/>
      <c r="XB27" s="117"/>
      <c r="XC27" s="117"/>
      <c r="XD27" s="117"/>
      <c r="XE27" s="117"/>
      <c r="XF27" s="117"/>
      <c r="XG27" s="117"/>
      <c r="XH27" s="117"/>
      <c r="XI27" s="117"/>
      <c r="XJ27" s="117"/>
      <c r="XK27" s="117"/>
      <c r="XL27" s="117"/>
      <c r="XM27" s="117"/>
      <c r="XN27" s="117"/>
      <c r="XO27" s="117"/>
      <c r="XP27" s="117"/>
      <c r="XQ27" s="117"/>
      <c r="XR27" s="117"/>
      <c r="XS27" s="117"/>
      <c r="XT27" s="117"/>
      <c r="XU27" s="117"/>
      <c r="XV27" s="117"/>
      <c r="XW27" s="117"/>
      <c r="XX27" s="117"/>
      <c r="XY27" s="117"/>
      <c r="XZ27" s="117"/>
      <c r="YA27" s="117"/>
      <c r="YB27" s="117"/>
      <c r="YC27" s="117"/>
      <c r="YD27" s="117"/>
      <c r="YE27" s="117"/>
      <c r="YF27" s="117"/>
      <c r="YG27" s="117"/>
      <c r="YH27" s="117"/>
      <c r="YI27" s="117"/>
      <c r="YJ27" s="117"/>
      <c r="YK27" s="117"/>
      <c r="YL27" s="117"/>
      <c r="YM27" s="117"/>
      <c r="YN27" s="117"/>
      <c r="YO27" s="117"/>
      <c r="YP27" s="117"/>
      <c r="YQ27" s="117"/>
      <c r="YR27" s="117"/>
      <c r="YS27" s="117"/>
      <c r="YT27" s="117"/>
      <c r="YU27" s="117"/>
      <c r="YV27" s="117"/>
      <c r="YW27" s="117"/>
      <c r="YX27" s="117"/>
      <c r="YY27" s="117"/>
      <c r="YZ27" s="117"/>
      <c r="ZA27" s="117"/>
      <c r="ZB27" s="117"/>
      <c r="ZC27" s="117"/>
      <c r="ZD27" s="117"/>
      <c r="ZE27" s="117"/>
      <c r="ZF27" s="117"/>
      <c r="ZG27" s="117"/>
      <c r="ZH27" s="117"/>
      <c r="ZI27" s="117"/>
      <c r="ZJ27" s="117"/>
      <c r="ZK27" s="117"/>
      <c r="ZL27" s="117"/>
      <c r="ZM27" s="117"/>
      <c r="ZN27" s="117"/>
      <c r="ZO27" s="117"/>
      <c r="ZP27" s="117"/>
      <c r="ZQ27" s="117"/>
      <c r="ZR27" s="117"/>
      <c r="ZS27" s="117"/>
      <c r="ZT27" s="117"/>
      <c r="ZU27" s="117"/>
      <c r="ZV27" s="117"/>
      <c r="ZW27" s="117"/>
      <c r="ZX27" s="117"/>
      <c r="ZY27" s="117"/>
      <c r="ZZ27" s="117"/>
      <c r="AAA27" s="117"/>
      <c r="AAB27" s="117"/>
      <c r="AAC27" s="117"/>
      <c r="AAD27" s="117"/>
      <c r="AAE27" s="117"/>
      <c r="AAF27" s="117"/>
      <c r="AAG27" s="117"/>
      <c r="AAH27" s="117"/>
      <c r="AAI27" s="117"/>
      <c r="AAJ27" s="117"/>
      <c r="AAK27" s="117"/>
      <c r="AAL27" s="117"/>
      <c r="AAM27" s="117"/>
      <c r="AAN27" s="117"/>
      <c r="AAO27" s="117"/>
      <c r="AAP27" s="117"/>
      <c r="AAQ27" s="117"/>
      <c r="AAR27" s="117"/>
      <c r="AAS27" s="117"/>
      <c r="AAT27" s="117"/>
      <c r="AAU27" s="117"/>
      <c r="AAV27" s="117"/>
      <c r="AAW27" s="117"/>
      <c r="AAX27" s="117"/>
      <c r="AAY27" s="117"/>
      <c r="AAZ27" s="117"/>
      <c r="ABA27" s="117"/>
      <c r="ABB27" s="117"/>
      <c r="ABC27" s="117"/>
      <c r="ABD27" s="117"/>
      <c r="ABE27" s="117"/>
      <c r="ABF27" s="117"/>
      <c r="ABG27" s="117"/>
      <c r="ABH27" s="117"/>
      <c r="ABI27" s="117"/>
      <c r="ABJ27" s="117"/>
      <c r="ABK27" s="117"/>
      <c r="ABL27" s="117"/>
      <c r="ABM27" s="117"/>
      <c r="ABN27" s="117"/>
      <c r="ABO27" s="117"/>
      <c r="ABP27" s="117"/>
      <c r="ABQ27" s="117"/>
      <c r="ABR27" s="117"/>
      <c r="ABS27" s="117"/>
      <c r="ABT27" s="117"/>
      <c r="ABU27" s="117"/>
      <c r="ABV27" s="117"/>
      <c r="ABW27" s="117"/>
      <c r="ABX27" s="117"/>
      <c r="ABY27" s="117"/>
      <c r="ABZ27" s="117"/>
      <c r="ACA27" s="117"/>
      <c r="ACB27" s="117"/>
      <c r="ACC27" s="117"/>
      <c r="ACD27" s="117"/>
      <c r="ACE27" s="117"/>
      <c r="ACF27" s="117"/>
      <c r="ACG27" s="117"/>
      <c r="ACH27" s="117"/>
      <c r="ACI27" s="117"/>
      <c r="ACJ27" s="117"/>
      <c r="ACK27" s="117"/>
      <c r="ACL27" s="117"/>
      <c r="ACM27" s="117"/>
      <c r="ACN27" s="117"/>
      <c r="ACO27" s="117"/>
      <c r="ACP27" s="117"/>
      <c r="ACQ27" s="117"/>
      <c r="ACR27" s="117"/>
      <c r="ACS27" s="117"/>
      <c r="ACT27" s="117"/>
      <c r="ACU27" s="117"/>
      <c r="ACV27" s="117"/>
      <c r="ACW27" s="117"/>
      <c r="ACX27" s="117"/>
      <c r="ACY27" s="117"/>
      <c r="ACZ27" s="117"/>
      <c r="ADA27" s="117"/>
      <c r="ADB27" s="117"/>
      <c r="ADC27" s="117"/>
      <c r="ADD27" s="117"/>
      <c r="ADE27" s="117"/>
      <c r="ADF27" s="117"/>
      <c r="ADG27" s="117"/>
      <c r="ADH27" s="117"/>
      <c r="ADI27" s="117"/>
      <c r="ADJ27" s="117"/>
      <c r="ADK27" s="117"/>
      <c r="ADL27" s="117"/>
      <c r="ADM27" s="117"/>
      <c r="ADN27" s="117"/>
      <c r="ADO27" s="117"/>
      <c r="ADP27" s="117"/>
      <c r="ADQ27" s="117"/>
      <c r="ADR27" s="117"/>
      <c r="ADS27" s="117"/>
      <c r="ADT27" s="117"/>
      <c r="ADU27" s="117"/>
      <c r="ADV27" s="117"/>
      <c r="ADW27" s="117"/>
      <c r="ADX27" s="117"/>
      <c r="ADY27" s="117"/>
      <c r="ADZ27" s="117"/>
      <c r="AEA27" s="117"/>
      <c r="AEB27" s="117"/>
      <c r="AEC27" s="117"/>
      <c r="AED27" s="117"/>
      <c r="AEE27" s="117"/>
      <c r="AEF27" s="117"/>
      <c r="AEG27" s="117"/>
      <c r="AEH27" s="117"/>
      <c r="AEI27" s="117"/>
      <c r="AEJ27" s="117"/>
      <c r="AEK27" s="117"/>
      <c r="AEL27" s="117"/>
      <c r="AEM27" s="117"/>
      <c r="AEN27" s="117"/>
      <c r="AEO27" s="117"/>
      <c r="AEP27" s="117"/>
      <c r="AEQ27" s="117"/>
      <c r="AER27" s="117"/>
      <c r="AES27" s="117"/>
      <c r="AET27" s="117"/>
      <c r="AEU27" s="117"/>
      <c r="AEV27" s="117"/>
      <c r="AEW27" s="117"/>
      <c r="AEX27" s="117"/>
      <c r="AEY27" s="117"/>
      <c r="AEZ27" s="117"/>
      <c r="AFA27" s="117"/>
      <c r="AFB27" s="117"/>
      <c r="AFC27" s="117"/>
      <c r="AFD27" s="117"/>
      <c r="AFE27" s="117"/>
      <c r="AFF27" s="117"/>
      <c r="AFG27" s="117"/>
      <c r="AFH27" s="117"/>
      <c r="AFI27" s="117"/>
      <c r="AFJ27" s="117"/>
      <c r="AFK27" s="117"/>
      <c r="AFL27" s="117"/>
      <c r="AFM27" s="117"/>
      <c r="AFN27" s="117"/>
      <c r="AFO27" s="117"/>
      <c r="AFP27" s="117"/>
      <c r="AFQ27" s="117"/>
      <c r="AFR27" s="117"/>
      <c r="AFS27" s="117"/>
      <c r="AFT27" s="117"/>
      <c r="AFU27" s="117"/>
      <c r="AFV27" s="117"/>
      <c r="AFW27" s="117"/>
      <c r="AFX27" s="117"/>
      <c r="AFY27" s="117"/>
      <c r="AFZ27" s="117"/>
      <c r="AGA27" s="117"/>
      <c r="AGB27" s="117"/>
      <c r="AGC27" s="117"/>
      <c r="AGD27" s="117"/>
      <c r="AGE27" s="117"/>
      <c r="AGF27" s="117"/>
      <c r="AGG27" s="117"/>
      <c r="AGH27" s="117"/>
      <c r="AGI27" s="117"/>
      <c r="AGJ27" s="117"/>
      <c r="AGK27" s="117"/>
      <c r="AGL27" s="117"/>
      <c r="AGM27" s="117"/>
      <c r="AGN27" s="117"/>
      <c r="AGO27" s="117"/>
      <c r="AGP27" s="117"/>
      <c r="AGQ27" s="117"/>
      <c r="AGR27" s="117"/>
      <c r="AGS27" s="117"/>
      <c r="AGT27" s="117"/>
      <c r="AGU27" s="117"/>
      <c r="AGV27" s="117"/>
      <c r="AGW27" s="117"/>
      <c r="AGX27" s="117"/>
      <c r="AGY27" s="117"/>
      <c r="AGZ27" s="117"/>
      <c r="AHA27" s="117"/>
      <c r="AHB27" s="117"/>
      <c r="AHC27" s="117"/>
      <c r="AHD27" s="117"/>
      <c r="AHE27" s="117"/>
      <c r="AHF27" s="117"/>
      <c r="AHG27" s="117"/>
      <c r="AHH27" s="117"/>
      <c r="AHI27" s="117"/>
      <c r="AHJ27" s="117"/>
      <c r="AHK27" s="117"/>
      <c r="AHL27" s="117"/>
      <c r="AHM27" s="117"/>
      <c r="AHN27" s="117"/>
      <c r="AHO27" s="117"/>
      <c r="AHP27" s="117"/>
      <c r="AHQ27" s="117"/>
      <c r="AHR27" s="117"/>
      <c r="AHS27" s="117"/>
      <c r="AHT27" s="117"/>
      <c r="AHU27" s="117"/>
      <c r="AHV27" s="117"/>
      <c r="AHW27" s="117"/>
      <c r="AHX27" s="117"/>
      <c r="AHY27" s="117"/>
      <c r="AHZ27" s="117"/>
      <c r="AIA27" s="117"/>
      <c r="AIB27" s="117"/>
      <c r="AIC27" s="117"/>
      <c r="AID27" s="117"/>
      <c r="AIE27" s="117"/>
      <c r="AIF27" s="117"/>
      <c r="AIG27" s="117"/>
      <c r="AIH27" s="117"/>
      <c r="AII27" s="117"/>
      <c r="AIJ27" s="117"/>
      <c r="AIK27" s="117"/>
      <c r="AIL27" s="117"/>
      <c r="AIM27" s="117"/>
      <c r="AIN27" s="117"/>
      <c r="AIO27" s="117"/>
      <c r="AIP27" s="117"/>
      <c r="AIQ27" s="117"/>
      <c r="AIR27" s="117"/>
      <c r="AIS27" s="117"/>
      <c r="AIT27" s="117"/>
      <c r="AIU27" s="117"/>
      <c r="AIV27" s="117"/>
      <c r="AIW27" s="117"/>
      <c r="AIX27" s="117"/>
      <c r="AIY27" s="117"/>
      <c r="AIZ27" s="117"/>
      <c r="AJA27" s="117"/>
      <c r="AJB27" s="117"/>
      <c r="AJC27" s="117"/>
      <c r="AJD27" s="117"/>
      <c r="AJE27" s="117"/>
      <c r="AJF27" s="117"/>
      <c r="AJG27" s="117"/>
      <c r="AJH27" s="117"/>
      <c r="AJI27" s="117"/>
      <c r="AJJ27" s="117"/>
      <c r="AJK27" s="117"/>
      <c r="AJL27" s="117"/>
      <c r="AJM27" s="117"/>
      <c r="AJN27" s="117"/>
      <c r="AJO27" s="117"/>
      <c r="AJP27" s="117"/>
      <c r="AJQ27" s="117"/>
      <c r="AJR27" s="117"/>
      <c r="AJS27" s="117"/>
      <c r="AJT27" s="117"/>
      <c r="AJU27" s="117"/>
      <c r="AJV27" s="117"/>
      <c r="AJW27" s="117"/>
      <c r="AJX27" s="117"/>
      <c r="AJY27" s="117"/>
      <c r="AJZ27" s="117"/>
      <c r="AKA27" s="117"/>
      <c r="AKB27" s="117"/>
      <c r="AKC27" s="117"/>
      <c r="AKD27" s="117"/>
      <c r="AKE27" s="117"/>
      <c r="AKF27" s="117"/>
      <c r="AKG27" s="117"/>
      <c r="AKH27" s="117"/>
      <c r="AKI27" s="117"/>
      <c r="AKJ27" s="117"/>
      <c r="AKK27" s="117"/>
      <c r="AKL27" s="117"/>
      <c r="AKM27" s="117"/>
      <c r="AKN27" s="117"/>
      <c r="AKO27" s="117"/>
      <c r="AKP27" s="117"/>
      <c r="AKQ27" s="117"/>
      <c r="AKR27" s="117"/>
      <c r="AKS27" s="117"/>
      <c r="AKT27" s="117"/>
      <c r="AKU27" s="117"/>
      <c r="AKV27" s="117"/>
      <c r="AKW27" s="117"/>
      <c r="AKX27" s="117"/>
      <c r="AKY27" s="117"/>
      <c r="AKZ27" s="117"/>
      <c r="ALA27" s="117"/>
      <c r="ALB27" s="117"/>
      <c r="ALC27" s="117"/>
      <c r="ALD27" s="117"/>
      <c r="ALE27" s="117"/>
      <c r="ALF27" s="117"/>
      <c r="ALG27" s="117"/>
      <c r="ALH27" s="117"/>
      <c r="ALI27" s="117"/>
      <c r="ALJ27" s="117"/>
      <c r="ALK27" s="117"/>
      <c r="ALL27" s="117"/>
      <c r="ALM27" s="117"/>
      <c r="ALN27" s="117"/>
      <c r="ALO27" s="117"/>
      <c r="ALP27" s="117"/>
      <c r="ALQ27" s="117"/>
      <c r="ALR27" s="117"/>
      <c r="ALS27" s="117"/>
      <c r="ALT27" s="117"/>
      <c r="ALU27" s="117"/>
      <c r="ALV27" s="117"/>
      <c r="ALW27" s="117"/>
      <c r="ALX27" s="117"/>
      <c r="ALY27" s="117"/>
      <c r="ALZ27" s="117"/>
      <c r="AMA27" s="117"/>
      <c r="AMB27" s="117"/>
      <c r="AMC27" s="117"/>
      <c r="AMD27" s="117"/>
      <c r="AME27" s="117"/>
      <c r="AMF27" s="117"/>
      <c r="AMG27" s="117"/>
      <c r="AMH27" s="117"/>
      <c r="AMI27" s="117"/>
      <c r="AMJ27" s="117"/>
      <c r="AMK27" s="117"/>
      <c r="AML27" s="117"/>
    </row>
    <row r="28" spans="1:1026" ht="15.75">
      <c r="A28" s="109" t="s">
        <v>1423</v>
      </c>
      <c r="B28" s="138"/>
      <c r="C28" s="117"/>
      <c r="D28" s="110"/>
      <c r="E28" s="135"/>
      <c r="F28" s="135"/>
      <c r="G28" s="136"/>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17"/>
      <c r="BV28" s="117"/>
      <c r="BW28" s="117"/>
      <c r="BX28" s="117"/>
      <c r="BY28" s="117"/>
      <c r="BZ28" s="117"/>
      <c r="CA28" s="117"/>
      <c r="CB28" s="117"/>
      <c r="CC28" s="117"/>
      <c r="CD28" s="117"/>
      <c r="CE28" s="117"/>
      <c r="CF28" s="117"/>
      <c r="CG28" s="117"/>
      <c r="CH28" s="117"/>
      <c r="CI28" s="117"/>
      <c r="CJ28" s="117"/>
      <c r="CK28" s="117"/>
      <c r="CL28" s="117"/>
      <c r="CM28" s="117"/>
      <c r="CN28" s="117"/>
      <c r="CO28" s="117"/>
      <c r="CP28" s="117"/>
      <c r="CQ28" s="117"/>
      <c r="CR28" s="117"/>
      <c r="CS28" s="117"/>
      <c r="CT28" s="117"/>
      <c r="CU28" s="117"/>
      <c r="CV28" s="117"/>
      <c r="CW28" s="117"/>
      <c r="CX28" s="117"/>
      <c r="CY28" s="117"/>
      <c r="CZ28" s="117"/>
      <c r="DA28" s="117"/>
      <c r="DB28" s="117"/>
      <c r="DC28" s="117"/>
      <c r="DD28" s="117"/>
      <c r="DE28" s="117"/>
      <c r="DF28" s="117"/>
      <c r="DG28" s="117"/>
      <c r="DH28" s="117"/>
      <c r="DI28" s="117"/>
      <c r="DJ28" s="117"/>
      <c r="DK28" s="117"/>
      <c r="DL28" s="117"/>
      <c r="DM28" s="117"/>
      <c r="DN28" s="117"/>
      <c r="DO28" s="117"/>
      <c r="DP28" s="117"/>
      <c r="DQ28" s="117"/>
      <c r="DR28" s="117"/>
      <c r="DS28" s="117"/>
      <c r="DT28" s="117"/>
      <c r="DU28" s="117"/>
      <c r="DV28" s="117"/>
      <c r="DW28" s="117"/>
      <c r="DX28" s="117"/>
      <c r="DY28" s="117"/>
      <c r="DZ28" s="117"/>
      <c r="EA28" s="117"/>
      <c r="EB28" s="117"/>
      <c r="EC28" s="117"/>
      <c r="ED28" s="117"/>
      <c r="EE28" s="117"/>
      <c r="EF28" s="117"/>
      <c r="EG28" s="117"/>
      <c r="EH28" s="117"/>
      <c r="EI28" s="117"/>
      <c r="EJ28" s="117"/>
      <c r="EK28" s="117"/>
      <c r="EL28" s="117"/>
      <c r="EM28" s="117"/>
      <c r="EN28" s="117"/>
      <c r="EO28" s="117"/>
      <c r="EP28" s="117"/>
      <c r="EQ28" s="117"/>
      <c r="ER28" s="117"/>
      <c r="ES28" s="117"/>
      <c r="ET28" s="117"/>
      <c r="EU28" s="117"/>
      <c r="EV28" s="117"/>
      <c r="EW28" s="117"/>
      <c r="EX28" s="117"/>
      <c r="EY28" s="117"/>
      <c r="EZ28" s="117"/>
      <c r="FA28" s="117"/>
      <c r="FB28" s="117"/>
      <c r="FC28" s="117"/>
      <c r="FD28" s="117"/>
      <c r="FE28" s="117"/>
      <c r="FF28" s="117"/>
      <c r="FG28" s="117"/>
      <c r="FH28" s="117"/>
      <c r="FI28" s="117"/>
      <c r="FJ28" s="117"/>
      <c r="FK28" s="117"/>
      <c r="FL28" s="117"/>
      <c r="FM28" s="117"/>
      <c r="FN28" s="117"/>
      <c r="FO28" s="117"/>
      <c r="FP28" s="117"/>
      <c r="FQ28" s="117"/>
      <c r="FR28" s="117"/>
      <c r="FS28" s="117"/>
      <c r="FT28" s="117"/>
      <c r="FU28" s="117"/>
      <c r="FV28" s="117"/>
      <c r="FW28" s="117"/>
      <c r="FX28" s="117"/>
      <c r="FY28" s="117"/>
      <c r="FZ28" s="117"/>
      <c r="GA28" s="117"/>
      <c r="GB28" s="117"/>
      <c r="GC28" s="117"/>
      <c r="GD28" s="117"/>
      <c r="GE28" s="117"/>
      <c r="GF28" s="117"/>
      <c r="GG28" s="117"/>
      <c r="GH28" s="117"/>
      <c r="GI28" s="117"/>
      <c r="GJ28" s="117"/>
      <c r="GK28" s="117"/>
      <c r="GL28" s="117"/>
      <c r="GM28" s="117"/>
      <c r="GN28" s="117"/>
      <c r="GO28" s="117"/>
      <c r="GP28" s="117"/>
      <c r="GQ28" s="117"/>
      <c r="GR28" s="117"/>
      <c r="GS28" s="117"/>
      <c r="GT28" s="117"/>
      <c r="GU28" s="117"/>
      <c r="GV28" s="117"/>
      <c r="GW28" s="117"/>
      <c r="GX28" s="117"/>
      <c r="GY28" s="117"/>
      <c r="GZ28" s="117"/>
      <c r="HA28" s="117"/>
      <c r="HB28" s="117"/>
      <c r="HC28" s="117"/>
      <c r="HD28" s="117"/>
      <c r="HE28" s="117"/>
      <c r="HF28" s="117"/>
      <c r="HG28" s="117"/>
      <c r="HH28" s="117"/>
      <c r="HI28" s="117"/>
      <c r="HJ28" s="117"/>
      <c r="HK28" s="117"/>
      <c r="HL28" s="117"/>
      <c r="HM28" s="117"/>
      <c r="HN28" s="117"/>
      <c r="HO28" s="117"/>
      <c r="HP28" s="117"/>
      <c r="HQ28" s="117"/>
      <c r="HR28" s="117"/>
      <c r="HS28" s="117"/>
      <c r="HT28" s="117"/>
      <c r="HU28" s="117"/>
      <c r="HV28" s="117"/>
      <c r="HW28" s="117"/>
      <c r="HX28" s="117"/>
      <c r="HY28" s="117"/>
      <c r="HZ28" s="117"/>
      <c r="IA28" s="117"/>
      <c r="IB28" s="117"/>
      <c r="IC28" s="117"/>
      <c r="ID28" s="117"/>
      <c r="IE28" s="117"/>
      <c r="IF28" s="117"/>
      <c r="IG28" s="117"/>
      <c r="IH28" s="117"/>
      <c r="II28" s="117"/>
      <c r="IJ28" s="117"/>
      <c r="IK28" s="117"/>
      <c r="IL28" s="117"/>
      <c r="IM28" s="117"/>
      <c r="IN28" s="117"/>
      <c r="IO28" s="117"/>
      <c r="IP28" s="117"/>
      <c r="IQ28" s="117"/>
      <c r="IR28" s="117"/>
      <c r="IS28" s="117"/>
      <c r="IT28" s="117"/>
      <c r="IU28" s="117"/>
      <c r="IV28" s="117"/>
      <c r="IW28" s="117"/>
      <c r="IX28" s="117"/>
      <c r="IY28" s="117"/>
      <c r="IZ28" s="117"/>
      <c r="JA28" s="117"/>
      <c r="JB28" s="117"/>
      <c r="JC28" s="117"/>
      <c r="JD28" s="117"/>
      <c r="JE28" s="117"/>
      <c r="JF28" s="117"/>
      <c r="JG28" s="117"/>
      <c r="JH28" s="117"/>
      <c r="JI28" s="117"/>
      <c r="JJ28" s="117"/>
      <c r="JK28" s="117"/>
      <c r="JL28" s="117"/>
      <c r="JM28" s="117"/>
      <c r="JN28" s="117"/>
      <c r="JO28" s="117"/>
      <c r="JP28" s="117"/>
      <c r="JQ28" s="117"/>
      <c r="JR28" s="117"/>
      <c r="JS28" s="117"/>
      <c r="JT28" s="117"/>
      <c r="JU28" s="117"/>
      <c r="JV28" s="117"/>
      <c r="JW28" s="117"/>
      <c r="JX28" s="117"/>
      <c r="JY28" s="117"/>
      <c r="JZ28" s="117"/>
      <c r="KA28" s="117"/>
      <c r="KB28" s="117"/>
      <c r="KC28" s="117"/>
      <c r="KD28" s="117"/>
      <c r="KE28" s="117"/>
      <c r="KF28" s="117"/>
      <c r="KG28" s="117"/>
      <c r="KH28" s="117"/>
      <c r="KI28" s="117"/>
      <c r="KJ28" s="117"/>
      <c r="KK28" s="117"/>
      <c r="KL28" s="117"/>
      <c r="KM28" s="117"/>
      <c r="KN28" s="117"/>
      <c r="KO28" s="117"/>
      <c r="KP28" s="117"/>
      <c r="KQ28" s="117"/>
      <c r="KR28" s="117"/>
      <c r="KS28" s="117"/>
      <c r="KT28" s="117"/>
      <c r="KU28" s="117"/>
      <c r="KV28" s="117"/>
      <c r="KW28" s="117"/>
      <c r="KX28" s="117"/>
      <c r="KY28" s="117"/>
      <c r="KZ28" s="117"/>
      <c r="LA28" s="117"/>
      <c r="LB28" s="117"/>
      <c r="LC28" s="117"/>
      <c r="LD28" s="117"/>
      <c r="LE28" s="117"/>
      <c r="LF28" s="117"/>
      <c r="LG28" s="117"/>
      <c r="LH28" s="117"/>
      <c r="LI28" s="117"/>
      <c r="LJ28" s="117"/>
      <c r="LK28" s="117"/>
      <c r="LL28" s="117"/>
      <c r="LM28" s="117"/>
      <c r="LN28" s="117"/>
      <c r="LO28" s="117"/>
      <c r="LP28" s="117"/>
      <c r="LQ28" s="117"/>
      <c r="LR28" s="117"/>
      <c r="LS28" s="117"/>
      <c r="LT28" s="117"/>
      <c r="LU28" s="117"/>
      <c r="LV28" s="117"/>
      <c r="LW28" s="117"/>
      <c r="LX28" s="117"/>
      <c r="LY28" s="117"/>
      <c r="LZ28" s="117"/>
      <c r="MA28" s="117"/>
      <c r="MB28" s="117"/>
      <c r="MC28" s="117"/>
      <c r="MD28" s="117"/>
      <c r="ME28" s="117"/>
      <c r="MF28" s="117"/>
      <c r="MG28" s="117"/>
      <c r="MH28" s="117"/>
      <c r="MI28" s="117"/>
      <c r="MJ28" s="117"/>
      <c r="MK28" s="117"/>
      <c r="ML28" s="117"/>
      <c r="MM28" s="117"/>
      <c r="MN28" s="117"/>
      <c r="MO28" s="117"/>
      <c r="MP28" s="117"/>
      <c r="MQ28" s="117"/>
      <c r="MR28" s="117"/>
      <c r="MS28" s="117"/>
      <c r="MT28" s="117"/>
      <c r="MU28" s="117"/>
      <c r="MV28" s="117"/>
      <c r="MW28" s="117"/>
      <c r="MX28" s="117"/>
      <c r="MY28" s="117"/>
      <c r="MZ28" s="117"/>
      <c r="NA28" s="117"/>
      <c r="NB28" s="117"/>
      <c r="NC28" s="117"/>
      <c r="ND28" s="117"/>
      <c r="NE28" s="117"/>
      <c r="NF28" s="117"/>
      <c r="NG28" s="117"/>
      <c r="NH28" s="117"/>
      <c r="NI28" s="117"/>
      <c r="NJ28" s="117"/>
      <c r="NK28" s="117"/>
      <c r="NL28" s="117"/>
      <c r="NM28" s="117"/>
      <c r="NN28" s="117"/>
      <c r="NO28" s="117"/>
      <c r="NP28" s="117"/>
      <c r="NQ28" s="117"/>
      <c r="NR28" s="117"/>
      <c r="NS28" s="117"/>
      <c r="NT28" s="117"/>
      <c r="NU28" s="117"/>
      <c r="NV28" s="117"/>
      <c r="NW28" s="117"/>
      <c r="NX28" s="117"/>
      <c r="NY28" s="117"/>
      <c r="NZ28" s="117"/>
      <c r="OA28" s="117"/>
      <c r="OB28" s="117"/>
      <c r="OC28" s="117"/>
      <c r="OD28" s="117"/>
      <c r="OE28" s="117"/>
      <c r="OF28" s="117"/>
      <c r="OG28" s="117"/>
      <c r="OH28" s="117"/>
      <c r="OI28" s="117"/>
      <c r="OJ28" s="117"/>
      <c r="OK28" s="117"/>
      <c r="OL28" s="117"/>
      <c r="OM28" s="117"/>
      <c r="ON28" s="117"/>
      <c r="OO28" s="117"/>
      <c r="OP28" s="117"/>
      <c r="OQ28" s="117"/>
      <c r="OR28" s="117"/>
      <c r="OS28" s="117"/>
      <c r="OT28" s="117"/>
      <c r="OU28" s="117"/>
      <c r="OV28" s="117"/>
      <c r="OW28" s="117"/>
      <c r="OX28" s="117"/>
      <c r="OY28" s="117"/>
      <c r="OZ28" s="117"/>
      <c r="PA28" s="117"/>
      <c r="PB28" s="117"/>
      <c r="PC28" s="117"/>
      <c r="PD28" s="117"/>
      <c r="PE28" s="117"/>
      <c r="PF28" s="117"/>
      <c r="PG28" s="117"/>
      <c r="PH28" s="117"/>
      <c r="PI28" s="117"/>
      <c r="PJ28" s="117"/>
      <c r="PK28" s="117"/>
      <c r="PL28" s="117"/>
      <c r="PM28" s="117"/>
      <c r="PN28" s="117"/>
      <c r="PO28" s="117"/>
      <c r="PP28" s="117"/>
      <c r="PQ28" s="117"/>
      <c r="PR28" s="117"/>
      <c r="PS28" s="117"/>
      <c r="PT28" s="117"/>
      <c r="PU28" s="117"/>
      <c r="PV28" s="117"/>
      <c r="PW28" s="117"/>
      <c r="PX28" s="117"/>
      <c r="PY28" s="117"/>
      <c r="PZ28" s="117"/>
      <c r="QA28" s="117"/>
      <c r="QB28" s="117"/>
      <c r="QC28" s="117"/>
      <c r="QD28" s="117"/>
      <c r="QE28" s="117"/>
      <c r="QF28" s="117"/>
      <c r="QG28" s="117"/>
      <c r="QH28" s="117"/>
      <c r="QI28" s="117"/>
      <c r="QJ28" s="117"/>
      <c r="QK28" s="117"/>
      <c r="QL28" s="117"/>
      <c r="QM28" s="117"/>
      <c r="QN28" s="117"/>
      <c r="QO28" s="117"/>
      <c r="QP28" s="117"/>
      <c r="QQ28" s="117"/>
      <c r="QR28" s="117"/>
      <c r="QS28" s="117"/>
      <c r="QT28" s="117"/>
      <c r="QU28" s="117"/>
      <c r="QV28" s="117"/>
      <c r="QW28" s="117"/>
      <c r="QX28" s="117"/>
      <c r="QY28" s="117"/>
      <c r="QZ28" s="117"/>
      <c r="RA28" s="117"/>
      <c r="RB28" s="117"/>
      <c r="RC28" s="117"/>
      <c r="RD28" s="117"/>
      <c r="RE28" s="117"/>
      <c r="RF28" s="117"/>
      <c r="RG28" s="117"/>
      <c r="RH28" s="117"/>
      <c r="RI28" s="117"/>
      <c r="RJ28" s="117"/>
      <c r="RK28" s="117"/>
      <c r="RL28" s="117"/>
      <c r="RM28" s="117"/>
      <c r="RN28" s="117"/>
      <c r="RO28" s="117"/>
      <c r="RP28" s="117"/>
      <c r="RQ28" s="117"/>
      <c r="RR28" s="117"/>
      <c r="RS28" s="117"/>
      <c r="RT28" s="117"/>
      <c r="RU28" s="117"/>
      <c r="RV28" s="117"/>
      <c r="RW28" s="117"/>
      <c r="RX28" s="117"/>
      <c r="RY28" s="117"/>
      <c r="RZ28" s="117"/>
      <c r="SA28" s="117"/>
      <c r="SB28" s="117"/>
      <c r="SC28" s="117"/>
      <c r="SD28" s="117"/>
      <c r="SE28" s="117"/>
      <c r="SF28" s="117"/>
      <c r="SG28" s="117"/>
      <c r="SH28" s="117"/>
      <c r="SI28" s="117"/>
      <c r="SJ28" s="117"/>
      <c r="SK28" s="117"/>
      <c r="SL28" s="117"/>
      <c r="SM28" s="117"/>
      <c r="SN28" s="117"/>
      <c r="SO28" s="117"/>
      <c r="SP28" s="117"/>
      <c r="SQ28" s="117"/>
      <c r="SR28" s="117"/>
      <c r="SS28" s="117"/>
      <c r="ST28" s="117"/>
      <c r="SU28" s="117"/>
      <c r="SV28" s="117"/>
      <c r="SW28" s="117"/>
      <c r="SX28" s="117"/>
      <c r="SY28" s="117"/>
      <c r="SZ28" s="117"/>
      <c r="TA28" s="117"/>
      <c r="TB28" s="117"/>
      <c r="TC28" s="117"/>
      <c r="TD28" s="117"/>
      <c r="TE28" s="117"/>
      <c r="TF28" s="117"/>
      <c r="TG28" s="117"/>
      <c r="TH28" s="117"/>
      <c r="TI28" s="117"/>
      <c r="TJ28" s="117"/>
      <c r="TK28" s="117"/>
      <c r="TL28" s="117"/>
      <c r="TM28" s="117"/>
      <c r="TN28" s="117"/>
      <c r="TO28" s="117"/>
      <c r="TP28" s="117"/>
      <c r="TQ28" s="117"/>
      <c r="TR28" s="117"/>
      <c r="TS28" s="117"/>
      <c r="TT28" s="117"/>
      <c r="TU28" s="117"/>
      <c r="TV28" s="117"/>
      <c r="TW28" s="117"/>
      <c r="TX28" s="117"/>
      <c r="TY28" s="117"/>
      <c r="TZ28" s="117"/>
      <c r="UA28" s="117"/>
      <c r="UB28" s="117"/>
      <c r="UC28" s="117"/>
      <c r="UD28" s="117"/>
      <c r="UE28" s="117"/>
      <c r="UF28" s="117"/>
      <c r="UG28" s="117"/>
      <c r="UH28" s="117"/>
      <c r="UI28" s="117"/>
      <c r="UJ28" s="117"/>
      <c r="UK28" s="117"/>
      <c r="UL28" s="117"/>
      <c r="UM28" s="117"/>
      <c r="UN28" s="117"/>
      <c r="UO28" s="117"/>
      <c r="UP28" s="117"/>
      <c r="UQ28" s="117"/>
      <c r="UR28" s="117"/>
      <c r="US28" s="117"/>
      <c r="UT28" s="117"/>
      <c r="UU28" s="117"/>
      <c r="UV28" s="117"/>
      <c r="UW28" s="117"/>
      <c r="UX28" s="117"/>
      <c r="UY28" s="117"/>
      <c r="UZ28" s="117"/>
      <c r="VA28" s="117"/>
      <c r="VB28" s="117"/>
      <c r="VC28" s="117"/>
      <c r="VD28" s="117"/>
      <c r="VE28" s="117"/>
      <c r="VF28" s="117"/>
      <c r="VG28" s="117"/>
      <c r="VH28" s="117"/>
      <c r="VI28" s="117"/>
      <c r="VJ28" s="117"/>
      <c r="VK28" s="117"/>
      <c r="VL28" s="117"/>
      <c r="VM28" s="117"/>
      <c r="VN28" s="117"/>
      <c r="VO28" s="117"/>
      <c r="VP28" s="117"/>
      <c r="VQ28" s="117"/>
      <c r="VR28" s="117"/>
      <c r="VS28" s="117"/>
      <c r="VT28" s="117"/>
      <c r="VU28" s="117"/>
      <c r="VV28" s="117"/>
      <c r="VW28" s="117"/>
      <c r="VX28" s="117"/>
      <c r="VY28" s="117"/>
      <c r="VZ28" s="117"/>
      <c r="WA28" s="117"/>
      <c r="WB28" s="117"/>
      <c r="WC28" s="117"/>
      <c r="WD28" s="117"/>
      <c r="WE28" s="117"/>
      <c r="WF28" s="117"/>
      <c r="WG28" s="117"/>
      <c r="WH28" s="117"/>
      <c r="WI28" s="117"/>
      <c r="WJ28" s="117"/>
      <c r="WK28" s="117"/>
      <c r="WL28" s="117"/>
      <c r="WM28" s="117"/>
      <c r="WN28" s="117"/>
      <c r="WO28" s="117"/>
      <c r="WP28" s="117"/>
      <c r="WQ28" s="117"/>
      <c r="WR28" s="117"/>
      <c r="WS28" s="117"/>
      <c r="WT28" s="117"/>
      <c r="WU28" s="117"/>
      <c r="WV28" s="117"/>
      <c r="WW28" s="117"/>
      <c r="WX28" s="117"/>
      <c r="WY28" s="117"/>
      <c r="WZ28" s="117"/>
      <c r="XA28" s="117"/>
      <c r="XB28" s="117"/>
      <c r="XC28" s="117"/>
      <c r="XD28" s="117"/>
      <c r="XE28" s="117"/>
      <c r="XF28" s="117"/>
      <c r="XG28" s="117"/>
      <c r="XH28" s="117"/>
      <c r="XI28" s="117"/>
      <c r="XJ28" s="117"/>
      <c r="XK28" s="117"/>
      <c r="XL28" s="117"/>
      <c r="XM28" s="117"/>
      <c r="XN28" s="117"/>
      <c r="XO28" s="117"/>
      <c r="XP28" s="117"/>
      <c r="XQ28" s="117"/>
      <c r="XR28" s="117"/>
      <c r="XS28" s="117"/>
      <c r="XT28" s="117"/>
      <c r="XU28" s="117"/>
      <c r="XV28" s="117"/>
      <c r="XW28" s="117"/>
      <c r="XX28" s="117"/>
      <c r="XY28" s="117"/>
      <c r="XZ28" s="117"/>
      <c r="YA28" s="117"/>
      <c r="YB28" s="117"/>
      <c r="YC28" s="117"/>
      <c r="YD28" s="117"/>
      <c r="YE28" s="117"/>
      <c r="YF28" s="117"/>
      <c r="YG28" s="117"/>
      <c r="YH28" s="117"/>
      <c r="YI28" s="117"/>
      <c r="YJ28" s="117"/>
      <c r="YK28" s="117"/>
      <c r="YL28" s="117"/>
      <c r="YM28" s="117"/>
      <c r="YN28" s="117"/>
      <c r="YO28" s="117"/>
      <c r="YP28" s="117"/>
      <c r="YQ28" s="117"/>
      <c r="YR28" s="117"/>
      <c r="YS28" s="117"/>
      <c r="YT28" s="117"/>
      <c r="YU28" s="117"/>
      <c r="YV28" s="117"/>
      <c r="YW28" s="117"/>
      <c r="YX28" s="117"/>
      <c r="YY28" s="117"/>
      <c r="YZ28" s="117"/>
      <c r="ZA28" s="117"/>
      <c r="ZB28" s="117"/>
      <c r="ZC28" s="117"/>
      <c r="ZD28" s="117"/>
      <c r="ZE28" s="117"/>
      <c r="ZF28" s="117"/>
      <c r="ZG28" s="117"/>
      <c r="ZH28" s="117"/>
      <c r="ZI28" s="117"/>
      <c r="ZJ28" s="117"/>
      <c r="ZK28" s="117"/>
      <c r="ZL28" s="117"/>
      <c r="ZM28" s="117"/>
      <c r="ZN28" s="117"/>
      <c r="ZO28" s="117"/>
      <c r="ZP28" s="117"/>
      <c r="ZQ28" s="117"/>
      <c r="ZR28" s="117"/>
      <c r="ZS28" s="117"/>
      <c r="ZT28" s="117"/>
      <c r="ZU28" s="117"/>
      <c r="ZV28" s="117"/>
      <c r="ZW28" s="117"/>
      <c r="ZX28" s="117"/>
      <c r="ZY28" s="117"/>
      <c r="ZZ28" s="117"/>
      <c r="AAA28" s="117"/>
      <c r="AAB28" s="117"/>
      <c r="AAC28" s="117"/>
      <c r="AAD28" s="117"/>
      <c r="AAE28" s="117"/>
      <c r="AAF28" s="117"/>
      <c r="AAG28" s="117"/>
      <c r="AAH28" s="117"/>
      <c r="AAI28" s="117"/>
      <c r="AAJ28" s="117"/>
      <c r="AAK28" s="117"/>
      <c r="AAL28" s="117"/>
      <c r="AAM28" s="117"/>
      <c r="AAN28" s="117"/>
      <c r="AAO28" s="117"/>
      <c r="AAP28" s="117"/>
      <c r="AAQ28" s="117"/>
      <c r="AAR28" s="117"/>
      <c r="AAS28" s="117"/>
      <c r="AAT28" s="117"/>
      <c r="AAU28" s="117"/>
      <c r="AAV28" s="117"/>
      <c r="AAW28" s="117"/>
      <c r="AAX28" s="117"/>
      <c r="AAY28" s="117"/>
      <c r="AAZ28" s="117"/>
      <c r="ABA28" s="117"/>
      <c r="ABB28" s="117"/>
      <c r="ABC28" s="117"/>
      <c r="ABD28" s="117"/>
      <c r="ABE28" s="117"/>
      <c r="ABF28" s="117"/>
      <c r="ABG28" s="117"/>
      <c r="ABH28" s="117"/>
      <c r="ABI28" s="117"/>
      <c r="ABJ28" s="117"/>
      <c r="ABK28" s="117"/>
      <c r="ABL28" s="117"/>
      <c r="ABM28" s="117"/>
      <c r="ABN28" s="117"/>
      <c r="ABO28" s="117"/>
      <c r="ABP28" s="117"/>
      <c r="ABQ28" s="117"/>
      <c r="ABR28" s="117"/>
      <c r="ABS28" s="117"/>
      <c r="ABT28" s="117"/>
      <c r="ABU28" s="117"/>
      <c r="ABV28" s="117"/>
      <c r="ABW28" s="117"/>
      <c r="ABX28" s="117"/>
      <c r="ABY28" s="117"/>
      <c r="ABZ28" s="117"/>
      <c r="ACA28" s="117"/>
      <c r="ACB28" s="117"/>
      <c r="ACC28" s="117"/>
      <c r="ACD28" s="117"/>
      <c r="ACE28" s="117"/>
      <c r="ACF28" s="117"/>
      <c r="ACG28" s="117"/>
      <c r="ACH28" s="117"/>
      <c r="ACI28" s="117"/>
      <c r="ACJ28" s="117"/>
      <c r="ACK28" s="117"/>
      <c r="ACL28" s="117"/>
      <c r="ACM28" s="117"/>
      <c r="ACN28" s="117"/>
      <c r="ACO28" s="117"/>
      <c r="ACP28" s="117"/>
      <c r="ACQ28" s="117"/>
      <c r="ACR28" s="117"/>
      <c r="ACS28" s="117"/>
      <c r="ACT28" s="117"/>
      <c r="ACU28" s="117"/>
      <c r="ACV28" s="117"/>
      <c r="ACW28" s="117"/>
      <c r="ACX28" s="117"/>
      <c r="ACY28" s="117"/>
      <c r="ACZ28" s="117"/>
      <c r="ADA28" s="117"/>
      <c r="ADB28" s="117"/>
      <c r="ADC28" s="117"/>
      <c r="ADD28" s="117"/>
      <c r="ADE28" s="117"/>
      <c r="ADF28" s="117"/>
      <c r="ADG28" s="117"/>
      <c r="ADH28" s="117"/>
      <c r="ADI28" s="117"/>
      <c r="ADJ28" s="117"/>
      <c r="ADK28" s="117"/>
      <c r="ADL28" s="117"/>
      <c r="ADM28" s="117"/>
      <c r="ADN28" s="117"/>
      <c r="ADO28" s="117"/>
      <c r="ADP28" s="117"/>
      <c r="ADQ28" s="117"/>
      <c r="ADR28" s="117"/>
      <c r="ADS28" s="117"/>
      <c r="ADT28" s="117"/>
      <c r="ADU28" s="117"/>
      <c r="ADV28" s="117"/>
      <c r="ADW28" s="117"/>
      <c r="ADX28" s="117"/>
      <c r="ADY28" s="117"/>
      <c r="ADZ28" s="117"/>
      <c r="AEA28" s="117"/>
      <c r="AEB28" s="117"/>
      <c r="AEC28" s="117"/>
      <c r="AED28" s="117"/>
      <c r="AEE28" s="117"/>
      <c r="AEF28" s="117"/>
      <c r="AEG28" s="117"/>
      <c r="AEH28" s="117"/>
      <c r="AEI28" s="117"/>
      <c r="AEJ28" s="117"/>
      <c r="AEK28" s="117"/>
      <c r="AEL28" s="117"/>
      <c r="AEM28" s="117"/>
      <c r="AEN28" s="117"/>
      <c r="AEO28" s="117"/>
      <c r="AEP28" s="117"/>
      <c r="AEQ28" s="117"/>
      <c r="AER28" s="117"/>
      <c r="AES28" s="117"/>
      <c r="AET28" s="117"/>
      <c r="AEU28" s="117"/>
      <c r="AEV28" s="117"/>
      <c r="AEW28" s="117"/>
      <c r="AEX28" s="117"/>
      <c r="AEY28" s="117"/>
      <c r="AEZ28" s="117"/>
      <c r="AFA28" s="117"/>
      <c r="AFB28" s="117"/>
      <c r="AFC28" s="117"/>
      <c r="AFD28" s="117"/>
      <c r="AFE28" s="117"/>
      <c r="AFF28" s="117"/>
      <c r="AFG28" s="117"/>
      <c r="AFH28" s="117"/>
      <c r="AFI28" s="117"/>
      <c r="AFJ28" s="117"/>
      <c r="AFK28" s="117"/>
      <c r="AFL28" s="117"/>
      <c r="AFM28" s="117"/>
      <c r="AFN28" s="117"/>
      <c r="AFO28" s="117"/>
      <c r="AFP28" s="117"/>
      <c r="AFQ28" s="117"/>
      <c r="AFR28" s="117"/>
      <c r="AFS28" s="117"/>
      <c r="AFT28" s="117"/>
      <c r="AFU28" s="117"/>
      <c r="AFV28" s="117"/>
      <c r="AFW28" s="117"/>
      <c r="AFX28" s="117"/>
      <c r="AFY28" s="117"/>
      <c r="AFZ28" s="117"/>
      <c r="AGA28" s="117"/>
      <c r="AGB28" s="117"/>
      <c r="AGC28" s="117"/>
      <c r="AGD28" s="117"/>
      <c r="AGE28" s="117"/>
      <c r="AGF28" s="117"/>
      <c r="AGG28" s="117"/>
      <c r="AGH28" s="117"/>
      <c r="AGI28" s="117"/>
      <c r="AGJ28" s="117"/>
      <c r="AGK28" s="117"/>
      <c r="AGL28" s="117"/>
      <c r="AGM28" s="117"/>
      <c r="AGN28" s="117"/>
      <c r="AGO28" s="117"/>
      <c r="AGP28" s="117"/>
      <c r="AGQ28" s="117"/>
      <c r="AGR28" s="117"/>
      <c r="AGS28" s="117"/>
      <c r="AGT28" s="117"/>
      <c r="AGU28" s="117"/>
      <c r="AGV28" s="117"/>
      <c r="AGW28" s="117"/>
      <c r="AGX28" s="117"/>
      <c r="AGY28" s="117"/>
      <c r="AGZ28" s="117"/>
      <c r="AHA28" s="117"/>
      <c r="AHB28" s="117"/>
      <c r="AHC28" s="117"/>
      <c r="AHD28" s="117"/>
      <c r="AHE28" s="117"/>
      <c r="AHF28" s="117"/>
      <c r="AHG28" s="117"/>
      <c r="AHH28" s="117"/>
      <c r="AHI28" s="117"/>
      <c r="AHJ28" s="117"/>
      <c r="AHK28" s="117"/>
      <c r="AHL28" s="117"/>
      <c r="AHM28" s="117"/>
      <c r="AHN28" s="117"/>
      <c r="AHO28" s="117"/>
      <c r="AHP28" s="117"/>
      <c r="AHQ28" s="117"/>
      <c r="AHR28" s="117"/>
      <c r="AHS28" s="117"/>
      <c r="AHT28" s="117"/>
      <c r="AHU28" s="117"/>
      <c r="AHV28" s="117"/>
      <c r="AHW28" s="117"/>
      <c r="AHX28" s="117"/>
      <c r="AHY28" s="117"/>
      <c r="AHZ28" s="117"/>
      <c r="AIA28" s="117"/>
      <c r="AIB28" s="117"/>
      <c r="AIC28" s="117"/>
      <c r="AID28" s="117"/>
      <c r="AIE28" s="117"/>
      <c r="AIF28" s="117"/>
      <c r="AIG28" s="117"/>
      <c r="AIH28" s="117"/>
      <c r="AII28" s="117"/>
      <c r="AIJ28" s="117"/>
      <c r="AIK28" s="117"/>
      <c r="AIL28" s="117"/>
      <c r="AIM28" s="117"/>
      <c r="AIN28" s="117"/>
      <c r="AIO28" s="117"/>
      <c r="AIP28" s="117"/>
      <c r="AIQ28" s="117"/>
      <c r="AIR28" s="117"/>
      <c r="AIS28" s="117"/>
      <c r="AIT28" s="117"/>
      <c r="AIU28" s="117"/>
      <c r="AIV28" s="117"/>
      <c r="AIW28" s="117"/>
      <c r="AIX28" s="117"/>
      <c r="AIY28" s="117"/>
      <c r="AIZ28" s="117"/>
      <c r="AJA28" s="117"/>
      <c r="AJB28" s="117"/>
      <c r="AJC28" s="117"/>
      <c r="AJD28" s="117"/>
      <c r="AJE28" s="117"/>
      <c r="AJF28" s="117"/>
      <c r="AJG28" s="117"/>
      <c r="AJH28" s="117"/>
      <c r="AJI28" s="117"/>
      <c r="AJJ28" s="117"/>
      <c r="AJK28" s="117"/>
      <c r="AJL28" s="117"/>
      <c r="AJM28" s="117"/>
      <c r="AJN28" s="117"/>
      <c r="AJO28" s="117"/>
      <c r="AJP28" s="117"/>
      <c r="AJQ28" s="117"/>
      <c r="AJR28" s="117"/>
      <c r="AJS28" s="117"/>
      <c r="AJT28" s="117"/>
      <c r="AJU28" s="117"/>
      <c r="AJV28" s="117"/>
      <c r="AJW28" s="117"/>
      <c r="AJX28" s="117"/>
      <c r="AJY28" s="117"/>
      <c r="AJZ28" s="117"/>
      <c r="AKA28" s="117"/>
      <c r="AKB28" s="117"/>
      <c r="AKC28" s="117"/>
      <c r="AKD28" s="117"/>
      <c r="AKE28" s="117"/>
      <c r="AKF28" s="117"/>
      <c r="AKG28" s="117"/>
      <c r="AKH28" s="117"/>
      <c r="AKI28" s="117"/>
      <c r="AKJ28" s="117"/>
      <c r="AKK28" s="117"/>
      <c r="AKL28" s="117"/>
      <c r="AKM28" s="117"/>
      <c r="AKN28" s="117"/>
      <c r="AKO28" s="117"/>
      <c r="AKP28" s="117"/>
      <c r="AKQ28" s="117"/>
      <c r="AKR28" s="117"/>
      <c r="AKS28" s="117"/>
      <c r="AKT28" s="117"/>
      <c r="AKU28" s="117"/>
      <c r="AKV28" s="117"/>
      <c r="AKW28" s="117"/>
      <c r="AKX28" s="117"/>
      <c r="AKY28" s="117"/>
      <c r="AKZ28" s="117"/>
      <c r="ALA28" s="117"/>
      <c r="ALB28" s="117"/>
      <c r="ALC28" s="117"/>
      <c r="ALD28" s="117"/>
      <c r="ALE28" s="117"/>
      <c r="ALF28" s="117"/>
      <c r="ALG28" s="117"/>
      <c r="ALH28" s="117"/>
      <c r="ALI28" s="117"/>
      <c r="ALJ28" s="117"/>
      <c r="ALK28" s="117"/>
      <c r="ALL28" s="117"/>
      <c r="ALM28" s="117"/>
      <c r="ALN28" s="117"/>
      <c r="ALO28" s="117"/>
      <c r="ALP28" s="117"/>
      <c r="ALQ28" s="117"/>
      <c r="ALR28" s="117"/>
      <c r="ALS28" s="117"/>
      <c r="ALT28" s="117"/>
      <c r="ALU28" s="117"/>
      <c r="ALV28" s="117"/>
      <c r="ALW28" s="117"/>
      <c r="ALX28" s="117"/>
      <c r="ALY28" s="117"/>
      <c r="ALZ28" s="117"/>
      <c r="AMA28" s="117"/>
      <c r="AMB28" s="117"/>
      <c r="AMC28" s="117"/>
      <c r="AMD28" s="117"/>
      <c r="AME28" s="117"/>
      <c r="AMF28" s="117"/>
      <c r="AMG28" s="117"/>
      <c r="AMH28" s="117"/>
      <c r="AMI28" s="117"/>
      <c r="AMJ28" s="117"/>
      <c r="AMK28" s="117"/>
      <c r="AML28" s="117"/>
    </row>
    <row r="29" spans="1:1026" ht="15.75">
      <c r="A29" s="109"/>
      <c r="B29" s="110" t="s">
        <v>1424</v>
      </c>
      <c r="C29" s="117"/>
      <c r="D29" s="110" t="s">
        <v>48</v>
      </c>
      <c r="E29" s="135"/>
      <c r="F29" s="135"/>
      <c r="G29" s="136"/>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7"/>
      <c r="CQ29" s="117"/>
      <c r="CR29" s="117"/>
      <c r="CS29" s="117"/>
      <c r="CT29" s="117"/>
      <c r="CU29" s="117"/>
      <c r="CV29" s="117"/>
      <c r="CW29" s="117"/>
      <c r="CX29" s="117"/>
      <c r="CY29" s="117"/>
      <c r="CZ29" s="117"/>
      <c r="DA29" s="117"/>
      <c r="DB29" s="117"/>
      <c r="DC29" s="117"/>
      <c r="DD29" s="117"/>
      <c r="DE29" s="117"/>
      <c r="DF29" s="117"/>
      <c r="DG29" s="117"/>
      <c r="DH29" s="117"/>
      <c r="DI29" s="117"/>
      <c r="DJ29" s="117"/>
      <c r="DK29" s="117"/>
      <c r="DL29" s="117"/>
      <c r="DM29" s="117"/>
      <c r="DN29" s="117"/>
      <c r="DO29" s="117"/>
      <c r="DP29" s="117"/>
      <c r="DQ29" s="117"/>
      <c r="DR29" s="117"/>
      <c r="DS29" s="117"/>
      <c r="DT29" s="117"/>
      <c r="DU29" s="117"/>
      <c r="DV29" s="117"/>
      <c r="DW29" s="117"/>
      <c r="DX29" s="117"/>
      <c r="DY29" s="117"/>
      <c r="DZ29" s="117"/>
      <c r="EA29" s="117"/>
      <c r="EB29" s="117"/>
      <c r="EC29" s="117"/>
      <c r="ED29" s="117"/>
      <c r="EE29" s="117"/>
      <c r="EF29" s="117"/>
      <c r="EG29" s="117"/>
      <c r="EH29" s="117"/>
      <c r="EI29" s="117"/>
      <c r="EJ29" s="117"/>
      <c r="EK29" s="117"/>
      <c r="EL29" s="117"/>
      <c r="EM29" s="117"/>
      <c r="EN29" s="117"/>
      <c r="EO29" s="117"/>
      <c r="EP29" s="117"/>
      <c r="EQ29" s="117"/>
      <c r="ER29" s="117"/>
      <c r="ES29" s="117"/>
      <c r="ET29" s="117"/>
      <c r="EU29" s="117"/>
      <c r="EV29" s="117"/>
      <c r="EW29" s="117"/>
      <c r="EX29" s="117"/>
      <c r="EY29" s="117"/>
      <c r="EZ29" s="117"/>
      <c r="FA29" s="117"/>
      <c r="FB29" s="117"/>
      <c r="FC29" s="117"/>
      <c r="FD29" s="117"/>
      <c r="FE29" s="117"/>
      <c r="FF29" s="117"/>
      <c r="FG29" s="117"/>
      <c r="FH29" s="117"/>
      <c r="FI29" s="117"/>
      <c r="FJ29" s="117"/>
      <c r="FK29" s="117"/>
      <c r="FL29" s="117"/>
      <c r="FM29" s="117"/>
      <c r="FN29" s="117"/>
      <c r="FO29" s="117"/>
      <c r="FP29" s="117"/>
      <c r="FQ29" s="117"/>
      <c r="FR29" s="117"/>
      <c r="FS29" s="117"/>
      <c r="FT29" s="117"/>
      <c r="FU29" s="117"/>
      <c r="FV29" s="117"/>
      <c r="FW29" s="117"/>
      <c r="FX29" s="117"/>
      <c r="FY29" s="117"/>
      <c r="FZ29" s="117"/>
      <c r="GA29" s="117"/>
      <c r="GB29" s="117"/>
      <c r="GC29" s="117"/>
      <c r="GD29" s="117"/>
      <c r="GE29" s="117"/>
      <c r="GF29" s="117"/>
      <c r="GG29" s="117"/>
      <c r="GH29" s="117"/>
      <c r="GI29" s="117"/>
      <c r="GJ29" s="117"/>
      <c r="GK29" s="117"/>
      <c r="GL29" s="117"/>
      <c r="GM29" s="117"/>
      <c r="GN29" s="117"/>
      <c r="GO29" s="117"/>
      <c r="GP29" s="117"/>
      <c r="GQ29" s="117"/>
      <c r="GR29" s="117"/>
      <c r="GS29" s="117"/>
      <c r="GT29" s="117"/>
      <c r="GU29" s="117"/>
      <c r="GV29" s="117"/>
      <c r="GW29" s="117"/>
      <c r="GX29" s="117"/>
      <c r="GY29" s="117"/>
      <c r="GZ29" s="117"/>
      <c r="HA29" s="117"/>
      <c r="HB29" s="117"/>
      <c r="HC29" s="117"/>
      <c r="HD29" s="117"/>
      <c r="HE29" s="117"/>
      <c r="HF29" s="117"/>
      <c r="HG29" s="117"/>
      <c r="HH29" s="117"/>
      <c r="HI29" s="117"/>
      <c r="HJ29" s="117"/>
      <c r="HK29" s="117"/>
      <c r="HL29" s="117"/>
      <c r="HM29" s="117"/>
      <c r="HN29" s="117"/>
      <c r="HO29" s="117"/>
      <c r="HP29" s="117"/>
      <c r="HQ29" s="117"/>
      <c r="HR29" s="117"/>
      <c r="HS29" s="117"/>
      <c r="HT29" s="117"/>
      <c r="HU29" s="117"/>
      <c r="HV29" s="117"/>
      <c r="HW29" s="117"/>
      <c r="HX29" s="117"/>
      <c r="HY29" s="117"/>
      <c r="HZ29" s="117"/>
      <c r="IA29" s="117"/>
      <c r="IB29" s="117"/>
      <c r="IC29" s="117"/>
      <c r="ID29" s="117"/>
      <c r="IE29" s="117"/>
      <c r="IF29" s="117"/>
      <c r="IG29" s="117"/>
      <c r="IH29" s="117"/>
      <c r="II29" s="117"/>
      <c r="IJ29" s="117"/>
      <c r="IK29" s="117"/>
      <c r="IL29" s="117"/>
      <c r="IM29" s="117"/>
      <c r="IN29" s="117"/>
      <c r="IO29" s="117"/>
      <c r="IP29" s="117"/>
      <c r="IQ29" s="117"/>
      <c r="IR29" s="117"/>
      <c r="IS29" s="117"/>
      <c r="IT29" s="117"/>
      <c r="IU29" s="117"/>
      <c r="IV29" s="117"/>
      <c r="IW29" s="117"/>
      <c r="IX29" s="117"/>
      <c r="IY29" s="117"/>
      <c r="IZ29" s="117"/>
      <c r="JA29" s="117"/>
      <c r="JB29" s="117"/>
      <c r="JC29" s="117"/>
      <c r="JD29" s="117"/>
      <c r="JE29" s="117"/>
      <c r="JF29" s="117"/>
      <c r="JG29" s="117"/>
      <c r="JH29" s="117"/>
      <c r="JI29" s="117"/>
      <c r="JJ29" s="117"/>
      <c r="JK29" s="117"/>
      <c r="JL29" s="117"/>
      <c r="JM29" s="117"/>
      <c r="JN29" s="117"/>
      <c r="JO29" s="117"/>
      <c r="JP29" s="117"/>
      <c r="JQ29" s="117"/>
      <c r="JR29" s="117"/>
      <c r="JS29" s="117"/>
      <c r="JT29" s="117"/>
      <c r="JU29" s="117"/>
      <c r="JV29" s="117"/>
      <c r="JW29" s="117"/>
      <c r="JX29" s="117"/>
      <c r="JY29" s="117"/>
      <c r="JZ29" s="117"/>
      <c r="KA29" s="117"/>
      <c r="KB29" s="117"/>
      <c r="KC29" s="117"/>
      <c r="KD29" s="117"/>
      <c r="KE29" s="117"/>
      <c r="KF29" s="117"/>
      <c r="KG29" s="117"/>
      <c r="KH29" s="117"/>
      <c r="KI29" s="117"/>
      <c r="KJ29" s="117"/>
      <c r="KK29" s="117"/>
      <c r="KL29" s="117"/>
      <c r="KM29" s="117"/>
      <c r="KN29" s="117"/>
      <c r="KO29" s="117"/>
      <c r="KP29" s="117"/>
      <c r="KQ29" s="117"/>
      <c r="KR29" s="117"/>
      <c r="KS29" s="117"/>
      <c r="KT29" s="117"/>
      <c r="KU29" s="117"/>
      <c r="KV29" s="117"/>
      <c r="KW29" s="117"/>
      <c r="KX29" s="117"/>
      <c r="KY29" s="117"/>
      <c r="KZ29" s="117"/>
      <c r="LA29" s="117"/>
      <c r="LB29" s="117"/>
      <c r="LC29" s="117"/>
      <c r="LD29" s="117"/>
      <c r="LE29" s="117"/>
      <c r="LF29" s="117"/>
      <c r="LG29" s="117"/>
      <c r="LH29" s="117"/>
      <c r="LI29" s="117"/>
      <c r="LJ29" s="117"/>
      <c r="LK29" s="117"/>
      <c r="LL29" s="117"/>
      <c r="LM29" s="117"/>
      <c r="LN29" s="117"/>
      <c r="LO29" s="117"/>
      <c r="LP29" s="117"/>
      <c r="LQ29" s="117"/>
      <c r="LR29" s="117"/>
      <c r="LS29" s="117"/>
      <c r="LT29" s="117"/>
      <c r="LU29" s="117"/>
      <c r="LV29" s="117"/>
      <c r="LW29" s="117"/>
      <c r="LX29" s="117"/>
      <c r="LY29" s="117"/>
      <c r="LZ29" s="117"/>
      <c r="MA29" s="117"/>
      <c r="MB29" s="117"/>
      <c r="MC29" s="117"/>
      <c r="MD29" s="117"/>
      <c r="ME29" s="117"/>
      <c r="MF29" s="117"/>
      <c r="MG29" s="117"/>
      <c r="MH29" s="117"/>
      <c r="MI29" s="117"/>
      <c r="MJ29" s="117"/>
      <c r="MK29" s="117"/>
      <c r="ML29" s="117"/>
      <c r="MM29" s="117"/>
      <c r="MN29" s="117"/>
      <c r="MO29" s="117"/>
      <c r="MP29" s="117"/>
      <c r="MQ29" s="117"/>
      <c r="MR29" s="117"/>
      <c r="MS29" s="117"/>
      <c r="MT29" s="117"/>
      <c r="MU29" s="117"/>
      <c r="MV29" s="117"/>
      <c r="MW29" s="117"/>
      <c r="MX29" s="117"/>
      <c r="MY29" s="117"/>
      <c r="MZ29" s="117"/>
      <c r="NA29" s="117"/>
      <c r="NB29" s="117"/>
      <c r="NC29" s="117"/>
      <c r="ND29" s="117"/>
      <c r="NE29" s="117"/>
      <c r="NF29" s="117"/>
      <c r="NG29" s="117"/>
      <c r="NH29" s="117"/>
      <c r="NI29" s="117"/>
      <c r="NJ29" s="117"/>
      <c r="NK29" s="117"/>
      <c r="NL29" s="117"/>
      <c r="NM29" s="117"/>
      <c r="NN29" s="117"/>
      <c r="NO29" s="117"/>
      <c r="NP29" s="117"/>
      <c r="NQ29" s="117"/>
      <c r="NR29" s="117"/>
      <c r="NS29" s="117"/>
      <c r="NT29" s="117"/>
      <c r="NU29" s="117"/>
      <c r="NV29" s="117"/>
      <c r="NW29" s="117"/>
      <c r="NX29" s="117"/>
      <c r="NY29" s="117"/>
      <c r="NZ29" s="117"/>
      <c r="OA29" s="117"/>
      <c r="OB29" s="117"/>
      <c r="OC29" s="117"/>
      <c r="OD29" s="117"/>
      <c r="OE29" s="117"/>
      <c r="OF29" s="117"/>
      <c r="OG29" s="117"/>
      <c r="OH29" s="117"/>
      <c r="OI29" s="117"/>
      <c r="OJ29" s="117"/>
      <c r="OK29" s="117"/>
      <c r="OL29" s="117"/>
      <c r="OM29" s="117"/>
      <c r="ON29" s="117"/>
      <c r="OO29" s="117"/>
      <c r="OP29" s="117"/>
      <c r="OQ29" s="117"/>
      <c r="OR29" s="117"/>
      <c r="OS29" s="117"/>
      <c r="OT29" s="117"/>
      <c r="OU29" s="117"/>
      <c r="OV29" s="117"/>
      <c r="OW29" s="117"/>
      <c r="OX29" s="117"/>
      <c r="OY29" s="117"/>
      <c r="OZ29" s="117"/>
      <c r="PA29" s="117"/>
      <c r="PB29" s="117"/>
      <c r="PC29" s="117"/>
      <c r="PD29" s="117"/>
      <c r="PE29" s="117"/>
      <c r="PF29" s="117"/>
      <c r="PG29" s="117"/>
      <c r="PH29" s="117"/>
      <c r="PI29" s="117"/>
      <c r="PJ29" s="117"/>
      <c r="PK29" s="117"/>
      <c r="PL29" s="117"/>
      <c r="PM29" s="117"/>
      <c r="PN29" s="117"/>
      <c r="PO29" s="117"/>
      <c r="PP29" s="117"/>
      <c r="PQ29" s="117"/>
      <c r="PR29" s="117"/>
      <c r="PS29" s="117"/>
      <c r="PT29" s="117"/>
      <c r="PU29" s="117"/>
      <c r="PV29" s="117"/>
      <c r="PW29" s="117"/>
      <c r="PX29" s="117"/>
      <c r="PY29" s="117"/>
      <c r="PZ29" s="117"/>
      <c r="QA29" s="117"/>
      <c r="QB29" s="117"/>
      <c r="QC29" s="117"/>
      <c r="QD29" s="117"/>
      <c r="QE29" s="117"/>
      <c r="QF29" s="117"/>
      <c r="QG29" s="117"/>
      <c r="QH29" s="117"/>
      <c r="QI29" s="117"/>
      <c r="QJ29" s="117"/>
      <c r="QK29" s="117"/>
      <c r="QL29" s="117"/>
      <c r="QM29" s="117"/>
      <c r="QN29" s="117"/>
      <c r="QO29" s="117"/>
      <c r="QP29" s="117"/>
      <c r="QQ29" s="117"/>
      <c r="QR29" s="117"/>
      <c r="QS29" s="117"/>
      <c r="QT29" s="117"/>
      <c r="QU29" s="117"/>
      <c r="QV29" s="117"/>
      <c r="QW29" s="117"/>
      <c r="QX29" s="117"/>
      <c r="QY29" s="117"/>
      <c r="QZ29" s="117"/>
      <c r="RA29" s="117"/>
      <c r="RB29" s="117"/>
      <c r="RC29" s="117"/>
      <c r="RD29" s="117"/>
      <c r="RE29" s="117"/>
      <c r="RF29" s="117"/>
      <c r="RG29" s="117"/>
      <c r="RH29" s="117"/>
      <c r="RI29" s="117"/>
      <c r="RJ29" s="117"/>
      <c r="RK29" s="117"/>
      <c r="RL29" s="117"/>
      <c r="RM29" s="117"/>
      <c r="RN29" s="117"/>
      <c r="RO29" s="117"/>
      <c r="RP29" s="117"/>
      <c r="RQ29" s="117"/>
      <c r="RR29" s="117"/>
      <c r="RS29" s="117"/>
      <c r="RT29" s="117"/>
      <c r="RU29" s="117"/>
      <c r="RV29" s="117"/>
      <c r="RW29" s="117"/>
      <c r="RX29" s="117"/>
      <c r="RY29" s="117"/>
      <c r="RZ29" s="117"/>
      <c r="SA29" s="117"/>
      <c r="SB29" s="117"/>
      <c r="SC29" s="117"/>
      <c r="SD29" s="117"/>
      <c r="SE29" s="117"/>
      <c r="SF29" s="117"/>
      <c r="SG29" s="117"/>
      <c r="SH29" s="117"/>
      <c r="SI29" s="117"/>
      <c r="SJ29" s="117"/>
      <c r="SK29" s="117"/>
      <c r="SL29" s="117"/>
      <c r="SM29" s="117"/>
      <c r="SN29" s="117"/>
      <c r="SO29" s="117"/>
      <c r="SP29" s="117"/>
      <c r="SQ29" s="117"/>
      <c r="SR29" s="117"/>
      <c r="SS29" s="117"/>
      <c r="ST29" s="117"/>
      <c r="SU29" s="117"/>
      <c r="SV29" s="117"/>
      <c r="SW29" s="117"/>
      <c r="SX29" s="117"/>
      <c r="SY29" s="117"/>
      <c r="SZ29" s="117"/>
      <c r="TA29" s="117"/>
      <c r="TB29" s="117"/>
      <c r="TC29" s="117"/>
      <c r="TD29" s="117"/>
      <c r="TE29" s="117"/>
      <c r="TF29" s="117"/>
      <c r="TG29" s="117"/>
      <c r="TH29" s="117"/>
      <c r="TI29" s="117"/>
      <c r="TJ29" s="117"/>
      <c r="TK29" s="117"/>
      <c r="TL29" s="117"/>
      <c r="TM29" s="117"/>
      <c r="TN29" s="117"/>
      <c r="TO29" s="117"/>
      <c r="TP29" s="117"/>
      <c r="TQ29" s="117"/>
      <c r="TR29" s="117"/>
      <c r="TS29" s="117"/>
      <c r="TT29" s="117"/>
      <c r="TU29" s="117"/>
      <c r="TV29" s="117"/>
      <c r="TW29" s="117"/>
      <c r="TX29" s="117"/>
      <c r="TY29" s="117"/>
      <c r="TZ29" s="117"/>
      <c r="UA29" s="117"/>
      <c r="UB29" s="117"/>
      <c r="UC29" s="117"/>
      <c r="UD29" s="117"/>
      <c r="UE29" s="117"/>
      <c r="UF29" s="117"/>
      <c r="UG29" s="117"/>
      <c r="UH29" s="117"/>
      <c r="UI29" s="117"/>
      <c r="UJ29" s="117"/>
      <c r="UK29" s="117"/>
      <c r="UL29" s="117"/>
      <c r="UM29" s="117"/>
      <c r="UN29" s="117"/>
      <c r="UO29" s="117"/>
      <c r="UP29" s="117"/>
      <c r="UQ29" s="117"/>
      <c r="UR29" s="117"/>
      <c r="US29" s="117"/>
      <c r="UT29" s="117"/>
      <c r="UU29" s="117"/>
      <c r="UV29" s="117"/>
      <c r="UW29" s="117"/>
      <c r="UX29" s="117"/>
      <c r="UY29" s="117"/>
      <c r="UZ29" s="117"/>
      <c r="VA29" s="117"/>
      <c r="VB29" s="117"/>
      <c r="VC29" s="117"/>
      <c r="VD29" s="117"/>
      <c r="VE29" s="117"/>
      <c r="VF29" s="117"/>
      <c r="VG29" s="117"/>
      <c r="VH29" s="117"/>
      <c r="VI29" s="117"/>
      <c r="VJ29" s="117"/>
      <c r="VK29" s="117"/>
      <c r="VL29" s="117"/>
      <c r="VM29" s="117"/>
      <c r="VN29" s="117"/>
      <c r="VO29" s="117"/>
      <c r="VP29" s="117"/>
      <c r="VQ29" s="117"/>
      <c r="VR29" s="117"/>
      <c r="VS29" s="117"/>
      <c r="VT29" s="117"/>
      <c r="VU29" s="117"/>
      <c r="VV29" s="117"/>
      <c r="VW29" s="117"/>
      <c r="VX29" s="117"/>
      <c r="VY29" s="117"/>
      <c r="VZ29" s="117"/>
      <c r="WA29" s="117"/>
      <c r="WB29" s="117"/>
      <c r="WC29" s="117"/>
      <c r="WD29" s="117"/>
      <c r="WE29" s="117"/>
      <c r="WF29" s="117"/>
      <c r="WG29" s="117"/>
      <c r="WH29" s="117"/>
      <c r="WI29" s="117"/>
      <c r="WJ29" s="117"/>
      <c r="WK29" s="117"/>
      <c r="WL29" s="117"/>
      <c r="WM29" s="117"/>
      <c r="WN29" s="117"/>
      <c r="WO29" s="117"/>
      <c r="WP29" s="117"/>
      <c r="WQ29" s="117"/>
      <c r="WR29" s="117"/>
      <c r="WS29" s="117"/>
      <c r="WT29" s="117"/>
      <c r="WU29" s="117"/>
      <c r="WV29" s="117"/>
      <c r="WW29" s="117"/>
      <c r="WX29" s="117"/>
      <c r="WY29" s="117"/>
      <c r="WZ29" s="117"/>
      <c r="XA29" s="117"/>
      <c r="XB29" s="117"/>
      <c r="XC29" s="117"/>
      <c r="XD29" s="117"/>
      <c r="XE29" s="117"/>
      <c r="XF29" s="117"/>
      <c r="XG29" s="117"/>
      <c r="XH29" s="117"/>
      <c r="XI29" s="117"/>
      <c r="XJ29" s="117"/>
      <c r="XK29" s="117"/>
      <c r="XL29" s="117"/>
      <c r="XM29" s="117"/>
      <c r="XN29" s="117"/>
      <c r="XO29" s="117"/>
      <c r="XP29" s="117"/>
      <c r="XQ29" s="117"/>
      <c r="XR29" s="117"/>
      <c r="XS29" s="117"/>
      <c r="XT29" s="117"/>
      <c r="XU29" s="117"/>
      <c r="XV29" s="117"/>
      <c r="XW29" s="117"/>
      <c r="XX29" s="117"/>
      <c r="XY29" s="117"/>
      <c r="XZ29" s="117"/>
      <c r="YA29" s="117"/>
      <c r="YB29" s="117"/>
      <c r="YC29" s="117"/>
      <c r="YD29" s="117"/>
      <c r="YE29" s="117"/>
      <c r="YF29" s="117"/>
      <c r="YG29" s="117"/>
      <c r="YH29" s="117"/>
      <c r="YI29" s="117"/>
      <c r="YJ29" s="117"/>
      <c r="YK29" s="117"/>
      <c r="YL29" s="117"/>
      <c r="YM29" s="117"/>
      <c r="YN29" s="117"/>
      <c r="YO29" s="117"/>
      <c r="YP29" s="117"/>
      <c r="YQ29" s="117"/>
      <c r="YR29" s="117"/>
      <c r="YS29" s="117"/>
      <c r="YT29" s="117"/>
      <c r="YU29" s="117"/>
      <c r="YV29" s="117"/>
      <c r="YW29" s="117"/>
      <c r="YX29" s="117"/>
      <c r="YY29" s="117"/>
      <c r="YZ29" s="117"/>
      <c r="ZA29" s="117"/>
      <c r="ZB29" s="117"/>
      <c r="ZC29" s="117"/>
      <c r="ZD29" s="117"/>
      <c r="ZE29" s="117"/>
      <c r="ZF29" s="117"/>
      <c r="ZG29" s="117"/>
      <c r="ZH29" s="117"/>
      <c r="ZI29" s="117"/>
      <c r="ZJ29" s="117"/>
      <c r="ZK29" s="117"/>
      <c r="ZL29" s="117"/>
      <c r="ZM29" s="117"/>
      <c r="ZN29" s="117"/>
      <c r="ZO29" s="117"/>
      <c r="ZP29" s="117"/>
      <c r="ZQ29" s="117"/>
      <c r="ZR29" s="117"/>
      <c r="ZS29" s="117"/>
      <c r="ZT29" s="117"/>
      <c r="ZU29" s="117"/>
      <c r="ZV29" s="117"/>
      <c r="ZW29" s="117"/>
      <c r="ZX29" s="117"/>
      <c r="ZY29" s="117"/>
      <c r="ZZ29" s="117"/>
      <c r="AAA29" s="117"/>
      <c r="AAB29" s="117"/>
      <c r="AAC29" s="117"/>
      <c r="AAD29" s="117"/>
      <c r="AAE29" s="117"/>
      <c r="AAF29" s="117"/>
      <c r="AAG29" s="117"/>
      <c r="AAH29" s="117"/>
      <c r="AAI29" s="117"/>
      <c r="AAJ29" s="117"/>
      <c r="AAK29" s="117"/>
      <c r="AAL29" s="117"/>
      <c r="AAM29" s="117"/>
      <c r="AAN29" s="117"/>
      <c r="AAO29" s="117"/>
      <c r="AAP29" s="117"/>
      <c r="AAQ29" s="117"/>
      <c r="AAR29" s="117"/>
      <c r="AAS29" s="117"/>
      <c r="AAT29" s="117"/>
      <c r="AAU29" s="117"/>
      <c r="AAV29" s="117"/>
      <c r="AAW29" s="117"/>
      <c r="AAX29" s="117"/>
      <c r="AAY29" s="117"/>
      <c r="AAZ29" s="117"/>
      <c r="ABA29" s="117"/>
      <c r="ABB29" s="117"/>
      <c r="ABC29" s="117"/>
      <c r="ABD29" s="117"/>
      <c r="ABE29" s="117"/>
      <c r="ABF29" s="117"/>
      <c r="ABG29" s="117"/>
      <c r="ABH29" s="117"/>
      <c r="ABI29" s="117"/>
      <c r="ABJ29" s="117"/>
      <c r="ABK29" s="117"/>
      <c r="ABL29" s="117"/>
      <c r="ABM29" s="117"/>
      <c r="ABN29" s="117"/>
      <c r="ABO29" s="117"/>
      <c r="ABP29" s="117"/>
      <c r="ABQ29" s="117"/>
      <c r="ABR29" s="117"/>
      <c r="ABS29" s="117"/>
      <c r="ABT29" s="117"/>
      <c r="ABU29" s="117"/>
      <c r="ABV29" s="117"/>
      <c r="ABW29" s="117"/>
      <c r="ABX29" s="117"/>
      <c r="ABY29" s="117"/>
      <c r="ABZ29" s="117"/>
      <c r="ACA29" s="117"/>
      <c r="ACB29" s="117"/>
      <c r="ACC29" s="117"/>
      <c r="ACD29" s="117"/>
      <c r="ACE29" s="117"/>
      <c r="ACF29" s="117"/>
      <c r="ACG29" s="117"/>
      <c r="ACH29" s="117"/>
      <c r="ACI29" s="117"/>
      <c r="ACJ29" s="117"/>
      <c r="ACK29" s="117"/>
      <c r="ACL29" s="117"/>
      <c r="ACM29" s="117"/>
      <c r="ACN29" s="117"/>
      <c r="ACO29" s="117"/>
      <c r="ACP29" s="117"/>
      <c r="ACQ29" s="117"/>
      <c r="ACR29" s="117"/>
      <c r="ACS29" s="117"/>
      <c r="ACT29" s="117"/>
      <c r="ACU29" s="117"/>
      <c r="ACV29" s="117"/>
      <c r="ACW29" s="117"/>
      <c r="ACX29" s="117"/>
      <c r="ACY29" s="117"/>
      <c r="ACZ29" s="117"/>
      <c r="ADA29" s="117"/>
      <c r="ADB29" s="117"/>
      <c r="ADC29" s="117"/>
      <c r="ADD29" s="117"/>
      <c r="ADE29" s="117"/>
      <c r="ADF29" s="117"/>
      <c r="ADG29" s="117"/>
      <c r="ADH29" s="117"/>
      <c r="ADI29" s="117"/>
      <c r="ADJ29" s="117"/>
      <c r="ADK29" s="117"/>
      <c r="ADL29" s="117"/>
      <c r="ADM29" s="117"/>
      <c r="ADN29" s="117"/>
      <c r="ADO29" s="117"/>
      <c r="ADP29" s="117"/>
      <c r="ADQ29" s="117"/>
      <c r="ADR29" s="117"/>
      <c r="ADS29" s="117"/>
      <c r="ADT29" s="117"/>
      <c r="ADU29" s="117"/>
      <c r="ADV29" s="117"/>
      <c r="ADW29" s="117"/>
      <c r="ADX29" s="117"/>
      <c r="ADY29" s="117"/>
      <c r="ADZ29" s="117"/>
      <c r="AEA29" s="117"/>
      <c r="AEB29" s="117"/>
      <c r="AEC29" s="117"/>
      <c r="AED29" s="117"/>
      <c r="AEE29" s="117"/>
      <c r="AEF29" s="117"/>
      <c r="AEG29" s="117"/>
      <c r="AEH29" s="117"/>
      <c r="AEI29" s="117"/>
      <c r="AEJ29" s="117"/>
      <c r="AEK29" s="117"/>
      <c r="AEL29" s="117"/>
      <c r="AEM29" s="117"/>
      <c r="AEN29" s="117"/>
      <c r="AEO29" s="117"/>
      <c r="AEP29" s="117"/>
      <c r="AEQ29" s="117"/>
      <c r="AER29" s="117"/>
      <c r="AES29" s="117"/>
      <c r="AET29" s="117"/>
      <c r="AEU29" s="117"/>
      <c r="AEV29" s="117"/>
      <c r="AEW29" s="117"/>
      <c r="AEX29" s="117"/>
      <c r="AEY29" s="117"/>
      <c r="AEZ29" s="117"/>
      <c r="AFA29" s="117"/>
      <c r="AFB29" s="117"/>
      <c r="AFC29" s="117"/>
      <c r="AFD29" s="117"/>
      <c r="AFE29" s="117"/>
      <c r="AFF29" s="117"/>
      <c r="AFG29" s="117"/>
      <c r="AFH29" s="117"/>
      <c r="AFI29" s="117"/>
      <c r="AFJ29" s="117"/>
      <c r="AFK29" s="117"/>
      <c r="AFL29" s="117"/>
      <c r="AFM29" s="117"/>
      <c r="AFN29" s="117"/>
      <c r="AFO29" s="117"/>
      <c r="AFP29" s="117"/>
      <c r="AFQ29" s="117"/>
      <c r="AFR29" s="117"/>
      <c r="AFS29" s="117"/>
      <c r="AFT29" s="117"/>
      <c r="AFU29" s="117"/>
      <c r="AFV29" s="117"/>
      <c r="AFW29" s="117"/>
      <c r="AFX29" s="117"/>
      <c r="AFY29" s="117"/>
      <c r="AFZ29" s="117"/>
      <c r="AGA29" s="117"/>
      <c r="AGB29" s="117"/>
      <c r="AGC29" s="117"/>
      <c r="AGD29" s="117"/>
      <c r="AGE29" s="117"/>
      <c r="AGF29" s="117"/>
      <c r="AGG29" s="117"/>
      <c r="AGH29" s="117"/>
      <c r="AGI29" s="117"/>
      <c r="AGJ29" s="117"/>
      <c r="AGK29" s="117"/>
      <c r="AGL29" s="117"/>
      <c r="AGM29" s="117"/>
      <c r="AGN29" s="117"/>
      <c r="AGO29" s="117"/>
      <c r="AGP29" s="117"/>
      <c r="AGQ29" s="117"/>
      <c r="AGR29" s="117"/>
      <c r="AGS29" s="117"/>
      <c r="AGT29" s="117"/>
      <c r="AGU29" s="117"/>
      <c r="AGV29" s="117"/>
      <c r="AGW29" s="117"/>
      <c r="AGX29" s="117"/>
      <c r="AGY29" s="117"/>
      <c r="AGZ29" s="117"/>
      <c r="AHA29" s="117"/>
      <c r="AHB29" s="117"/>
      <c r="AHC29" s="117"/>
      <c r="AHD29" s="117"/>
      <c r="AHE29" s="117"/>
      <c r="AHF29" s="117"/>
      <c r="AHG29" s="117"/>
      <c r="AHH29" s="117"/>
      <c r="AHI29" s="117"/>
      <c r="AHJ29" s="117"/>
      <c r="AHK29" s="117"/>
      <c r="AHL29" s="117"/>
      <c r="AHM29" s="117"/>
      <c r="AHN29" s="117"/>
      <c r="AHO29" s="117"/>
      <c r="AHP29" s="117"/>
      <c r="AHQ29" s="117"/>
      <c r="AHR29" s="117"/>
      <c r="AHS29" s="117"/>
      <c r="AHT29" s="117"/>
      <c r="AHU29" s="117"/>
      <c r="AHV29" s="117"/>
      <c r="AHW29" s="117"/>
      <c r="AHX29" s="117"/>
      <c r="AHY29" s="117"/>
      <c r="AHZ29" s="117"/>
      <c r="AIA29" s="117"/>
      <c r="AIB29" s="117"/>
      <c r="AIC29" s="117"/>
      <c r="AID29" s="117"/>
      <c r="AIE29" s="117"/>
      <c r="AIF29" s="117"/>
      <c r="AIG29" s="117"/>
      <c r="AIH29" s="117"/>
      <c r="AII29" s="117"/>
      <c r="AIJ29" s="117"/>
      <c r="AIK29" s="117"/>
      <c r="AIL29" s="117"/>
      <c r="AIM29" s="117"/>
      <c r="AIN29" s="117"/>
      <c r="AIO29" s="117"/>
      <c r="AIP29" s="117"/>
      <c r="AIQ29" s="117"/>
      <c r="AIR29" s="117"/>
      <c r="AIS29" s="117"/>
      <c r="AIT29" s="117"/>
      <c r="AIU29" s="117"/>
      <c r="AIV29" s="117"/>
      <c r="AIW29" s="117"/>
      <c r="AIX29" s="117"/>
      <c r="AIY29" s="117"/>
      <c r="AIZ29" s="117"/>
      <c r="AJA29" s="117"/>
      <c r="AJB29" s="117"/>
      <c r="AJC29" s="117"/>
      <c r="AJD29" s="117"/>
      <c r="AJE29" s="117"/>
      <c r="AJF29" s="117"/>
      <c r="AJG29" s="117"/>
      <c r="AJH29" s="117"/>
      <c r="AJI29" s="117"/>
      <c r="AJJ29" s="117"/>
      <c r="AJK29" s="117"/>
      <c r="AJL29" s="117"/>
      <c r="AJM29" s="117"/>
      <c r="AJN29" s="117"/>
      <c r="AJO29" s="117"/>
      <c r="AJP29" s="117"/>
      <c r="AJQ29" s="117"/>
      <c r="AJR29" s="117"/>
      <c r="AJS29" s="117"/>
      <c r="AJT29" s="117"/>
      <c r="AJU29" s="117"/>
      <c r="AJV29" s="117"/>
      <c r="AJW29" s="117"/>
      <c r="AJX29" s="117"/>
      <c r="AJY29" s="117"/>
      <c r="AJZ29" s="117"/>
      <c r="AKA29" s="117"/>
      <c r="AKB29" s="117"/>
      <c r="AKC29" s="117"/>
      <c r="AKD29" s="117"/>
      <c r="AKE29" s="117"/>
      <c r="AKF29" s="117"/>
      <c r="AKG29" s="117"/>
      <c r="AKH29" s="117"/>
      <c r="AKI29" s="117"/>
      <c r="AKJ29" s="117"/>
      <c r="AKK29" s="117"/>
      <c r="AKL29" s="117"/>
      <c r="AKM29" s="117"/>
      <c r="AKN29" s="117"/>
      <c r="AKO29" s="117"/>
      <c r="AKP29" s="117"/>
      <c r="AKQ29" s="117"/>
      <c r="AKR29" s="117"/>
      <c r="AKS29" s="117"/>
      <c r="AKT29" s="117"/>
      <c r="AKU29" s="117"/>
      <c r="AKV29" s="117"/>
      <c r="AKW29" s="117"/>
      <c r="AKX29" s="117"/>
      <c r="AKY29" s="117"/>
      <c r="AKZ29" s="117"/>
      <c r="ALA29" s="117"/>
      <c r="ALB29" s="117"/>
      <c r="ALC29" s="117"/>
      <c r="ALD29" s="117"/>
      <c r="ALE29" s="117"/>
      <c r="ALF29" s="117"/>
      <c r="ALG29" s="117"/>
      <c r="ALH29" s="117"/>
      <c r="ALI29" s="117"/>
      <c r="ALJ29" s="117"/>
      <c r="ALK29" s="117"/>
      <c r="ALL29" s="117"/>
      <c r="ALM29" s="117"/>
      <c r="ALN29" s="117"/>
      <c r="ALO29" s="117"/>
      <c r="ALP29" s="117"/>
      <c r="ALQ29" s="117"/>
      <c r="ALR29" s="117"/>
      <c r="ALS29" s="117"/>
      <c r="ALT29" s="117"/>
      <c r="ALU29" s="117"/>
      <c r="ALV29" s="117"/>
      <c r="ALW29" s="117"/>
      <c r="ALX29" s="117"/>
      <c r="ALY29" s="117"/>
      <c r="ALZ29" s="117"/>
      <c r="AMA29" s="117"/>
      <c r="AMB29" s="117"/>
      <c r="AMC29" s="117"/>
      <c r="AMD29" s="117"/>
      <c r="AME29" s="117"/>
      <c r="AMF29" s="117"/>
      <c r="AMG29" s="117"/>
      <c r="AMH29" s="117"/>
      <c r="AMI29" s="117"/>
      <c r="AMJ29" s="117"/>
      <c r="AMK29" s="117"/>
      <c r="AML29" s="117"/>
    </row>
    <row r="30" spans="1:1026" ht="15.75">
      <c r="A30" s="109"/>
      <c r="B30" s="111" t="s">
        <v>1425</v>
      </c>
      <c r="C30" s="117"/>
      <c r="D30" s="110" t="s">
        <v>50</v>
      </c>
      <c r="E30" s="135"/>
      <c r="F30" s="135"/>
      <c r="G30" s="136"/>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7"/>
      <c r="BW30" s="117"/>
      <c r="BX30" s="117"/>
      <c r="BY30" s="117"/>
      <c r="BZ30" s="117"/>
      <c r="CA30" s="117"/>
      <c r="CB30" s="117"/>
      <c r="CC30" s="117"/>
      <c r="CD30" s="117"/>
      <c r="CE30" s="117"/>
      <c r="CF30" s="117"/>
      <c r="CG30" s="117"/>
      <c r="CH30" s="117"/>
      <c r="CI30" s="117"/>
      <c r="CJ30" s="117"/>
      <c r="CK30" s="117"/>
      <c r="CL30" s="117"/>
      <c r="CM30" s="117"/>
      <c r="CN30" s="117"/>
      <c r="CO30" s="117"/>
      <c r="CP30" s="117"/>
      <c r="CQ30" s="117"/>
      <c r="CR30" s="117"/>
      <c r="CS30" s="117"/>
      <c r="CT30" s="117"/>
      <c r="CU30" s="117"/>
      <c r="CV30" s="117"/>
      <c r="CW30" s="117"/>
      <c r="CX30" s="117"/>
      <c r="CY30" s="117"/>
      <c r="CZ30" s="117"/>
      <c r="DA30" s="117"/>
      <c r="DB30" s="117"/>
      <c r="DC30" s="117"/>
      <c r="DD30" s="117"/>
      <c r="DE30" s="117"/>
      <c r="DF30" s="117"/>
      <c r="DG30" s="117"/>
      <c r="DH30" s="117"/>
      <c r="DI30" s="117"/>
      <c r="DJ30" s="117"/>
      <c r="DK30" s="117"/>
      <c r="DL30" s="117"/>
      <c r="DM30" s="117"/>
      <c r="DN30" s="117"/>
      <c r="DO30" s="117"/>
      <c r="DP30" s="117"/>
      <c r="DQ30" s="117"/>
      <c r="DR30" s="117"/>
      <c r="DS30" s="117"/>
      <c r="DT30" s="117"/>
      <c r="DU30" s="117"/>
      <c r="DV30" s="117"/>
      <c r="DW30" s="117"/>
      <c r="DX30" s="117"/>
      <c r="DY30" s="117"/>
      <c r="DZ30" s="117"/>
      <c r="EA30" s="117"/>
      <c r="EB30" s="117"/>
      <c r="EC30" s="117"/>
      <c r="ED30" s="117"/>
      <c r="EE30" s="117"/>
      <c r="EF30" s="117"/>
      <c r="EG30" s="117"/>
      <c r="EH30" s="117"/>
      <c r="EI30" s="117"/>
      <c r="EJ30" s="117"/>
      <c r="EK30" s="117"/>
      <c r="EL30" s="117"/>
      <c r="EM30" s="117"/>
      <c r="EN30" s="117"/>
      <c r="EO30" s="117"/>
      <c r="EP30" s="117"/>
      <c r="EQ30" s="117"/>
      <c r="ER30" s="117"/>
      <c r="ES30" s="117"/>
      <c r="ET30" s="117"/>
      <c r="EU30" s="117"/>
      <c r="EV30" s="117"/>
      <c r="EW30" s="117"/>
      <c r="EX30" s="117"/>
      <c r="EY30" s="117"/>
      <c r="EZ30" s="117"/>
      <c r="FA30" s="117"/>
      <c r="FB30" s="117"/>
      <c r="FC30" s="117"/>
      <c r="FD30" s="117"/>
      <c r="FE30" s="117"/>
      <c r="FF30" s="117"/>
      <c r="FG30" s="117"/>
      <c r="FH30" s="117"/>
      <c r="FI30" s="117"/>
      <c r="FJ30" s="117"/>
      <c r="FK30" s="117"/>
      <c r="FL30" s="117"/>
      <c r="FM30" s="117"/>
      <c r="FN30" s="117"/>
      <c r="FO30" s="117"/>
      <c r="FP30" s="117"/>
      <c r="FQ30" s="117"/>
      <c r="FR30" s="117"/>
      <c r="FS30" s="117"/>
      <c r="FT30" s="117"/>
      <c r="FU30" s="117"/>
      <c r="FV30" s="117"/>
      <c r="FW30" s="117"/>
      <c r="FX30" s="117"/>
      <c r="FY30" s="117"/>
      <c r="FZ30" s="117"/>
      <c r="GA30" s="117"/>
      <c r="GB30" s="117"/>
      <c r="GC30" s="117"/>
      <c r="GD30" s="117"/>
      <c r="GE30" s="117"/>
      <c r="GF30" s="117"/>
      <c r="GG30" s="117"/>
      <c r="GH30" s="117"/>
      <c r="GI30" s="117"/>
      <c r="GJ30" s="117"/>
      <c r="GK30" s="117"/>
      <c r="GL30" s="117"/>
      <c r="GM30" s="117"/>
      <c r="GN30" s="117"/>
      <c r="GO30" s="117"/>
      <c r="GP30" s="117"/>
      <c r="GQ30" s="117"/>
      <c r="GR30" s="117"/>
      <c r="GS30" s="117"/>
      <c r="GT30" s="117"/>
      <c r="GU30" s="117"/>
      <c r="GV30" s="117"/>
      <c r="GW30" s="117"/>
      <c r="GX30" s="117"/>
      <c r="GY30" s="117"/>
      <c r="GZ30" s="117"/>
      <c r="HA30" s="117"/>
      <c r="HB30" s="117"/>
      <c r="HC30" s="117"/>
      <c r="HD30" s="117"/>
      <c r="HE30" s="117"/>
      <c r="HF30" s="117"/>
      <c r="HG30" s="117"/>
      <c r="HH30" s="117"/>
      <c r="HI30" s="117"/>
      <c r="HJ30" s="117"/>
      <c r="HK30" s="117"/>
      <c r="HL30" s="117"/>
      <c r="HM30" s="117"/>
      <c r="HN30" s="117"/>
      <c r="HO30" s="117"/>
      <c r="HP30" s="117"/>
      <c r="HQ30" s="117"/>
      <c r="HR30" s="117"/>
      <c r="HS30" s="117"/>
      <c r="HT30" s="117"/>
      <c r="HU30" s="117"/>
      <c r="HV30" s="117"/>
      <c r="HW30" s="117"/>
      <c r="HX30" s="117"/>
      <c r="HY30" s="117"/>
      <c r="HZ30" s="117"/>
      <c r="IA30" s="117"/>
      <c r="IB30" s="117"/>
      <c r="IC30" s="117"/>
      <c r="ID30" s="117"/>
      <c r="IE30" s="117"/>
      <c r="IF30" s="117"/>
      <c r="IG30" s="117"/>
      <c r="IH30" s="117"/>
      <c r="II30" s="117"/>
      <c r="IJ30" s="117"/>
      <c r="IK30" s="117"/>
      <c r="IL30" s="117"/>
      <c r="IM30" s="117"/>
      <c r="IN30" s="117"/>
      <c r="IO30" s="117"/>
      <c r="IP30" s="117"/>
      <c r="IQ30" s="117"/>
      <c r="IR30" s="117"/>
      <c r="IS30" s="117"/>
      <c r="IT30" s="117"/>
      <c r="IU30" s="117"/>
      <c r="IV30" s="117"/>
      <c r="IW30" s="117"/>
      <c r="IX30" s="117"/>
      <c r="IY30" s="117"/>
      <c r="IZ30" s="117"/>
      <c r="JA30" s="117"/>
      <c r="JB30" s="117"/>
      <c r="JC30" s="117"/>
      <c r="JD30" s="117"/>
      <c r="JE30" s="117"/>
      <c r="JF30" s="117"/>
      <c r="JG30" s="117"/>
      <c r="JH30" s="117"/>
      <c r="JI30" s="117"/>
      <c r="JJ30" s="117"/>
      <c r="JK30" s="117"/>
      <c r="JL30" s="117"/>
      <c r="JM30" s="117"/>
      <c r="JN30" s="117"/>
      <c r="JO30" s="117"/>
      <c r="JP30" s="117"/>
      <c r="JQ30" s="117"/>
      <c r="JR30" s="117"/>
      <c r="JS30" s="117"/>
      <c r="JT30" s="117"/>
      <c r="JU30" s="117"/>
      <c r="JV30" s="117"/>
      <c r="JW30" s="117"/>
      <c r="JX30" s="117"/>
      <c r="JY30" s="117"/>
      <c r="JZ30" s="117"/>
      <c r="KA30" s="117"/>
      <c r="KB30" s="117"/>
      <c r="KC30" s="117"/>
      <c r="KD30" s="117"/>
      <c r="KE30" s="117"/>
      <c r="KF30" s="117"/>
      <c r="KG30" s="117"/>
      <c r="KH30" s="117"/>
      <c r="KI30" s="117"/>
      <c r="KJ30" s="117"/>
      <c r="KK30" s="117"/>
      <c r="KL30" s="117"/>
      <c r="KM30" s="117"/>
      <c r="KN30" s="117"/>
      <c r="KO30" s="117"/>
      <c r="KP30" s="117"/>
      <c r="KQ30" s="117"/>
      <c r="KR30" s="117"/>
      <c r="KS30" s="117"/>
      <c r="KT30" s="117"/>
      <c r="KU30" s="117"/>
      <c r="KV30" s="117"/>
      <c r="KW30" s="117"/>
      <c r="KX30" s="117"/>
      <c r="KY30" s="117"/>
      <c r="KZ30" s="117"/>
      <c r="LA30" s="117"/>
      <c r="LB30" s="117"/>
      <c r="LC30" s="117"/>
      <c r="LD30" s="117"/>
      <c r="LE30" s="117"/>
      <c r="LF30" s="117"/>
      <c r="LG30" s="117"/>
      <c r="LH30" s="117"/>
      <c r="LI30" s="117"/>
      <c r="LJ30" s="117"/>
      <c r="LK30" s="117"/>
      <c r="LL30" s="117"/>
      <c r="LM30" s="117"/>
      <c r="LN30" s="117"/>
      <c r="LO30" s="117"/>
      <c r="LP30" s="117"/>
      <c r="LQ30" s="117"/>
      <c r="LR30" s="117"/>
      <c r="LS30" s="117"/>
      <c r="LT30" s="117"/>
      <c r="LU30" s="117"/>
      <c r="LV30" s="117"/>
      <c r="LW30" s="117"/>
      <c r="LX30" s="117"/>
      <c r="LY30" s="117"/>
      <c r="LZ30" s="117"/>
      <c r="MA30" s="117"/>
      <c r="MB30" s="117"/>
      <c r="MC30" s="117"/>
      <c r="MD30" s="117"/>
      <c r="ME30" s="117"/>
      <c r="MF30" s="117"/>
      <c r="MG30" s="117"/>
      <c r="MH30" s="117"/>
      <c r="MI30" s="117"/>
      <c r="MJ30" s="117"/>
      <c r="MK30" s="117"/>
      <c r="ML30" s="117"/>
      <c r="MM30" s="117"/>
      <c r="MN30" s="117"/>
      <c r="MO30" s="117"/>
      <c r="MP30" s="117"/>
      <c r="MQ30" s="117"/>
      <c r="MR30" s="117"/>
      <c r="MS30" s="117"/>
      <c r="MT30" s="117"/>
      <c r="MU30" s="117"/>
      <c r="MV30" s="117"/>
      <c r="MW30" s="117"/>
      <c r="MX30" s="117"/>
      <c r="MY30" s="117"/>
      <c r="MZ30" s="117"/>
      <c r="NA30" s="117"/>
      <c r="NB30" s="117"/>
      <c r="NC30" s="117"/>
      <c r="ND30" s="117"/>
      <c r="NE30" s="117"/>
      <c r="NF30" s="117"/>
      <c r="NG30" s="117"/>
      <c r="NH30" s="117"/>
      <c r="NI30" s="117"/>
      <c r="NJ30" s="117"/>
      <c r="NK30" s="117"/>
      <c r="NL30" s="117"/>
      <c r="NM30" s="117"/>
      <c r="NN30" s="117"/>
      <c r="NO30" s="117"/>
      <c r="NP30" s="117"/>
      <c r="NQ30" s="117"/>
      <c r="NR30" s="117"/>
      <c r="NS30" s="117"/>
      <c r="NT30" s="117"/>
      <c r="NU30" s="117"/>
      <c r="NV30" s="117"/>
      <c r="NW30" s="117"/>
      <c r="NX30" s="117"/>
      <c r="NY30" s="117"/>
      <c r="NZ30" s="117"/>
      <c r="OA30" s="117"/>
      <c r="OB30" s="117"/>
      <c r="OC30" s="117"/>
      <c r="OD30" s="117"/>
      <c r="OE30" s="117"/>
      <c r="OF30" s="117"/>
      <c r="OG30" s="117"/>
      <c r="OH30" s="117"/>
      <c r="OI30" s="117"/>
      <c r="OJ30" s="117"/>
      <c r="OK30" s="117"/>
      <c r="OL30" s="117"/>
      <c r="OM30" s="117"/>
      <c r="ON30" s="117"/>
      <c r="OO30" s="117"/>
      <c r="OP30" s="117"/>
      <c r="OQ30" s="117"/>
      <c r="OR30" s="117"/>
      <c r="OS30" s="117"/>
      <c r="OT30" s="117"/>
      <c r="OU30" s="117"/>
      <c r="OV30" s="117"/>
      <c r="OW30" s="117"/>
      <c r="OX30" s="117"/>
      <c r="OY30" s="117"/>
      <c r="OZ30" s="117"/>
      <c r="PA30" s="117"/>
      <c r="PB30" s="117"/>
      <c r="PC30" s="117"/>
      <c r="PD30" s="117"/>
      <c r="PE30" s="117"/>
      <c r="PF30" s="117"/>
      <c r="PG30" s="117"/>
      <c r="PH30" s="117"/>
      <c r="PI30" s="117"/>
      <c r="PJ30" s="117"/>
      <c r="PK30" s="117"/>
      <c r="PL30" s="117"/>
      <c r="PM30" s="117"/>
      <c r="PN30" s="117"/>
      <c r="PO30" s="117"/>
      <c r="PP30" s="117"/>
      <c r="PQ30" s="117"/>
      <c r="PR30" s="117"/>
      <c r="PS30" s="117"/>
      <c r="PT30" s="117"/>
      <c r="PU30" s="117"/>
      <c r="PV30" s="117"/>
      <c r="PW30" s="117"/>
      <c r="PX30" s="117"/>
      <c r="PY30" s="117"/>
      <c r="PZ30" s="117"/>
      <c r="QA30" s="117"/>
      <c r="QB30" s="117"/>
      <c r="QC30" s="117"/>
      <c r="QD30" s="117"/>
      <c r="QE30" s="117"/>
      <c r="QF30" s="117"/>
      <c r="QG30" s="117"/>
      <c r="QH30" s="117"/>
      <c r="QI30" s="117"/>
      <c r="QJ30" s="117"/>
      <c r="QK30" s="117"/>
      <c r="QL30" s="117"/>
      <c r="QM30" s="117"/>
      <c r="QN30" s="117"/>
      <c r="QO30" s="117"/>
      <c r="QP30" s="117"/>
      <c r="QQ30" s="117"/>
      <c r="QR30" s="117"/>
      <c r="QS30" s="117"/>
      <c r="QT30" s="117"/>
      <c r="QU30" s="117"/>
      <c r="QV30" s="117"/>
      <c r="QW30" s="117"/>
      <c r="QX30" s="117"/>
      <c r="QY30" s="117"/>
      <c r="QZ30" s="117"/>
      <c r="RA30" s="117"/>
      <c r="RB30" s="117"/>
      <c r="RC30" s="117"/>
      <c r="RD30" s="117"/>
      <c r="RE30" s="117"/>
      <c r="RF30" s="117"/>
      <c r="RG30" s="117"/>
      <c r="RH30" s="117"/>
      <c r="RI30" s="117"/>
      <c r="RJ30" s="117"/>
      <c r="RK30" s="117"/>
      <c r="RL30" s="117"/>
      <c r="RM30" s="117"/>
      <c r="RN30" s="117"/>
      <c r="RO30" s="117"/>
      <c r="RP30" s="117"/>
      <c r="RQ30" s="117"/>
      <c r="RR30" s="117"/>
      <c r="RS30" s="117"/>
      <c r="RT30" s="117"/>
      <c r="RU30" s="117"/>
      <c r="RV30" s="117"/>
      <c r="RW30" s="117"/>
      <c r="RX30" s="117"/>
      <c r="RY30" s="117"/>
      <c r="RZ30" s="117"/>
      <c r="SA30" s="117"/>
      <c r="SB30" s="117"/>
      <c r="SC30" s="117"/>
      <c r="SD30" s="117"/>
      <c r="SE30" s="117"/>
      <c r="SF30" s="117"/>
      <c r="SG30" s="117"/>
      <c r="SH30" s="117"/>
      <c r="SI30" s="117"/>
      <c r="SJ30" s="117"/>
      <c r="SK30" s="117"/>
      <c r="SL30" s="117"/>
      <c r="SM30" s="117"/>
      <c r="SN30" s="117"/>
      <c r="SO30" s="117"/>
      <c r="SP30" s="117"/>
      <c r="SQ30" s="117"/>
      <c r="SR30" s="117"/>
      <c r="SS30" s="117"/>
      <c r="ST30" s="117"/>
      <c r="SU30" s="117"/>
      <c r="SV30" s="117"/>
      <c r="SW30" s="117"/>
      <c r="SX30" s="117"/>
      <c r="SY30" s="117"/>
      <c r="SZ30" s="117"/>
      <c r="TA30" s="117"/>
      <c r="TB30" s="117"/>
      <c r="TC30" s="117"/>
      <c r="TD30" s="117"/>
      <c r="TE30" s="117"/>
      <c r="TF30" s="117"/>
      <c r="TG30" s="117"/>
      <c r="TH30" s="117"/>
      <c r="TI30" s="117"/>
      <c r="TJ30" s="117"/>
      <c r="TK30" s="117"/>
      <c r="TL30" s="117"/>
      <c r="TM30" s="117"/>
      <c r="TN30" s="117"/>
      <c r="TO30" s="117"/>
      <c r="TP30" s="117"/>
      <c r="TQ30" s="117"/>
      <c r="TR30" s="117"/>
      <c r="TS30" s="117"/>
      <c r="TT30" s="117"/>
      <c r="TU30" s="117"/>
      <c r="TV30" s="117"/>
      <c r="TW30" s="117"/>
      <c r="TX30" s="117"/>
      <c r="TY30" s="117"/>
      <c r="TZ30" s="117"/>
      <c r="UA30" s="117"/>
      <c r="UB30" s="117"/>
      <c r="UC30" s="117"/>
      <c r="UD30" s="117"/>
      <c r="UE30" s="117"/>
      <c r="UF30" s="117"/>
      <c r="UG30" s="117"/>
      <c r="UH30" s="117"/>
      <c r="UI30" s="117"/>
      <c r="UJ30" s="117"/>
      <c r="UK30" s="117"/>
      <c r="UL30" s="117"/>
      <c r="UM30" s="117"/>
      <c r="UN30" s="117"/>
      <c r="UO30" s="117"/>
      <c r="UP30" s="117"/>
      <c r="UQ30" s="117"/>
      <c r="UR30" s="117"/>
      <c r="US30" s="117"/>
      <c r="UT30" s="117"/>
      <c r="UU30" s="117"/>
      <c r="UV30" s="117"/>
      <c r="UW30" s="117"/>
      <c r="UX30" s="117"/>
      <c r="UY30" s="117"/>
      <c r="UZ30" s="117"/>
      <c r="VA30" s="117"/>
      <c r="VB30" s="117"/>
      <c r="VC30" s="117"/>
      <c r="VD30" s="117"/>
      <c r="VE30" s="117"/>
      <c r="VF30" s="117"/>
      <c r="VG30" s="117"/>
      <c r="VH30" s="117"/>
      <c r="VI30" s="117"/>
      <c r="VJ30" s="117"/>
      <c r="VK30" s="117"/>
      <c r="VL30" s="117"/>
      <c r="VM30" s="117"/>
      <c r="VN30" s="117"/>
      <c r="VO30" s="117"/>
      <c r="VP30" s="117"/>
      <c r="VQ30" s="117"/>
      <c r="VR30" s="117"/>
      <c r="VS30" s="117"/>
      <c r="VT30" s="117"/>
      <c r="VU30" s="117"/>
      <c r="VV30" s="117"/>
      <c r="VW30" s="117"/>
      <c r="VX30" s="117"/>
      <c r="VY30" s="117"/>
      <c r="VZ30" s="117"/>
      <c r="WA30" s="117"/>
      <c r="WB30" s="117"/>
      <c r="WC30" s="117"/>
      <c r="WD30" s="117"/>
      <c r="WE30" s="117"/>
      <c r="WF30" s="117"/>
      <c r="WG30" s="117"/>
      <c r="WH30" s="117"/>
      <c r="WI30" s="117"/>
      <c r="WJ30" s="117"/>
      <c r="WK30" s="117"/>
      <c r="WL30" s="117"/>
      <c r="WM30" s="117"/>
      <c r="WN30" s="117"/>
      <c r="WO30" s="117"/>
      <c r="WP30" s="117"/>
      <c r="WQ30" s="117"/>
      <c r="WR30" s="117"/>
      <c r="WS30" s="117"/>
      <c r="WT30" s="117"/>
      <c r="WU30" s="117"/>
      <c r="WV30" s="117"/>
      <c r="WW30" s="117"/>
      <c r="WX30" s="117"/>
      <c r="WY30" s="117"/>
      <c r="WZ30" s="117"/>
      <c r="XA30" s="117"/>
      <c r="XB30" s="117"/>
      <c r="XC30" s="117"/>
      <c r="XD30" s="117"/>
      <c r="XE30" s="117"/>
      <c r="XF30" s="117"/>
      <c r="XG30" s="117"/>
      <c r="XH30" s="117"/>
      <c r="XI30" s="117"/>
      <c r="XJ30" s="117"/>
      <c r="XK30" s="117"/>
      <c r="XL30" s="117"/>
      <c r="XM30" s="117"/>
      <c r="XN30" s="117"/>
      <c r="XO30" s="117"/>
      <c r="XP30" s="117"/>
      <c r="XQ30" s="117"/>
      <c r="XR30" s="117"/>
      <c r="XS30" s="117"/>
      <c r="XT30" s="117"/>
      <c r="XU30" s="117"/>
      <c r="XV30" s="117"/>
      <c r="XW30" s="117"/>
      <c r="XX30" s="117"/>
      <c r="XY30" s="117"/>
      <c r="XZ30" s="117"/>
      <c r="YA30" s="117"/>
      <c r="YB30" s="117"/>
      <c r="YC30" s="117"/>
      <c r="YD30" s="117"/>
      <c r="YE30" s="117"/>
      <c r="YF30" s="117"/>
      <c r="YG30" s="117"/>
      <c r="YH30" s="117"/>
      <c r="YI30" s="117"/>
      <c r="YJ30" s="117"/>
      <c r="YK30" s="117"/>
      <c r="YL30" s="117"/>
      <c r="YM30" s="117"/>
      <c r="YN30" s="117"/>
      <c r="YO30" s="117"/>
      <c r="YP30" s="117"/>
      <c r="YQ30" s="117"/>
      <c r="YR30" s="117"/>
      <c r="YS30" s="117"/>
      <c r="YT30" s="117"/>
      <c r="YU30" s="117"/>
      <c r="YV30" s="117"/>
      <c r="YW30" s="117"/>
      <c r="YX30" s="117"/>
      <c r="YY30" s="117"/>
      <c r="YZ30" s="117"/>
      <c r="ZA30" s="117"/>
      <c r="ZB30" s="117"/>
      <c r="ZC30" s="117"/>
      <c r="ZD30" s="117"/>
      <c r="ZE30" s="117"/>
      <c r="ZF30" s="117"/>
      <c r="ZG30" s="117"/>
      <c r="ZH30" s="117"/>
      <c r="ZI30" s="117"/>
      <c r="ZJ30" s="117"/>
      <c r="ZK30" s="117"/>
      <c r="ZL30" s="117"/>
      <c r="ZM30" s="117"/>
      <c r="ZN30" s="117"/>
      <c r="ZO30" s="117"/>
      <c r="ZP30" s="117"/>
      <c r="ZQ30" s="117"/>
      <c r="ZR30" s="117"/>
      <c r="ZS30" s="117"/>
      <c r="ZT30" s="117"/>
      <c r="ZU30" s="117"/>
      <c r="ZV30" s="117"/>
      <c r="ZW30" s="117"/>
      <c r="ZX30" s="117"/>
      <c r="ZY30" s="117"/>
      <c r="ZZ30" s="117"/>
      <c r="AAA30" s="117"/>
      <c r="AAB30" s="117"/>
      <c r="AAC30" s="117"/>
      <c r="AAD30" s="117"/>
      <c r="AAE30" s="117"/>
      <c r="AAF30" s="117"/>
      <c r="AAG30" s="117"/>
      <c r="AAH30" s="117"/>
      <c r="AAI30" s="117"/>
      <c r="AAJ30" s="117"/>
      <c r="AAK30" s="117"/>
      <c r="AAL30" s="117"/>
      <c r="AAM30" s="117"/>
      <c r="AAN30" s="117"/>
      <c r="AAO30" s="117"/>
      <c r="AAP30" s="117"/>
      <c r="AAQ30" s="117"/>
      <c r="AAR30" s="117"/>
      <c r="AAS30" s="117"/>
      <c r="AAT30" s="117"/>
      <c r="AAU30" s="117"/>
      <c r="AAV30" s="117"/>
      <c r="AAW30" s="117"/>
      <c r="AAX30" s="117"/>
      <c r="AAY30" s="117"/>
      <c r="AAZ30" s="117"/>
      <c r="ABA30" s="117"/>
      <c r="ABB30" s="117"/>
      <c r="ABC30" s="117"/>
      <c r="ABD30" s="117"/>
      <c r="ABE30" s="117"/>
      <c r="ABF30" s="117"/>
      <c r="ABG30" s="117"/>
      <c r="ABH30" s="117"/>
      <c r="ABI30" s="117"/>
      <c r="ABJ30" s="117"/>
      <c r="ABK30" s="117"/>
      <c r="ABL30" s="117"/>
      <c r="ABM30" s="117"/>
      <c r="ABN30" s="117"/>
      <c r="ABO30" s="117"/>
      <c r="ABP30" s="117"/>
      <c r="ABQ30" s="117"/>
      <c r="ABR30" s="117"/>
      <c r="ABS30" s="117"/>
      <c r="ABT30" s="117"/>
      <c r="ABU30" s="117"/>
      <c r="ABV30" s="117"/>
      <c r="ABW30" s="117"/>
      <c r="ABX30" s="117"/>
      <c r="ABY30" s="117"/>
      <c r="ABZ30" s="117"/>
      <c r="ACA30" s="117"/>
      <c r="ACB30" s="117"/>
      <c r="ACC30" s="117"/>
      <c r="ACD30" s="117"/>
      <c r="ACE30" s="117"/>
      <c r="ACF30" s="117"/>
      <c r="ACG30" s="117"/>
      <c r="ACH30" s="117"/>
      <c r="ACI30" s="117"/>
      <c r="ACJ30" s="117"/>
      <c r="ACK30" s="117"/>
      <c r="ACL30" s="117"/>
      <c r="ACM30" s="117"/>
      <c r="ACN30" s="117"/>
      <c r="ACO30" s="117"/>
      <c r="ACP30" s="117"/>
      <c r="ACQ30" s="117"/>
      <c r="ACR30" s="117"/>
      <c r="ACS30" s="117"/>
      <c r="ACT30" s="117"/>
      <c r="ACU30" s="117"/>
      <c r="ACV30" s="117"/>
      <c r="ACW30" s="117"/>
      <c r="ACX30" s="117"/>
      <c r="ACY30" s="117"/>
      <c r="ACZ30" s="117"/>
      <c r="ADA30" s="117"/>
      <c r="ADB30" s="117"/>
      <c r="ADC30" s="117"/>
      <c r="ADD30" s="117"/>
      <c r="ADE30" s="117"/>
      <c r="ADF30" s="117"/>
      <c r="ADG30" s="117"/>
      <c r="ADH30" s="117"/>
      <c r="ADI30" s="117"/>
      <c r="ADJ30" s="117"/>
      <c r="ADK30" s="117"/>
      <c r="ADL30" s="117"/>
      <c r="ADM30" s="117"/>
      <c r="ADN30" s="117"/>
      <c r="ADO30" s="117"/>
      <c r="ADP30" s="117"/>
      <c r="ADQ30" s="117"/>
      <c r="ADR30" s="117"/>
      <c r="ADS30" s="117"/>
      <c r="ADT30" s="117"/>
      <c r="ADU30" s="117"/>
      <c r="ADV30" s="117"/>
      <c r="ADW30" s="117"/>
      <c r="ADX30" s="117"/>
      <c r="ADY30" s="117"/>
      <c r="ADZ30" s="117"/>
      <c r="AEA30" s="117"/>
      <c r="AEB30" s="117"/>
      <c r="AEC30" s="117"/>
      <c r="AED30" s="117"/>
      <c r="AEE30" s="117"/>
      <c r="AEF30" s="117"/>
      <c r="AEG30" s="117"/>
      <c r="AEH30" s="117"/>
      <c r="AEI30" s="117"/>
      <c r="AEJ30" s="117"/>
      <c r="AEK30" s="117"/>
      <c r="AEL30" s="117"/>
      <c r="AEM30" s="117"/>
      <c r="AEN30" s="117"/>
      <c r="AEO30" s="117"/>
      <c r="AEP30" s="117"/>
      <c r="AEQ30" s="117"/>
      <c r="AER30" s="117"/>
      <c r="AES30" s="117"/>
      <c r="AET30" s="117"/>
      <c r="AEU30" s="117"/>
      <c r="AEV30" s="117"/>
      <c r="AEW30" s="117"/>
      <c r="AEX30" s="117"/>
      <c r="AEY30" s="117"/>
      <c r="AEZ30" s="117"/>
      <c r="AFA30" s="117"/>
      <c r="AFB30" s="117"/>
      <c r="AFC30" s="117"/>
      <c r="AFD30" s="117"/>
      <c r="AFE30" s="117"/>
      <c r="AFF30" s="117"/>
      <c r="AFG30" s="117"/>
      <c r="AFH30" s="117"/>
      <c r="AFI30" s="117"/>
      <c r="AFJ30" s="117"/>
      <c r="AFK30" s="117"/>
      <c r="AFL30" s="117"/>
      <c r="AFM30" s="117"/>
      <c r="AFN30" s="117"/>
      <c r="AFO30" s="117"/>
      <c r="AFP30" s="117"/>
      <c r="AFQ30" s="117"/>
      <c r="AFR30" s="117"/>
      <c r="AFS30" s="117"/>
      <c r="AFT30" s="117"/>
      <c r="AFU30" s="117"/>
      <c r="AFV30" s="117"/>
      <c r="AFW30" s="117"/>
      <c r="AFX30" s="117"/>
      <c r="AFY30" s="117"/>
      <c r="AFZ30" s="117"/>
      <c r="AGA30" s="117"/>
      <c r="AGB30" s="117"/>
      <c r="AGC30" s="117"/>
      <c r="AGD30" s="117"/>
      <c r="AGE30" s="117"/>
      <c r="AGF30" s="117"/>
      <c r="AGG30" s="117"/>
      <c r="AGH30" s="117"/>
      <c r="AGI30" s="117"/>
      <c r="AGJ30" s="117"/>
      <c r="AGK30" s="117"/>
      <c r="AGL30" s="117"/>
      <c r="AGM30" s="117"/>
      <c r="AGN30" s="117"/>
      <c r="AGO30" s="117"/>
      <c r="AGP30" s="117"/>
      <c r="AGQ30" s="117"/>
      <c r="AGR30" s="117"/>
      <c r="AGS30" s="117"/>
      <c r="AGT30" s="117"/>
      <c r="AGU30" s="117"/>
      <c r="AGV30" s="117"/>
      <c r="AGW30" s="117"/>
      <c r="AGX30" s="117"/>
      <c r="AGY30" s="117"/>
      <c r="AGZ30" s="117"/>
      <c r="AHA30" s="117"/>
      <c r="AHB30" s="117"/>
      <c r="AHC30" s="117"/>
      <c r="AHD30" s="117"/>
      <c r="AHE30" s="117"/>
      <c r="AHF30" s="117"/>
      <c r="AHG30" s="117"/>
      <c r="AHH30" s="117"/>
      <c r="AHI30" s="117"/>
      <c r="AHJ30" s="117"/>
      <c r="AHK30" s="117"/>
      <c r="AHL30" s="117"/>
      <c r="AHM30" s="117"/>
      <c r="AHN30" s="117"/>
      <c r="AHO30" s="117"/>
      <c r="AHP30" s="117"/>
      <c r="AHQ30" s="117"/>
      <c r="AHR30" s="117"/>
      <c r="AHS30" s="117"/>
      <c r="AHT30" s="117"/>
      <c r="AHU30" s="117"/>
      <c r="AHV30" s="117"/>
      <c r="AHW30" s="117"/>
      <c r="AHX30" s="117"/>
      <c r="AHY30" s="117"/>
      <c r="AHZ30" s="117"/>
      <c r="AIA30" s="117"/>
      <c r="AIB30" s="117"/>
      <c r="AIC30" s="117"/>
      <c r="AID30" s="117"/>
      <c r="AIE30" s="117"/>
      <c r="AIF30" s="117"/>
      <c r="AIG30" s="117"/>
      <c r="AIH30" s="117"/>
      <c r="AII30" s="117"/>
      <c r="AIJ30" s="117"/>
      <c r="AIK30" s="117"/>
      <c r="AIL30" s="117"/>
      <c r="AIM30" s="117"/>
      <c r="AIN30" s="117"/>
      <c r="AIO30" s="117"/>
      <c r="AIP30" s="117"/>
      <c r="AIQ30" s="117"/>
      <c r="AIR30" s="117"/>
      <c r="AIS30" s="117"/>
      <c r="AIT30" s="117"/>
      <c r="AIU30" s="117"/>
      <c r="AIV30" s="117"/>
      <c r="AIW30" s="117"/>
      <c r="AIX30" s="117"/>
      <c r="AIY30" s="117"/>
      <c r="AIZ30" s="117"/>
      <c r="AJA30" s="117"/>
      <c r="AJB30" s="117"/>
      <c r="AJC30" s="117"/>
      <c r="AJD30" s="117"/>
      <c r="AJE30" s="117"/>
      <c r="AJF30" s="117"/>
      <c r="AJG30" s="117"/>
      <c r="AJH30" s="117"/>
      <c r="AJI30" s="117"/>
      <c r="AJJ30" s="117"/>
      <c r="AJK30" s="117"/>
      <c r="AJL30" s="117"/>
      <c r="AJM30" s="117"/>
      <c r="AJN30" s="117"/>
      <c r="AJO30" s="117"/>
      <c r="AJP30" s="117"/>
      <c r="AJQ30" s="117"/>
      <c r="AJR30" s="117"/>
      <c r="AJS30" s="117"/>
      <c r="AJT30" s="117"/>
      <c r="AJU30" s="117"/>
      <c r="AJV30" s="117"/>
      <c r="AJW30" s="117"/>
      <c r="AJX30" s="117"/>
      <c r="AJY30" s="117"/>
      <c r="AJZ30" s="117"/>
      <c r="AKA30" s="117"/>
      <c r="AKB30" s="117"/>
      <c r="AKC30" s="117"/>
      <c r="AKD30" s="117"/>
      <c r="AKE30" s="117"/>
      <c r="AKF30" s="117"/>
      <c r="AKG30" s="117"/>
      <c r="AKH30" s="117"/>
      <c r="AKI30" s="117"/>
      <c r="AKJ30" s="117"/>
      <c r="AKK30" s="117"/>
      <c r="AKL30" s="117"/>
      <c r="AKM30" s="117"/>
      <c r="AKN30" s="117"/>
      <c r="AKO30" s="117"/>
      <c r="AKP30" s="117"/>
      <c r="AKQ30" s="117"/>
      <c r="AKR30" s="117"/>
      <c r="AKS30" s="117"/>
      <c r="AKT30" s="117"/>
      <c r="AKU30" s="117"/>
      <c r="AKV30" s="117"/>
      <c r="AKW30" s="117"/>
      <c r="AKX30" s="117"/>
      <c r="AKY30" s="117"/>
      <c r="AKZ30" s="117"/>
      <c r="ALA30" s="117"/>
      <c r="ALB30" s="117"/>
      <c r="ALC30" s="117"/>
      <c r="ALD30" s="117"/>
      <c r="ALE30" s="117"/>
      <c r="ALF30" s="117"/>
      <c r="ALG30" s="117"/>
      <c r="ALH30" s="117"/>
      <c r="ALI30" s="117"/>
      <c r="ALJ30" s="117"/>
      <c r="ALK30" s="117"/>
      <c r="ALL30" s="117"/>
      <c r="ALM30" s="117"/>
      <c r="ALN30" s="117"/>
      <c r="ALO30" s="117"/>
      <c r="ALP30" s="117"/>
      <c r="ALQ30" s="117"/>
      <c r="ALR30" s="117"/>
      <c r="ALS30" s="117"/>
      <c r="ALT30" s="117"/>
      <c r="ALU30" s="117"/>
      <c r="ALV30" s="117"/>
      <c r="ALW30" s="117"/>
      <c r="ALX30" s="117"/>
      <c r="ALY30" s="117"/>
      <c r="ALZ30" s="117"/>
      <c r="AMA30" s="117"/>
      <c r="AMB30" s="117"/>
      <c r="AMC30" s="117"/>
      <c r="AMD30" s="117"/>
      <c r="AME30" s="117"/>
      <c r="AMF30" s="117"/>
      <c r="AMG30" s="117"/>
      <c r="AMH30" s="117"/>
      <c r="AMI30" s="117"/>
      <c r="AMJ30" s="117"/>
      <c r="AMK30" s="117"/>
      <c r="AML30" s="117"/>
    </row>
    <row r="31" spans="1:1026" ht="15.75">
      <c r="A31" s="109"/>
      <c r="B31" s="111" t="s">
        <v>1426</v>
      </c>
      <c r="C31" s="117"/>
      <c r="D31" s="110" t="s">
        <v>50</v>
      </c>
      <c r="E31" s="135"/>
      <c r="F31" s="135"/>
      <c r="G31" s="136"/>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17"/>
      <c r="BV31" s="117"/>
      <c r="BW31" s="117"/>
      <c r="BX31" s="117"/>
      <c r="BY31" s="117"/>
      <c r="BZ31" s="117"/>
      <c r="CA31" s="117"/>
      <c r="CB31" s="117"/>
      <c r="CC31" s="117"/>
      <c r="CD31" s="117"/>
      <c r="CE31" s="117"/>
      <c r="CF31" s="117"/>
      <c r="CG31" s="117"/>
      <c r="CH31" s="117"/>
      <c r="CI31" s="117"/>
      <c r="CJ31" s="117"/>
      <c r="CK31" s="117"/>
      <c r="CL31" s="117"/>
      <c r="CM31" s="117"/>
      <c r="CN31" s="117"/>
      <c r="CO31" s="117"/>
      <c r="CP31" s="117"/>
      <c r="CQ31" s="117"/>
      <c r="CR31" s="117"/>
      <c r="CS31" s="117"/>
      <c r="CT31" s="117"/>
      <c r="CU31" s="117"/>
      <c r="CV31" s="117"/>
      <c r="CW31" s="117"/>
      <c r="CX31" s="117"/>
      <c r="CY31" s="117"/>
      <c r="CZ31" s="117"/>
      <c r="DA31" s="117"/>
      <c r="DB31" s="117"/>
      <c r="DC31" s="117"/>
      <c r="DD31" s="117"/>
      <c r="DE31" s="117"/>
      <c r="DF31" s="117"/>
      <c r="DG31" s="117"/>
      <c r="DH31" s="117"/>
      <c r="DI31" s="117"/>
      <c r="DJ31" s="117"/>
      <c r="DK31" s="117"/>
      <c r="DL31" s="117"/>
      <c r="DM31" s="117"/>
      <c r="DN31" s="117"/>
      <c r="DO31" s="117"/>
      <c r="DP31" s="117"/>
      <c r="DQ31" s="117"/>
      <c r="DR31" s="117"/>
      <c r="DS31" s="117"/>
      <c r="DT31" s="117"/>
      <c r="DU31" s="117"/>
      <c r="DV31" s="117"/>
      <c r="DW31" s="117"/>
      <c r="DX31" s="117"/>
      <c r="DY31" s="117"/>
      <c r="DZ31" s="117"/>
      <c r="EA31" s="117"/>
      <c r="EB31" s="117"/>
      <c r="EC31" s="117"/>
      <c r="ED31" s="117"/>
      <c r="EE31" s="117"/>
      <c r="EF31" s="117"/>
      <c r="EG31" s="117"/>
      <c r="EH31" s="117"/>
      <c r="EI31" s="117"/>
      <c r="EJ31" s="117"/>
      <c r="EK31" s="117"/>
      <c r="EL31" s="117"/>
      <c r="EM31" s="117"/>
      <c r="EN31" s="117"/>
      <c r="EO31" s="117"/>
      <c r="EP31" s="117"/>
      <c r="EQ31" s="117"/>
      <c r="ER31" s="117"/>
      <c r="ES31" s="117"/>
      <c r="ET31" s="117"/>
      <c r="EU31" s="117"/>
      <c r="EV31" s="117"/>
      <c r="EW31" s="117"/>
      <c r="EX31" s="117"/>
      <c r="EY31" s="117"/>
      <c r="EZ31" s="117"/>
      <c r="FA31" s="117"/>
      <c r="FB31" s="117"/>
      <c r="FC31" s="117"/>
      <c r="FD31" s="117"/>
      <c r="FE31" s="117"/>
      <c r="FF31" s="117"/>
      <c r="FG31" s="117"/>
      <c r="FH31" s="117"/>
      <c r="FI31" s="117"/>
      <c r="FJ31" s="117"/>
      <c r="FK31" s="117"/>
      <c r="FL31" s="117"/>
      <c r="FM31" s="117"/>
      <c r="FN31" s="117"/>
      <c r="FO31" s="117"/>
      <c r="FP31" s="117"/>
      <c r="FQ31" s="117"/>
      <c r="FR31" s="117"/>
      <c r="FS31" s="117"/>
      <c r="FT31" s="117"/>
      <c r="FU31" s="117"/>
      <c r="FV31" s="117"/>
      <c r="FW31" s="117"/>
      <c r="FX31" s="117"/>
      <c r="FY31" s="117"/>
      <c r="FZ31" s="117"/>
      <c r="GA31" s="117"/>
      <c r="GB31" s="117"/>
      <c r="GC31" s="117"/>
      <c r="GD31" s="117"/>
      <c r="GE31" s="117"/>
      <c r="GF31" s="117"/>
      <c r="GG31" s="117"/>
      <c r="GH31" s="117"/>
      <c r="GI31" s="117"/>
      <c r="GJ31" s="117"/>
      <c r="GK31" s="117"/>
      <c r="GL31" s="117"/>
      <c r="GM31" s="117"/>
      <c r="GN31" s="117"/>
      <c r="GO31" s="117"/>
      <c r="GP31" s="117"/>
      <c r="GQ31" s="117"/>
      <c r="GR31" s="117"/>
      <c r="GS31" s="117"/>
      <c r="GT31" s="117"/>
      <c r="GU31" s="117"/>
      <c r="GV31" s="117"/>
      <c r="GW31" s="117"/>
      <c r="GX31" s="117"/>
      <c r="GY31" s="117"/>
      <c r="GZ31" s="117"/>
      <c r="HA31" s="117"/>
      <c r="HB31" s="117"/>
      <c r="HC31" s="117"/>
      <c r="HD31" s="117"/>
      <c r="HE31" s="117"/>
      <c r="HF31" s="117"/>
      <c r="HG31" s="117"/>
      <c r="HH31" s="117"/>
      <c r="HI31" s="117"/>
      <c r="HJ31" s="117"/>
      <c r="HK31" s="117"/>
      <c r="HL31" s="117"/>
      <c r="HM31" s="117"/>
      <c r="HN31" s="117"/>
      <c r="HO31" s="117"/>
      <c r="HP31" s="117"/>
      <c r="HQ31" s="117"/>
      <c r="HR31" s="117"/>
      <c r="HS31" s="117"/>
      <c r="HT31" s="117"/>
      <c r="HU31" s="117"/>
      <c r="HV31" s="117"/>
      <c r="HW31" s="117"/>
      <c r="HX31" s="117"/>
      <c r="HY31" s="117"/>
      <c r="HZ31" s="117"/>
      <c r="IA31" s="117"/>
      <c r="IB31" s="117"/>
      <c r="IC31" s="117"/>
      <c r="ID31" s="117"/>
      <c r="IE31" s="117"/>
      <c r="IF31" s="117"/>
      <c r="IG31" s="117"/>
      <c r="IH31" s="117"/>
      <c r="II31" s="117"/>
      <c r="IJ31" s="117"/>
      <c r="IK31" s="117"/>
      <c r="IL31" s="117"/>
      <c r="IM31" s="117"/>
      <c r="IN31" s="117"/>
      <c r="IO31" s="117"/>
      <c r="IP31" s="117"/>
      <c r="IQ31" s="117"/>
      <c r="IR31" s="117"/>
      <c r="IS31" s="117"/>
      <c r="IT31" s="117"/>
      <c r="IU31" s="117"/>
      <c r="IV31" s="117"/>
      <c r="IW31" s="117"/>
      <c r="IX31" s="117"/>
      <c r="IY31" s="117"/>
      <c r="IZ31" s="117"/>
      <c r="JA31" s="117"/>
      <c r="JB31" s="117"/>
      <c r="JC31" s="117"/>
      <c r="JD31" s="117"/>
      <c r="JE31" s="117"/>
      <c r="JF31" s="117"/>
      <c r="JG31" s="117"/>
      <c r="JH31" s="117"/>
      <c r="JI31" s="117"/>
      <c r="JJ31" s="117"/>
      <c r="JK31" s="117"/>
      <c r="JL31" s="117"/>
      <c r="JM31" s="117"/>
      <c r="JN31" s="117"/>
      <c r="JO31" s="117"/>
      <c r="JP31" s="117"/>
      <c r="JQ31" s="117"/>
      <c r="JR31" s="117"/>
      <c r="JS31" s="117"/>
      <c r="JT31" s="117"/>
      <c r="JU31" s="117"/>
      <c r="JV31" s="117"/>
      <c r="JW31" s="117"/>
      <c r="JX31" s="117"/>
      <c r="JY31" s="117"/>
      <c r="JZ31" s="117"/>
      <c r="KA31" s="117"/>
      <c r="KB31" s="117"/>
      <c r="KC31" s="117"/>
      <c r="KD31" s="117"/>
      <c r="KE31" s="117"/>
      <c r="KF31" s="117"/>
      <c r="KG31" s="117"/>
      <c r="KH31" s="117"/>
      <c r="KI31" s="117"/>
      <c r="KJ31" s="117"/>
      <c r="KK31" s="117"/>
      <c r="KL31" s="117"/>
      <c r="KM31" s="117"/>
      <c r="KN31" s="117"/>
      <c r="KO31" s="117"/>
      <c r="KP31" s="117"/>
      <c r="KQ31" s="117"/>
      <c r="KR31" s="117"/>
      <c r="KS31" s="117"/>
      <c r="KT31" s="117"/>
      <c r="KU31" s="117"/>
      <c r="KV31" s="117"/>
      <c r="KW31" s="117"/>
      <c r="KX31" s="117"/>
      <c r="KY31" s="117"/>
      <c r="KZ31" s="117"/>
      <c r="LA31" s="117"/>
      <c r="LB31" s="117"/>
      <c r="LC31" s="117"/>
      <c r="LD31" s="117"/>
      <c r="LE31" s="117"/>
      <c r="LF31" s="117"/>
      <c r="LG31" s="117"/>
      <c r="LH31" s="117"/>
      <c r="LI31" s="117"/>
      <c r="LJ31" s="117"/>
      <c r="LK31" s="117"/>
      <c r="LL31" s="117"/>
      <c r="LM31" s="117"/>
      <c r="LN31" s="117"/>
      <c r="LO31" s="117"/>
      <c r="LP31" s="117"/>
      <c r="LQ31" s="117"/>
      <c r="LR31" s="117"/>
      <c r="LS31" s="117"/>
      <c r="LT31" s="117"/>
      <c r="LU31" s="117"/>
      <c r="LV31" s="117"/>
      <c r="LW31" s="117"/>
      <c r="LX31" s="117"/>
      <c r="LY31" s="117"/>
      <c r="LZ31" s="117"/>
      <c r="MA31" s="117"/>
      <c r="MB31" s="117"/>
      <c r="MC31" s="117"/>
      <c r="MD31" s="117"/>
      <c r="ME31" s="117"/>
      <c r="MF31" s="117"/>
      <c r="MG31" s="117"/>
      <c r="MH31" s="117"/>
      <c r="MI31" s="117"/>
      <c r="MJ31" s="117"/>
      <c r="MK31" s="117"/>
      <c r="ML31" s="117"/>
      <c r="MM31" s="117"/>
      <c r="MN31" s="117"/>
      <c r="MO31" s="117"/>
      <c r="MP31" s="117"/>
      <c r="MQ31" s="117"/>
      <c r="MR31" s="117"/>
      <c r="MS31" s="117"/>
      <c r="MT31" s="117"/>
      <c r="MU31" s="117"/>
      <c r="MV31" s="117"/>
      <c r="MW31" s="117"/>
      <c r="MX31" s="117"/>
      <c r="MY31" s="117"/>
      <c r="MZ31" s="117"/>
      <c r="NA31" s="117"/>
      <c r="NB31" s="117"/>
      <c r="NC31" s="117"/>
      <c r="ND31" s="117"/>
      <c r="NE31" s="117"/>
      <c r="NF31" s="117"/>
      <c r="NG31" s="117"/>
      <c r="NH31" s="117"/>
      <c r="NI31" s="117"/>
      <c r="NJ31" s="117"/>
      <c r="NK31" s="117"/>
      <c r="NL31" s="117"/>
      <c r="NM31" s="117"/>
      <c r="NN31" s="117"/>
      <c r="NO31" s="117"/>
      <c r="NP31" s="117"/>
      <c r="NQ31" s="117"/>
      <c r="NR31" s="117"/>
      <c r="NS31" s="117"/>
      <c r="NT31" s="117"/>
      <c r="NU31" s="117"/>
      <c r="NV31" s="117"/>
      <c r="NW31" s="117"/>
      <c r="NX31" s="117"/>
      <c r="NY31" s="117"/>
      <c r="NZ31" s="117"/>
      <c r="OA31" s="117"/>
      <c r="OB31" s="117"/>
      <c r="OC31" s="117"/>
      <c r="OD31" s="117"/>
      <c r="OE31" s="117"/>
      <c r="OF31" s="117"/>
      <c r="OG31" s="117"/>
      <c r="OH31" s="117"/>
      <c r="OI31" s="117"/>
      <c r="OJ31" s="117"/>
      <c r="OK31" s="117"/>
      <c r="OL31" s="117"/>
      <c r="OM31" s="117"/>
      <c r="ON31" s="117"/>
      <c r="OO31" s="117"/>
      <c r="OP31" s="117"/>
      <c r="OQ31" s="117"/>
      <c r="OR31" s="117"/>
      <c r="OS31" s="117"/>
      <c r="OT31" s="117"/>
      <c r="OU31" s="117"/>
      <c r="OV31" s="117"/>
      <c r="OW31" s="117"/>
      <c r="OX31" s="117"/>
      <c r="OY31" s="117"/>
      <c r="OZ31" s="117"/>
      <c r="PA31" s="117"/>
      <c r="PB31" s="117"/>
      <c r="PC31" s="117"/>
      <c r="PD31" s="117"/>
      <c r="PE31" s="117"/>
      <c r="PF31" s="117"/>
      <c r="PG31" s="117"/>
      <c r="PH31" s="117"/>
      <c r="PI31" s="117"/>
      <c r="PJ31" s="117"/>
      <c r="PK31" s="117"/>
      <c r="PL31" s="117"/>
      <c r="PM31" s="117"/>
      <c r="PN31" s="117"/>
      <c r="PO31" s="117"/>
      <c r="PP31" s="117"/>
      <c r="PQ31" s="117"/>
      <c r="PR31" s="117"/>
      <c r="PS31" s="117"/>
      <c r="PT31" s="117"/>
      <c r="PU31" s="117"/>
      <c r="PV31" s="117"/>
      <c r="PW31" s="117"/>
      <c r="PX31" s="117"/>
      <c r="PY31" s="117"/>
      <c r="PZ31" s="117"/>
      <c r="QA31" s="117"/>
      <c r="QB31" s="117"/>
      <c r="QC31" s="117"/>
      <c r="QD31" s="117"/>
      <c r="QE31" s="117"/>
      <c r="QF31" s="117"/>
      <c r="QG31" s="117"/>
      <c r="QH31" s="117"/>
      <c r="QI31" s="117"/>
      <c r="QJ31" s="117"/>
      <c r="QK31" s="117"/>
      <c r="QL31" s="117"/>
      <c r="QM31" s="117"/>
      <c r="QN31" s="117"/>
      <c r="QO31" s="117"/>
      <c r="QP31" s="117"/>
      <c r="QQ31" s="117"/>
      <c r="QR31" s="117"/>
      <c r="QS31" s="117"/>
      <c r="QT31" s="117"/>
      <c r="QU31" s="117"/>
      <c r="QV31" s="117"/>
      <c r="QW31" s="117"/>
      <c r="QX31" s="117"/>
      <c r="QY31" s="117"/>
      <c r="QZ31" s="117"/>
      <c r="RA31" s="117"/>
      <c r="RB31" s="117"/>
      <c r="RC31" s="117"/>
      <c r="RD31" s="117"/>
      <c r="RE31" s="117"/>
      <c r="RF31" s="117"/>
      <c r="RG31" s="117"/>
      <c r="RH31" s="117"/>
      <c r="RI31" s="117"/>
      <c r="RJ31" s="117"/>
      <c r="RK31" s="117"/>
      <c r="RL31" s="117"/>
      <c r="RM31" s="117"/>
      <c r="RN31" s="117"/>
      <c r="RO31" s="117"/>
      <c r="RP31" s="117"/>
      <c r="RQ31" s="117"/>
      <c r="RR31" s="117"/>
      <c r="RS31" s="117"/>
      <c r="RT31" s="117"/>
      <c r="RU31" s="117"/>
      <c r="RV31" s="117"/>
      <c r="RW31" s="117"/>
      <c r="RX31" s="117"/>
      <c r="RY31" s="117"/>
      <c r="RZ31" s="117"/>
      <c r="SA31" s="117"/>
      <c r="SB31" s="117"/>
      <c r="SC31" s="117"/>
      <c r="SD31" s="117"/>
      <c r="SE31" s="117"/>
      <c r="SF31" s="117"/>
      <c r="SG31" s="117"/>
      <c r="SH31" s="117"/>
      <c r="SI31" s="117"/>
      <c r="SJ31" s="117"/>
      <c r="SK31" s="117"/>
      <c r="SL31" s="117"/>
      <c r="SM31" s="117"/>
      <c r="SN31" s="117"/>
      <c r="SO31" s="117"/>
      <c r="SP31" s="117"/>
      <c r="SQ31" s="117"/>
      <c r="SR31" s="117"/>
      <c r="SS31" s="117"/>
      <c r="ST31" s="117"/>
      <c r="SU31" s="117"/>
      <c r="SV31" s="117"/>
      <c r="SW31" s="117"/>
      <c r="SX31" s="117"/>
      <c r="SY31" s="117"/>
      <c r="SZ31" s="117"/>
      <c r="TA31" s="117"/>
      <c r="TB31" s="117"/>
      <c r="TC31" s="117"/>
      <c r="TD31" s="117"/>
      <c r="TE31" s="117"/>
      <c r="TF31" s="117"/>
      <c r="TG31" s="117"/>
      <c r="TH31" s="117"/>
      <c r="TI31" s="117"/>
      <c r="TJ31" s="117"/>
      <c r="TK31" s="117"/>
      <c r="TL31" s="117"/>
      <c r="TM31" s="117"/>
      <c r="TN31" s="117"/>
      <c r="TO31" s="117"/>
      <c r="TP31" s="117"/>
      <c r="TQ31" s="117"/>
      <c r="TR31" s="117"/>
      <c r="TS31" s="117"/>
      <c r="TT31" s="117"/>
      <c r="TU31" s="117"/>
      <c r="TV31" s="117"/>
      <c r="TW31" s="117"/>
      <c r="TX31" s="117"/>
      <c r="TY31" s="117"/>
      <c r="TZ31" s="117"/>
      <c r="UA31" s="117"/>
      <c r="UB31" s="117"/>
      <c r="UC31" s="117"/>
      <c r="UD31" s="117"/>
      <c r="UE31" s="117"/>
      <c r="UF31" s="117"/>
      <c r="UG31" s="117"/>
      <c r="UH31" s="117"/>
      <c r="UI31" s="117"/>
      <c r="UJ31" s="117"/>
      <c r="UK31" s="117"/>
      <c r="UL31" s="117"/>
      <c r="UM31" s="117"/>
      <c r="UN31" s="117"/>
      <c r="UO31" s="117"/>
      <c r="UP31" s="117"/>
      <c r="UQ31" s="117"/>
      <c r="UR31" s="117"/>
      <c r="US31" s="117"/>
      <c r="UT31" s="117"/>
      <c r="UU31" s="117"/>
      <c r="UV31" s="117"/>
      <c r="UW31" s="117"/>
      <c r="UX31" s="117"/>
      <c r="UY31" s="117"/>
      <c r="UZ31" s="117"/>
      <c r="VA31" s="117"/>
      <c r="VB31" s="117"/>
      <c r="VC31" s="117"/>
      <c r="VD31" s="117"/>
      <c r="VE31" s="117"/>
      <c r="VF31" s="117"/>
      <c r="VG31" s="117"/>
      <c r="VH31" s="117"/>
      <c r="VI31" s="117"/>
      <c r="VJ31" s="117"/>
      <c r="VK31" s="117"/>
      <c r="VL31" s="117"/>
      <c r="VM31" s="117"/>
      <c r="VN31" s="117"/>
      <c r="VO31" s="117"/>
      <c r="VP31" s="117"/>
      <c r="VQ31" s="117"/>
      <c r="VR31" s="117"/>
      <c r="VS31" s="117"/>
      <c r="VT31" s="117"/>
      <c r="VU31" s="117"/>
      <c r="VV31" s="117"/>
      <c r="VW31" s="117"/>
      <c r="VX31" s="117"/>
      <c r="VY31" s="117"/>
      <c r="VZ31" s="117"/>
      <c r="WA31" s="117"/>
      <c r="WB31" s="117"/>
      <c r="WC31" s="117"/>
      <c r="WD31" s="117"/>
      <c r="WE31" s="117"/>
      <c r="WF31" s="117"/>
      <c r="WG31" s="117"/>
      <c r="WH31" s="117"/>
      <c r="WI31" s="117"/>
      <c r="WJ31" s="117"/>
      <c r="WK31" s="117"/>
      <c r="WL31" s="117"/>
      <c r="WM31" s="117"/>
      <c r="WN31" s="117"/>
      <c r="WO31" s="117"/>
      <c r="WP31" s="117"/>
      <c r="WQ31" s="117"/>
      <c r="WR31" s="117"/>
      <c r="WS31" s="117"/>
      <c r="WT31" s="117"/>
      <c r="WU31" s="117"/>
      <c r="WV31" s="117"/>
      <c r="WW31" s="117"/>
      <c r="WX31" s="117"/>
      <c r="WY31" s="117"/>
      <c r="WZ31" s="117"/>
      <c r="XA31" s="117"/>
      <c r="XB31" s="117"/>
      <c r="XC31" s="117"/>
      <c r="XD31" s="117"/>
      <c r="XE31" s="117"/>
      <c r="XF31" s="117"/>
      <c r="XG31" s="117"/>
      <c r="XH31" s="117"/>
      <c r="XI31" s="117"/>
      <c r="XJ31" s="117"/>
      <c r="XK31" s="117"/>
      <c r="XL31" s="117"/>
      <c r="XM31" s="117"/>
      <c r="XN31" s="117"/>
      <c r="XO31" s="117"/>
      <c r="XP31" s="117"/>
      <c r="XQ31" s="117"/>
      <c r="XR31" s="117"/>
      <c r="XS31" s="117"/>
      <c r="XT31" s="117"/>
      <c r="XU31" s="117"/>
      <c r="XV31" s="117"/>
      <c r="XW31" s="117"/>
      <c r="XX31" s="117"/>
      <c r="XY31" s="117"/>
      <c r="XZ31" s="117"/>
      <c r="YA31" s="117"/>
      <c r="YB31" s="117"/>
      <c r="YC31" s="117"/>
      <c r="YD31" s="117"/>
      <c r="YE31" s="117"/>
      <c r="YF31" s="117"/>
      <c r="YG31" s="117"/>
      <c r="YH31" s="117"/>
      <c r="YI31" s="117"/>
      <c r="YJ31" s="117"/>
      <c r="YK31" s="117"/>
      <c r="YL31" s="117"/>
      <c r="YM31" s="117"/>
      <c r="YN31" s="117"/>
      <c r="YO31" s="117"/>
      <c r="YP31" s="117"/>
      <c r="YQ31" s="117"/>
      <c r="YR31" s="117"/>
      <c r="YS31" s="117"/>
      <c r="YT31" s="117"/>
      <c r="YU31" s="117"/>
      <c r="YV31" s="117"/>
      <c r="YW31" s="117"/>
      <c r="YX31" s="117"/>
      <c r="YY31" s="117"/>
      <c r="YZ31" s="117"/>
      <c r="ZA31" s="117"/>
      <c r="ZB31" s="117"/>
      <c r="ZC31" s="117"/>
      <c r="ZD31" s="117"/>
      <c r="ZE31" s="117"/>
      <c r="ZF31" s="117"/>
      <c r="ZG31" s="117"/>
      <c r="ZH31" s="117"/>
      <c r="ZI31" s="117"/>
      <c r="ZJ31" s="117"/>
      <c r="ZK31" s="117"/>
      <c r="ZL31" s="117"/>
      <c r="ZM31" s="117"/>
      <c r="ZN31" s="117"/>
      <c r="ZO31" s="117"/>
      <c r="ZP31" s="117"/>
      <c r="ZQ31" s="117"/>
      <c r="ZR31" s="117"/>
      <c r="ZS31" s="117"/>
      <c r="ZT31" s="117"/>
      <c r="ZU31" s="117"/>
      <c r="ZV31" s="117"/>
      <c r="ZW31" s="117"/>
      <c r="ZX31" s="117"/>
      <c r="ZY31" s="117"/>
      <c r="ZZ31" s="117"/>
      <c r="AAA31" s="117"/>
      <c r="AAB31" s="117"/>
      <c r="AAC31" s="117"/>
      <c r="AAD31" s="117"/>
      <c r="AAE31" s="117"/>
      <c r="AAF31" s="117"/>
      <c r="AAG31" s="117"/>
      <c r="AAH31" s="117"/>
      <c r="AAI31" s="117"/>
      <c r="AAJ31" s="117"/>
      <c r="AAK31" s="117"/>
      <c r="AAL31" s="117"/>
      <c r="AAM31" s="117"/>
      <c r="AAN31" s="117"/>
      <c r="AAO31" s="117"/>
      <c r="AAP31" s="117"/>
      <c r="AAQ31" s="117"/>
      <c r="AAR31" s="117"/>
      <c r="AAS31" s="117"/>
      <c r="AAT31" s="117"/>
      <c r="AAU31" s="117"/>
      <c r="AAV31" s="117"/>
      <c r="AAW31" s="117"/>
      <c r="AAX31" s="117"/>
      <c r="AAY31" s="117"/>
      <c r="AAZ31" s="117"/>
      <c r="ABA31" s="117"/>
      <c r="ABB31" s="117"/>
      <c r="ABC31" s="117"/>
      <c r="ABD31" s="117"/>
      <c r="ABE31" s="117"/>
      <c r="ABF31" s="117"/>
      <c r="ABG31" s="117"/>
      <c r="ABH31" s="117"/>
      <c r="ABI31" s="117"/>
      <c r="ABJ31" s="117"/>
      <c r="ABK31" s="117"/>
      <c r="ABL31" s="117"/>
      <c r="ABM31" s="117"/>
      <c r="ABN31" s="117"/>
      <c r="ABO31" s="117"/>
      <c r="ABP31" s="117"/>
      <c r="ABQ31" s="117"/>
      <c r="ABR31" s="117"/>
      <c r="ABS31" s="117"/>
      <c r="ABT31" s="117"/>
      <c r="ABU31" s="117"/>
      <c r="ABV31" s="117"/>
      <c r="ABW31" s="117"/>
      <c r="ABX31" s="117"/>
      <c r="ABY31" s="117"/>
      <c r="ABZ31" s="117"/>
      <c r="ACA31" s="117"/>
      <c r="ACB31" s="117"/>
      <c r="ACC31" s="117"/>
      <c r="ACD31" s="117"/>
      <c r="ACE31" s="117"/>
      <c r="ACF31" s="117"/>
      <c r="ACG31" s="117"/>
      <c r="ACH31" s="117"/>
      <c r="ACI31" s="117"/>
      <c r="ACJ31" s="117"/>
      <c r="ACK31" s="117"/>
      <c r="ACL31" s="117"/>
      <c r="ACM31" s="117"/>
      <c r="ACN31" s="117"/>
      <c r="ACO31" s="117"/>
      <c r="ACP31" s="117"/>
      <c r="ACQ31" s="117"/>
      <c r="ACR31" s="117"/>
      <c r="ACS31" s="117"/>
      <c r="ACT31" s="117"/>
      <c r="ACU31" s="117"/>
      <c r="ACV31" s="117"/>
      <c r="ACW31" s="117"/>
      <c r="ACX31" s="117"/>
      <c r="ACY31" s="117"/>
      <c r="ACZ31" s="117"/>
      <c r="ADA31" s="117"/>
      <c r="ADB31" s="117"/>
      <c r="ADC31" s="117"/>
      <c r="ADD31" s="117"/>
      <c r="ADE31" s="117"/>
      <c r="ADF31" s="117"/>
      <c r="ADG31" s="117"/>
      <c r="ADH31" s="117"/>
      <c r="ADI31" s="117"/>
      <c r="ADJ31" s="117"/>
      <c r="ADK31" s="117"/>
      <c r="ADL31" s="117"/>
      <c r="ADM31" s="117"/>
      <c r="ADN31" s="117"/>
      <c r="ADO31" s="117"/>
      <c r="ADP31" s="117"/>
      <c r="ADQ31" s="117"/>
      <c r="ADR31" s="117"/>
      <c r="ADS31" s="117"/>
      <c r="ADT31" s="117"/>
      <c r="ADU31" s="117"/>
      <c r="ADV31" s="117"/>
      <c r="ADW31" s="117"/>
      <c r="ADX31" s="117"/>
      <c r="ADY31" s="117"/>
      <c r="ADZ31" s="117"/>
      <c r="AEA31" s="117"/>
      <c r="AEB31" s="117"/>
      <c r="AEC31" s="117"/>
      <c r="AED31" s="117"/>
      <c r="AEE31" s="117"/>
      <c r="AEF31" s="117"/>
      <c r="AEG31" s="117"/>
      <c r="AEH31" s="117"/>
      <c r="AEI31" s="117"/>
      <c r="AEJ31" s="117"/>
      <c r="AEK31" s="117"/>
      <c r="AEL31" s="117"/>
      <c r="AEM31" s="117"/>
      <c r="AEN31" s="117"/>
      <c r="AEO31" s="117"/>
      <c r="AEP31" s="117"/>
      <c r="AEQ31" s="117"/>
      <c r="AER31" s="117"/>
      <c r="AES31" s="117"/>
      <c r="AET31" s="117"/>
      <c r="AEU31" s="117"/>
      <c r="AEV31" s="117"/>
      <c r="AEW31" s="117"/>
      <c r="AEX31" s="117"/>
      <c r="AEY31" s="117"/>
      <c r="AEZ31" s="117"/>
      <c r="AFA31" s="117"/>
      <c r="AFB31" s="117"/>
      <c r="AFC31" s="117"/>
      <c r="AFD31" s="117"/>
      <c r="AFE31" s="117"/>
      <c r="AFF31" s="117"/>
      <c r="AFG31" s="117"/>
      <c r="AFH31" s="117"/>
      <c r="AFI31" s="117"/>
      <c r="AFJ31" s="117"/>
      <c r="AFK31" s="117"/>
      <c r="AFL31" s="117"/>
      <c r="AFM31" s="117"/>
      <c r="AFN31" s="117"/>
      <c r="AFO31" s="117"/>
      <c r="AFP31" s="117"/>
      <c r="AFQ31" s="117"/>
      <c r="AFR31" s="117"/>
      <c r="AFS31" s="117"/>
      <c r="AFT31" s="117"/>
      <c r="AFU31" s="117"/>
      <c r="AFV31" s="117"/>
      <c r="AFW31" s="117"/>
      <c r="AFX31" s="117"/>
      <c r="AFY31" s="117"/>
      <c r="AFZ31" s="117"/>
      <c r="AGA31" s="117"/>
      <c r="AGB31" s="117"/>
      <c r="AGC31" s="117"/>
      <c r="AGD31" s="117"/>
      <c r="AGE31" s="117"/>
      <c r="AGF31" s="117"/>
      <c r="AGG31" s="117"/>
      <c r="AGH31" s="117"/>
      <c r="AGI31" s="117"/>
      <c r="AGJ31" s="117"/>
      <c r="AGK31" s="117"/>
      <c r="AGL31" s="117"/>
      <c r="AGM31" s="117"/>
      <c r="AGN31" s="117"/>
      <c r="AGO31" s="117"/>
      <c r="AGP31" s="117"/>
      <c r="AGQ31" s="117"/>
      <c r="AGR31" s="117"/>
      <c r="AGS31" s="117"/>
      <c r="AGT31" s="117"/>
      <c r="AGU31" s="117"/>
      <c r="AGV31" s="117"/>
      <c r="AGW31" s="117"/>
      <c r="AGX31" s="117"/>
      <c r="AGY31" s="117"/>
      <c r="AGZ31" s="117"/>
      <c r="AHA31" s="117"/>
      <c r="AHB31" s="117"/>
      <c r="AHC31" s="117"/>
      <c r="AHD31" s="117"/>
      <c r="AHE31" s="117"/>
      <c r="AHF31" s="117"/>
      <c r="AHG31" s="117"/>
      <c r="AHH31" s="117"/>
      <c r="AHI31" s="117"/>
      <c r="AHJ31" s="117"/>
      <c r="AHK31" s="117"/>
      <c r="AHL31" s="117"/>
      <c r="AHM31" s="117"/>
      <c r="AHN31" s="117"/>
      <c r="AHO31" s="117"/>
      <c r="AHP31" s="117"/>
      <c r="AHQ31" s="117"/>
      <c r="AHR31" s="117"/>
      <c r="AHS31" s="117"/>
      <c r="AHT31" s="117"/>
      <c r="AHU31" s="117"/>
      <c r="AHV31" s="117"/>
      <c r="AHW31" s="117"/>
      <c r="AHX31" s="117"/>
      <c r="AHY31" s="117"/>
      <c r="AHZ31" s="117"/>
      <c r="AIA31" s="117"/>
      <c r="AIB31" s="117"/>
      <c r="AIC31" s="117"/>
      <c r="AID31" s="117"/>
      <c r="AIE31" s="117"/>
      <c r="AIF31" s="117"/>
      <c r="AIG31" s="117"/>
      <c r="AIH31" s="117"/>
      <c r="AII31" s="117"/>
      <c r="AIJ31" s="117"/>
      <c r="AIK31" s="117"/>
      <c r="AIL31" s="117"/>
      <c r="AIM31" s="117"/>
      <c r="AIN31" s="117"/>
      <c r="AIO31" s="117"/>
      <c r="AIP31" s="117"/>
      <c r="AIQ31" s="117"/>
      <c r="AIR31" s="117"/>
      <c r="AIS31" s="117"/>
      <c r="AIT31" s="117"/>
      <c r="AIU31" s="117"/>
      <c r="AIV31" s="117"/>
      <c r="AIW31" s="117"/>
      <c r="AIX31" s="117"/>
      <c r="AIY31" s="117"/>
      <c r="AIZ31" s="117"/>
      <c r="AJA31" s="117"/>
      <c r="AJB31" s="117"/>
      <c r="AJC31" s="117"/>
      <c r="AJD31" s="117"/>
      <c r="AJE31" s="117"/>
      <c r="AJF31" s="117"/>
      <c r="AJG31" s="117"/>
      <c r="AJH31" s="117"/>
      <c r="AJI31" s="117"/>
      <c r="AJJ31" s="117"/>
      <c r="AJK31" s="117"/>
      <c r="AJL31" s="117"/>
      <c r="AJM31" s="117"/>
      <c r="AJN31" s="117"/>
      <c r="AJO31" s="117"/>
      <c r="AJP31" s="117"/>
      <c r="AJQ31" s="117"/>
      <c r="AJR31" s="117"/>
      <c r="AJS31" s="117"/>
      <c r="AJT31" s="117"/>
      <c r="AJU31" s="117"/>
      <c r="AJV31" s="117"/>
      <c r="AJW31" s="117"/>
      <c r="AJX31" s="117"/>
      <c r="AJY31" s="117"/>
      <c r="AJZ31" s="117"/>
      <c r="AKA31" s="117"/>
      <c r="AKB31" s="117"/>
      <c r="AKC31" s="117"/>
      <c r="AKD31" s="117"/>
      <c r="AKE31" s="117"/>
      <c r="AKF31" s="117"/>
      <c r="AKG31" s="117"/>
      <c r="AKH31" s="117"/>
      <c r="AKI31" s="117"/>
      <c r="AKJ31" s="117"/>
      <c r="AKK31" s="117"/>
      <c r="AKL31" s="117"/>
      <c r="AKM31" s="117"/>
      <c r="AKN31" s="117"/>
      <c r="AKO31" s="117"/>
      <c r="AKP31" s="117"/>
      <c r="AKQ31" s="117"/>
      <c r="AKR31" s="117"/>
      <c r="AKS31" s="117"/>
      <c r="AKT31" s="117"/>
      <c r="AKU31" s="117"/>
      <c r="AKV31" s="117"/>
      <c r="AKW31" s="117"/>
      <c r="AKX31" s="117"/>
      <c r="AKY31" s="117"/>
      <c r="AKZ31" s="117"/>
      <c r="ALA31" s="117"/>
      <c r="ALB31" s="117"/>
      <c r="ALC31" s="117"/>
      <c r="ALD31" s="117"/>
      <c r="ALE31" s="117"/>
      <c r="ALF31" s="117"/>
      <c r="ALG31" s="117"/>
      <c r="ALH31" s="117"/>
      <c r="ALI31" s="117"/>
      <c r="ALJ31" s="117"/>
      <c r="ALK31" s="117"/>
      <c r="ALL31" s="117"/>
      <c r="ALM31" s="117"/>
      <c r="ALN31" s="117"/>
      <c r="ALO31" s="117"/>
      <c r="ALP31" s="117"/>
      <c r="ALQ31" s="117"/>
      <c r="ALR31" s="117"/>
      <c r="ALS31" s="117"/>
      <c r="ALT31" s="117"/>
      <c r="ALU31" s="117"/>
      <c r="ALV31" s="117"/>
      <c r="ALW31" s="117"/>
      <c r="ALX31" s="117"/>
      <c r="ALY31" s="117"/>
      <c r="ALZ31" s="117"/>
      <c r="AMA31" s="117"/>
      <c r="AMB31" s="117"/>
      <c r="AMC31" s="117"/>
      <c r="AMD31" s="117"/>
      <c r="AME31" s="117"/>
      <c r="AMF31" s="117"/>
      <c r="AMG31" s="117"/>
      <c r="AMH31" s="117"/>
      <c r="AMI31" s="117"/>
      <c r="AMJ31" s="117"/>
      <c r="AMK31" s="117"/>
      <c r="AML31" s="117"/>
    </row>
    <row r="32" spans="1:1026" ht="15.75">
      <c r="A32" s="109"/>
      <c r="B32" s="111" t="s">
        <v>1427</v>
      </c>
      <c r="C32" s="117"/>
      <c r="D32" s="110" t="s">
        <v>41</v>
      </c>
      <c r="E32" s="135"/>
      <c r="F32" s="135"/>
      <c r="G32" s="136"/>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17"/>
      <c r="BV32" s="117"/>
      <c r="BW32" s="117"/>
      <c r="BX32" s="117"/>
      <c r="BY32" s="117"/>
      <c r="BZ32" s="117"/>
      <c r="CA32" s="117"/>
      <c r="CB32" s="117"/>
      <c r="CC32" s="117"/>
      <c r="CD32" s="117"/>
      <c r="CE32" s="117"/>
      <c r="CF32" s="117"/>
      <c r="CG32" s="117"/>
      <c r="CH32" s="117"/>
      <c r="CI32" s="117"/>
      <c r="CJ32" s="117"/>
      <c r="CK32" s="117"/>
      <c r="CL32" s="117"/>
      <c r="CM32" s="117"/>
      <c r="CN32" s="117"/>
      <c r="CO32" s="117"/>
      <c r="CP32" s="117"/>
      <c r="CQ32" s="117"/>
      <c r="CR32" s="117"/>
      <c r="CS32" s="117"/>
      <c r="CT32" s="117"/>
      <c r="CU32" s="117"/>
      <c r="CV32" s="117"/>
      <c r="CW32" s="117"/>
      <c r="CX32" s="117"/>
      <c r="CY32" s="117"/>
      <c r="CZ32" s="117"/>
      <c r="DA32" s="117"/>
      <c r="DB32" s="117"/>
      <c r="DC32" s="117"/>
      <c r="DD32" s="117"/>
      <c r="DE32" s="117"/>
      <c r="DF32" s="117"/>
      <c r="DG32" s="117"/>
      <c r="DH32" s="117"/>
      <c r="DI32" s="117"/>
      <c r="DJ32" s="117"/>
      <c r="DK32" s="117"/>
      <c r="DL32" s="117"/>
      <c r="DM32" s="117"/>
      <c r="DN32" s="117"/>
      <c r="DO32" s="117"/>
      <c r="DP32" s="117"/>
      <c r="DQ32" s="117"/>
      <c r="DR32" s="117"/>
      <c r="DS32" s="117"/>
      <c r="DT32" s="117"/>
      <c r="DU32" s="117"/>
      <c r="DV32" s="117"/>
      <c r="DW32" s="117"/>
      <c r="DX32" s="117"/>
      <c r="DY32" s="117"/>
      <c r="DZ32" s="117"/>
      <c r="EA32" s="117"/>
      <c r="EB32" s="117"/>
      <c r="EC32" s="117"/>
      <c r="ED32" s="117"/>
      <c r="EE32" s="117"/>
      <c r="EF32" s="117"/>
      <c r="EG32" s="117"/>
      <c r="EH32" s="117"/>
      <c r="EI32" s="117"/>
      <c r="EJ32" s="117"/>
      <c r="EK32" s="117"/>
      <c r="EL32" s="117"/>
      <c r="EM32" s="117"/>
      <c r="EN32" s="117"/>
      <c r="EO32" s="117"/>
      <c r="EP32" s="117"/>
      <c r="EQ32" s="117"/>
      <c r="ER32" s="117"/>
      <c r="ES32" s="117"/>
      <c r="ET32" s="117"/>
      <c r="EU32" s="117"/>
      <c r="EV32" s="117"/>
      <c r="EW32" s="117"/>
      <c r="EX32" s="117"/>
      <c r="EY32" s="117"/>
      <c r="EZ32" s="117"/>
      <c r="FA32" s="117"/>
      <c r="FB32" s="117"/>
      <c r="FC32" s="117"/>
      <c r="FD32" s="117"/>
      <c r="FE32" s="117"/>
      <c r="FF32" s="117"/>
      <c r="FG32" s="117"/>
      <c r="FH32" s="117"/>
      <c r="FI32" s="117"/>
      <c r="FJ32" s="117"/>
      <c r="FK32" s="117"/>
      <c r="FL32" s="117"/>
      <c r="FM32" s="117"/>
      <c r="FN32" s="117"/>
      <c r="FO32" s="117"/>
      <c r="FP32" s="117"/>
      <c r="FQ32" s="117"/>
      <c r="FR32" s="117"/>
      <c r="FS32" s="117"/>
      <c r="FT32" s="117"/>
      <c r="FU32" s="117"/>
      <c r="FV32" s="117"/>
      <c r="FW32" s="117"/>
      <c r="FX32" s="117"/>
      <c r="FY32" s="117"/>
      <c r="FZ32" s="117"/>
      <c r="GA32" s="117"/>
      <c r="GB32" s="117"/>
      <c r="GC32" s="117"/>
      <c r="GD32" s="117"/>
      <c r="GE32" s="117"/>
      <c r="GF32" s="117"/>
      <c r="GG32" s="117"/>
      <c r="GH32" s="117"/>
      <c r="GI32" s="117"/>
      <c r="GJ32" s="117"/>
      <c r="GK32" s="117"/>
      <c r="GL32" s="117"/>
      <c r="GM32" s="117"/>
      <c r="GN32" s="117"/>
      <c r="GO32" s="117"/>
      <c r="GP32" s="117"/>
      <c r="GQ32" s="117"/>
      <c r="GR32" s="117"/>
      <c r="GS32" s="117"/>
      <c r="GT32" s="117"/>
      <c r="GU32" s="117"/>
      <c r="GV32" s="117"/>
      <c r="GW32" s="117"/>
      <c r="GX32" s="117"/>
      <c r="GY32" s="117"/>
      <c r="GZ32" s="117"/>
      <c r="HA32" s="117"/>
      <c r="HB32" s="117"/>
      <c r="HC32" s="117"/>
      <c r="HD32" s="117"/>
      <c r="HE32" s="117"/>
      <c r="HF32" s="117"/>
      <c r="HG32" s="117"/>
      <c r="HH32" s="117"/>
      <c r="HI32" s="117"/>
      <c r="HJ32" s="117"/>
      <c r="HK32" s="117"/>
      <c r="HL32" s="117"/>
      <c r="HM32" s="117"/>
      <c r="HN32" s="117"/>
      <c r="HO32" s="117"/>
      <c r="HP32" s="117"/>
      <c r="HQ32" s="117"/>
      <c r="HR32" s="117"/>
      <c r="HS32" s="117"/>
      <c r="HT32" s="117"/>
      <c r="HU32" s="117"/>
      <c r="HV32" s="117"/>
      <c r="HW32" s="117"/>
      <c r="HX32" s="117"/>
      <c r="HY32" s="117"/>
      <c r="HZ32" s="117"/>
      <c r="IA32" s="117"/>
      <c r="IB32" s="117"/>
      <c r="IC32" s="117"/>
      <c r="ID32" s="117"/>
      <c r="IE32" s="117"/>
      <c r="IF32" s="117"/>
      <c r="IG32" s="117"/>
      <c r="IH32" s="117"/>
      <c r="II32" s="117"/>
      <c r="IJ32" s="117"/>
      <c r="IK32" s="117"/>
      <c r="IL32" s="117"/>
      <c r="IM32" s="117"/>
      <c r="IN32" s="117"/>
      <c r="IO32" s="117"/>
      <c r="IP32" s="117"/>
      <c r="IQ32" s="117"/>
      <c r="IR32" s="117"/>
      <c r="IS32" s="117"/>
      <c r="IT32" s="117"/>
      <c r="IU32" s="117"/>
      <c r="IV32" s="117"/>
      <c r="IW32" s="117"/>
      <c r="IX32" s="117"/>
      <c r="IY32" s="117"/>
      <c r="IZ32" s="117"/>
      <c r="JA32" s="117"/>
      <c r="JB32" s="117"/>
      <c r="JC32" s="117"/>
      <c r="JD32" s="117"/>
      <c r="JE32" s="117"/>
      <c r="JF32" s="117"/>
      <c r="JG32" s="117"/>
      <c r="JH32" s="117"/>
      <c r="JI32" s="117"/>
      <c r="JJ32" s="117"/>
      <c r="JK32" s="117"/>
      <c r="JL32" s="117"/>
      <c r="JM32" s="117"/>
      <c r="JN32" s="117"/>
      <c r="JO32" s="117"/>
      <c r="JP32" s="117"/>
      <c r="JQ32" s="117"/>
      <c r="JR32" s="117"/>
      <c r="JS32" s="117"/>
      <c r="JT32" s="117"/>
      <c r="JU32" s="117"/>
      <c r="JV32" s="117"/>
      <c r="JW32" s="117"/>
      <c r="JX32" s="117"/>
      <c r="JY32" s="117"/>
      <c r="JZ32" s="117"/>
      <c r="KA32" s="117"/>
      <c r="KB32" s="117"/>
      <c r="KC32" s="117"/>
      <c r="KD32" s="117"/>
      <c r="KE32" s="117"/>
      <c r="KF32" s="117"/>
      <c r="KG32" s="117"/>
      <c r="KH32" s="117"/>
      <c r="KI32" s="117"/>
      <c r="KJ32" s="117"/>
      <c r="KK32" s="117"/>
      <c r="KL32" s="117"/>
      <c r="KM32" s="117"/>
      <c r="KN32" s="117"/>
      <c r="KO32" s="117"/>
      <c r="KP32" s="117"/>
      <c r="KQ32" s="117"/>
      <c r="KR32" s="117"/>
      <c r="KS32" s="117"/>
      <c r="KT32" s="117"/>
      <c r="KU32" s="117"/>
      <c r="KV32" s="117"/>
      <c r="KW32" s="117"/>
      <c r="KX32" s="117"/>
      <c r="KY32" s="117"/>
      <c r="KZ32" s="117"/>
      <c r="LA32" s="117"/>
      <c r="LB32" s="117"/>
      <c r="LC32" s="117"/>
      <c r="LD32" s="117"/>
      <c r="LE32" s="117"/>
      <c r="LF32" s="117"/>
      <c r="LG32" s="117"/>
      <c r="LH32" s="117"/>
      <c r="LI32" s="117"/>
      <c r="LJ32" s="117"/>
      <c r="LK32" s="117"/>
      <c r="LL32" s="117"/>
      <c r="LM32" s="117"/>
      <c r="LN32" s="117"/>
      <c r="LO32" s="117"/>
      <c r="LP32" s="117"/>
      <c r="LQ32" s="117"/>
      <c r="LR32" s="117"/>
      <c r="LS32" s="117"/>
      <c r="LT32" s="117"/>
      <c r="LU32" s="117"/>
      <c r="LV32" s="117"/>
      <c r="LW32" s="117"/>
      <c r="LX32" s="117"/>
      <c r="LY32" s="117"/>
      <c r="LZ32" s="117"/>
      <c r="MA32" s="117"/>
      <c r="MB32" s="117"/>
      <c r="MC32" s="117"/>
      <c r="MD32" s="117"/>
      <c r="ME32" s="117"/>
      <c r="MF32" s="117"/>
      <c r="MG32" s="117"/>
      <c r="MH32" s="117"/>
      <c r="MI32" s="117"/>
      <c r="MJ32" s="117"/>
      <c r="MK32" s="117"/>
      <c r="ML32" s="117"/>
      <c r="MM32" s="117"/>
      <c r="MN32" s="117"/>
      <c r="MO32" s="117"/>
      <c r="MP32" s="117"/>
      <c r="MQ32" s="117"/>
      <c r="MR32" s="117"/>
      <c r="MS32" s="117"/>
      <c r="MT32" s="117"/>
      <c r="MU32" s="117"/>
      <c r="MV32" s="117"/>
      <c r="MW32" s="117"/>
      <c r="MX32" s="117"/>
      <c r="MY32" s="117"/>
      <c r="MZ32" s="117"/>
      <c r="NA32" s="117"/>
      <c r="NB32" s="117"/>
      <c r="NC32" s="117"/>
      <c r="ND32" s="117"/>
      <c r="NE32" s="117"/>
      <c r="NF32" s="117"/>
      <c r="NG32" s="117"/>
      <c r="NH32" s="117"/>
      <c r="NI32" s="117"/>
      <c r="NJ32" s="117"/>
      <c r="NK32" s="117"/>
      <c r="NL32" s="117"/>
      <c r="NM32" s="117"/>
      <c r="NN32" s="117"/>
      <c r="NO32" s="117"/>
      <c r="NP32" s="117"/>
      <c r="NQ32" s="117"/>
      <c r="NR32" s="117"/>
      <c r="NS32" s="117"/>
      <c r="NT32" s="117"/>
      <c r="NU32" s="117"/>
      <c r="NV32" s="117"/>
      <c r="NW32" s="117"/>
      <c r="NX32" s="117"/>
      <c r="NY32" s="117"/>
      <c r="NZ32" s="117"/>
      <c r="OA32" s="117"/>
      <c r="OB32" s="117"/>
      <c r="OC32" s="117"/>
      <c r="OD32" s="117"/>
      <c r="OE32" s="117"/>
      <c r="OF32" s="117"/>
      <c r="OG32" s="117"/>
      <c r="OH32" s="117"/>
      <c r="OI32" s="117"/>
      <c r="OJ32" s="117"/>
      <c r="OK32" s="117"/>
      <c r="OL32" s="117"/>
      <c r="OM32" s="117"/>
      <c r="ON32" s="117"/>
      <c r="OO32" s="117"/>
      <c r="OP32" s="117"/>
      <c r="OQ32" s="117"/>
      <c r="OR32" s="117"/>
      <c r="OS32" s="117"/>
      <c r="OT32" s="117"/>
      <c r="OU32" s="117"/>
      <c r="OV32" s="117"/>
      <c r="OW32" s="117"/>
      <c r="OX32" s="117"/>
      <c r="OY32" s="117"/>
      <c r="OZ32" s="117"/>
      <c r="PA32" s="117"/>
      <c r="PB32" s="117"/>
      <c r="PC32" s="117"/>
      <c r="PD32" s="117"/>
      <c r="PE32" s="117"/>
      <c r="PF32" s="117"/>
      <c r="PG32" s="117"/>
      <c r="PH32" s="117"/>
      <c r="PI32" s="117"/>
      <c r="PJ32" s="117"/>
      <c r="PK32" s="117"/>
      <c r="PL32" s="117"/>
      <c r="PM32" s="117"/>
      <c r="PN32" s="117"/>
      <c r="PO32" s="117"/>
      <c r="PP32" s="117"/>
      <c r="PQ32" s="117"/>
      <c r="PR32" s="117"/>
      <c r="PS32" s="117"/>
      <c r="PT32" s="117"/>
      <c r="PU32" s="117"/>
      <c r="PV32" s="117"/>
      <c r="PW32" s="117"/>
      <c r="PX32" s="117"/>
      <c r="PY32" s="117"/>
      <c r="PZ32" s="117"/>
      <c r="QA32" s="117"/>
      <c r="QB32" s="117"/>
      <c r="QC32" s="117"/>
      <c r="QD32" s="117"/>
      <c r="QE32" s="117"/>
      <c r="QF32" s="117"/>
      <c r="QG32" s="117"/>
      <c r="QH32" s="117"/>
      <c r="QI32" s="117"/>
      <c r="QJ32" s="117"/>
      <c r="QK32" s="117"/>
      <c r="QL32" s="117"/>
      <c r="QM32" s="117"/>
      <c r="QN32" s="117"/>
      <c r="QO32" s="117"/>
      <c r="QP32" s="117"/>
      <c r="QQ32" s="117"/>
      <c r="QR32" s="117"/>
      <c r="QS32" s="117"/>
      <c r="QT32" s="117"/>
      <c r="QU32" s="117"/>
      <c r="QV32" s="117"/>
      <c r="QW32" s="117"/>
      <c r="QX32" s="117"/>
      <c r="QY32" s="117"/>
      <c r="QZ32" s="117"/>
      <c r="RA32" s="117"/>
      <c r="RB32" s="117"/>
      <c r="RC32" s="117"/>
      <c r="RD32" s="117"/>
      <c r="RE32" s="117"/>
      <c r="RF32" s="117"/>
      <c r="RG32" s="117"/>
      <c r="RH32" s="117"/>
      <c r="RI32" s="117"/>
      <c r="RJ32" s="117"/>
      <c r="RK32" s="117"/>
      <c r="RL32" s="117"/>
      <c r="RM32" s="117"/>
      <c r="RN32" s="117"/>
      <c r="RO32" s="117"/>
      <c r="RP32" s="117"/>
      <c r="RQ32" s="117"/>
      <c r="RR32" s="117"/>
      <c r="RS32" s="117"/>
      <c r="RT32" s="117"/>
      <c r="RU32" s="117"/>
      <c r="RV32" s="117"/>
      <c r="RW32" s="117"/>
      <c r="RX32" s="117"/>
      <c r="RY32" s="117"/>
      <c r="RZ32" s="117"/>
      <c r="SA32" s="117"/>
      <c r="SB32" s="117"/>
      <c r="SC32" s="117"/>
      <c r="SD32" s="117"/>
      <c r="SE32" s="117"/>
      <c r="SF32" s="117"/>
      <c r="SG32" s="117"/>
      <c r="SH32" s="117"/>
      <c r="SI32" s="117"/>
      <c r="SJ32" s="117"/>
      <c r="SK32" s="117"/>
      <c r="SL32" s="117"/>
      <c r="SM32" s="117"/>
      <c r="SN32" s="117"/>
      <c r="SO32" s="117"/>
      <c r="SP32" s="117"/>
      <c r="SQ32" s="117"/>
      <c r="SR32" s="117"/>
      <c r="SS32" s="117"/>
      <c r="ST32" s="117"/>
      <c r="SU32" s="117"/>
      <c r="SV32" s="117"/>
      <c r="SW32" s="117"/>
      <c r="SX32" s="117"/>
      <c r="SY32" s="117"/>
      <c r="SZ32" s="117"/>
      <c r="TA32" s="117"/>
      <c r="TB32" s="117"/>
      <c r="TC32" s="117"/>
      <c r="TD32" s="117"/>
      <c r="TE32" s="117"/>
      <c r="TF32" s="117"/>
      <c r="TG32" s="117"/>
      <c r="TH32" s="117"/>
      <c r="TI32" s="117"/>
      <c r="TJ32" s="117"/>
      <c r="TK32" s="117"/>
      <c r="TL32" s="117"/>
      <c r="TM32" s="117"/>
      <c r="TN32" s="117"/>
      <c r="TO32" s="117"/>
      <c r="TP32" s="117"/>
      <c r="TQ32" s="117"/>
      <c r="TR32" s="117"/>
      <c r="TS32" s="117"/>
      <c r="TT32" s="117"/>
      <c r="TU32" s="117"/>
      <c r="TV32" s="117"/>
      <c r="TW32" s="117"/>
      <c r="TX32" s="117"/>
      <c r="TY32" s="117"/>
      <c r="TZ32" s="117"/>
      <c r="UA32" s="117"/>
      <c r="UB32" s="117"/>
      <c r="UC32" s="117"/>
      <c r="UD32" s="117"/>
      <c r="UE32" s="117"/>
      <c r="UF32" s="117"/>
      <c r="UG32" s="117"/>
      <c r="UH32" s="117"/>
      <c r="UI32" s="117"/>
      <c r="UJ32" s="117"/>
      <c r="UK32" s="117"/>
      <c r="UL32" s="117"/>
      <c r="UM32" s="117"/>
      <c r="UN32" s="117"/>
      <c r="UO32" s="117"/>
      <c r="UP32" s="117"/>
      <c r="UQ32" s="117"/>
      <c r="UR32" s="117"/>
      <c r="US32" s="117"/>
      <c r="UT32" s="117"/>
      <c r="UU32" s="117"/>
      <c r="UV32" s="117"/>
      <c r="UW32" s="117"/>
      <c r="UX32" s="117"/>
      <c r="UY32" s="117"/>
      <c r="UZ32" s="117"/>
      <c r="VA32" s="117"/>
      <c r="VB32" s="117"/>
      <c r="VC32" s="117"/>
      <c r="VD32" s="117"/>
      <c r="VE32" s="117"/>
      <c r="VF32" s="117"/>
      <c r="VG32" s="117"/>
      <c r="VH32" s="117"/>
      <c r="VI32" s="117"/>
      <c r="VJ32" s="117"/>
      <c r="VK32" s="117"/>
      <c r="VL32" s="117"/>
      <c r="VM32" s="117"/>
      <c r="VN32" s="117"/>
      <c r="VO32" s="117"/>
      <c r="VP32" s="117"/>
      <c r="VQ32" s="117"/>
      <c r="VR32" s="117"/>
      <c r="VS32" s="117"/>
      <c r="VT32" s="117"/>
      <c r="VU32" s="117"/>
      <c r="VV32" s="117"/>
      <c r="VW32" s="117"/>
      <c r="VX32" s="117"/>
      <c r="VY32" s="117"/>
      <c r="VZ32" s="117"/>
      <c r="WA32" s="117"/>
      <c r="WB32" s="117"/>
      <c r="WC32" s="117"/>
      <c r="WD32" s="117"/>
      <c r="WE32" s="117"/>
      <c r="WF32" s="117"/>
      <c r="WG32" s="117"/>
      <c r="WH32" s="117"/>
      <c r="WI32" s="117"/>
      <c r="WJ32" s="117"/>
      <c r="WK32" s="117"/>
      <c r="WL32" s="117"/>
      <c r="WM32" s="117"/>
      <c r="WN32" s="117"/>
      <c r="WO32" s="117"/>
      <c r="WP32" s="117"/>
      <c r="WQ32" s="117"/>
      <c r="WR32" s="117"/>
      <c r="WS32" s="117"/>
      <c r="WT32" s="117"/>
      <c r="WU32" s="117"/>
      <c r="WV32" s="117"/>
      <c r="WW32" s="117"/>
      <c r="WX32" s="117"/>
      <c r="WY32" s="117"/>
      <c r="WZ32" s="117"/>
      <c r="XA32" s="117"/>
      <c r="XB32" s="117"/>
      <c r="XC32" s="117"/>
      <c r="XD32" s="117"/>
      <c r="XE32" s="117"/>
      <c r="XF32" s="117"/>
      <c r="XG32" s="117"/>
      <c r="XH32" s="117"/>
      <c r="XI32" s="117"/>
      <c r="XJ32" s="117"/>
      <c r="XK32" s="117"/>
      <c r="XL32" s="117"/>
      <c r="XM32" s="117"/>
      <c r="XN32" s="117"/>
      <c r="XO32" s="117"/>
      <c r="XP32" s="117"/>
      <c r="XQ32" s="117"/>
      <c r="XR32" s="117"/>
      <c r="XS32" s="117"/>
      <c r="XT32" s="117"/>
      <c r="XU32" s="117"/>
      <c r="XV32" s="117"/>
      <c r="XW32" s="117"/>
      <c r="XX32" s="117"/>
      <c r="XY32" s="117"/>
      <c r="XZ32" s="117"/>
      <c r="YA32" s="117"/>
      <c r="YB32" s="117"/>
      <c r="YC32" s="117"/>
      <c r="YD32" s="117"/>
      <c r="YE32" s="117"/>
      <c r="YF32" s="117"/>
      <c r="YG32" s="117"/>
      <c r="YH32" s="117"/>
      <c r="YI32" s="117"/>
      <c r="YJ32" s="117"/>
      <c r="YK32" s="117"/>
      <c r="YL32" s="117"/>
      <c r="YM32" s="117"/>
      <c r="YN32" s="117"/>
      <c r="YO32" s="117"/>
      <c r="YP32" s="117"/>
      <c r="YQ32" s="117"/>
      <c r="YR32" s="117"/>
      <c r="YS32" s="117"/>
      <c r="YT32" s="117"/>
      <c r="YU32" s="117"/>
      <c r="YV32" s="117"/>
      <c r="YW32" s="117"/>
      <c r="YX32" s="117"/>
      <c r="YY32" s="117"/>
      <c r="YZ32" s="117"/>
      <c r="ZA32" s="117"/>
      <c r="ZB32" s="117"/>
      <c r="ZC32" s="117"/>
      <c r="ZD32" s="117"/>
      <c r="ZE32" s="117"/>
      <c r="ZF32" s="117"/>
      <c r="ZG32" s="117"/>
      <c r="ZH32" s="117"/>
      <c r="ZI32" s="117"/>
      <c r="ZJ32" s="117"/>
      <c r="ZK32" s="117"/>
      <c r="ZL32" s="117"/>
      <c r="ZM32" s="117"/>
      <c r="ZN32" s="117"/>
      <c r="ZO32" s="117"/>
      <c r="ZP32" s="117"/>
      <c r="ZQ32" s="117"/>
      <c r="ZR32" s="117"/>
      <c r="ZS32" s="117"/>
      <c r="ZT32" s="117"/>
      <c r="ZU32" s="117"/>
      <c r="ZV32" s="117"/>
      <c r="ZW32" s="117"/>
      <c r="ZX32" s="117"/>
      <c r="ZY32" s="117"/>
      <c r="ZZ32" s="117"/>
      <c r="AAA32" s="117"/>
      <c r="AAB32" s="117"/>
      <c r="AAC32" s="117"/>
      <c r="AAD32" s="117"/>
      <c r="AAE32" s="117"/>
      <c r="AAF32" s="117"/>
      <c r="AAG32" s="117"/>
      <c r="AAH32" s="117"/>
      <c r="AAI32" s="117"/>
      <c r="AAJ32" s="117"/>
      <c r="AAK32" s="117"/>
      <c r="AAL32" s="117"/>
      <c r="AAM32" s="117"/>
      <c r="AAN32" s="117"/>
      <c r="AAO32" s="117"/>
      <c r="AAP32" s="117"/>
      <c r="AAQ32" s="117"/>
      <c r="AAR32" s="117"/>
      <c r="AAS32" s="117"/>
      <c r="AAT32" s="117"/>
      <c r="AAU32" s="117"/>
      <c r="AAV32" s="117"/>
      <c r="AAW32" s="117"/>
      <c r="AAX32" s="117"/>
      <c r="AAY32" s="117"/>
      <c r="AAZ32" s="117"/>
      <c r="ABA32" s="117"/>
      <c r="ABB32" s="117"/>
      <c r="ABC32" s="117"/>
      <c r="ABD32" s="117"/>
      <c r="ABE32" s="117"/>
      <c r="ABF32" s="117"/>
      <c r="ABG32" s="117"/>
      <c r="ABH32" s="117"/>
      <c r="ABI32" s="117"/>
      <c r="ABJ32" s="117"/>
      <c r="ABK32" s="117"/>
      <c r="ABL32" s="117"/>
      <c r="ABM32" s="117"/>
      <c r="ABN32" s="117"/>
      <c r="ABO32" s="117"/>
      <c r="ABP32" s="117"/>
      <c r="ABQ32" s="117"/>
      <c r="ABR32" s="117"/>
      <c r="ABS32" s="117"/>
      <c r="ABT32" s="117"/>
      <c r="ABU32" s="117"/>
      <c r="ABV32" s="117"/>
      <c r="ABW32" s="117"/>
      <c r="ABX32" s="117"/>
      <c r="ABY32" s="117"/>
      <c r="ABZ32" s="117"/>
      <c r="ACA32" s="117"/>
      <c r="ACB32" s="117"/>
      <c r="ACC32" s="117"/>
      <c r="ACD32" s="117"/>
      <c r="ACE32" s="117"/>
      <c r="ACF32" s="117"/>
      <c r="ACG32" s="117"/>
      <c r="ACH32" s="117"/>
      <c r="ACI32" s="117"/>
      <c r="ACJ32" s="117"/>
      <c r="ACK32" s="117"/>
      <c r="ACL32" s="117"/>
      <c r="ACM32" s="117"/>
      <c r="ACN32" s="117"/>
      <c r="ACO32" s="117"/>
      <c r="ACP32" s="117"/>
      <c r="ACQ32" s="117"/>
      <c r="ACR32" s="117"/>
      <c r="ACS32" s="117"/>
      <c r="ACT32" s="117"/>
      <c r="ACU32" s="117"/>
      <c r="ACV32" s="117"/>
      <c r="ACW32" s="117"/>
      <c r="ACX32" s="117"/>
      <c r="ACY32" s="117"/>
      <c r="ACZ32" s="117"/>
      <c r="ADA32" s="117"/>
      <c r="ADB32" s="117"/>
      <c r="ADC32" s="117"/>
      <c r="ADD32" s="117"/>
      <c r="ADE32" s="117"/>
      <c r="ADF32" s="117"/>
      <c r="ADG32" s="117"/>
      <c r="ADH32" s="117"/>
      <c r="ADI32" s="117"/>
      <c r="ADJ32" s="117"/>
      <c r="ADK32" s="117"/>
      <c r="ADL32" s="117"/>
      <c r="ADM32" s="117"/>
      <c r="ADN32" s="117"/>
      <c r="ADO32" s="117"/>
      <c r="ADP32" s="117"/>
      <c r="ADQ32" s="117"/>
      <c r="ADR32" s="117"/>
      <c r="ADS32" s="117"/>
      <c r="ADT32" s="117"/>
      <c r="ADU32" s="117"/>
      <c r="ADV32" s="117"/>
      <c r="ADW32" s="117"/>
      <c r="ADX32" s="117"/>
      <c r="ADY32" s="117"/>
      <c r="ADZ32" s="117"/>
      <c r="AEA32" s="117"/>
      <c r="AEB32" s="117"/>
      <c r="AEC32" s="117"/>
      <c r="AED32" s="117"/>
      <c r="AEE32" s="117"/>
      <c r="AEF32" s="117"/>
      <c r="AEG32" s="117"/>
      <c r="AEH32" s="117"/>
      <c r="AEI32" s="117"/>
      <c r="AEJ32" s="117"/>
      <c r="AEK32" s="117"/>
      <c r="AEL32" s="117"/>
      <c r="AEM32" s="117"/>
      <c r="AEN32" s="117"/>
      <c r="AEO32" s="117"/>
      <c r="AEP32" s="117"/>
      <c r="AEQ32" s="117"/>
      <c r="AER32" s="117"/>
      <c r="AES32" s="117"/>
      <c r="AET32" s="117"/>
      <c r="AEU32" s="117"/>
      <c r="AEV32" s="117"/>
      <c r="AEW32" s="117"/>
      <c r="AEX32" s="117"/>
      <c r="AEY32" s="117"/>
      <c r="AEZ32" s="117"/>
      <c r="AFA32" s="117"/>
      <c r="AFB32" s="117"/>
      <c r="AFC32" s="117"/>
      <c r="AFD32" s="117"/>
      <c r="AFE32" s="117"/>
      <c r="AFF32" s="117"/>
      <c r="AFG32" s="117"/>
      <c r="AFH32" s="117"/>
      <c r="AFI32" s="117"/>
      <c r="AFJ32" s="117"/>
      <c r="AFK32" s="117"/>
      <c r="AFL32" s="117"/>
      <c r="AFM32" s="117"/>
      <c r="AFN32" s="117"/>
      <c r="AFO32" s="117"/>
      <c r="AFP32" s="117"/>
      <c r="AFQ32" s="117"/>
      <c r="AFR32" s="117"/>
      <c r="AFS32" s="117"/>
      <c r="AFT32" s="117"/>
      <c r="AFU32" s="117"/>
      <c r="AFV32" s="117"/>
      <c r="AFW32" s="117"/>
      <c r="AFX32" s="117"/>
      <c r="AFY32" s="117"/>
      <c r="AFZ32" s="117"/>
      <c r="AGA32" s="117"/>
      <c r="AGB32" s="117"/>
      <c r="AGC32" s="117"/>
      <c r="AGD32" s="117"/>
      <c r="AGE32" s="117"/>
      <c r="AGF32" s="117"/>
      <c r="AGG32" s="117"/>
      <c r="AGH32" s="117"/>
      <c r="AGI32" s="117"/>
      <c r="AGJ32" s="117"/>
      <c r="AGK32" s="117"/>
      <c r="AGL32" s="117"/>
      <c r="AGM32" s="117"/>
      <c r="AGN32" s="117"/>
      <c r="AGO32" s="117"/>
      <c r="AGP32" s="117"/>
      <c r="AGQ32" s="117"/>
      <c r="AGR32" s="117"/>
      <c r="AGS32" s="117"/>
      <c r="AGT32" s="117"/>
      <c r="AGU32" s="117"/>
      <c r="AGV32" s="117"/>
      <c r="AGW32" s="117"/>
      <c r="AGX32" s="117"/>
      <c r="AGY32" s="117"/>
      <c r="AGZ32" s="117"/>
      <c r="AHA32" s="117"/>
      <c r="AHB32" s="117"/>
      <c r="AHC32" s="117"/>
      <c r="AHD32" s="117"/>
      <c r="AHE32" s="117"/>
      <c r="AHF32" s="117"/>
      <c r="AHG32" s="117"/>
      <c r="AHH32" s="117"/>
      <c r="AHI32" s="117"/>
      <c r="AHJ32" s="117"/>
      <c r="AHK32" s="117"/>
      <c r="AHL32" s="117"/>
      <c r="AHM32" s="117"/>
      <c r="AHN32" s="117"/>
      <c r="AHO32" s="117"/>
      <c r="AHP32" s="117"/>
      <c r="AHQ32" s="117"/>
      <c r="AHR32" s="117"/>
      <c r="AHS32" s="117"/>
      <c r="AHT32" s="117"/>
      <c r="AHU32" s="117"/>
      <c r="AHV32" s="117"/>
      <c r="AHW32" s="117"/>
      <c r="AHX32" s="117"/>
      <c r="AHY32" s="117"/>
      <c r="AHZ32" s="117"/>
      <c r="AIA32" s="117"/>
      <c r="AIB32" s="117"/>
      <c r="AIC32" s="117"/>
      <c r="AID32" s="117"/>
      <c r="AIE32" s="117"/>
      <c r="AIF32" s="117"/>
      <c r="AIG32" s="117"/>
      <c r="AIH32" s="117"/>
      <c r="AII32" s="117"/>
      <c r="AIJ32" s="117"/>
      <c r="AIK32" s="117"/>
      <c r="AIL32" s="117"/>
      <c r="AIM32" s="117"/>
      <c r="AIN32" s="117"/>
      <c r="AIO32" s="117"/>
      <c r="AIP32" s="117"/>
      <c r="AIQ32" s="117"/>
      <c r="AIR32" s="117"/>
      <c r="AIS32" s="117"/>
      <c r="AIT32" s="117"/>
      <c r="AIU32" s="117"/>
      <c r="AIV32" s="117"/>
      <c r="AIW32" s="117"/>
      <c r="AIX32" s="117"/>
      <c r="AIY32" s="117"/>
      <c r="AIZ32" s="117"/>
      <c r="AJA32" s="117"/>
      <c r="AJB32" s="117"/>
      <c r="AJC32" s="117"/>
      <c r="AJD32" s="117"/>
      <c r="AJE32" s="117"/>
      <c r="AJF32" s="117"/>
      <c r="AJG32" s="117"/>
      <c r="AJH32" s="117"/>
      <c r="AJI32" s="117"/>
      <c r="AJJ32" s="117"/>
      <c r="AJK32" s="117"/>
      <c r="AJL32" s="117"/>
      <c r="AJM32" s="117"/>
      <c r="AJN32" s="117"/>
      <c r="AJO32" s="117"/>
      <c r="AJP32" s="117"/>
      <c r="AJQ32" s="117"/>
      <c r="AJR32" s="117"/>
      <c r="AJS32" s="117"/>
      <c r="AJT32" s="117"/>
      <c r="AJU32" s="117"/>
      <c r="AJV32" s="117"/>
      <c r="AJW32" s="117"/>
      <c r="AJX32" s="117"/>
      <c r="AJY32" s="117"/>
      <c r="AJZ32" s="117"/>
      <c r="AKA32" s="117"/>
      <c r="AKB32" s="117"/>
      <c r="AKC32" s="117"/>
      <c r="AKD32" s="117"/>
      <c r="AKE32" s="117"/>
      <c r="AKF32" s="117"/>
      <c r="AKG32" s="117"/>
      <c r="AKH32" s="117"/>
      <c r="AKI32" s="117"/>
      <c r="AKJ32" s="117"/>
      <c r="AKK32" s="117"/>
      <c r="AKL32" s="117"/>
      <c r="AKM32" s="117"/>
      <c r="AKN32" s="117"/>
      <c r="AKO32" s="117"/>
      <c r="AKP32" s="117"/>
      <c r="AKQ32" s="117"/>
      <c r="AKR32" s="117"/>
      <c r="AKS32" s="117"/>
      <c r="AKT32" s="117"/>
      <c r="AKU32" s="117"/>
      <c r="AKV32" s="117"/>
      <c r="AKW32" s="117"/>
      <c r="AKX32" s="117"/>
      <c r="AKY32" s="117"/>
      <c r="AKZ32" s="117"/>
      <c r="ALA32" s="117"/>
      <c r="ALB32" s="117"/>
      <c r="ALC32" s="117"/>
      <c r="ALD32" s="117"/>
      <c r="ALE32" s="117"/>
      <c r="ALF32" s="117"/>
      <c r="ALG32" s="117"/>
      <c r="ALH32" s="117"/>
      <c r="ALI32" s="117"/>
      <c r="ALJ32" s="117"/>
      <c r="ALK32" s="117"/>
      <c r="ALL32" s="117"/>
      <c r="ALM32" s="117"/>
      <c r="ALN32" s="117"/>
      <c r="ALO32" s="117"/>
      <c r="ALP32" s="117"/>
      <c r="ALQ32" s="117"/>
      <c r="ALR32" s="117"/>
      <c r="ALS32" s="117"/>
      <c r="ALT32" s="117"/>
      <c r="ALU32" s="117"/>
      <c r="ALV32" s="117"/>
      <c r="ALW32" s="117"/>
      <c r="ALX32" s="117"/>
      <c r="ALY32" s="117"/>
      <c r="ALZ32" s="117"/>
      <c r="AMA32" s="117"/>
      <c r="AMB32" s="117"/>
      <c r="AMC32" s="117"/>
      <c r="AMD32" s="117"/>
      <c r="AME32" s="117"/>
      <c r="AMF32" s="117"/>
      <c r="AMG32" s="117"/>
      <c r="AMH32" s="117"/>
      <c r="AMI32" s="117"/>
      <c r="AMJ32" s="117"/>
      <c r="AMK32" s="117"/>
      <c r="AML32" s="117"/>
    </row>
    <row r="33" spans="1:1026" ht="15.75">
      <c r="A33" s="107"/>
      <c r="B33" s="108"/>
      <c r="C33" s="117"/>
      <c r="D33" s="108"/>
      <c r="E33" s="135"/>
      <c r="F33" s="135"/>
      <c r="G33" s="136"/>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17"/>
      <c r="BV33" s="117"/>
      <c r="BW33" s="117"/>
      <c r="BX33" s="117"/>
      <c r="BY33" s="117"/>
      <c r="BZ33" s="117"/>
      <c r="CA33" s="117"/>
      <c r="CB33" s="117"/>
      <c r="CC33" s="117"/>
      <c r="CD33" s="117"/>
      <c r="CE33" s="117"/>
      <c r="CF33" s="117"/>
      <c r="CG33" s="117"/>
      <c r="CH33" s="117"/>
      <c r="CI33" s="117"/>
      <c r="CJ33" s="117"/>
      <c r="CK33" s="117"/>
      <c r="CL33" s="117"/>
      <c r="CM33" s="117"/>
      <c r="CN33" s="117"/>
      <c r="CO33" s="117"/>
      <c r="CP33" s="117"/>
      <c r="CQ33" s="117"/>
      <c r="CR33" s="117"/>
      <c r="CS33" s="117"/>
      <c r="CT33" s="117"/>
      <c r="CU33" s="117"/>
      <c r="CV33" s="117"/>
      <c r="CW33" s="117"/>
      <c r="CX33" s="117"/>
      <c r="CY33" s="117"/>
      <c r="CZ33" s="117"/>
      <c r="DA33" s="117"/>
      <c r="DB33" s="117"/>
      <c r="DC33" s="117"/>
      <c r="DD33" s="117"/>
      <c r="DE33" s="117"/>
      <c r="DF33" s="117"/>
      <c r="DG33" s="117"/>
      <c r="DH33" s="117"/>
      <c r="DI33" s="117"/>
      <c r="DJ33" s="117"/>
      <c r="DK33" s="117"/>
      <c r="DL33" s="117"/>
      <c r="DM33" s="117"/>
      <c r="DN33" s="117"/>
      <c r="DO33" s="117"/>
      <c r="DP33" s="117"/>
      <c r="DQ33" s="117"/>
      <c r="DR33" s="117"/>
      <c r="DS33" s="117"/>
      <c r="DT33" s="117"/>
      <c r="DU33" s="117"/>
      <c r="DV33" s="117"/>
      <c r="DW33" s="117"/>
      <c r="DX33" s="117"/>
      <c r="DY33" s="117"/>
      <c r="DZ33" s="117"/>
      <c r="EA33" s="117"/>
      <c r="EB33" s="117"/>
      <c r="EC33" s="117"/>
      <c r="ED33" s="117"/>
      <c r="EE33" s="117"/>
      <c r="EF33" s="117"/>
      <c r="EG33" s="117"/>
      <c r="EH33" s="117"/>
      <c r="EI33" s="117"/>
      <c r="EJ33" s="117"/>
      <c r="EK33" s="117"/>
      <c r="EL33" s="117"/>
      <c r="EM33" s="117"/>
      <c r="EN33" s="117"/>
      <c r="EO33" s="117"/>
      <c r="EP33" s="117"/>
      <c r="EQ33" s="117"/>
      <c r="ER33" s="117"/>
      <c r="ES33" s="117"/>
      <c r="ET33" s="117"/>
      <c r="EU33" s="117"/>
      <c r="EV33" s="117"/>
      <c r="EW33" s="117"/>
      <c r="EX33" s="117"/>
      <c r="EY33" s="117"/>
      <c r="EZ33" s="117"/>
      <c r="FA33" s="117"/>
      <c r="FB33" s="117"/>
      <c r="FC33" s="117"/>
      <c r="FD33" s="117"/>
      <c r="FE33" s="117"/>
      <c r="FF33" s="117"/>
      <c r="FG33" s="117"/>
      <c r="FH33" s="117"/>
      <c r="FI33" s="117"/>
      <c r="FJ33" s="117"/>
      <c r="FK33" s="117"/>
      <c r="FL33" s="117"/>
      <c r="FM33" s="117"/>
      <c r="FN33" s="117"/>
      <c r="FO33" s="117"/>
      <c r="FP33" s="117"/>
      <c r="FQ33" s="117"/>
      <c r="FR33" s="117"/>
      <c r="FS33" s="117"/>
      <c r="FT33" s="117"/>
      <c r="FU33" s="117"/>
      <c r="FV33" s="117"/>
      <c r="FW33" s="117"/>
      <c r="FX33" s="117"/>
      <c r="FY33" s="117"/>
      <c r="FZ33" s="117"/>
      <c r="GA33" s="117"/>
      <c r="GB33" s="117"/>
      <c r="GC33" s="117"/>
      <c r="GD33" s="117"/>
      <c r="GE33" s="117"/>
      <c r="GF33" s="117"/>
      <c r="GG33" s="117"/>
      <c r="GH33" s="117"/>
      <c r="GI33" s="117"/>
      <c r="GJ33" s="117"/>
      <c r="GK33" s="117"/>
      <c r="GL33" s="117"/>
      <c r="GM33" s="117"/>
      <c r="GN33" s="117"/>
      <c r="GO33" s="117"/>
      <c r="GP33" s="117"/>
      <c r="GQ33" s="117"/>
      <c r="GR33" s="117"/>
      <c r="GS33" s="117"/>
      <c r="GT33" s="117"/>
      <c r="GU33" s="117"/>
      <c r="GV33" s="117"/>
      <c r="GW33" s="117"/>
      <c r="GX33" s="117"/>
      <c r="GY33" s="117"/>
      <c r="GZ33" s="117"/>
      <c r="HA33" s="117"/>
      <c r="HB33" s="117"/>
      <c r="HC33" s="117"/>
      <c r="HD33" s="117"/>
      <c r="HE33" s="117"/>
      <c r="HF33" s="117"/>
      <c r="HG33" s="117"/>
      <c r="HH33" s="117"/>
      <c r="HI33" s="117"/>
      <c r="HJ33" s="117"/>
      <c r="HK33" s="117"/>
      <c r="HL33" s="117"/>
      <c r="HM33" s="117"/>
      <c r="HN33" s="117"/>
      <c r="HO33" s="117"/>
      <c r="HP33" s="117"/>
      <c r="HQ33" s="117"/>
      <c r="HR33" s="117"/>
      <c r="HS33" s="117"/>
      <c r="HT33" s="117"/>
      <c r="HU33" s="117"/>
      <c r="HV33" s="117"/>
      <c r="HW33" s="117"/>
      <c r="HX33" s="117"/>
      <c r="HY33" s="117"/>
      <c r="HZ33" s="117"/>
      <c r="IA33" s="117"/>
      <c r="IB33" s="117"/>
      <c r="IC33" s="117"/>
      <c r="ID33" s="117"/>
      <c r="IE33" s="117"/>
      <c r="IF33" s="117"/>
      <c r="IG33" s="117"/>
      <c r="IH33" s="117"/>
      <c r="II33" s="117"/>
      <c r="IJ33" s="117"/>
      <c r="IK33" s="117"/>
      <c r="IL33" s="117"/>
      <c r="IM33" s="117"/>
      <c r="IN33" s="117"/>
      <c r="IO33" s="117"/>
      <c r="IP33" s="117"/>
      <c r="IQ33" s="117"/>
      <c r="IR33" s="117"/>
      <c r="IS33" s="117"/>
      <c r="IT33" s="117"/>
      <c r="IU33" s="117"/>
      <c r="IV33" s="117"/>
      <c r="IW33" s="117"/>
      <c r="IX33" s="117"/>
      <c r="IY33" s="117"/>
      <c r="IZ33" s="117"/>
      <c r="JA33" s="117"/>
      <c r="JB33" s="117"/>
      <c r="JC33" s="117"/>
      <c r="JD33" s="117"/>
      <c r="JE33" s="117"/>
      <c r="JF33" s="117"/>
      <c r="JG33" s="117"/>
      <c r="JH33" s="117"/>
      <c r="JI33" s="117"/>
      <c r="JJ33" s="117"/>
      <c r="JK33" s="117"/>
      <c r="JL33" s="117"/>
      <c r="JM33" s="117"/>
      <c r="JN33" s="117"/>
      <c r="JO33" s="117"/>
      <c r="JP33" s="117"/>
      <c r="JQ33" s="117"/>
      <c r="JR33" s="117"/>
      <c r="JS33" s="117"/>
      <c r="JT33" s="117"/>
      <c r="JU33" s="117"/>
      <c r="JV33" s="117"/>
      <c r="JW33" s="117"/>
      <c r="JX33" s="117"/>
      <c r="JY33" s="117"/>
      <c r="JZ33" s="117"/>
      <c r="KA33" s="117"/>
      <c r="KB33" s="117"/>
      <c r="KC33" s="117"/>
      <c r="KD33" s="117"/>
      <c r="KE33" s="117"/>
      <c r="KF33" s="117"/>
      <c r="KG33" s="117"/>
      <c r="KH33" s="117"/>
      <c r="KI33" s="117"/>
      <c r="KJ33" s="117"/>
      <c r="KK33" s="117"/>
      <c r="KL33" s="117"/>
      <c r="KM33" s="117"/>
      <c r="KN33" s="117"/>
      <c r="KO33" s="117"/>
      <c r="KP33" s="117"/>
      <c r="KQ33" s="117"/>
      <c r="KR33" s="117"/>
      <c r="KS33" s="117"/>
      <c r="KT33" s="117"/>
      <c r="KU33" s="117"/>
      <c r="KV33" s="117"/>
      <c r="KW33" s="117"/>
      <c r="KX33" s="117"/>
      <c r="KY33" s="117"/>
      <c r="KZ33" s="117"/>
      <c r="LA33" s="117"/>
      <c r="LB33" s="117"/>
      <c r="LC33" s="117"/>
      <c r="LD33" s="117"/>
      <c r="LE33" s="117"/>
      <c r="LF33" s="117"/>
      <c r="LG33" s="117"/>
      <c r="LH33" s="117"/>
      <c r="LI33" s="117"/>
      <c r="LJ33" s="117"/>
      <c r="LK33" s="117"/>
      <c r="LL33" s="117"/>
      <c r="LM33" s="117"/>
      <c r="LN33" s="117"/>
      <c r="LO33" s="117"/>
      <c r="LP33" s="117"/>
      <c r="LQ33" s="117"/>
      <c r="LR33" s="117"/>
      <c r="LS33" s="117"/>
      <c r="LT33" s="117"/>
      <c r="LU33" s="117"/>
      <c r="LV33" s="117"/>
      <c r="LW33" s="117"/>
      <c r="LX33" s="117"/>
      <c r="LY33" s="117"/>
      <c r="LZ33" s="117"/>
      <c r="MA33" s="117"/>
      <c r="MB33" s="117"/>
      <c r="MC33" s="117"/>
      <c r="MD33" s="117"/>
      <c r="ME33" s="117"/>
      <c r="MF33" s="117"/>
      <c r="MG33" s="117"/>
      <c r="MH33" s="117"/>
      <c r="MI33" s="117"/>
      <c r="MJ33" s="117"/>
      <c r="MK33" s="117"/>
      <c r="ML33" s="117"/>
      <c r="MM33" s="117"/>
      <c r="MN33" s="117"/>
      <c r="MO33" s="117"/>
      <c r="MP33" s="117"/>
      <c r="MQ33" s="117"/>
      <c r="MR33" s="117"/>
      <c r="MS33" s="117"/>
      <c r="MT33" s="117"/>
      <c r="MU33" s="117"/>
      <c r="MV33" s="117"/>
      <c r="MW33" s="117"/>
      <c r="MX33" s="117"/>
      <c r="MY33" s="117"/>
      <c r="MZ33" s="117"/>
      <c r="NA33" s="117"/>
      <c r="NB33" s="117"/>
      <c r="NC33" s="117"/>
      <c r="ND33" s="117"/>
      <c r="NE33" s="117"/>
      <c r="NF33" s="117"/>
      <c r="NG33" s="117"/>
      <c r="NH33" s="117"/>
      <c r="NI33" s="117"/>
      <c r="NJ33" s="117"/>
      <c r="NK33" s="117"/>
      <c r="NL33" s="117"/>
      <c r="NM33" s="117"/>
      <c r="NN33" s="117"/>
      <c r="NO33" s="117"/>
      <c r="NP33" s="117"/>
      <c r="NQ33" s="117"/>
      <c r="NR33" s="117"/>
      <c r="NS33" s="117"/>
      <c r="NT33" s="117"/>
      <c r="NU33" s="117"/>
      <c r="NV33" s="117"/>
      <c r="NW33" s="117"/>
      <c r="NX33" s="117"/>
      <c r="NY33" s="117"/>
      <c r="NZ33" s="117"/>
      <c r="OA33" s="117"/>
      <c r="OB33" s="117"/>
      <c r="OC33" s="117"/>
      <c r="OD33" s="117"/>
      <c r="OE33" s="117"/>
      <c r="OF33" s="117"/>
      <c r="OG33" s="117"/>
      <c r="OH33" s="117"/>
      <c r="OI33" s="117"/>
      <c r="OJ33" s="117"/>
      <c r="OK33" s="117"/>
      <c r="OL33" s="117"/>
      <c r="OM33" s="117"/>
      <c r="ON33" s="117"/>
      <c r="OO33" s="117"/>
      <c r="OP33" s="117"/>
      <c r="OQ33" s="117"/>
      <c r="OR33" s="117"/>
      <c r="OS33" s="117"/>
      <c r="OT33" s="117"/>
      <c r="OU33" s="117"/>
      <c r="OV33" s="117"/>
      <c r="OW33" s="117"/>
      <c r="OX33" s="117"/>
      <c r="OY33" s="117"/>
      <c r="OZ33" s="117"/>
      <c r="PA33" s="117"/>
      <c r="PB33" s="117"/>
      <c r="PC33" s="117"/>
      <c r="PD33" s="117"/>
      <c r="PE33" s="117"/>
      <c r="PF33" s="117"/>
      <c r="PG33" s="117"/>
      <c r="PH33" s="117"/>
      <c r="PI33" s="117"/>
      <c r="PJ33" s="117"/>
      <c r="PK33" s="117"/>
      <c r="PL33" s="117"/>
      <c r="PM33" s="117"/>
      <c r="PN33" s="117"/>
      <c r="PO33" s="117"/>
      <c r="PP33" s="117"/>
      <c r="PQ33" s="117"/>
      <c r="PR33" s="117"/>
      <c r="PS33" s="117"/>
      <c r="PT33" s="117"/>
      <c r="PU33" s="117"/>
      <c r="PV33" s="117"/>
      <c r="PW33" s="117"/>
      <c r="PX33" s="117"/>
      <c r="PY33" s="117"/>
      <c r="PZ33" s="117"/>
      <c r="QA33" s="117"/>
      <c r="QB33" s="117"/>
      <c r="QC33" s="117"/>
      <c r="QD33" s="117"/>
      <c r="QE33" s="117"/>
      <c r="QF33" s="117"/>
      <c r="QG33" s="117"/>
      <c r="QH33" s="117"/>
      <c r="QI33" s="117"/>
      <c r="QJ33" s="117"/>
      <c r="QK33" s="117"/>
      <c r="QL33" s="117"/>
      <c r="QM33" s="117"/>
      <c r="QN33" s="117"/>
      <c r="QO33" s="117"/>
      <c r="QP33" s="117"/>
      <c r="QQ33" s="117"/>
      <c r="QR33" s="117"/>
      <c r="QS33" s="117"/>
      <c r="QT33" s="117"/>
      <c r="QU33" s="117"/>
      <c r="QV33" s="117"/>
      <c r="QW33" s="117"/>
      <c r="QX33" s="117"/>
      <c r="QY33" s="117"/>
      <c r="QZ33" s="117"/>
      <c r="RA33" s="117"/>
      <c r="RB33" s="117"/>
      <c r="RC33" s="117"/>
      <c r="RD33" s="117"/>
      <c r="RE33" s="117"/>
      <c r="RF33" s="117"/>
      <c r="RG33" s="117"/>
      <c r="RH33" s="117"/>
      <c r="RI33" s="117"/>
      <c r="RJ33" s="117"/>
      <c r="RK33" s="117"/>
      <c r="RL33" s="117"/>
      <c r="RM33" s="117"/>
      <c r="RN33" s="117"/>
      <c r="RO33" s="117"/>
      <c r="RP33" s="117"/>
      <c r="RQ33" s="117"/>
      <c r="RR33" s="117"/>
      <c r="RS33" s="117"/>
      <c r="RT33" s="117"/>
      <c r="RU33" s="117"/>
      <c r="RV33" s="117"/>
      <c r="RW33" s="117"/>
      <c r="RX33" s="117"/>
      <c r="RY33" s="117"/>
      <c r="RZ33" s="117"/>
      <c r="SA33" s="117"/>
      <c r="SB33" s="117"/>
      <c r="SC33" s="117"/>
      <c r="SD33" s="117"/>
      <c r="SE33" s="117"/>
      <c r="SF33" s="117"/>
      <c r="SG33" s="117"/>
      <c r="SH33" s="117"/>
      <c r="SI33" s="117"/>
      <c r="SJ33" s="117"/>
      <c r="SK33" s="117"/>
      <c r="SL33" s="117"/>
      <c r="SM33" s="117"/>
      <c r="SN33" s="117"/>
      <c r="SO33" s="117"/>
      <c r="SP33" s="117"/>
      <c r="SQ33" s="117"/>
      <c r="SR33" s="117"/>
      <c r="SS33" s="117"/>
      <c r="ST33" s="117"/>
      <c r="SU33" s="117"/>
      <c r="SV33" s="117"/>
      <c r="SW33" s="117"/>
      <c r="SX33" s="117"/>
      <c r="SY33" s="117"/>
      <c r="SZ33" s="117"/>
      <c r="TA33" s="117"/>
      <c r="TB33" s="117"/>
      <c r="TC33" s="117"/>
      <c r="TD33" s="117"/>
      <c r="TE33" s="117"/>
      <c r="TF33" s="117"/>
      <c r="TG33" s="117"/>
      <c r="TH33" s="117"/>
      <c r="TI33" s="117"/>
      <c r="TJ33" s="117"/>
      <c r="TK33" s="117"/>
      <c r="TL33" s="117"/>
      <c r="TM33" s="117"/>
      <c r="TN33" s="117"/>
      <c r="TO33" s="117"/>
      <c r="TP33" s="117"/>
      <c r="TQ33" s="117"/>
      <c r="TR33" s="117"/>
      <c r="TS33" s="117"/>
      <c r="TT33" s="117"/>
      <c r="TU33" s="117"/>
      <c r="TV33" s="117"/>
      <c r="TW33" s="117"/>
      <c r="TX33" s="117"/>
      <c r="TY33" s="117"/>
      <c r="TZ33" s="117"/>
      <c r="UA33" s="117"/>
      <c r="UB33" s="117"/>
      <c r="UC33" s="117"/>
      <c r="UD33" s="117"/>
      <c r="UE33" s="117"/>
      <c r="UF33" s="117"/>
      <c r="UG33" s="117"/>
      <c r="UH33" s="117"/>
      <c r="UI33" s="117"/>
      <c r="UJ33" s="117"/>
      <c r="UK33" s="117"/>
      <c r="UL33" s="117"/>
      <c r="UM33" s="117"/>
      <c r="UN33" s="117"/>
      <c r="UO33" s="117"/>
      <c r="UP33" s="117"/>
      <c r="UQ33" s="117"/>
      <c r="UR33" s="117"/>
      <c r="US33" s="117"/>
      <c r="UT33" s="117"/>
      <c r="UU33" s="117"/>
      <c r="UV33" s="117"/>
      <c r="UW33" s="117"/>
      <c r="UX33" s="117"/>
      <c r="UY33" s="117"/>
      <c r="UZ33" s="117"/>
      <c r="VA33" s="117"/>
      <c r="VB33" s="117"/>
      <c r="VC33" s="117"/>
      <c r="VD33" s="117"/>
      <c r="VE33" s="117"/>
      <c r="VF33" s="117"/>
      <c r="VG33" s="117"/>
      <c r="VH33" s="117"/>
      <c r="VI33" s="117"/>
      <c r="VJ33" s="117"/>
      <c r="VK33" s="117"/>
      <c r="VL33" s="117"/>
      <c r="VM33" s="117"/>
      <c r="VN33" s="117"/>
      <c r="VO33" s="117"/>
      <c r="VP33" s="117"/>
      <c r="VQ33" s="117"/>
      <c r="VR33" s="117"/>
      <c r="VS33" s="117"/>
      <c r="VT33" s="117"/>
      <c r="VU33" s="117"/>
      <c r="VV33" s="117"/>
      <c r="VW33" s="117"/>
      <c r="VX33" s="117"/>
      <c r="VY33" s="117"/>
      <c r="VZ33" s="117"/>
      <c r="WA33" s="117"/>
      <c r="WB33" s="117"/>
      <c r="WC33" s="117"/>
      <c r="WD33" s="117"/>
      <c r="WE33" s="117"/>
      <c r="WF33" s="117"/>
      <c r="WG33" s="117"/>
      <c r="WH33" s="117"/>
      <c r="WI33" s="117"/>
      <c r="WJ33" s="117"/>
      <c r="WK33" s="117"/>
      <c r="WL33" s="117"/>
      <c r="WM33" s="117"/>
      <c r="WN33" s="117"/>
      <c r="WO33" s="117"/>
      <c r="WP33" s="117"/>
      <c r="WQ33" s="117"/>
      <c r="WR33" s="117"/>
      <c r="WS33" s="117"/>
      <c r="WT33" s="117"/>
      <c r="WU33" s="117"/>
      <c r="WV33" s="117"/>
      <c r="WW33" s="117"/>
      <c r="WX33" s="117"/>
      <c r="WY33" s="117"/>
      <c r="WZ33" s="117"/>
      <c r="XA33" s="117"/>
      <c r="XB33" s="117"/>
      <c r="XC33" s="117"/>
      <c r="XD33" s="117"/>
      <c r="XE33" s="117"/>
      <c r="XF33" s="117"/>
      <c r="XG33" s="117"/>
      <c r="XH33" s="117"/>
      <c r="XI33" s="117"/>
      <c r="XJ33" s="117"/>
      <c r="XK33" s="117"/>
      <c r="XL33" s="117"/>
      <c r="XM33" s="117"/>
      <c r="XN33" s="117"/>
      <c r="XO33" s="117"/>
      <c r="XP33" s="117"/>
      <c r="XQ33" s="117"/>
      <c r="XR33" s="117"/>
      <c r="XS33" s="117"/>
      <c r="XT33" s="117"/>
      <c r="XU33" s="117"/>
      <c r="XV33" s="117"/>
      <c r="XW33" s="117"/>
      <c r="XX33" s="117"/>
      <c r="XY33" s="117"/>
      <c r="XZ33" s="117"/>
      <c r="YA33" s="117"/>
      <c r="YB33" s="117"/>
      <c r="YC33" s="117"/>
      <c r="YD33" s="117"/>
      <c r="YE33" s="117"/>
      <c r="YF33" s="117"/>
      <c r="YG33" s="117"/>
      <c r="YH33" s="117"/>
      <c r="YI33" s="117"/>
      <c r="YJ33" s="117"/>
      <c r="YK33" s="117"/>
      <c r="YL33" s="117"/>
      <c r="YM33" s="117"/>
      <c r="YN33" s="117"/>
      <c r="YO33" s="117"/>
      <c r="YP33" s="117"/>
      <c r="YQ33" s="117"/>
      <c r="YR33" s="117"/>
      <c r="YS33" s="117"/>
      <c r="YT33" s="117"/>
      <c r="YU33" s="117"/>
      <c r="YV33" s="117"/>
      <c r="YW33" s="117"/>
      <c r="YX33" s="117"/>
      <c r="YY33" s="117"/>
      <c r="YZ33" s="117"/>
      <c r="ZA33" s="117"/>
      <c r="ZB33" s="117"/>
      <c r="ZC33" s="117"/>
      <c r="ZD33" s="117"/>
      <c r="ZE33" s="117"/>
      <c r="ZF33" s="117"/>
      <c r="ZG33" s="117"/>
      <c r="ZH33" s="117"/>
      <c r="ZI33" s="117"/>
      <c r="ZJ33" s="117"/>
      <c r="ZK33" s="117"/>
      <c r="ZL33" s="117"/>
      <c r="ZM33" s="117"/>
      <c r="ZN33" s="117"/>
      <c r="ZO33" s="117"/>
      <c r="ZP33" s="117"/>
      <c r="ZQ33" s="117"/>
      <c r="ZR33" s="117"/>
      <c r="ZS33" s="117"/>
      <c r="ZT33" s="117"/>
      <c r="ZU33" s="117"/>
      <c r="ZV33" s="117"/>
      <c r="ZW33" s="117"/>
      <c r="ZX33" s="117"/>
      <c r="ZY33" s="117"/>
      <c r="ZZ33" s="117"/>
      <c r="AAA33" s="117"/>
      <c r="AAB33" s="117"/>
      <c r="AAC33" s="117"/>
      <c r="AAD33" s="117"/>
      <c r="AAE33" s="117"/>
      <c r="AAF33" s="117"/>
      <c r="AAG33" s="117"/>
      <c r="AAH33" s="117"/>
      <c r="AAI33" s="117"/>
      <c r="AAJ33" s="117"/>
      <c r="AAK33" s="117"/>
      <c r="AAL33" s="117"/>
      <c r="AAM33" s="117"/>
      <c r="AAN33" s="117"/>
      <c r="AAO33" s="117"/>
      <c r="AAP33" s="117"/>
      <c r="AAQ33" s="117"/>
      <c r="AAR33" s="117"/>
      <c r="AAS33" s="117"/>
      <c r="AAT33" s="117"/>
      <c r="AAU33" s="117"/>
      <c r="AAV33" s="117"/>
      <c r="AAW33" s="117"/>
      <c r="AAX33" s="117"/>
      <c r="AAY33" s="117"/>
      <c r="AAZ33" s="117"/>
      <c r="ABA33" s="117"/>
      <c r="ABB33" s="117"/>
      <c r="ABC33" s="117"/>
      <c r="ABD33" s="117"/>
      <c r="ABE33" s="117"/>
      <c r="ABF33" s="117"/>
      <c r="ABG33" s="117"/>
      <c r="ABH33" s="117"/>
      <c r="ABI33" s="117"/>
      <c r="ABJ33" s="117"/>
      <c r="ABK33" s="117"/>
      <c r="ABL33" s="117"/>
      <c r="ABM33" s="117"/>
      <c r="ABN33" s="117"/>
      <c r="ABO33" s="117"/>
      <c r="ABP33" s="117"/>
      <c r="ABQ33" s="117"/>
      <c r="ABR33" s="117"/>
      <c r="ABS33" s="117"/>
      <c r="ABT33" s="117"/>
      <c r="ABU33" s="117"/>
      <c r="ABV33" s="117"/>
      <c r="ABW33" s="117"/>
      <c r="ABX33" s="117"/>
      <c r="ABY33" s="117"/>
      <c r="ABZ33" s="117"/>
      <c r="ACA33" s="117"/>
      <c r="ACB33" s="117"/>
      <c r="ACC33" s="117"/>
      <c r="ACD33" s="117"/>
      <c r="ACE33" s="117"/>
      <c r="ACF33" s="117"/>
      <c r="ACG33" s="117"/>
      <c r="ACH33" s="117"/>
      <c r="ACI33" s="117"/>
      <c r="ACJ33" s="117"/>
      <c r="ACK33" s="117"/>
      <c r="ACL33" s="117"/>
      <c r="ACM33" s="117"/>
      <c r="ACN33" s="117"/>
      <c r="ACO33" s="117"/>
      <c r="ACP33" s="117"/>
      <c r="ACQ33" s="117"/>
      <c r="ACR33" s="117"/>
      <c r="ACS33" s="117"/>
      <c r="ACT33" s="117"/>
      <c r="ACU33" s="117"/>
      <c r="ACV33" s="117"/>
      <c r="ACW33" s="117"/>
      <c r="ACX33" s="117"/>
      <c r="ACY33" s="117"/>
      <c r="ACZ33" s="117"/>
      <c r="ADA33" s="117"/>
      <c r="ADB33" s="117"/>
      <c r="ADC33" s="117"/>
      <c r="ADD33" s="117"/>
      <c r="ADE33" s="117"/>
      <c r="ADF33" s="117"/>
      <c r="ADG33" s="117"/>
      <c r="ADH33" s="117"/>
      <c r="ADI33" s="117"/>
      <c r="ADJ33" s="117"/>
      <c r="ADK33" s="117"/>
      <c r="ADL33" s="117"/>
      <c r="ADM33" s="117"/>
      <c r="ADN33" s="117"/>
      <c r="ADO33" s="117"/>
      <c r="ADP33" s="117"/>
      <c r="ADQ33" s="117"/>
      <c r="ADR33" s="117"/>
      <c r="ADS33" s="117"/>
      <c r="ADT33" s="117"/>
      <c r="ADU33" s="117"/>
      <c r="ADV33" s="117"/>
      <c r="ADW33" s="117"/>
      <c r="ADX33" s="117"/>
      <c r="ADY33" s="117"/>
      <c r="ADZ33" s="117"/>
      <c r="AEA33" s="117"/>
      <c r="AEB33" s="117"/>
      <c r="AEC33" s="117"/>
      <c r="AED33" s="117"/>
      <c r="AEE33" s="117"/>
      <c r="AEF33" s="117"/>
      <c r="AEG33" s="117"/>
      <c r="AEH33" s="117"/>
      <c r="AEI33" s="117"/>
      <c r="AEJ33" s="117"/>
      <c r="AEK33" s="117"/>
      <c r="AEL33" s="117"/>
      <c r="AEM33" s="117"/>
      <c r="AEN33" s="117"/>
      <c r="AEO33" s="117"/>
      <c r="AEP33" s="117"/>
      <c r="AEQ33" s="117"/>
      <c r="AER33" s="117"/>
      <c r="AES33" s="117"/>
      <c r="AET33" s="117"/>
      <c r="AEU33" s="117"/>
      <c r="AEV33" s="117"/>
      <c r="AEW33" s="117"/>
      <c r="AEX33" s="117"/>
      <c r="AEY33" s="117"/>
      <c r="AEZ33" s="117"/>
      <c r="AFA33" s="117"/>
      <c r="AFB33" s="117"/>
      <c r="AFC33" s="117"/>
      <c r="AFD33" s="117"/>
      <c r="AFE33" s="117"/>
      <c r="AFF33" s="117"/>
      <c r="AFG33" s="117"/>
      <c r="AFH33" s="117"/>
      <c r="AFI33" s="117"/>
      <c r="AFJ33" s="117"/>
      <c r="AFK33" s="117"/>
      <c r="AFL33" s="117"/>
      <c r="AFM33" s="117"/>
      <c r="AFN33" s="117"/>
      <c r="AFO33" s="117"/>
      <c r="AFP33" s="117"/>
      <c r="AFQ33" s="117"/>
      <c r="AFR33" s="117"/>
      <c r="AFS33" s="117"/>
      <c r="AFT33" s="117"/>
      <c r="AFU33" s="117"/>
      <c r="AFV33" s="117"/>
      <c r="AFW33" s="117"/>
      <c r="AFX33" s="117"/>
      <c r="AFY33" s="117"/>
      <c r="AFZ33" s="117"/>
      <c r="AGA33" s="117"/>
      <c r="AGB33" s="117"/>
      <c r="AGC33" s="117"/>
      <c r="AGD33" s="117"/>
      <c r="AGE33" s="117"/>
      <c r="AGF33" s="117"/>
      <c r="AGG33" s="117"/>
      <c r="AGH33" s="117"/>
      <c r="AGI33" s="117"/>
      <c r="AGJ33" s="117"/>
      <c r="AGK33" s="117"/>
      <c r="AGL33" s="117"/>
      <c r="AGM33" s="117"/>
      <c r="AGN33" s="117"/>
      <c r="AGO33" s="117"/>
      <c r="AGP33" s="117"/>
      <c r="AGQ33" s="117"/>
      <c r="AGR33" s="117"/>
      <c r="AGS33" s="117"/>
      <c r="AGT33" s="117"/>
      <c r="AGU33" s="117"/>
      <c r="AGV33" s="117"/>
      <c r="AGW33" s="117"/>
      <c r="AGX33" s="117"/>
      <c r="AGY33" s="117"/>
      <c r="AGZ33" s="117"/>
      <c r="AHA33" s="117"/>
      <c r="AHB33" s="117"/>
      <c r="AHC33" s="117"/>
      <c r="AHD33" s="117"/>
      <c r="AHE33" s="117"/>
      <c r="AHF33" s="117"/>
      <c r="AHG33" s="117"/>
      <c r="AHH33" s="117"/>
      <c r="AHI33" s="117"/>
      <c r="AHJ33" s="117"/>
      <c r="AHK33" s="117"/>
      <c r="AHL33" s="117"/>
      <c r="AHM33" s="117"/>
      <c r="AHN33" s="117"/>
      <c r="AHO33" s="117"/>
      <c r="AHP33" s="117"/>
      <c r="AHQ33" s="117"/>
      <c r="AHR33" s="117"/>
      <c r="AHS33" s="117"/>
      <c r="AHT33" s="117"/>
      <c r="AHU33" s="117"/>
      <c r="AHV33" s="117"/>
      <c r="AHW33" s="117"/>
      <c r="AHX33" s="117"/>
      <c r="AHY33" s="117"/>
      <c r="AHZ33" s="117"/>
      <c r="AIA33" s="117"/>
      <c r="AIB33" s="117"/>
      <c r="AIC33" s="117"/>
      <c r="AID33" s="117"/>
      <c r="AIE33" s="117"/>
      <c r="AIF33" s="117"/>
      <c r="AIG33" s="117"/>
      <c r="AIH33" s="117"/>
      <c r="AII33" s="117"/>
      <c r="AIJ33" s="117"/>
      <c r="AIK33" s="117"/>
      <c r="AIL33" s="117"/>
      <c r="AIM33" s="117"/>
      <c r="AIN33" s="117"/>
      <c r="AIO33" s="117"/>
      <c r="AIP33" s="117"/>
      <c r="AIQ33" s="117"/>
      <c r="AIR33" s="117"/>
      <c r="AIS33" s="117"/>
      <c r="AIT33" s="117"/>
      <c r="AIU33" s="117"/>
      <c r="AIV33" s="117"/>
      <c r="AIW33" s="117"/>
      <c r="AIX33" s="117"/>
      <c r="AIY33" s="117"/>
      <c r="AIZ33" s="117"/>
      <c r="AJA33" s="117"/>
      <c r="AJB33" s="117"/>
      <c r="AJC33" s="117"/>
      <c r="AJD33" s="117"/>
      <c r="AJE33" s="117"/>
      <c r="AJF33" s="117"/>
      <c r="AJG33" s="117"/>
      <c r="AJH33" s="117"/>
      <c r="AJI33" s="117"/>
      <c r="AJJ33" s="117"/>
      <c r="AJK33" s="117"/>
      <c r="AJL33" s="117"/>
      <c r="AJM33" s="117"/>
      <c r="AJN33" s="117"/>
      <c r="AJO33" s="117"/>
      <c r="AJP33" s="117"/>
      <c r="AJQ33" s="117"/>
      <c r="AJR33" s="117"/>
      <c r="AJS33" s="117"/>
      <c r="AJT33" s="117"/>
      <c r="AJU33" s="117"/>
      <c r="AJV33" s="117"/>
      <c r="AJW33" s="117"/>
      <c r="AJX33" s="117"/>
      <c r="AJY33" s="117"/>
      <c r="AJZ33" s="117"/>
      <c r="AKA33" s="117"/>
      <c r="AKB33" s="117"/>
      <c r="AKC33" s="117"/>
      <c r="AKD33" s="117"/>
      <c r="AKE33" s="117"/>
      <c r="AKF33" s="117"/>
      <c r="AKG33" s="117"/>
      <c r="AKH33" s="117"/>
      <c r="AKI33" s="117"/>
      <c r="AKJ33" s="117"/>
      <c r="AKK33" s="117"/>
      <c r="AKL33" s="117"/>
      <c r="AKM33" s="117"/>
      <c r="AKN33" s="117"/>
      <c r="AKO33" s="117"/>
      <c r="AKP33" s="117"/>
      <c r="AKQ33" s="117"/>
      <c r="AKR33" s="117"/>
      <c r="AKS33" s="117"/>
      <c r="AKT33" s="117"/>
      <c r="AKU33" s="117"/>
      <c r="AKV33" s="117"/>
      <c r="AKW33" s="117"/>
      <c r="AKX33" s="117"/>
      <c r="AKY33" s="117"/>
      <c r="AKZ33" s="117"/>
      <c r="ALA33" s="117"/>
      <c r="ALB33" s="117"/>
      <c r="ALC33" s="117"/>
      <c r="ALD33" s="117"/>
      <c r="ALE33" s="117"/>
      <c r="ALF33" s="117"/>
      <c r="ALG33" s="117"/>
      <c r="ALH33" s="117"/>
      <c r="ALI33" s="117"/>
      <c r="ALJ33" s="117"/>
      <c r="ALK33" s="117"/>
      <c r="ALL33" s="117"/>
      <c r="ALM33" s="117"/>
      <c r="ALN33" s="117"/>
      <c r="ALO33" s="117"/>
      <c r="ALP33" s="117"/>
      <c r="ALQ33" s="117"/>
      <c r="ALR33" s="117"/>
      <c r="ALS33" s="117"/>
      <c r="ALT33" s="117"/>
      <c r="ALU33" s="117"/>
      <c r="ALV33" s="117"/>
      <c r="ALW33" s="117"/>
      <c r="ALX33" s="117"/>
      <c r="ALY33" s="117"/>
      <c r="ALZ33" s="117"/>
      <c r="AMA33" s="117"/>
      <c r="AMB33" s="117"/>
      <c r="AMC33" s="117"/>
      <c r="AMD33" s="117"/>
      <c r="AME33" s="117"/>
      <c r="AMF33" s="117"/>
      <c r="AMG33" s="117"/>
      <c r="AMH33" s="117"/>
      <c r="AMI33" s="117"/>
      <c r="AMJ33" s="117"/>
      <c r="AMK33" s="117"/>
      <c r="AML33" s="117"/>
    </row>
    <row r="34" spans="1:1026" ht="15.75">
      <c r="A34" s="109" t="s">
        <v>1428</v>
      </c>
      <c r="B34" s="138"/>
      <c r="C34" s="117"/>
      <c r="D34" s="110"/>
      <c r="E34" s="135"/>
      <c r="F34" s="135"/>
      <c r="G34" s="136"/>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17"/>
      <c r="BV34" s="117"/>
      <c r="BW34" s="117"/>
      <c r="BX34" s="117"/>
      <c r="BY34" s="117"/>
      <c r="BZ34" s="117"/>
      <c r="CA34" s="117"/>
      <c r="CB34" s="117"/>
      <c r="CC34" s="117"/>
      <c r="CD34" s="117"/>
      <c r="CE34" s="117"/>
      <c r="CF34" s="117"/>
      <c r="CG34" s="117"/>
      <c r="CH34" s="117"/>
      <c r="CI34" s="117"/>
      <c r="CJ34" s="117"/>
      <c r="CK34" s="117"/>
      <c r="CL34" s="117"/>
      <c r="CM34" s="117"/>
      <c r="CN34" s="117"/>
      <c r="CO34" s="117"/>
      <c r="CP34" s="117"/>
      <c r="CQ34" s="117"/>
      <c r="CR34" s="117"/>
      <c r="CS34" s="117"/>
      <c r="CT34" s="117"/>
      <c r="CU34" s="117"/>
      <c r="CV34" s="117"/>
      <c r="CW34" s="117"/>
      <c r="CX34" s="117"/>
      <c r="CY34" s="117"/>
      <c r="CZ34" s="117"/>
      <c r="DA34" s="117"/>
      <c r="DB34" s="117"/>
      <c r="DC34" s="117"/>
      <c r="DD34" s="117"/>
      <c r="DE34" s="117"/>
      <c r="DF34" s="117"/>
      <c r="DG34" s="117"/>
      <c r="DH34" s="117"/>
      <c r="DI34" s="117"/>
      <c r="DJ34" s="117"/>
      <c r="DK34" s="117"/>
      <c r="DL34" s="117"/>
      <c r="DM34" s="117"/>
      <c r="DN34" s="117"/>
      <c r="DO34" s="117"/>
      <c r="DP34" s="117"/>
      <c r="DQ34" s="117"/>
      <c r="DR34" s="117"/>
      <c r="DS34" s="117"/>
      <c r="DT34" s="117"/>
      <c r="DU34" s="117"/>
      <c r="DV34" s="117"/>
      <c r="DW34" s="117"/>
      <c r="DX34" s="117"/>
      <c r="DY34" s="117"/>
      <c r="DZ34" s="117"/>
      <c r="EA34" s="117"/>
      <c r="EB34" s="117"/>
      <c r="EC34" s="117"/>
      <c r="ED34" s="117"/>
      <c r="EE34" s="117"/>
      <c r="EF34" s="117"/>
      <c r="EG34" s="117"/>
      <c r="EH34" s="117"/>
      <c r="EI34" s="117"/>
      <c r="EJ34" s="117"/>
      <c r="EK34" s="117"/>
      <c r="EL34" s="117"/>
      <c r="EM34" s="117"/>
      <c r="EN34" s="117"/>
      <c r="EO34" s="117"/>
      <c r="EP34" s="117"/>
      <c r="EQ34" s="117"/>
      <c r="ER34" s="117"/>
      <c r="ES34" s="117"/>
      <c r="ET34" s="117"/>
      <c r="EU34" s="117"/>
      <c r="EV34" s="117"/>
      <c r="EW34" s="117"/>
      <c r="EX34" s="117"/>
      <c r="EY34" s="117"/>
      <c r="EZ34" s="117"/>
      <c r="FA34" s="117"/>
      <c r="FB34" s="117"/>
      <c r="FC34" s="117"/>
      <c r="FD34" s="117"/>
      <c r="FE34" s="117"/>
      <c r="FF34" s="117"/>
      <c r="FG34" s="117"/>
      <c r="FH34" s="117"/>
      <c r="FI34" s="117"/>
      <c r="FJ34" s="117"/>
      <c r="FK34" s="117"/>
      <c r="FL34" s="117"/>
      <c r="FM34" s="117"/>
      <c r="FN34" s="117"/>
      <c r="FO34" s="117"/>
      <c r="FP34" s="117"/>
      <c r="FQ34" s="117"/>
      <c r="FR34" s="117"/>
      <c r="FS34" s="117"/>
      <c r="FT34" s="117"/>
      <c r="FU34" s="117"/>
      <c r="FV34" s="117"/>
      <c r="FW34" s="117"/>
      <c r="FX34" s="117"/>
      <c r="FY34" s="117"/>
      <c r="FZ34" s="117"/>
      <c r="GA34" s="117"/>
      <c r="GB34" s="117"/>
      <c r="GC34" s="117"/>
      <c r="GD34" s="117"/>
      <c r="GE34" s="117"/>
      <c r="GF34" s="117"/>
      <c r="GG34" s="117"/>
      <c r="GH34" s="117"/>
      <c r="GI34" s="117"/>
      <c r="GJ34" s="117"/>
      <c r="GK34" s="117"/>
      <c r="GL34" s="117"/>
      <c r="GM34" s="117"/>
      <c r="GN34" s="117"/>
      <c r="GO34" s="117"/>
      <c r="GP34" s="117"/>
      <c r="GQ34" s="117"/>
      <c r="GR34" s="117"/>
      <c r="GS34" s="117"/>
      <c r="GT34" s="117"/>
      <c r="GU34" s="117"/>
      <c r="GV34" s="117"/>
      <c r="GW34" s="117"/>
      <c r="GX34" s="117"/>
      <c r="GY34" s="117"/>
      <c r="GZ34" s="117"/>
      <c r="HA34" s="117"/>
      <c r="HB34" s="117"/>
      <c r="HC34" s="117"/>
      <c r="HD34" s="117"/>
      <c r="HE34" s="117"/>
      <c r="HF34" s="117"/>
      <c r="HG34" s="117"/>
      <c r="HH34" s="117"/>
      <c r="HI34" s="117"/>
      <c r="HJ34" s="117"/>
      <c r="HK34" s="117"/>
      <c r="HL34" s="117"/>
      <c r="HM34" s="117"/>
      <c r="HN34" s="117"/>
      <c r="HO34" s="117"/>
      <c r="HP34" s="117"/>
      <c r="HQ34" s="117"/>
      <c r="HR34" s="117"/>
      <c r="HS34" s="117"/>
      <c r="HT34" s="117"/>
      <c r="HU34" s="117"/>
      <c r="HV34" s="117"/>
      <c r="HW34" s="117"/>
      <c r="HX34" s="117"/>
      <c r="HY34" s="117"/>
      <c r="HZ34" s="117"/>
      <c r="IA34" s="117"/>
      <c r="IB34" s="117"/>
      <c r="IC34" s="117"/>
      <c r="ID34" s="117"/>
      <c r="IE34" s="117"/>
      <c r="IF34" s="117"/>
      <c r="IG34" s="117"/>
      <c r="IH34" s="117"/>
      <c r="II34" s="117"/>
      <c r="IJ34" s="117"/>
      <c r="IK34" s="117"/>
      <c r="IL34" s="117"/>
      <c r="IM34" s="117"/>
      <c r="IN34" s="117"/>
      <c r="IO34" s="117"/>
      <c r="IP34" s="117"/>
      <c r="IQ34" s="117"/>
      <c r="IR34" s="117"/>
      <c r="IS34" s="117"/>
      <c r="IT34" s="117"/>
      <c r="IU34" s="117"/>
      <c r="IV34" s="117"/>
      <c r="IW34" s="117"/>
      <c r="IX34" s="117"/>
      <c r="IY34" s="117"/>
      <c r="IZ34" s="117"/>
      <c r="JA34" s="117"/>
      <c r="JB34" s="117"/>
      <c r="JC34" s="117"/>
      <c r="JD34" s="117"/>
      <c r="JE34" s="117"/>
      <c r="JF34" s="117"/>
      <c r="JG34" s="117"/>
      <c r="JH34" s="117"/>
      <c r="JI34" s="117"/>
      <c r="JJ34" s="117"/>
      <c r="JK34" s="117"/>
      <c r="JL34" s="117"/>
      <c r="JM34" s="117"/>
      <c r="JN34" s="117"/>
      <c r="JO34" s="117"/>
      <c r="JP34" s="117"/>
      <c r="JQ34" s="117"/>
      <c r="JR34" s="117"/>
      <c r="JS34" s="117"/>
      <c r="JT34" s="117"/>
      <c r="JU34" s="117"/>
      <c r="JV34" s="117"/>
      <c r="JW34" s="117"/>
      <c r="JX34" s="117"/>
      <c r="JY34" s="117"/>
      <c r="JZ34" s="117"/>
      <c r="KA34" s="117"/>
      <c r="KB34" s="117"/>
      <c r="KC34" s="117"/>
      <c r="KD34" s="117"/>
      <c r="KE34" s="117"/>
      <c r="KF34" s="117"/>
      <c r="KG34" s="117"/>
      <c r="KH34" s="117"/>
      <c r="KI34" s="117"/>
      <c r="KJ34" s="117"/>
      <c r="KK34" s="117"/>
      <c r="KL34" s="117"/>
      <c r="KM34" s="117"/>
      <c r="KN34" s="117"/>
      <c r="KO34" s="117"/>
      <c r="KP34" s="117"/>
      <c r="KQ34" s="117"/>
      <c r="KR34" s="117"/>
      <c r="KS34" s="117"/>
      <c r="KT34" s="117"/>
      <c r="KU34" s="117"/>
      <c r="KV34" s="117"/>
      <c r="KW34" s="117"/>
      <c r="KX34" s="117"/>
      <c r="KY34" s="117"/>
      <c r="KZ34" s="117"/>
      <c r="LA34" s="117"/>
      <c r="LB34" s="117"/>
      <c r="LC34" s="117"/>
      <c r="LD34" s="117"/>
      <c r="LE34" s="117"/>
      <c r="LF34" s="117"/>
      <c r="LG34" s="117"/>
      <c r="LH34" s="117"/>
      <c r="LI34" s="117"/>
      <c r="LJ34" s="117"/>
      <c r="LK34" s="117"/>
      <c r="LL34" s="117"/>
      <c r="LM34" s="117"/>
      <c r="LN34" s="117"/>
      <c r="LO34" s="117"/>
      <c r="LP34" s="117"/>
      <c r="LQ34" s="117"/>
      <c r="LR34" s="117"/>
      <c r="LS34" s="117"/>
      <c r="LT34" s="117"/>
      <c r="LU34" s="117"/>
      <c r="LV34" s="117"/>
      <c r="LW34" s="117"/>
      <c r="LX34" s="117"/>
      <c r="LY34" s="117"/>
      <c r="LZ34" s="117"/>
      <c r="MA34" s="117"/>
      <c r="MB34" s="117"/>
      <c r="MC34" s="117"/>
      <c r="MD34" s="117"/>
      <c r="ME34" s="117"/>
      <c r="MF34" s="117"/>
      <c r="MG34" s="117"/>
      <c r="MH34" s="117"/>
      <c r="MI34" s="117"/>
      <c r="MJ34" s="117"/>
      <c r="MK34" s="117"/>
      <c r="ML34" s="117"/>
      <c r="MM34" s="117"/>
      <c r="MN34" s="117"/>
      <c r="MO34" s="117"/>
      <c r="MP34" s="117"/>
      <c r="MQ34" s="117"/>
      <c r="MR34" s="117"/>
      <c r="MS34" s="117"/>
      <c r="MT34" s="117"/>
      <c r="MU34" s="117"/>
      <c r="MV34" s="117"/>
      <c r="MW34" s="117"/>
      <c r="MX34" s="117"/>
      <c r="MY34" s="117"/>
      <c r="MZ34" s="117"/>
      <c r="NA34" s="117"/>
      <c r="NB34" s="117"/>
      <c r="NC34" s="117"/>
      <c r="ND34" s="117"/>
      <c r="NE34" s="117"/>
      <c r="NF34" s="117"/>
      <c r="NG34" s="117"/>
      <c r="NH34" s="117"/>
      <c r="NI34" s="117"/>
      <c r="NJ34" s="117"/>
      <c r="NK34" s="117"/>
      <c r="NL34" s="117"/>
      <c r="NM34" s="117"/>
      <c r="NN34" s="117"/>
      <c r="NO34" s="117"/>
      <c r="NP34" s="117"/>
      <c r="NQ34" s="117"/>
      <c r="NR34" s="117"/>
      <c r="NS34" s="117"/>
      <c r="NT34" s="117"/>
      <c r="NU34" s="117"/>
      <c r="NV34" s="117"/>
      <c r="NW34" s="117"/>
      <c r="NX34" s="117"/>
      <c r="NY34" s="117"/>
      <c r="NZ34" s="117"/>
      <c r="OA34" s="117"/>
      <c r="OB34" s="117"/>
      <c r="OC34" s="117"/>
      <c r="OD34" s="117"/>
      <c r="OE34" s="117"/>
      <c r="OF34" s="117"/>
      <c r="OG34" s="117"/>
      <c r="OH34" s="117"/>
      <c r="OI34" s="117"/>
      <c r="OJ34" s="117"/>
      <c r="OK34" s="117"/>
      <c r="OL34" s="117"/>
      <c r="OM34" s="117"/>
      <c r="ON34" s="117"/>
      <c r="OO34" s="117"/>
      <c r="OP34" s="117"/>
      <c r="OQ34" s="117"/>
      <c r="OR34" s="117"/>
      <c r="OS34" s="117"/>
      <c r="OT34" s="117"/>
      <c r="OU34" s="117"/>
      <c r="OV34" s="117"/>
      <c r="OW34" s="117"/>
      <c r="OX34" s="117"/>
      <c r="OY34" s="117"/>
      <c r="OZ34" s="117"/>
      <c r="PA34" s="117"/>
      <c r="PB34" s="117"/>
      <c r="PC34" s="117"/>
      <c r="PD34" s="117"/>
      <c r="PE34" s="117"/>
      <c r="PF34" s="117"/>
      <c r="PG34" s="117"/>
      <c r="PH34" s="117"/>
      <c r="PI34" s="117"/>
      <c r="PJ34" s="117"/>
      <c r="PK34" s="117"/>
      <c r="PL34" s="117"/>
      <c r="PM34" s="117"/>
      <c r="PN34" s="117"/>
      <c r="PO34" s="117"/>
      <c r="PP34" s="117"/>
      <c r="PQ34" s="117"/>
      <c r="PR34" s="117"/>
      <c r="PS34" s="117"/>
      <c r="PT34" s="117"/>
      <c r="PU34" s="117"/>
      <c r="PV34" s="117"/>
      <c r="PW34" s="117"/>
      <c r="PX34" s="117"/>
      <c r="PY34" s="117"/>
      <c r="PZ34" s="117"/>
      <c r="QA34" s="117"/>
      <c r="QB34" s="117"/>
      <c r="QC34" s="117"/>
      <c r="QD34" s="117"/>
      <c r="QE34" s="117"/>
      <c r="QF34" s="117"/>
      <c r="QG34" s="117"/>
      <c r="QH34" s="117"/>
      <c r="QI34" s="117"/>
      <c r="QJ34" s="117"/>
      <c r="QK34" s="117"/>
      <c r="QL34" s="117"/>
      <c r="QM34" s="117"/>
      <c r="QN34" s="117"/>
      <c r="QO34" s="117"/>
      <c r="QP34" s="117"/>
      <c r="QQ34" s="117"/>
      <c r="QR34" s="117"/>
      <c r="QS34" s="117"/>
      <c r="QT34" s="117"/>
      <c r="QU34" s="117"/>
      <c r="QV34" s="117"/>
      <c r="QW34" s="117"/>
      <c r="QX34" s="117"/>
      <c r="QY34" s="117"/>
      <c r="QZ34" s="117"/>
      <c r="RA34" s="117"/>
      <c r="RB34" s="117"/>
      <c r="RC34" s="117"/>
      <c r="RD34" s="117"/>
      <c r="RE34" s="117"/>
      <c r="RF34" s="117"/>
      <c r="RG34" s="117"/>
      <c r="RH34" s="117"/>
      <c r="RI34" s="117"/>
      <c r="RJ34" s="117"/>
      <c r="RK34" s="117"/>
      <c r="RL34" s="117"/>
      <c r="RM34" s="117"/>
      <c r="RN34" s="117"/>
      <c r="RO34" s="117"/>
      <c r="RP34" s="117"/>
      <c r="RQ34" s="117"/>
      <c r="RR34" s="117"/>
      <c r="RS34" s="117"/>
      <c r="RT34" s="117"/>
      <c r="RU34" s="117"/>
      <c r="RV34" s="117"/>
      <c r="RW34" s="117"/>
      <c r="RX34" s="117"/>
      <c r="RY34" s="117"/>
      <c r="RZ34" s="117"/>
      <c r="SA34" s="117"/>
      <c r="SB34" s="117"/>
      <c r="SC34" s="117"/>
      <c r="SD34" s="117"/>
      <c r="SE34" s="117"/>
      <c r="SF34" s="117"/>
      <c r="SG34" s="117"/>
      <c r="SH34" s="117"/>
      <c r="SI34" s="117"/>
      <c r="SJ34" s="117"/>
      <c r="SK34" s="117"/>
      <c r="SL34" s="117"/>
      <c r="SM34" s="117"/>
      <c r="SN34" s="117"/>
      <c r="SO34" s="117"/>
      <c r="SP34" s="117"/>
      <c r="SQ34" s="117"/>
      <c r="SR34" s="117"/>
      <c r="SS34" s="117"/>
      <c r="ST34" s="117"/>
      <c r="SU34" s="117"/>
      <c r="SV34" s="117"/>
      <c r="SW34" s="117"/>
      <c r="SX34" s="117"/>
      <c r="SY34" s="117"/>
      <c r="SZ34" s="117"/>
      <c r="TA34" s="117"/>
      <c r="TB34" s="117"/>
      <c r="TC34" s="117"/>
      <c r="TD34" s="117"/>
      <c r="TE34" s="117"/>
      <c r="TF34" s="117"/>
      <c r="TG34" s="117"/>
      <c r="TH34" s="117"/>
      <c r="TI34" s="117"/>
      <c r="TJ34" s="117"/>
      <c r="TK34" s="117"/>
      <c r="TL34" s="117"/>
      <c r="TM34" s="117"/>
      <c r="TN34" s="117"/>
      <c r="TO34" s="117"/>
      <c r="TP34" s="117"/>
      <c r="TQ34" s="117"/>
      <c r="TR34" s="117"/>
      <c r="TS34" s="117"/>
      <c r="TT34" s="117"/>
      <c r="TU34" s="117"/>
      <c r="TV34" s="117"/>
      <c r="TW34" s="117"/>
      <c r="TX34" s="117"/>
      <c r="TY34" s="117"/>
      <c r="TZ34" s="117"/>
      <c r="UA34" s="117"/>
      <c r="UB34" s="117"/>
      <c r="UC34" s="117"/>
      <c r="UD34" s="117"/>
      <c r="UE34" s="117"/>
      <c r="UF34" s="117"/>
      <c r="UG34" s="117"/>
      <c r="UH34" s="117"/>
      <c r="UI34" s="117"/>
      <c r="UJ34" s="117"/>
      <c r="UK34" s="117"/>
      <c r="UL34" s="117"/>
      <c r="UM34" s="117"/>
      <c r="UN34" s="117"/>
      <c r="UO34" s="117"/>
      <c r="UP34" s="117"/>
      <c r="UQ34" s="117"/>
      <c r="UR34" s="117"/>
      <c r="US34" s="117"/>
      <c r="UT34" s="117"/>
      <c r="UU34" s="117"/>
      <c r="UV34" s="117"/>
      <c r="UW34" s="117"/>
      <c r="UX34" s="117"/>
      <c r="UY34" s="117"/>
      <c r="UZ34" s="117"/>
      <c r="VA34" s="117"/>
      <c r="VB34" s="117"/>
      <c r="VC34" s="117"/>
      <c r="VD34" s="117"/>
      <c r="VE34" s="117"/>
      <c r="VF34" s="117"/>
      <c r="VG34" s="117"/>
      <c r="VH34" s="117"/>
      <c r="VI34" s="117"/>
      <c r="VJ34" s="117"/>
      <c r="VK34" s="117"/>
      <c r="VL34" s="117"/>
      <c r="VM34" s="117"/>
      <c r="VN34" s="117"/>
      <c r="VO34" s="117"/>
      <c r="VP34" s="117"/>
      <c r="VQ34" s="117"/>
      <c r="VR34" s="117"/>
      <c r="VS34" s="117"/>
      <c r="VT34" s="117"/>
      <c r="VU34" s="117"/>
      <c r="VV34" s="117"/>
      <c r="VW34" s="117"/>
      <c r="VX34" s="117"/>
      <c r="VY34" s="117"/>
      <c r="VZ34" s="117"/>
      <c r="WA34" s="117"/>
      <c r="WB34" s="117"/>
      <c r="WC34" s="117"/>
      <c r="WD34" s="117"/>
      <c r="WE34" s="117"/>
      <c r="WF34" s="117"/>
      <c r="WG34" s="117"/>
      <c r="WH34" s="117"/>
      <c r="WI34" s="117"/>
      <c r="WJ34" s="117"/>
      <c r="WK34" s="117"/>
      <c r="WL34" s="117"/>
      <c r="WM34" s="117"/>
      <c r="WN34" s="117"/>
      <c r="WO34" s="117"/>
      <c r="WP34" s="117"/>
      <c r="WQ34" s="117"/>
      <c r="WR34" s="117"/>
      <c r="WS34" s="117"/>
      <c r="WT34" s="117"/>
      <c r="WU34" s="117"/>
      <c r="WV34" s="117"/>
      <c r="WW34" s="117"/>
      <c r="WX34" s="117"/>
      <c r="WY34" s="117"/>
      <c r="WZ34" s="117"/>
      <c r="XA34" s="117"/>
      <c r="XB34" s="117"/>
      <c r="XC34" s="117"/>
      <c r="XD34" s="117"/>
      <c r="XE34" s="117"/>
      <c r="XF34" s="117"/>
      <c r="XG34" s="117"/>
      <c r="XH34" s="117"/>
      <c r="XI34" s="117"/>
      <c r="XJ34" s="117"/>
      <c r="XK34" s="117"/>
      <c r="XL34" s="117"/>
      <c r="XM34" s="117"/>
      <c r="XN34" s="117"/>
      <c r="XO34" s="117"/>
      <c r="XP34" s="117"/>
      <c r="XQ34" s="117"/>
      <c r="XR34" s="117"/>
      <c r="XS34" s="117"/>
      <c r="XT34" s="117"/>
      <c r="XU34" s="117"/>
      <c r="XV34" s="117"/>
      <c r="XW34" s="117"/>
      <c r="XX34" s="117"/>
      <c r="XY34" s="117"/>
      <c r="XZ34" s="117"/>
      <c r="YA34" s="117"/>
      <c r="YB34" s="117"/>
      <c r="YC34" s="117"/>
      <c r="YD34" s="117"/>
      <c r="YE34" s="117"/>
      <c r="YF34" s="117"/>
      <c r="YG34" s="117"/>
      <c r="YH34" s="117"/>
      <c r="YI34" s="117"/>
      <c r="YJ34" s="117"/>
      <c r="YK34" s="117"/>
      <c r="YL34" s="117"/>
      <c r="YM34" s="117"/>
      <c r="YN34" s="117"/>
      <c r="YO34" s="117"/>
      <c r="YP34" s="117"/>
      <c r="YQ34" s="117"/>
      <c r="YR34" s="117"/>
      <c r="YS34" s="117"/>
      <c r="YT34" s="117"/>
      <c r="YU34" s="117"/>
      <c r="YV34" s="117"/>
      <c r="YW34" s="117"/>
      <c r="YX34" s="117"/>
      <c r="YY34" s="117"/>
      <c r="YZ34" s="117"/>
      <c r="ZA34" s="117"/>
      <c r="ZB34" s="117"/>
      <c r="ZC34" s="117"/>
      <c r="ZD34" s="117"/>
      <c r="ZE34" s="117"/>
      <c r="ZF34" s="117"/>
      <c r="ZG34" s="117"/>
      <c r="ZH34" s="117"/>
      <c r="ZI34" s="117"/>
      <c r="ZJ34" s="117"/>
      <c r="ZK34" s="117"/>
      <c r="ZL34" s="117"/>
      <c r="ZM34" s="117"/>
      <c r="ZN34" s="117"/>
      <c r="ZO34" s="117"/>
      <c r="ZP34" s="117"/>
      <c r="ZQ34" s="117"/>
      <c r="ZR34" s="117"/>
      <c r="ZS34" s="117"/>
      <c r="ZT34" s="117"/>
      <c r="ZU34" s="117"/>
      <c r="ZV34" s="117"/>
      <c r="ZW34" s="117"/>
      <c r="ZX34" s="117"/>
      <c r="ZY34" s="117"/>
      <c r="ZZ34" s="117"/>
      <c r="AAA34" s="117"/>
      <c r="AAB34" s="117"/>
      <c r="AAC34" s="117"/>
      <c r="AAD34" s="117"/>
      <c r="AAE34" s="117"/>
      <c r="AAF34" s="117"/>
      <c r="AAG34" s="117"/>
      <c r="AAH34" s="117"/>
      <c r="AAI34" s="117"/>
      <c r="AAJ34" s="117"/>
      <c r="AAK34" s="117"/>
      <c r="AAL34" s="117"/>
      <c r="AAM34" s="117"/>
      <c r="AAN34" s="117"/>
      <c r="AAO34" s="117"/>
      <c r="AAP34" s="117"/>
      <c r="AAQ34" s="117"/>
      <c r="AAR34" s="117"/>
      <c r="AAS34" s="117"/>
      <c r="AAT34" s="117"/>
      <c r="AAU34" s="117"/>
      <c r="AAV34" s="117"/>
      <c r="AAW34" s="117"/>
      <c r="AAX34" s="117"/>
      <c r="AAY34" s="117"/>
      <c r="AAZ34" s="117"/>
      <c r="ABA34" s="117"/>
      <c r="ABB34" s="117"/>
      <c r="ABC34" s="117"/>
      <c r="ABD34" s="117"/>
      <c r="ABE34" s="117"/>
      <c r="ABF34" s="117"/>
      <c r="ABG34" s="117"/>
      <c r="ABH34" s="117"/>
      <c r="ABI34" s="117"/>
      <c r="ABJ34" s="117"/>
      <c r="ABK34" s="117"/>
      <c r="ABL34" s="117"/>
      <c r="ABM34" s="117"/>
      <c r="ABN34" s="117"/>
      <c r="ABO34" s="117"/>
      <c r="ABP34" s="117"/>
      <c r="ABQ34" s="117"/>
      <c r="ABR34" s="117"/>
      <c r="ABS34" s="117"/>
      <c r="ABT34" s="117"/>
      <c r="ABU34" s="117"/>
      <c r="ABV34" s="117"/>
      <c r="ABW34" s="117"/>
      <c r="ABX34" s="117"/>
      <c r="ABY34" s="117"/>
      <c r="ABZ34" s="117"/>
      <c r="ACA34" s="117"/>
      <c r="ACB34" s="117"/>
      <c r="ACC34" s="117"/>
      <c r="ACD34" s="117"/>
      <c r="ACE34" s="117"/>
      <c r="ACF34" s="117"/>
      <c r="ACG34" s="117"/>
      <c r="ACH34" s="117"/>
      <c r="ACI34" s="117"/>
      <c r="ACJ34" s="117"/>
      <c r="ACK34" s="117"/>
      <c r="ACL34" s="117"/>
      <c r="ACM34" s="117"/>
      <c r="ACN34" s="117"/>
      <c r="ACO34" s="117"/>
      <c r="ACP34" s="117"/>
      <c r="ACQ34" s="117"/>
      <c r="ACR34" s="117"/>
      <c r="ACS34" s="117"/>
      <c r="ACT34" s="117"/>
      <c r="ACU34" s="117"/>
      <c r="ACV34" s="117"/>
      <c r="ACW34" s="117"/>
      <c r="ACX34" s="117"/>
      <c r="ACY34" s="117"/>
      <c r="ACZ34" s="117"/>
      <c r="ADA34" s="117"/>
      <c r="ADB34" s="117"/>
      <c r="ADC34" s="117"/>
      <c r="ADD34" s="117"/>
      <c r="ADE34" s="117"/>
      <c r="ADF34" s="117"/>
      <c r="ADG34" s="117"/>
      <c r="ADH34" s="117"/>
      <c r="ADI34" s="117"/>
      <c r="ADJ34" s="117"/>
      <c r="ADK34" s="117"/>
      <c r="ADL34" s="117"/>
      <c r="ADM34" s="117"/>
      <c r="ADN34" s="117"/>
      <c r="ADO34" s="117"/>
      <c r="ADP34" s="117"/>
      <c r="ADQ34" s="117"/>
      <c r="ADR34" s="117"/>
      <c r="ADS34" s="117"/>
      <c r="ADT34" s="117"/>
      <c r="ADU34" s="117"/>
      <c r="ADV34" s="117"/>
      <c r="ADW34" s="117"/>
      <c r="ADX34" s="117"/>
      <c r="ADY34" s="117"/>
      <c r="ADZ34" s="117"/>
      <c r="AEA34" s="117"/>
      <c r="AEB34" s="117"/>
      <c r="AEC34" s="117"/>
      <c r="AED34" s="117"/>
      <c r="AEE34" s="117"/>
      <c r="AEF34" s="117"/>
      <c r="AEG34" s="117"/>
      <c r="AEH34" s="117"/>
      <c r="AEI34" s="117"/>
      <c r="AEJ34" s="117"/>
      <c r="AEK34" s="117"/>
      <c r="AEL34" s="117"/>
      <c r="AEM34" s="117"/>
      <c r="AEN34" s="117"/>
      <c r="AEO34" s="117"/>
      <c r="AEP34" s="117"/>
      <c r="AEQ34" s="117"/>
      <c r="AER34" s="117"/>
      <c r="AES34" s="117"/>
      <c r="AET34" s="117"/>
      <c r="AEU34" s="117"/>
      <c r="AEV34" s="117"/>
      <c r="AEW34" s="117"/>
      <c r="AEX34" s="117"/>
      <c r="AEY34" s="117"/>
      <c r="AEZ34" s="117"/>
      <c r="AFA34" s="117"/>
      <c r="AFB34" s="117"/>
      <c r="AFC34" s="117"/>
      <c r="AFD34" s="117"/>
      <c r="AFE34" s="117"/>
      <c r="AFF34" s="117"/>
      <c r="AFG34" s="117"/>
      <c r="AFH34" s="117"/>
      <c r="AFI34" s="117"/>
      <c r="AFJ34" s="117"/>
      <c r="AFK34" s="117"/>
      <c r="AFL34" s="117"/>
      <c r="AFM34" s="117"/>
      <c r="AFN34" s="117"/>
      <c r="AFO34" s="117"/>
      <c r="AFP34" s="117"/>
      <c r="AFQ34" s="117"/>
      <c r="AFR34" s="117"/>
      <c r="AFS34" s="117"/>
      <c r="AFT34" s="117"/>
      <c r="AFU34" s="117"/>
      <c r="AFV34" s="117"/>
      <c r="AFW34" s="117"/>
      <c r="AFX34" s="117"/>
      <c r="AFY34" s="117"/>
      <c r="AFZ34" s="117"/>
      <c r="AGA34" s="117"/>
      <c r="AGB34" s="117"/>
      <c r="AGC34" s="117"/>
      <c r="AGD34" s="117"/>
      <c r="AGE34" s="117"/>
      <c r="AGF34" s="117"/>
      <c r="AGG34" s="117"/>
      <c r="AGH34" s="117"/>
      <c r="AGI34" s="117"/>
      <c r="AGJ34" s="117"/>
      <c r="AGK34" s="117"/>
      <c r="AGL34" s="117"/>
      <c r="AGM34" s="117"/>
      <c r="AGN34" s="117"/>
      <c r="AGO34" s="117"/>
      <c r="AGP34" s="117"/>
      <c r="AGQ34" s="117"/>
      <c r="AGR34" s="117"/>
      <c r="AGS34" s="117"/>
      <c r="AGT34" s="117"/>
      <c r="AGU34" s="117"/>
      <c r="AGV34" s="117"/>
      <c r="AGW34" s="117"/>
      <c r="AGX34" s="117"/>
      <c r="AGY34" s="117"/>
      <c r="AGZ34" s="117"/>
      <c r="AHA34" s="117"/>
      <c r="AHB34" s="117"/>
      <c r="AHC34" s="117"/>
      <c r="AHD34" s="117"/>
      <c r="AHE34" s="117"/>
      <c r="AHF34" s="117"/>
      <c r="AHG34" s="117"/>
      <c r="AHH34" s="117"/>
      <c r="AHI34" s="117"/>
      <c r="AHJ34" s="117"/>
      <c r="AHK34" s="117"/>
      <c r="AHL34" s="117"/>
      <c r="AHM34" s="117"/>
      <c r="AHN34" s="117"/>
      <c r="AHO34" s="117"/>
      <c r="AHP34" s="117"/>
      <c r="AHQ34" s="117"/>
      <c r="AHR34" s="117"/>
      <c r="AHS34" s="117"/>
      <c r="AHT34" s="117"/>
      <c r="AHU34" s="117"/>
      <c r="AHV34" s="117"/>
      <c r="AHW34" s="117"/>
      <c r="AHX34" s="117"/>
      <c r="AHY34" s="117"/>
      <c r="AHZ34" s="117"/>
      <c r="AIA34" s="117"/>
      <c r="AIB34" s="117"/>
      <c r="AIC34" s="117"/>
      <c r="AID34" s="117"/>
      <c r="AIE34" s="117"/>
      <c r="AIF34" s="117"/>
      <c r="AIG34" s="117"/>
      <c r="AIH34" s="117"/>
      <c r="AII34" s="117"/>
      <c r="AIJ34" s="117"/>
      <c r="AIK34" s="117"/>
      <c r="AIL34" s="117"/>
      <c r="AIM34" s="117"/>
      <c r="AIN34" s="117"/>
      <c r="AIO34" s="117"/>
      <c r="AIP34" s="117"/>
      <c r="AIQ34" s="117"/>
      <c r="AIR34" s="117"/>
      <c r="AIS34" s="117"/>
      <c r="AIT34" s="117"/>
      <c r="AIU34" s="117"/>
      <c r="AIV34" s="117"/>
      <c r="AIW34" s="117"/>
      <c r="AIX34" s="117"/>
      <c r="AIY34" s="117"/>
      <c r="AIZ34" s="117"/>
      <c r="AJA34" s="117"/>
      <c r="AJB34" s="117"/>
      <c r="AJC34" s="117"/>
      <c r="AJD34" s="117"/>
      <c r="AJE34" s="117"/>
      <c r="AJF34" s="117"/>
      <c r="AJG34" s="117"/>
      <c r="AJH34" s="117"/>
      <c r="AJI34" s="117"/>
      <c r="AJJ34" s="117"/>
      <c r="AJK34" s="117"/>
      <c r="AJL34" s="117"/>
      <c r="AJM34" s="117"/>
      <c r="AJN34" s="117"/>
      <c r="AJO34" s="117"/>
      <c r="AJP34" s="117"/>
      <c r="AJQ34" s="117"/>
      <c r="AJR34" s="117"/>
      <c r="AJS34" s="117"/>
      <c r="AJT34" s="117"/>
      <c r="AJU34" s="117"/>
      <c r="AJV34" s="117"/>
      <c r="AJW34" s="117"/>
      <c r="AJX34" s="117"/>
      <c r="AJY34" s="117"/>
      <c r="AJZ34" s="117"/>
      <c r="AKA34" s="117"/>
      <c r="AKB34" s="117"/>
      <c r="AKC34" s="117"/>
      <c r="AKD34" s="117"/>
      <c r="AKE34" s="117"/>
      <c r="AKF34" s="117"/>
      <c r="AKG34" s="117"/>
      <c r="AKH34" s="117"/>
      <c r="AKI34" s="117"/>
      <c r="AKJ34" s="117"/>
      <c r="AKK34" s="117"/>
      <c r="AKL34" s="117"/>
      <c r="AKM34" s="117"/>
      <c r="AKN34" s="117"/>
      <c r="AKO34" s="117"/>
      <c r="AKP34" s="117"/>
      <c r="AKQ34" s="117"/>
      <c r="AKR34" s="117"/>
      <c r="AKS34" s="117"/>
      <c r="AKT34" s="117"/>
      <c r="AKU34" s="117"/>
      <c r="AKV34" s="117"/>
      <c r="AKW34" s="117"/>
      <c r="AKX34" s="117"/>
      <c r="AKY34" s="117"/>
      <c r="AKZ34" s="117"/>
      <c r="ALA34" s="117"/>
      <c r="ALB34" s="117"/>
      <c r="ALC34" s="117"/>
      <c r="ALD34" s="117"/>
      <c r="ALE34" s="117"/>
      <c r="ALF34" s="117"/>
      <c r="ALG34" s="117"/>
      <c r="ALH34" s="117"/>
      <c r="ALI34" s="117"/>
      <c r="ALJ34" s="117"/>
      <c r="ALK34" s="117"/>
      <c r="ALL34" s="117"/>
      <c r="ALM34" s="117"/>
      <c r="ALN34" s="117"/>
      <c r="ALO34" s="117"/>
      <c r="ALP34" s="117"/>
      <c r="ALQ34" s="117"/>
      <c r="ALR34" s="117"/>
      <c r="ALS34" s="117"/>
      <c r="ALT34" s="117"/>
      <c r="ALU34" s="117"/>
      <c r="ALV34" s="117"/>
      <c r="ALW34" s="117"/>
      <c r="ALX34" s="117"/>
      <c r="ALY34" s="117"/>
      <c r="ALZ34" s="117"/>
      <c r="AMA34" s="117"/>
      <c r="AMB34" s="117"/>
      <c r="AMC34" s="117"/>
      <c r="AMD34" s="117"/>
      <c r="AME34" s="117"/>
      <c r="AMF34" s="117"/>
      <c r="AMG34" s="117"/>
      <c r="AMH34" s="117"/>
      <c r="AMI34" s="117"/>
      <c r="AMJ34" s="117"/>
      <c r="AMK34" s="117"/>
      <c r="AML34" s="117"/>
    </row>
    <row r="35" spans="1:1026" ht="15.75">
      <c r="A35" s="109"/>
      <c r="B35" s="110" t="s">
        <v>1429</v>
      </c>
      <c r="C35" s="117">
        <v>22</v>
      </c>
      <c r="D35" s="110" t="s">
        <v>56</v>
      </c>
      <c r="E35" s="135">
        <v>3</v>
      </c>
      <c r="F35" s="135"/>
      <c r="G35" s="136"/>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7"/>
      <c r="BW35" s="117"/>
      <c r="BX35" s="117"/>
      <c r="BY35" s="117"/>
      <c r="BZ35" s="117"/>
      <c r="CA35" s="117"/>
      <c r="CB35" s="117"/>
      <c r="CC35" s="117"/>
      <c r="CD35" s="117"/>
      <c r="CE35" s="117"/>
      <c r="CF35" s="117"/>
      <c r="CG35" s="117"/>
      <c r="CH35" s="117"/>
      <c r="CI35" s="117"/>
      <c r="CJ35" s="117"/>
      <c r="CK35" s="117"/>
      <c r="CL35" s="117"/>
      <c r="CM35" s="117"/>
      <c r="CN35" s="117"/>
      <c r="CO35" s="117"/>
      <c r="CP35" s="117"/>
      <c r="CQ35" s="117"/>
      <c r="CR35" s="117"/>
      <c r="CS35" s="117"/>
      <c r="CT35" s="117"/>
      <c r="CU35" s="117"/>
      <c r="CV35" s="117"/>
      <c r="CW35" s="117"/>
      <c r="CX35" s="117"/>
      <c r="CY35" s="117"/>
      <c r="CZ35" s="117"/>
      <c r="DA35" s="117"/>
      <c r="DB35" s="117"/>
      <c r="DC35" s="117"/>
      <c r="DD35" s="117"/>
      <c r="DE35" s="117"/>
      <c r="DF35" s="117"/>
      <c r="DG35" s="117"/>
      <c r="DH35" s="117"/>
      <c r="DI35" s="117"/>
      <c r="DJ35" s="117"/>
      <c r="DK35" s="117"/>
      <c r="DL35" s="117"/>
      <c r="DM35" s="117"/>
      <c r="DN35" s="117"/>
      <c r="DO35" s="117"/>
      <c r="DP35" s="117"/>
      <c r="DQ35" s="117"/>
      <c r="DR35" s="117"/>
      <c r="DS35" s="117"/>
      <c r="DT35" s="117"/>
      <c r="DU35" s="117"/>
      <c r="DV35" s="117"/>
      <c r="DW35" s="117"/>
      <c r="DX35" s="117"/>
      <c r="DY35" s="117"/>
      <c r="DZ35" s="117"/>
      <c r="EA35" s="117"/>
      <c r="EB35" s="117"/>
      <c r="EC35" s="117"/>
      <c r="ED35" s="117"/>
      <c r="EE35" s="117"/>
      <c r="EF35" s="117"/>
      <c r="EG35" s="117"/>
      <c r="EH35" s="117"/>
      <c r="EI35" s="117"/>
      <c r="EJ35" s="117"/>
      <c r="EK35" s="117"/>
      <c r="EL35" s="117"/>
      <c r="EM35" s="117"/>
      <c r="EN35" s="117"/>
      <c r="EO35" s="117"/>
      <c r="EP35" s="117"/>
      <c r="EQ35" s="117"/>
      <c r="ER35" s="117"/>
      <c r="ES35" s="117"/>
      <c r="ET35" s="117"/>
      <c r="EU35" s="117"/>
      <c r="EV35" s="117"/>
      <c r="EW35" s="117"/>
      <c r="EX35" s="117"/>
      <c r="EY35" s="117"/>
      <c r="EZ35" s="117"/>
      <c r="FA35" s="117"/>
      <c r="FB35" s="117"/>
      <c r="FC35" s="117"/>
      <c r="FD35" s="117"/>
      <c r="FE35" s="117"/>
      <c r="FF35" s="117"/>
      <c r="FG35" s="117"/>
      <c r="FH35" s="117"/>
      <c r="FI35" s="117"/>
      <c r="FJ35" s="117"/>
      <c r="FK35" s="117"/>
      <c r="FL35" s="117"/>
      <c r="FM35" s="117"/>
      <c r="FN35" s="117"/>
      <c r="FO35" s="117"/>
      <c r="FP35" s="117"/>
      <c r="FQ35" s="117"/>
      <c r="FR35" s="117"/>
      <c r="FS35" s="117"/>
      <c r="FT35" s="117"/>
      <c r="FU35" s="117"/>
      <c r="FV35" s="117"/>
      <c r="FW35" s="117"/>
      <c r="FX35" s="117"/>
      <c r="FY35" s="117"/>
      <c r="FZ35" s="117"/>
      <c r="GA35" s="117"/>
      <c r="GB35" s="117"/>
      <c r="GC35" s="117"/>
      <c r="GD35" s="117"/>
      <c r="GE35" s="117"/>
      <c r="GF35" s="117"/>
      <c r="GG35" s="117"/>
      <c r="GH35" s="117"/>
      <c r="GI35" s="117"/>
      <c r="GJ35" s="117"/>
      <c r="GK35" s="117"/>
      <c r="GL35" s="117"/>
      <c r="GM35" s="117"/>
      <c r="GN35" s="117"/>
      <c r="GO35" s="117"/>
      <c r="GP35" s="117"/>
      <c r="GQ35" s="117"/>
      <c r="GR35" s="117"/>
      <c r="GS35" s="117"/>
      <c r="GT35" s="117"/>
      <c r="GU35" s="117"/>
      <c r="GV35" s="117"/>
      <c r="GW35" s="117"/>
      <c r="GX35" s="117"/>
      <c r="GY35" s="117"/>
      <c r="GZ35" s="117"/>
      <c r="HA35" s="117"/>
      <c r="HB35" s="117"/>
      <c r="HC35" s="117"/>
      <c r="HD35" s="117"/>
      <c r="HE35" s="117"/>
      <c r="HF35" s="117"/>
      <c r="HG35" s="117"/>
      <c r="HH35" s="117"/>
      <c r="HI35" s="117"/>
      <c r="HJ35" s="117"/>
      <c r="HK35" s="117"/>
      <c r="HL35" s="117"/>
      <c r="HM35" s="117"/>
      <c r="HN35" s="117"/>
      <c r="HO35" s="117"/>
      <c r="HP35" s="117"/>
      <c r="HQ35" s="117"/>
      <c r="HR35" s="117"/>
      <c r="HS35" s="117"/>
      <c r="HT35" s="117"/>
      <c r="HU35" s="117"/>
      <c r="HV35" s="117"/>
      <c r="HW35" s="117"/>
      <c r="HX35" s="117"/>
      <c r="HY35" s="117"/>
      <c r="HZ35" s="117"/>
      <c r="IA35" s="117"/>
      <c r="IB35" s="117"/>
      <c r="IC35" s="117"/>
      <c r="ID35" s="117"/>
      <c r="IE35" s="117"/>
      <c r="IF35" s="117"/>
      <c r="IG35" s="117"/>
      <c r="IH35" s="117"/>
      <c r="II35" s="117"/>
      <c r="IJ35" s="117"/>
      <c r="IK35" s="117"/>
      <c r="IL35" s="117"/>
      <c r="IM35" s="117"/>
      <c r="IN35" s="117"/>
      <c r="IO35" s="117"/>
      <c r="IP35" s="117"/>
      <c r="IQ35" s="117"/>
      <c r="IR35" s="117"/>
      <c r="IS35" s="117"/>
      <c r="IT35" s="117"/>
      <c r="IU35" s="117"/>
      <c r="IV35" s="117"/>
      <c r="IW35" s="117"/>
      <c r="IX35" s="117"/>
      <c r="IY35" s="117"/>
      <c r="IZ35" s="117"/>
      <c r="JA35" s="117"/>
      <c r="JB35" s="117"/>
      <c r="JC35" s="117"/>
      <c r="JD35" s="117"/>
      <c r="JE35" s="117"/>
      <c r="JF35" s="117"/>
      <c r="JG35" s="117"/>
      <c r="JH35" s="117"/>
      <c r="JI35" s="117"/>
      <c r="JJ35" s="117"/>
      <c r="JK35" s="117"/>
      <c r="JL35" s="117"/>
      <c r="JM35" s="117"/>
      <c r="JN35" s="117"/>
      <c r="JO35" s="117"/>
      <c r="JP35" s="117"/>
      <c r="JQ35" s="117"/>
      <c r="JR35" s="117"/>
      <c r="JS35" s="117"/>
      <c r="JT35" s="117"/>
      <c r="JU35" s="117"/>
      <c r="JV35" s="117"/>
      <c r="JW35" s="117"/>
      <c r="JX35" s="117"/>
      <c r="JY35" s="117"/>
      <c r="JZ35" s="117"/>
      <c r="KA35" s="117"/>
      <c r="KB35" s="117"/>
      <c r="KC35" s="117"/>
      <c r="KD35" s="117"/>
      <c r="KE35" s="117"/>
      <c r="KF35" s="117"/>
      <c r="KG35" s="117"/>
      <c r="KH35" s="117"/>
      <c r="KI35" s="117"/>
      <c r="KJ35" s="117"/>
      <c r="KK35" s="117"/>
      <c r="KL35" s="117"/>
      <c r="KM35" s="117"/>
      <c r="KN35" s="117"/>
      <c r="KO35" s="117"/>
      <c r="KP35" s="117"/>
      <c r="KQ35" s="117"/>
      <c r="KR35" s="117"/>
      <c r="KS35" s="117"/>
      <c r="KT35" s="117"/>
      <c r="KU35" s="117"/>
      <c r="KV35" s="117"/>
      <c r="KW35" s="117"/>
      <c r="KX35" s="117"/>
      <c r="KY35" s="117"/>
      <c r="KZ35" s="117"/>
      <c r="LA35" s="117"/>
      <c r="LB35" s="117"/>
      <c r="LC35" s="117"/>
      <c r="LD35" s="117"/>
      <c r="LE35" s="117"/>
      <c r="LF35" s="117"/>
      <c r="LG35" s="117"/>
      <c r="LH35" s="117"/>
      <c r="LI35" s="117"/>
      <c r="LJ35" s="117"/>
      <c r="LK35" s="117"/>
      <c r="LL35" s="117"/>
      <c r="LM35" s="117"/>
      <c r="LN35" s="117"/>
      <c r="LO35" s="117"/>
      <c r="LP35" s="117"/>
      <c r="LQ35" s="117"/>
      <c r="LR35" s="117"/>
      <c r="LS35" s="117"/>
      <c r="LT35" s="117"/>
      <c r="LU35" s="117"/>
      <c r="LV35" s="117"/>
      <c r="LW35" s="117"/>
      <c r="LX35" s="117"/>
      <c r="LY35" s="117"/>
      <c r="LZ35" s="117"/>
      <c r="MA35" s="117"/>
      <c r="MB35" s="117"/>
      <c r="MC35" s="117"/>
      <c r="MD35" s="117"/>
      <c r="ME35" s="117"/>
      <c r="MF35" s="117"/>
      <c r="MG35" s="117"/>
      <c r="MH35" s="117"/>
      <c r="MI35" s="117"/>
      <c r="MJ35" s="117"/>
      <c r="MK35" s="117"/>
      <c r="ML35" s="117"/>
      <c r="MM35" s="117"/>
      <c r="MN35" s="117"/>
      <c r="MO35" s="117"/>
      <c r="MP35" s="117"/>
      <c r="MQ35" s="117"/>
      <c r="MR35" s="117"/>
      <c r="MS35" s="117"/>
      <c r="MT35" s="117"/>
      <c r="MU35" s="117"/>
      <c r="MV35" s="117"/>
      <c r="MW35" s="117"/>
      <c r="MX35" s="117"/>
      <c r="MY35" s="117"/>
      <c r="MZ35" s="117"/>
      <c r="NA35" s="117"/>
      <c r="NB35" s="117"/>
      <c r="NC35" s="117"/>
      <c r="ND35" s="117"/>
      <c r="NE35" s="117"/>
      <c r="NF35" s="117"/>
      <c r="NG35" s="117"/>
      <c r="NH35" s="117"/>
      <c r="NI35" s="117"/>
      <c r="NJ35" s="117"/>
      <c r="NK35" s="117"/>
      <c r="NL35" s="117"/>
      <c r="NM35" s="117"/>
      <c r="NN35" s="117"/>
      <c r="NO35" s="117"/>
      <c r="NP35" s="117"/>
      <c r="NQ35" s="117"/>
      <c r="NR35" s="117"/>
      <c r="NS35" s="117"/>
      <c r="NT35" s="117"/>
      <c r="NU35" s="117"/>
      <c r="NV35" s="117"/>
      <c r="NW35" s="117"/>
      <c r="NX35" s="117"/>
      <c r="NY35" s="117"/>
      <c r="NZ35" s="117"/>
      <c r="OA35" s="117"/>
      <c r="OB35" s="117"/>
      <c r="OC35" s="117"/>
      <c r="OD35" s="117"/>
      <c r="OE35" s="117"/>
      <c r="OF35" s="117"/>
      <c r="OG35" s="117"/>
      <c r="OH35" s="117"/>
      <c r="OI35" s="117"/>
      <c r="OJ35" s="117"/>
      <c r="OK35" s="117"/>
      <c r="OL35" s="117"/>
      <c r="OM35" s="117"/>
      <c r="ON35" s="117"/>
      <c r="OO35" s="117"/>
      <c r="OP35" s="117"/>
      <c r="OQ35" s="117"/>
      <c r="OR35" s="117"/>
      <c r="OS35" s="117"/>
      <c r="OT35" s="117"/>
      <c r="OU35" s="117"/>
      <c r="OV35" s="117"/>
      <c r="OW35" s="117"/>
      <c r="OX35" s="117"/>
      <c r="OY35" s="117"/>
      <c r="OZ35" s="117"/>
      <c r="PA35" s="117"/>
      <c r="PB35" s="117"/>
      <c r="PC35" s="117"/>
      <c r="PD35" s="117"/>
      <c r="PE35" s="117"/>
      <c r="PF35" s="117"/>
      <c r="PG35" s="117"/>
      <c r="PH35" s="117"/>
      <c r="PI35" s="117"/>
      <c r="PJ35" s="117"/>
      <c r="PK35" s="117"/>
      <c r="PL35" s="117"/>
      <c r="PM35" s="117"/>
      <c r="PN35" s="117"/>
      <c r="PO35" s="117"/>
      <c r="PP35" s="117"/>
      <c r="PQ35" s="117"/>
      <c r="PR35" s="117"/>
      <c r="PS35" s="117"/>
      <c r="PT35" s="117"/>
      <c r="PU35" s="117"/>
      <c r="PV35" s="117"/>
      <c r="PW35" s="117"/>
      <c r="PX35" s="117"/>
      <c r="PY35" s="117"/>
      <c r="PZ35" s="117"/>
      <c r="QA35" s="117"/>
      <c r="QB35" s="117"/>
      <c r="QC35" s="117"/>
      <c r="QD35" s="117"/>
      <c r="QE35" s="117"/>
      <c r="QF35" s="117"/>
      <c r="QG35" s="117"/>
      <c r="QH35" s="117"/>
      <c r="QI35" s="117"/>
      <c r="QJ35" s="117"/>
      <c r="QK35" s="117"/>
      <c r="QL35" s="117"/>
      <c r="QM35" s="117"/>
      <c r="QN35" s="117"/>
      <c r="QO35" s="117"/>
      <c r="QP35" s="117"/>
      <c r="QQ35" s="117"/>
      <c r="QR35" s="117"/>
      <c r="QS35" s="117"/>
      <c r="QT35" s="117"/>
      <c r="QU35" s="117"/>
      <c r="QV35" s="117"/>
      <c r="QW35" s="117"/>
      <c r="QX35" s="117"/>
      <c r="QY35" s="117"/>
      <c r="QZ35" s="117"/>
      <c r="RA35" s="117"/>
      <c r="RB35" s="117"/>
      <c r="RC35" s="117"/>
      <c r="RD35" s="117"/>
      <c r="RE35" s="117"/>
      <c r="RF35" s="117"/>
      <c r="RG35" s="117"/>
      <c r="RH35" s="117"/>
      <c r="RI35" s="117"/>
      <c r="RJ35" s="117"/>
      <c r="RK35" s="117"/>
      <c r="RL35" s="117"/>
      <c r="RM35" s="117"/>
      <c r="RN35" s="117"/>
      <c r="RO35" s="117"/>
      <c r="RP35" s="117"/>
      <c r="RQ35" s="117"/>
      <c r="RR35" s="117"/>
      <c r="RS35" s="117"/>
      <c r="RT35" s="117"/>
      <c r="RU35" s="117"/>
      <c r="RV35" s="117"/>
      <c r="RW35" s="117"/>
      <c r="RX35" s="117"/>
      <c r="RY35" s="117"/>
      <c r="RZ35" s="117"/>
      <c r="SA35" s="117"/>
      <c r="SB35" s="117"/>
      <c r="SC35" s="117"/>
      <c r="SD35" s="117"/>
      <c r="SE35" s="117"/>
      <c r="SF35" s="117"/>
      <c r="SG35" s="117"/>
      <c r="SH35" s="117"/>
      <c r="SI35" s="117"/>
      <c r="SJ35" s="117"/>
      <c r="SK35" s="117"/>
      <c r="SL35" s="117"/>
      <c r="SM35" s="117"/>
      <c r="SN35" s="117"/>
      <c r="SO35" s="117"/>
      <c r="SP35" s="117"/>
      <c r="SQ35" s="117"/>
      <c r="SR35" s="117"/>
      <c r="SS35" s="117"/>
      <c r="ST35" s="117"/>
      <c r="SU35" s="117"/>
      <c r="SV35" s="117"/>
      <c r="SW35" s="117"/>
      <c r="SX35" s="117"/>
      <c r="SY35" s="117"/>
      <c r="SZ35" s="117"/>
      <c r="TA35" s="117"/>
      <c r="TB35" s="117"/>
      <c r="TC35" s="117"/>
      <c r="TD35" s="117"/>
      <c r="TE35" s="117"/>
      <c r="TF35" s="117"/>
      <c r="TG35" s="117"/>
      <c r="TH35" s="117"/>
      <c r="TI35" s="117"/>
      <c r="TJ35" s="117"/>
      <c r="TK35" s="117"/>
      <c r="TL35" s="117"/>
      <c r="TM35" s="117"/>
      <c r="TN35" s="117"/>
      <c r="TO35" s="117"/>
      <c r="TP35" s="117"/>
      <c r="TQ35" s="117"/>
      <c r="TR35" s="117"/>
      <c r="TS35" s="117"/>
      <c r="TT35" s="117"/>
      <c r="TU35" s="117"/>
      <c r="TV35" s="117"/>
      <c r="TW35" s="117"/>
      <c r="TX35" s="117"/>
      <c r="TY35" s="117"/>
      <c r="TZ35" s="117"/>
      <c r="UA35" s="117"/>
      <c r="UB35" s="117"/>
      <c r="UC35" s="117"/>
      <c r="UD35" s="117"/>
      <c r="UE35" s="117"/>
      <c r="UF35" s="117"/>
      <c r="UG35" s="117"/>
      <c r="UH35" s="117"/>
      <c r="UI35" s="117"/>
      <c r="UJ35" s="117"/>
      <c r="UK35" s="117"/>
      <c r="UL35" s="117"/>
      <c r="UM35" s="117"/>
      <c r="UN35" s="117"/>
      <c r="UO35" s="117"/>
      <c r="UP35" s="117"/>
      <c r="UQ35" s="117"/>
      <c r="UR35" s="117"/>
      <c r="US35" s="117"/>
      <c r="UT35" s="117"/>
      <c r="UU35" s="117"/>
      <c r="UV35" s="117"/>
      <c r="UW35" s="117"/>
      <c r="UX35" s="117"/>
      <c r="UY35" s="117"/>
      <c r="UZ35" s="117"/>
      <c r="VA35" s="117"/>
      <c r="VB35" s="117"/>
      <c r="VC35" s="117"/>
      <c r="VD35" s="117"/>
      <c r="VE35" s="117"/>
      <c r="VF35" s="117"/>
      <c r="VG35" s="117"/>
      <c r="VH35" s="117"/>
      <c r="VI35" s="117"/>
      <c r="VJ35" s="117"/>
      <c r="VK35" s="117"/>
      <c r="VL35" s="117"/>
      <c r="VM35" s="117"/>
      <c r="VN35" s="117"/>
      <c r="VO35" s="117"/>
      <c r="VP35" s="117"/>
      <c r="VQ35" s="117"/>
      <c r="VR35" s="117"/>
      <c r="VS35" s="117"/>
      <c r="VT35" s="117"/>
      <c r="VU35" s="117"/>
      <c r="VV35" s="117"/>
      <c r="VW35" s="117"/>
      <c r="VX35" s="117"/>
      <c r="VY35" s="117"/>
      <c r="VZ35" s="117"/>
      <c r="WA35" s="117"/>
      <c r="WB35" s="117"/>
      <c r="WC35" s="117"/>
      <c r="WD35" s="117"/>
      <c r="WE35" s="117"/>
      <c r="WF35" s="117"/>
      <c r="WG35" s="117"/>
      <c r="WH35" s="117"/>
      <c r="WI35" s="117"/>
      <c r="WJ35" s="117"/>
      <c r="WK35" s="117"/>
      <c r="WL35" s="117"/>
      <c r="WM35" s="117"/>
      <c r="WN35" s="117"/>
      <c r="WO35" s="117"/>
      <c r="WP35" s="117"/>
      <c r="WQ35" s="117"/>
      <c r="WR35" s="117"/>
      <c r="WS35" s="117"/>
      <c r="WT35" s="117"/>
      <c r="WU35" s="117"/>
      <c r="WV35" s="117"/>
      <c r="WW35" s="117"/>
      <c r="WX35" s="117"/>
      <c r="WY35" s="117"/>
      <c r="WZ35" s="117"/>
      <c r="XA35" s="117"/>
      <c r="XB35" s="117"/>
      <c r="XC35" s="117"/>
      <c r="XD35" s="117"/>
      <c r="XE35" s="117"/>
      <c r="XF35" s="117"/>
      <c r="XG35" s="117"/>
      <c r="XH35" s="117"/>
      <c r="XI35" s="117"/>
      <c r="XJ35" s="117"/>
      <c r="XK35" s="117"/>
      <c r="XL35" s="117"/>
      <c r="XM35" s="117"/>
      <c r="XN35" s="117"/>
      <c r="XO35" s="117"/>
      <c r="XP35" s="117"/>
      <c r="XQ35" s="117"/>
      <c r="XR35" s="117"/>
      <c r="XS35" s="117"/>
      <c r="XT35" s="117"/>
      <c r="XU35" s="117"/>
      <c r="XV35" s="117"/>
      <c r="XW35" s="117"/>
      <c r="XX35" s="117"/>
      <c r="XY35" s="117"/>
      <c r="XZ35" s="117"/>
      <c r="YA35" s="117"/>
      <c r="YB35" s="117"/>
      <c r="YC35" s="117"/>
      <c r="YD35" s="117"/>
      <c r="YE35" s="117"/>
      <c r="YF35" s="117"/>
      <c r="YG35" s="117"/>
      <c r="YH35" s="117"/>
      <c r="YI35" s="117"/>
      <c r="YJ35" s="117"/>
      <c r="YK35" s="117"/>
      <c r="YL35" s="117"/>
      <c r="YM35" s="117"/>
      <c r="YN35" s="117"/>
      <c r="YO35" s="117"/>
      <c r="YP35" s="117"/>
      <c r="YQ35" s="117"/>
      <c r="YR35" s="117"/>
      <c r="YS35" s="117"/>
      <c r="YT35" s="117"/>
      <c r="YU35" s="117"/>
      <c r="YV35" s="117"/>
      <c r="YW35" s="117"/>
      <c r="YX35" s="117"/>
      <c r="YY35" s="117"/>
      <c r="YZ35" s="117"/>
      <c r="ZA35" s="117"/>
      <c r="ZB35" s="117"/>
      <c r="ZC35" s="117"/>
      <c r="ZD35" s="117"/>
      <c r="ZE35" s="117"/>
      <c r="ZF35" s="117"/>
      <c r="ZG35" s="117"/>
      <c r="ZH35" s="117"/>
      <c r="ZI35" s="117"/>
      <c r="ZJ35" s="117"/>
      <c r="ZK35" s="117"/>
      <c r="ZL35" s="117"/>
      <c r="ZM35" s="117"/>
      <c r="ZN35" s="117"/>
      <c r="ZO35" s="117"/>
      <c r="ZP35" s="117"/>
      <c r="ZQ35" s="117"/>
      <c r="ZR35" s="117"/>
      <c r="ZS35" s="117"/>
      <c r="ZT35" s="117"/>
      <c r="ZU35" s="117"/>
      <c r="ZV35" s="117"/>
      <c r="ZW35" s="117"/>
      <c r="ZX35" s="117"/>
      <c r="ZY35" s="117"/>
      <c r="ZZ35" s="117"/>
      <c r="AAA35" s="117"/>
      <c r="AAB35" s="117"/>
      <c r="AAC35" s="117"/>
      <c r="AAD35" s="117"/>
      <c r="AAE35" s="117"/>
      <c r="AAF35" s="117"/>
      <c r="AAG35" s="117"/>
      <c r="AAH35" s="117"/>
      <c r="AAI35" s="117"/>
      <c r="AAJ35" s="117"/>
      <c r="AAK35" s="117"/>
      <c r="AAL35" s="117"/>
      <c r="AAM35" s="117"/>
      <c r="AAN35" s="117"/>
      <c r="AAO35" s="117"/>
      <c r="AAP35" s="117"/>
      <c r="AAQ35" s="117"/>
      <c r="AAR35" s="117"/>
      <c r="AAS35" s="117"/>
      <c r="AAT35" s="117"/>
      <c r="AAU35" s="117"/>
      <c r="AAV35" s="117"/>
      <c r="AAW35" s="117"/>
      <c r="AAX35" s="117"/>
      <c r="AAY35" s="117"/>
      <c r="AAZ35" s="117"/>
      <c r="ABA35" s="117"/>
      <c r="ABB35" s="117"/>
      <c r="ABC35" s="117"/>
      <c r="ABD35" s="117"/>
      <c r="ABE35" s="117"/>
      <c r="ABF35" s="117"/>
      <c r="ABG35" s="117"/>
      <c r="ABH35" s="117"/>
      <c r="ABI35" s="117"/>
      <c r="ABJ35" s="117"/>
      <c r="ABK35" s="117"/>
      <c r="ABL35" s="117"/>
      <c r="ABM35" s="117"/>
      <c r="ABN35" s="117"/>
      <c r="ABO35" s="117"/>
      <c r="ABP35" s="117"/>
      <c r="ABQ35" s="117"/>
      <c r="ABR35" s="117"/>
      <c r="ABS35" s="117"/>
      <c r="ABT35" s="117"/>
      <c r="ABU35" s="117"/>
      <c r="ABV35" s="117"/>
      <c r="ABW35" s="117"/>
      <c r="ABX35" s="117"/>
      <c r="ABY35" s="117"/>
      <c r="ABZ35" s="117"/>
      <c r="ACA35" s="117"/>
      <c r="ACB35" s="117"/>
      <c r="ACC35" s="117"/>
      <c r="ACD35" s="117"/>
      <c r="ACE35" s="117"/>
      <c r="ACF35" s="117"/>
      <c r="ACG35" s="117"/>
      <c r="ACH35" s="117"/>
      <c r="ACI35" s="117"/>
      <c r="ACJ35" s="117"/>
      <c r="ACK35" s="117"/>
      <c r="ACL35" s="117"/>
      <c r="ACM35" s="117"/>
      <c r="ACN35" s="117"/>
      <c r="ACO35" s="117"/>
      <c r="ACP35" s="117"/>
      <c r="ACQ35" s="117"/>
      <c r="ACR35" s="117"/>
      <c r="ACS35" s="117"/>
      <c r="ACT35" s="117"/>
      <c r="ACU35" s="117"/>
      <c r="ACV35" s="117"/>
      <c r="ACW35" s="117"/>
      <c r="ACX35" s="117"/>
      <c r="ACY35" s="117"/>
      <c r="ACZ35" s="117"/>
      <c r="ADA35" s="117"/>
      <c r="ADB35" s="117"/>
      <c r="ADC35" s="117"/>
      <c r="ADD35" s="117"/>
      <c r="ADE35" s="117"/>
      <c r="ADF35" s="117"/>
      <c r="ADG35" s="117"/>
      <c r="ADH35" s="117"/>
      <c r="ADI35" s="117"/>
      <c r="ADJ35" s="117"/>
      <c r="ADK35" s="117"/>
      <c r="ADL35" s="117"/>
      <c r="ADM35" s="117"/>
      <c r="ADN35" s="117"/>
      <c r="ADO35" s="117"/>
      <c r="ADP35" s="117"/>
      <c r="ADQ35" s="117"/>
      <c r="ADR35" s="117"/>
      <c r="ADS35" s="117"/>
      <c r="ADT35" s="117"/>
      <c r="ADU35" s="117"/>
      <c r="ADV35" s="117"/>
      <c r="ADW35" s="117"/>
      <c r="ADX35" s="117"/>
      <c r="ADY35" s="117"/>
      <c r="ADZ35" s="117"/>
      <c r="AEA35" s="117"/>
      <c r="AEB35" s="117"/>
      <c r="AEC35" s="117"/>
      <c r="AED35" s="117"/>
      <c r="AEE35" s="117"/>
      <c r="AEF35" s="117"/>
      <c r="AEG35" s="117"/>
      <c r="AEH35" s="117"/>
      <c r="AEI35" s="117"/>
      <c r="AEJ35" s="117"/>
      <c r="AEK35" s="117"/>
      <c r="AEL35" s="117"/>
      <c r="AEM35" s="117"/>
      <c r="AEN35" s="117"/>
      <c r="AEO35" s="117"/>
      <c r="AEP35" s="117"/>
      <c r="AEQ35" s="117"/>
      <c r="AER35" s="117"/>
      <c r="AES35" s="117"/>
      <c r="AET35" s="117"/>
      <c r="AEU35" s="117"/>
      <c r="AEV35" s="117"/>
      <c r="AEW35" s="117"/>
      <c r="AEX35" s="117"/>
      <c r="AEY35" s="117"/>
      <c r="AEZ35" s="117"/>
      <c r="AFA35" s="117"/>
      <c r="AFB35" s="117"/>
      <c r="AFC35" s="117"/>
      <c r="AFD35" s="117"/>
      <c r="AFE35" s="117"/>
      <c r="AFF35" s="117"/>
      <c r="AFG35" s="117"/>
      <c r="AFH35" s="117"/>
      <c r="AFI35" s="117"/>
      <c r="AFJ35" s="117"/>
      <c r="AFK35" s="117"/>
      <c r="AFL35" s="117"/>
      <c r="AFM35" s="117"/>
      <c r="AFN35" s="117"/>
      <c r="AFO35" s="117"/>
      <c r="AFP35" s="117"/>
      <c r="AFQ35" s="117"/>
      <c r="AFR35" s="117"/>
      <c r="AFS35" s="117"/>
      <c r="AFT35" s="117"/>
      <c r="AFU35" s="117"/>
      <c r="AFV35" s="117"/>
      <c r="AFW35" s="117"/>
      <c r="AFX35" s="117"/>
      <c r="AFY35" s="117"/>
      <c r="AFZ35" s="117"/>
      <c r="AGA35" s="117"/>
      <c r="AGB35" s="117"/>
      <c r="AGC35" s="117"/>
      <c r="AGD35" s="117"/>
      <c r="AGE35" s="117"/>
      <c r="AGF35" s="117"/>
      <c r="AGG35" s="117"/>
      <c r="AGH35" s="117"/>
      <c r="AGI35" s="117"/>
      <c r="AGJ35" s="117"/>
      <c r="AGK35" s="117"/>
      <c r="AGL35" s="117"/>
      <c r="AGM35" s="117"/>
      <c r="AGN35" s="117"/>
      <c r="AGO35" s="117"/>
      <c r="AGP35" s="117"/>
      <c r="AGQ35" s="117"/>
      <c r="AGR35" s="117"/>
      <c r="AGS35" s="117"/>
      <c r="AGT35" s="117"/>
      <c r="AGU35" s="117"/>
      <c r="AGV35" s="117"/>
      <c r="AGW35" s="117"/>
      <c r="AGX35" s="117"/>
      <c r="AGY35" s="117"/>
      <c r="AGZ35" s="117"/>
      <c r="AHA35" s="117"/>
      <c r="AHB35" s="117"/>
      <c r="AHC35" s="117"/>
      <c r="AHD35" s="117"/>
      <c r="AHE35" s="117"/>
      <c r="AHF35" s="117"/>
      <c r="AHG35" s="117"/>
      <c r="AHH35" s="117"/>
      <c r="AHI35" s="117"/>
      <c r="AHJ35" s="117"/>
      <c r="AHK35" s="117"/>
      <c r="AHL35" s="117"/>
      <c r="AHM35" s="117"/>
      <c r="AHN35" s="117"/>
      <c r="AHO35" s="117"/>
      <c r="AHP35" s="117"/>
      <c r="AHQ35" s="117"/>
      <c r="AHR35" s="117"/>
      <c r="AHS35" s="117"/>
      <c r="AHT35" s="117"/>
      <c r="AHU35" s="117"/>
      <c r="AHV35" s="117"/>
      <c r="AHW35" s="117"/>
      <c r="AHX35" s="117"/>
      <c r="AHY35" s="117"/>
      <c r="AHZ35" s="117"/>
      <c r="AIA35" s="117"/>
      <c r="AIB35" s="117"/>
      <c r="AIC35" s="117"/>
      <c r="AID35" s="117"/>
      <c r="AIE35" s="117"/>
      <c r="AIF35" s="117"/>
      <c r="AIG35" s="117"/>
      <c r="AIH35" s="117"/>
      <c r="AII35" s="117"/>
      <c r="AIJ35" s="117"/>
      <c r="AIK35" s="117"/>
      <c r="AIL35" s="117"/>
      <c r="AIM35" s="117"/>
      <c r="AIN35" s="117"/>
      <c r="AIO35" s="117"/>
      <c r="AIP35" s="117"/>
      <c r="AIQ35" s="117"/>
      <c r="AIR35" s="117"/>
      <c r="AIS35" s="117"/>
      <c r="AIT35" s="117"/>
      <c r="AIU35" s="117"/>
      <c r="AIV35" s="117"/>
      <c r="AIW35" s="117"/>
      <c r="AIX35" s="117"/>
      <c r="AIY35" s="117"/>
      <c r="AIZ35" s="117"/>
      <c r="AJA35" s="117"/>
      <c r="AJB35" s="117"/>
      <c r="AJC35" s="117"/>
      <c r="AJD35" s="117"/>
      <c r="AJE35" s="117"/>
      <c r="AJF35" s="117"/>
      <c r="AJG35" s="117"/>
      <c r="AJH35" s="117"/>
      <c r="AJI35" s="117"/>
      <c r="AJJ35" s="117"/>
      <c r="AJK35" s="117"/>
      <c r="AJL35" s="117"/>
      <c r="AJM35" s="117"/>
      <c r="AJN35" s="117"/>
      <c r="AJO35" s="117"/>
      <c r="AJP35" s="117"/>
      <c r="AJQ35" s="117"/>
      <c r="AJR35" s="117"/>
      <c r="AJS35" s="117"/>
      <c r="AJT35" s="117"/>
      <c r="AJU35" s="117"/>
      <c r="AJV35" s="117"/>
      <c r="AJW35" s="117"/>
      <c r="AJX35" s="117"/>
      <c r="AJY35" s="117"/>
      <c r="AJZ35" s="117"/>
      <c r="AKA35" s="117"/>
      <c r="AKB35" s="117"/>
      <c r="AKC35" s="117"/>
      <c r="AKD35" s="117"/>
      <c r="AKE35" s="117"/>
      <c r="AKF35" s="117"/>
      <c r="AKG35" s="117"/>
      <c r="AKH35" s="117"/>
      <c r="AKI35" s="117"/>
      <c r="AKJ35" s="117"/>
      <c r="AKK35" s="117"/>
      <c r="AKL35" s="117"/>
      <c r="AKM35" s="117"/>
      <c r="AKN35" s="117"/>
      <c r="AKO35" s="117"/>
      <c r="AKP35" s="117"/>
      <c r="AKQ35" s="117"/>
      <c r="AKR35" s="117"/>
      <c r="AKS35" s="117"/>
      <c r="AKT35" s="117"/>
      <c r="AKU35" s="117"/>
      <c r="AKV35" s="117"/>
      <c r="AKW35" s="117"/>
      <c r="AKX35" s="117"/>
      <c r="AKY35" s="117"/>
      <c r="AKZ35" s="117"/>
      <c r="ALA35" s="117"/>
      <c r="ALB35" s="117"/>
      <c r="ALC35" s="117"/>
      <c r="ALD35" s="117"/>
      <c r="ALE35" s="117"/>
      <c r="ALF35" s="117"/>
      <c r="ALG35" s="117"/>
      <c r="ALH35" s="117"/>
      <c r="ALI35" s="117"/>
      <c r="ALJ35" s="117"/>
      <c r="ALK35" s="117"/>
      <c r="ALL35" s="117"/>
      <c r="ALM35" s="117"/>
      <c r="ALN35" s="117"/>
      <c r="ALO35" s="117"/>
      <c r="ALP35" s="117"/>
      <c r="ALQ35" s="117"/>
      <c r="ALR35" s="117"/>
      <c r="ALS35" s="117"/>
      <c r="ALT35" s="117"/>
      <c r="ALU35" s="117"/>
      <c r="ALV35" s="117"/>
      <c r="ALW35" s="117"/>
      <c r="ALX35" s="117"/>
      <c r="ALY35" s="117"/>
      <c r="ALZ35" s="117"/>
      <c r="AMA35" s="117"/>
      <c r="AMB35" s="117"/>
      <c r="AMC35" s="117"/>
      <c r="AMD35" s="117"/>
      <c r="AME35" s="117"/>
      <c r="AMF35" s="117"/>
      <c r="AMG35" s="117"/>
      <c r="AMH35" s="117"/>
      <c r="AMI35" s="117"/>
      <c r="AMJ35" s="117"/>
      <c r="AMK35" s="117"/>
      <c r="AML35" s="117"/>
    </row>
    <row r="36" spans="1:1026" ht="15.75">
      <c r="A36" s="109"/>
      <c r="B36" s="111" t="s">
        <v>1431</v>
      </c>
      <c r="C36" s="117"/>
      <c r="D36" s="110"/>
      <c r="E36" s="135"/>
      <c r="F36" s="135"/>
      <c r="G36" s="136"/>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7"/>
      <c r="BW36" s="117"/>
      <c r="BX36" s="117"/>
      <c r="BY36" s="117"/>
      <c r="BZ36" s="117"/>
      <c r="CA36" s="117"/>
      <c r="CB36" s="117"/>
      <c r="CC36" s="117"/>
      <c r="CD36" s="117"/>
      <c r="CE36" s="117"/>
      <c r="CF36" s="117"/>
      <c r="CG36" s="117"/>
      <c r="CH36" s="117"/>
      <c r="CI36" s="117"/>
      <c r="CJ36" s="117"/>
      <c r="CK36" s="117"/>
      <c r="CL36" s="117"/>
      <c r="CM36" s="117"/>
      <c r="CN36" s="117"/>
      <c r="CO36" s="117"/>
      <c r="CP36" s="117"/>
      <c r="CQ36" s="117"/>
      <c r="CR36" s="117"/>
      <c r="CS36" s="117"/>
      <c r="CT36" s="117"/>
      <c r="CU36" s="117"/>
      <c r="CV36" s="117"/>
      <c r="CW36" s="117"/>
      <c r="CX36" s="117"/>
      <c r="CY36" s="117"/>
      <c r="CZ36" s="117"/>
      <c r="DA36" s="117"/>
      <c r="DB36" s="117"/>
      <c r="DC36" s="117"/>
      <c r="DD36" s="117"/>
      <c r="DE36" s="117"/>
      <c r="DF36" s="117"/>
      <c r="DG36" s="117"/>
      <c r="DH36" s="117"/>
      <c r="DI36" s="117"/>
      <c r="DJ36" s="117"/>
      <c r="DK36" s="117"/>
      <c r="DL36" s="117"/>
      <c r="DM36" s="117"/>
      <c r="DN36" s="117"/>
      <c r="DO36" s="117"/>
      <c r="DP36" s="117"/>
      <c r="DQ36" s="117"/>
      <c r="DR36" s="117"/>
      <c r="DS36" s="117"/>
      <c r="DT36" s="117"/>
      <c r="DU36" s="117"/>
      <c r="DV36" s="117"/>
      <c r="DW36" s="117"/>
      <c r="DX36" s="117"/>
      <c r="DY36" s="117"/>
      <c r="DZ36" s="117"/>
      <c r="EA36" s="117"/>
      <c r="EB36" s="117"/>
      <c r="EC36" s="117"/>
      <c r="ED36" s="117"/>
      <c r="EE36" s="117"/>
      <c r="EF36" s="117"/>
      <c r="EG36" s="117"/>
      <c r="EH36" s="117"/>
      <c r="EI36" s="117"/>
      <c r="EJ36" s="117"/>
      <c r="EK36" s="117"/>
      <c r="EL36" s="117"/>
      <c r="EM36" s="117"/>
      <c r="EN36" s="117"/>
      <c r="EO36" s="117"/>
      <c r="EP36" s="117"/>
      <c r="EQ36" s="117"/>
      <c r="ER36" s="117"/>
      <c r="ES36" s="117"/>
      <c r="ET36" s="117"/>
      <c r="EU36" s="117"/>
      <c r="EV36" s="117"/>
      <c r="EW36" s="117"/>
      <c r="EX36" s="117"/>
      <c r="EY36" s="117"/>
      <c r="EZ36" s="117"/>
      <c r="FA36" s="117"/>
      <c r="FB36" s="117"/>
      <c r="FC36" s="117"/>
      <c r="FD36" s="117"/>
      <c r="FE36" s="117"/>
      <c r="FF36" s="117"/>
      <c r="FG36" s="117"/>
      <c r="FH36" s="117"/>
      <c r="FI36" s="117"/>
      <c r="FJ36" s="117"/>
      <c r="FK36" s="117"/>
      <c r="FL36" s="117"/>
      <c r="FM36" s="117"/>
      <c r="FN36" s="117"/>
      <c r="FO36" s="117"/>
      <c r="FP36" s="117"/>
      <c r="FQ36" s="117"/>
      <c r="FR36" s="117"/>
      <c r="FS36" s="117"/>
      <c r="FT36" s="117"/>
      <c r="FU36" s="117"/>
      <c r="FV36" s="117"/>
      <c r="FW36" s="117"/>
      <c r="FX36" s="117"/>
      <c r="FY36" s="117"/>
      <c r="FZ36" s="117"/>
      <c r="GA36" s="117"/>
      <c r="GB36" s="117"/>
      <c r="GC36" s="117"/>
      <c r="GD36" s="117"/>
      <c r="GE36" s="117"/>
      <c r="GF36" s="117"/>
      <c r="GG36" s="117"/>
      <c r="GH36" s="117"/>
      <c r="GI36" s="117"/>
      <c r="GJ36" s="117"/>
      <c r="GK36" s="117"/>
      <c r="GL36" s="117"/>
      <c r="GM36" s="117"/>
      <c r="GN36" s="117"/>
      <c r="GO36" s="117"/>
      <c r="GP36" s="117"/>
      <c r="GQ36" s="117"/>
      <c r="GR36" s="117"/>
      <c r="GS36" s="117"/>
      <c r="GT36" s="117"/>
      <c r="GU36" s="117"/>
      <c r="GV36" s="117"/>
      <c r="GW36" s="117"/>
      <c r="GX36" s="117"/>
      <c r="GY36" s="117"/>
      <c r="GZ36" s="117"/>
      <c r="HA36" s="117"/>
      <c r="HB36" s="117"/>
      <c r="HC36" s="117"/>
      <c r="HD36" s="117"/>
      <c r="HE36" s="117"/>
      <c r="HF36" s="117"/>
      <c r="HG36" s="117"/>
      <c r="HH36" s="117"/>
      <c r="HI36" s="117"/>
      <c r="HJ36" s="117"/>
      <c r="HK36" s="117"/>
      <c r="HL36" s="117"/>
      <c r="HM36" s="117"/>
      <c r="HN36" s="117"/>
      <c r="HO36" s="117"/>
      <c r="HP36" s="117"/>
      <c r="HQ36" s="117"/>
      <c r="HR36" s="117"/>
      <c r="HS36" s="117"/>
      <c r="HT36" s="117"/>
      <c r="HU36" s="117"/>
      <c r="HV36" s="117"/>
      <c r="HW36" s="117"/>
      <c r="HX36" s="117"/>
      <c r="HY36" s="117"/>
      <c r="HZ36" s="117"/>
      <c r="IA36" s="117"/>
      <c r="IB36" s="117"/>
      <c r="IC36" s="117"/>
      <c r="ID36" s="117"/>
      <c r="IE36" s="117"/>
      <c r="IF36" s="117"/>
      <c r="IG36" s="117"/>
      <c r="IH36" s="117"/>
      <c r="II36" s="117"/>
      <c r="IJ36" s="117"/>
      <c r="IK36" s="117"/>
      <c r="IL36" s="117"/>
      <c r="IM36" s="117"/>
      <c r="IN36" s="117"/>
      <c r="IO36" s="117"/>
      <c r="IP36" s="117"/>
      <c r="IQ36" s="117"/>
      <c r="IR36" s="117"/>
      <c r="IS36" s="117"/>
      <c r="IT36" s="117"/>
      <c r="IU36" s="117"/>
      <c r="IV36" s="117"/>
      <c r="IW36" s="117"/>
      <c r="IX36" s="117"/>
      <c r="IY36" s="117"/>
      <c r="IZ36" s="117"/>
      <c r="JA36" s="117"/>
      <c r="JB36" s="117"/>
      <c r="JC36" s="117"/>
      <c r="JD36" s="117"/>
      <c r="JE36" s="117"/>
      <c r="JF36" s="117"/>
      <c r="JG36" s="117"/>
      <c r="JH36" s="117"/>
      <c r="JI36" s="117"/>
      <c r="JJ36" s="117"/>
      <c r="JK36" s="117"/>
      <c r="JL36" s="117"/>
      <c r="JM36" s="117"/>
      <c r="JN36" s="117"/>
      <c r="JO36" s="117"/>
      <c r="JP36" s="117"/>
      <c r="JQ36" s="117"/>
      <c r="JR36" s="117"/>
      <c r="JS36" s="117"/>
      <c r="JT36" s="117"/>
      <c r="JU36" s="117"/>
      <c r="JV36" s="117"/>
      <c r="JW36" s="117"/>
      <c r="JX36" s="117"/>
      <c r="JY36" s="117"/>
      <c r="JZ36" s="117"/>
      <c r="KA36" s="117"/>
      <c r="KB36" s="117"/>
      <c r="KC36" s="117"/>
      <c r="KD36" s="117"/>
      <c r="KE36" s="117"/>
      <c r="KF36" s="117"/>
      <c r="KG36" s="117"/>
      <c r="KH36" s="117"/>
      <c r="KI36" s="117"/>
      <c r="KJ36" s="117"/>
      <c r="KK36" s="117"/>
      <c r="KL36" s="117"/>
      <c r="KM36" s="117"/>
      <c r="KN36" s="117"/>
      <c r="KO36" s="117"/>
      <c r="KP36" s="117"/>
      <c r="KQ36" s="117"/>
      <c r="KR36" s="117"/>
      <c r="KS36" s="117"/>
      <c r="KT36" s="117"/>
      <c r="KU36" s="117"/>
      <c r="KV36" s="117"/>
      <c r="KW36" s="117"/>
      <c r="KX36" s="117"/>
      <c r="KY36" s="117"/>
      <c r="KZ36" s="117"/>
      <c r="LA36" s="117"/>
      <c r="LB36" s="117"/>
      <c r="LC36" s="117"/>
      <c r="LD36" s="117"/>
      <c r="LE36" s="117"/>
      <c r="LF36" s="117"/>
      <c r="LG36" s="117"/>
      <c r="LH36" s="117"/>
      <c r="LI36" s="117"/>
      <c r="LJ36" s="117"/>
      <c r="LK36" s="117"/>
      <c r="LL36" s="117"/>
      <c r="LM36" s="117"/>
      <c r="LN36" s="117"/>
      <c r="LO36" s="117"/>
      <c r="LP36" s="117"/>
      <c r="LQ36" s="117"/>
      <c r="LR36" s="117"/>
      <c r="LS36" s="117"/>
      <c r="LT36" s="117"/>
      <c r="LU36" s="117"/>
      <c r="LV36" s="117"/>
      <c r="LW36" s="117"/>
      <c r="LX36" s="117"/>
      <c r="LY36" s="117"/>
      <c r="LZ36" s="117"/>
      <c r="MA36" s="117"/>
      <c r="MB36" s="117"/>
      <c r="MC36" s="117"/>
      <c r="MD36" s="117"/>
      <c r="ME36" s="117"/>
      <c r="MF36" s="117"/>
      <c r="MG36" s="117"/>
      <c r="MH36" s="117"/>
      <c r="MI36" s="117"/>
      <c r="MJ36" s="117"/>
      <c r="MK36" s="117"/>
      <c r="ML36" s="117"/>
      <c r="MM36" s="117"/>
      <c r="MN36" s="117"/>
      <c r="MO36" s="117"/>
      <c r="MP36" s="117"/>
      <c r="MQ36" s="117"/>
      <c r="MR36" s="117"/>
      <c r="MS36" s="117"/>
      <c r="MT36" s="117"/>
      <c r="MU36" s="117"/>
      <c r="MV36" s="117"/>
      <c r="MW36" s="117"/>
      <c r="MX36" s="117"/>
      <c r="MY36" s="117"/>
      <c r="MZ36" s="117"/>
      <c r="NA36" s="117"/>
      <c r="NB36" s="117"/>
      <c r="NC36" s="117"/>
      <c r="ND36" s="117"/>
      <c r="NE36" s="117"/>
      <c r="NF36" s="117"/>
      <c r="NG36" s="117"/>
      <c r="NH36" s="117"/>
      <c r="NI36" s="117"/>
      <c r="NJ36" s="117"/>
      <c r="NK36" s="117"/>
      <c r="NL36" s="117"/>
      <c r="NM36" s="117"/>
      <c r="NN36" s="117"/>
      <c r="NO36" s="117"/>
      <c r="NP36" s="117"/>
      <c r="NQ36" s="117"/>
      <c r="NR36" s="117"/>
      <c r="NS36" s="117"/>
      <c r="NT36" s="117"/>
      <c r="NU36" s="117"/>
      <c r="NV36" s="117"/>
      <c r="NW36" s="117"/>
      <c r="NX36" s="117"/>
      <c r="NY36" s="117"/>
      <c r="NZ36" s="117"/>
      <c r="OA36" s="117"/>
      <c r="OB36" s="117"/>
      <c r="OC36" s="117"/>
      <c r="OD36" s="117"/>
      <c r="OE36" s="117"/>
      <c r="OF36" s="117"/>
      <c r="OG36" s="117"/>
      <c r="OH36" s="117"/>
      <c r="OI36" s="117"/>
      <c r="OJ36" s="117"/>
      <c r="OK36" s="117"/>
      <c r="OL36" s="117"/>
      <c r="OM36" s="117"/>
      <c r="ON36" s="117"/>
      <c r="OO36" s="117"/>
      <c r="OP36" s="117"/>
      <c r="OQ36" s="117"/>
      <c r="OR36" s="117"/>
      <c r="OS36" s="117"/>
      <c r="OT36" s="117"/>
      <c r="OU36" s="117"/>
      <c r="OV36" s="117"/>
      <c r="OW36" s="117"/>
      <c r="OX36" s="117"/>
      <c r="OY36" s="117"/>
      <c r="OZ36" s="117"/>
      <c r="PA36" s="117"/>
      <c r="PB36" s="117"/>
      <c r="PC36" s="117"/>
      <c r="PD36" s="117"/>
      <c r="PE36" s="117"/>
      <c r="PF36" s="117"/>
      <c r="PG36" s="117"/>
      <c r="PH36" s="117"/>
      <c r="PI36" s="117"/>
      <c r="PJ36" s="117"/>
      <c r="PK36" s="117"/>
      <c r="PL36" s="117"/>
      <c r="PM36" s="117"/>
      <c r="PN36" s="117"/>
      <c r="PO36" s="117"/>
      <c r="PP36" s="117"/>
      <c r="PQ36" s="117"/>
      <c r="PR36" s="117"/>
      <c r="PS36" s="117"/>
      <c r="PT36" s="117"/>
      <c r="PU36" s="117"/>
      <c r="PV36" s="117"/>
      <c r="PW36" s="117"/>
      <c r="PX36" s="117"/>
      <c r="PY36" s="117"/>
      <c r="PZ36" s="117"/>
      <c r="QA36" s="117"/>
      <c r="QB36" s="117"/>
      <c r="QC36" s="117"/>
      <c r="QD36" s="117"/>
      <c r="QE36" s="117"/>
      <c r="QF36" s="117"/>
      <c r="QG36" s="117"/>
      <c r="QH36" s="117"/>
      <c r="QI36" s="117"/>
      <c r="QJ36" s="117"/>
      <c r="QK36" s="117"/>
      <c r="QL36" s="117"/>
      <c r="QM36" s="117"/>
      <c r="QN36" s="117"/>
      <c r="QO36" s="117"/>
      <c r="QP36" s="117"/>
      <c r="QQ36" s="117"/>
      <c r="QR36" s="117"/>
      <c r="QS36" s="117"/>
      <c r="QT36" s="117"/>
      <c r="QU36" s="117"/>
      <c r="QV36" s="117"/>
      <c r="QW36" s="117"/>
      <c r="QX36" s="117"/>
      <c r="QY36" s="117"/>
      <c r="QZ36" s="117"/>
      <c r="RA36" s="117"/>
      <c r="RB36" s="117"/>
      <c r="RC36" s="117"/>
      <c r="RD36" s="117"/>
      <c r="RE36" s="117"/>
      <c r="RF36" s="117"/>
      <c r="RG36" s="117"/>
      <c r="RH36" s="117"/>
      <c r="RI36" s="117"/>
      <c r="RJ36" s="117"/>
      <c r="RK36" s="117"/>
      <c r="RL36" s="117"/>
      <c r="RM36" s="117"/>
      <c r="RN36" s="117"/>
      <c r="RO36" s="117"/>
      <c r="RP36" s="117"/>
      <c r="RQ36" s="117"/>
      <c r="RR36" s="117"/>
      <c r="RS36" s="117"/>
      <c r="RT36" s="117"/>
      <c r="RU36" s="117"/>
      <c r="RV36" s="117"/>
      <c r="RW36" s="117"/>
      <c r="RX36" s="117"/>
      <c r="RY36" s="117"/>
      <c r="RZ36" s="117"/>
      <c r="SA36" s="117"/>
      <c r="SB36" s="117"/>
      <c r="SC36" s="117"/>
      <c r="SD36" s="117"/>
      <c r="SE36" s="117"/>
      <c r="SF36" s="117"/>
      <c r="SG36" s="117"/>
      <c r="SH36" s="117"/>
      <c r="SI36" s="117"/>
      <c r="SJ36" s="117"/>
      <c r="SK36" s="117"/>
      <c r="SL36" s="117"/>
      <c r="SM36" s="117"/>
      <c r="SN36" s="117"/>
      <c r="SO36" s="117"/>
      <c r="SP36" s="117"/>
      <c r="SQ36" s="117"/>
      <c r="SR36" s="117"/>
      <c r="SS36" s="117"/>
      <c r="ST36" s="117"/>
      <c r="SU36" s="117"/>
      <c r="SV36" s="117"/>
      <c r="SW36" s="117"/>
      <c r="SX36" s="117"/>
      <c r="SY36" s="117"/>
      <c r="SZ36" s="117"/>
      <c r="TA36" s="117"/>
      <c r="TB36" s="117"/>
      <c r="TC36" s="117"/>
      <c r="TD36" s="117"/>
      <c r="TE36" s="117"/>
      <c r="TF36" s="117"/>
      <c r="TG36" s="117"/>
      <c r="TH36" s="117"/>
      <c r="TI36" s="117"/>
      <c r="TJ36" s="117"/>
      <c r="TK36" s="117"/>
      <c r="TL36" s="117"/>
      <c r="TM36" s="117"/>
      <c r="TN36" s="117"/>
      <c r="TO36" s="117"/>
      <c r="TP36" s="117"/>
      <c r="TQ36" s="117"/>
      <c r="TR36" s="117"/>
      <c r="TS36" s="117"/>
      <c r="TT36" s="117"/>
      <c r="TU36" s="117"/>
      <c r="TV36" s="117"/>
      <c r="TW36" s="117"/>
      <c r="TX36" s="117"/>
      <c r="TY36" s="117"/>
      <c r="TZ36" s="117"/>
      <c r="UA36" s="117"/>
      <c r="UB36" s="117"/>
      <c r="UC36" s="117"/>
      <c r="UD36" s="117"/>
      <c r="UE36" s="117"/>
      <c r="UF36" s="117"/>
      <c r="UG36" s="117"/>
      <c r="UH36" s="117"/>
      <c r="UI36" s="117"/>
      <c r="UJ36" s="117"/>
      <c r="UK36" s="117"/>
      <c r="UL36" s="117"/>
      <c r="UM36" s="117"/>
      <c r="UN36" s="117"/>
      <c r="UO36" s="117"/>
      <c r="UP36" s="117"/>
      <c r="UQ36" s="117"/>
      <c r="UR36" s="117"/>
      <c r="US36" s="117"/>
      <c r="UT36" s="117"/>
      <c r="UU36" s="117"/>
      <c r="UV36" s="117"/>
      <c r="UW36" s="117"/>
      <c r="UX36" s="117"/>
      <c r="UY36" s="117"/>
      <c r="UZ36" s="117"/>
      <c r="VA36" s="117"/>
      <c r="VB36" s="117"/>
      <c r="VC36" s="117"/>
      <c r="VD36" s="117"/>
      <c r="VE36" s="117"/>
      <c r="VF36" s="117"/>
      <c r="VG36" s="117"/>
      <c r="VH36" s="117"/>
      <c r="VI36" s="117"/>
      <c r="VJ36" s="117"/>
      <c r="VK36" s="117"/>
      <c r="VL36" s="117"/>
      <c r="VM36" s="117"/>
      <c r="VN36" s="117"/>
      <c r="VO36" s="117"/>
      <c r="VP36" s="117"/>
      <c r="VQ36" s="117"/>
      <c r="VR36" s="117"/>
      <c r="VS36" s="117"/>
      <c r="VT36" s="117"/>
      <c r="VU36" s="117"/>
      <c r="VV36" s="117"/>
      <c r="VW36" s="117"/>
      <c r="VX36" s="117"/>
      <c r="VY36" s="117"/>
      <c r="VZ36" s="117"/>
      <c r="WA36" s="117"/>
      <c r="WB36" s="117"/>
      <c r="WC36" s="117"/>
      <c r="WD36" s="117"/>
      <c r="WE36" s="117"/>
      <c r="WF36" s="117"/>
      <c r="WG36" s="117"/>
      <c r="WH36" s="117"/>
      <c r="WI36" s="117"/>
      <c r="WJ36" s="117"/>
      <c r="WK36" s="117"/>
      <c r="WL36" s="117"/>
      <c r="WM36" s="117"/>
      <c r="WN36" s="117"/>
      <c r="WO36" s="117"/>
      <c r="WP36" s="117"/>
      <c r="WQ36" s="117"/>
      <c r="WR36" s="117"/>
      <c r="WS36" s="117"/>
      <c r="WT36" s="117"/>
      <c r="WU36" s="117"/>
      <c r="WV36" s="117"/>
      <c r="WW36" s="117"/>
      <c r="WX36" s="117"/>
      <c r="WY36" s="117"/>
      <c r="WZ36" s="117"/>
      <c r="XA36" s="117"/>
      <c r="XB36" s="117"/>
      <c r="XC36" s="117"/>
      <c r="XD36" s="117"/>
      <c r="XE36" s="117"/>
      <c r="XF36" s="117"/>
      <c r="XG36" s="117"/>
      <c r="XH36" s="117"/>
      <c r="XI36" s="117"/>
      <c r="XJ36" s="117"/>
      <c r="XK36" s="117"/>
      <c r="XL36" s="117"/>
      <c r="XM36" s="117"/>
      <c r="XN36" s="117"/>
      <c r="XO36" s="117"/>
      <c r="XP36" s="117"/>
      <c r="XQ36" s="117"/>
      <c r="XR36" s="117"/>
      <c r="XS36" s="117"/>
      <c r="XT36" s="117"/>
      <c r="XU36" s="117"/>
      <c r="XV36" s="117"/>
      <c r="XW36" s="117"/>
      <c r="XX36" s="117"/>
      <c r="XY36" s="117"/>
      <c r="XZ36" s="117"/>
      <c r="YA36" s="117"/>
      <c r="YB36" s="117"/>
      <c r="YC36" s="117"/>
      <c r="YD36" s="117"/>
      <c r="YE36" s="117"/>
      <c r="YF36" s="117"/>
      <c r="YG36" s="117"/>
      <c r="YH36" s="117"/>
      <c r="YI36" s="117"/>
      <c r="YJ36" s="117"/>
      <c r="YK36" s="117"/>
      <c r="YL36" s="117"/>
      <c r="YM36" s="117"/>
      <c r="YN36" s="117"/>
      <c r="YO36" s="117"/>
      <c r="YP36" s="117"/>
      <c r="YQ36" s="117"/>
      <c r="YR36" s="117"/>
      <c r="YS36" s="117"/>
      <c r="YT36" s="117"/>
      <c r="YU36" s="117"/>
      <c r="YV36" s="117"/>
      <c r="YW36" s="117"/>
      <c r="YX36" s="117"/>
      <c r="YY36" s="117"/>
      <c r="YZ36" s="117"/>
      <c r="ZA36" s="117"/>
      <c r="ZB36" s="117"/>
      <c r="ZC36" s="117"/>
      <c r="ZD36" s="117"/>
      <c r="ZE36" s="117"/>
      <c r="ZF36" s="117"/>
      <c r="ZG36" s="117"/>
      <c r="ZH36" s="117"/>
      <c r="ZI36" s="117"/>
      <c r="ZJ36" s="117"/>
      <c r="ZK36" s="117"/>
      <c r="ZL36" s="117"/>
      <c r="ZM36" s="117"/>
      <c r="ZN36" s="117"/>
      <c r="ZO36" s="117"/>
      <c r="ZP36" s="117"/>
      <c r="ZQ36" s="117"/>
      <c r="ZR36" s="117"/>
      <c r="ZS36" s="117"/>
      <c r="ZT36" s="117"/>
      <c r="ZU36" s="117"/>
      <c r="ZV36" s="117"/>
      <c r="ZW36" s="117"/>
      <c r="ZX36" s="117"/>
      <c r="ZY36" s="117"/>
      <c r="ZZ36" s="117"/>
      <c r="AAA36" s="117"/>
      <c r="AAB36" s="117"/>
      <c r="AAC36" s="117"/>
      <c r="AAD36" s="117"/>
      <c r="AAE36" s="117"/>
      <c r="AAF36" s="117"/>
      <c r="AAG36" s="117"/>
      <c r="AAH36" s="117"/>
      <c r="AAI36" s="117"/>
      <c r="AAJ36" s="117"/>
      <c r="AAK36" s="117"/>
      <c r="AAL36" s="117"/>
      <c r="AAM36" s="117"/>
      <c r="AAN36" s="117"/>
      <c r="AAO36" s="117"/>
      <c r="AAP36" s="117"/>
      <c r="AAQ36" s="117"/>
      <c r="AAR36" s="117"/>
      <c r="AAS36" s="117"/>
      <c r="AAT36" s="117"/>
      <c r="AAU36" s="117"/>
      <c r="AAV36" s="117"/>
      <c r="AAW36" s="117"/>
      <c r="AAX36" s="117"/>
      <c r="AAY36" s="117"/>
      <c r="AAZ36" s="117"/>
      <c r="ABA36" s="117"/>
      <c r="ABB36" s="117"/>
      <c r="ABC36" s="117"/>
      <c r="ABD36" s="117"/>
      <c r="ABE36" s="117"/>
      <c r="ABF36" s="117"/>
      <c r="ABG36" s="117"/>
      <c r="ABH36" s="117"/>
      <c r="ABI36" s="117"/>
      <c r="ABJ36" s="117"/>
      <c r="ABK36" s="117"/>
      <c r="ABL36" s="117"/>
      <c r="ABM36" s="117"/>
      <c r="ABN36" s="117"/>
      <c r="ABO36" s="117"/>
      <c r="ABP36" s="117"/>
      <c r="ABQ36" s="117"/>
      <c r="ABR36" s="117"/>
      <c r="ABS36" s="117"/>
      <c r="ABT36" s="117"/>
      <c r="ABU36" s="117"/>
      <c r="ABV36" s="117"/>
      <c r="ABW36" s="117"/>
      <c r="ABX36" s="117"/>
      <c r="ABY36" s="117"/>
      <c r="ABZ36" s="117"/>
      <c r="ACA36" s="117"/>
      <c r="ACB36" s="117"/>
      <c r="ACC36" s="117"/>
      <c r="ACD36" s="117"/>
      <c r="ACE36" s="117"/>
      <c r="ACF36" s="117"/>
      <c r="ACG36" s="117"/>
      <c r="ACH36" s="117"/>
      <c r="ACI36" s="117"/>
      <c r="ACJ36" s="117"/>
      <c r="ACK36" s="117"/>
      <c r="ACL36" s="117"/>
      <c r="ACM36" s="117"/>
      <c r="ACN36" s="117"/>
      <c r="ACO36" s="117"/>
      <c r="ACP36" s="117"/>
      <c r="ACQ36" s="117"/>
      <c r="ACR36" s="117"/>
      <c r="ACS36" s="117"/>
      <c r="ACT36" s="117"/>
      <c r="ACU36" s="117"/>
      <c r="ACV36" s="117"/>
      <c r="ACW36" s="117"/>
      <c r="ACX36" s="117"/>
      <c r="ACY36" s="117"/>
      <c r="ACZ36" s="117"/>
      <c r="ADA36" s="117"/>
      <c r="ADB36" s="117"/>
      <c r="ADC36" s="117"/>
      <c r="ADD36" s="117"/>
      <c r="ADE36" s="117"/>
      <c r="ADF36" s="117"/>
      <c r="ADG36" s="117"/>
      <c r="ADH36" s="117"/>
      <c r="ADI36" s="117"/>
      <c r="ADJ36" s="117"/>
      <c r="ADK36" s="117"/>
      <c r="ADL36" s="117"/>
      <c r="ADM36" s="117"/>
      <c r="ADN36" s="117"/>
      <c r="ADO36" s="117"/>
      <c r="ADP36" s="117"/>
      <c r="ADQ36" s="117"/>
      <c r="ADR36" s="117"/>
      <c r="ADS36" s="117"/>
      <c r="ADT36" s="117"/>
      <c r="ADU36" s="117"/>
      <c r="ADV36" s="117"/>
      <c r="ADW36" s="117"/>
      <c r="ADX36" s="117"/>
      <c r="ADY36" s="117"/>
      <c r="ADZ36" s="117"/>
      <c r="AEA36" s="117"/>
      <c r="AEB36" s="117"/>
      <c r="AEC36" s="117"/>
      <c r="AED36" s="117"/>
      <c r="AEE36" s="117"/>
      <c r="AEF36" s="117"/>
      <c r="AEG36" s="117"/>
      <c r="AEH36" s="117"/>
      <c r="AEI36" s="117"/>
      <c r="AEJ36" s="117"/>
      <c r="AEK36" s="117"/>
      <c r="AEL36" s="117"/>
      <c r="AEM36" s="117"/>
      <c r="AEN36" s="117"/>
      <c r="AEO36" s="117"/>
      <c r="AEP36" s="117"/>
      <c r="AEQ36" s="117"/>
      <c r="AER36" s="117"/>
      <c r="AES36" s="117"/>
      <c r="AET36" s="117"/>
      <c r="AEU36" s="117"/>
      <c r="AEV36" s="117"/>
      <c r="AEW36" s="117"/>
      <c r="AEX36" s="117"/>
      <c r="AEY36" s="117"/>
      <c r="AEZ36" s="117"/>
      <c r="AFA36" s="117"/>
      <c r="AFB36" s="117"/>
      <c r="AFC36" s="117"/>
      <c r="AFD36" s="117"/>
      <c r="AFE36" s="117"/>
      <c r="AFF36" s="117"/>
      <c r="AFG36" s="117"/>
      <c r="AFH36" s="117"/>
      <c r="AFI36" s="117"/>
      <c r="AFJ36" s="117"/>
      <c r="AFK36" s="117"/>
      <c r="AFL36" s="117"/>
      <c r="AFM36" s="117"/>
      <c r="AFN36" s="117"/>
      <c r="AFO36" s="117"/>
      <c r="AFP36" s="117"/>
      <c r="AFQ36" s="117"/>
      <c r="AFR36" s="117"/>
      <c r="AFS36" s="117"/>
      <c r="AFT36" s="117"/>
      <c r="AFU36" s="117"/>
      <c r="AFV36" s="117"/>
      <c r="AFW36" s="117"/>
      <c r="AFX36" s="117"/>
      <c r="AFY36" s="117"/>
      <c r="AFZ36" s="117"/>
      <c r="AGA36" s="117"/>
      <c r="AGB36" s="117"/>
      <c r="AGC36" s="117"/>
      <c r="AGD36" s="117"/>
      <c r="AGE36" s="117"/>
      <c r="AGF36" s="117"/>
      <c r="AGG36" s="117"/>
      <c r="AGH36" s="117"/>
      <c r="AGI36" s="117"/>
      <c r="AGJ36" s="117"/>
      <c r="AGK36" s="117"/>
      <c r="AGL36" s="117"/>
      <c r="AGM36" s="117"/>
      <c r="AGN36" s="117"/>
      <c r="AGO36" s="117"/>
      <c r="AGP36" s="117"/>
      <c r="AGQ36" s="117"/>
      <c r="AGR36" s="117"/>
      <c r="AGS36" s="117"/>
      <c r="AGT36" s="117"/>
      <c r="AGU36" s="117"/>
      <c r="AGV36" s="117"/>
      <c r="AGW36" s="117"/>
      <c r="AGX36" s="117"/>
      <c r="AGY36" s="117"/>
      <c r="AGZ36" s="117"/>
      <c r="AHA36" s="117"/>
      <c r="AHB36" s="117"/>
      <c r="AHC36" s="117"/>
      <c r="AHD36" s="117"/>
      <c r="AHE36" s="117"/>
      <c r="AHF36" s="117"/>
      <c r="AHG36" s="117"/>
      <c r="AHH36" s="117"/>
      <c r="AHI36" s="117"/>
      <c r="AHJ36" s="117"/>
      <c r="AHK36" s="117"/>
      <c r="AHL36" s="117"/>
      <c r="AHM36" s="117"/>
      <c r="AHN36" s="117"/>
      <c r="AHO36" s="117"/>
      <c r="AHP36" s="117"/>
      <c r="AHQ36" s="117"/>
      <c r="AHR36" s="117"/>
      <c r="AHS36" s="117"/>
      <c r="AHT36" s="117"/>
      <c r="AHU36" s="117"/>
      <c r="AHV36" s="117"/>
      <c r="AHW36" s="117"/>
      <c r="AHX36" s="117"/>
      <c r="AHY36" s="117"/>
      <c r="AHZ36" s="117"/>
      <c r="AIA36" s="117"/>
      <c r="AIB36" s="117"/>
      <c r="AIC36" s="117"/>
      <c r="AID36" s="117"/>
      <c r="AIE36" s="117"/>
      <c r="AIF36" s="117"/>
      <c r="AIG36" s="117"/>
      <c r="AIH36" s="117"/>
      <c r="AII36" s="117"/>
      <c r="AIJ36" s="117"/>
      <c r="AIK36" s="117"/>
      <c r="AIL36" s="117"/>
      <c r="AIM36" s="117"/>
      <c r="AIN36" s="117"/>
      <c r="AIO36" s="117"/>
      <c r="AIP36" s="117"/>
      <c r="AIQ36" s="117"/>
      <c r="AIR36" s="117"/>
      <c r="AIS36" s="117"/>
      <c r="AIT36" s="117"/>
      <c r="AIU36" s="117"/>
      <c r="AIV36" s="117"/>
      <c r="AIW36" s="117"/>
      <c r="AIX36" s="117"/>
      <c r="AIY36" s="117"/>
      <c r="AIZ36" s="117"/>
      <c r="AJA36" s="117"/>
      <c r="AJB36" s="117"/>
      <c r="AJC36" s="117"/>
      <c r="AJD36" s="117"/>
      <c r="AJE36" s="117"/>
      <c r="AJF36" s="117"/>
      <c r="AJG36" s="117"/>
      <c r="AJH36" s="117"/>
      <c r="AJI36" s="117"/>
      <c r="AJJ36" s="117"/>
      <c r="AJK36" s="117"/>
      <c r="AJL36" s="117"/>
      <c r="AJM36" s="117"/>
      <c r="AJN36" s="117"/>
      <c r="AJO36" s="117"/>
      <c r="AJP36" s="117"/>
      <c r="AJQ36" s="117"/>
      <c r="AJR36" s="117"/>
      <c r="AJS36" s="117"/>
      <c r="AJT36" s="117"/>
      <c r="AJU36" s="117"/>
      <c r="AJV36" s="117"/>
      <c r="AJW36" s="117"/>
      <c r="AJX36" s="117"/>
      <c r="AJY36" s="117"/>
      <c r="AJZ36" s="117"/>
      <c r="AKA36" s="117"/>
      <c r="AKB36" s="117"/>
      <c r="AKC36" s="117"/>
      <c r="AKD36" s="117"/>
      <c r="AKE36" s="117"/>
      <c r="AKF36" s="117"/>
      <c r="AKG36" s="117"/>
      <c r="AKH36" s="117"/>
      <c r="AKI36" s="117"/>
      <c r="AKJ36" s="117"/>
      <c r="AKK36" s="117"/>
      <c r="AKL36" s="117"/>
      <c r="AKM36" s="117"/>
      <c r="AKN36" s="117"/>
      <c r="AKO36" s="117"/>
      <c r="AKP36" s="117"/>
      <c r="AKQ36" s="117"/>
      <c r="AKR36" s="117"/>
      <c r="AKS36" s="117"/>
      <c r="AKT36" s="117"/>
      <c r="AKU36" s="117"/>
      <c r="AKV36" s="117"/>
      <c r="AKW36" s="117"/>
      <c r="AKX36" s="117"/>
      <c r="AKY36" s="117"/>
      <c r="AKZ36" s="117"/>
      <c r="ALA36" s="117"/>
      <c r="ALB36" s="117"/>
      <c r="ALC36" s="117"/>
      <c r="ALD36" s="117"/>
      <c r="ALE36" s="117"/>
      <c r="ALF36" s="117"/>
      <c r="ALG36" s="117"/>
      <c r="ALH36" s="117"/>
      <c r="ALI36" s="117"/>
      <c r="ALJ36" s="117"/>
      <c r="ALK36" s="117"/>
      <c r="ALL36" s="117"/>
      <c r="ALM36" s="117"/>
      <c r="ALN36" s="117"/>
      <c r="ALO36" s="117"/>
      <c r="ALP36" s="117"/>
      <c r="ALQ36" s="117"/>
      <c r="ALR36" s="117"/>
      <c r="ALS36" s="117"/>
      <c r="ALT36" s="117"/>
      <c r="ALU36" s="117"/>
      <c r="ALV36" s="117"/>
      <c r="ALW36" s="117"/>
      <c r="ALX36" s="117"/>
      <c r="ALY36" s="117"/>
      <c r="ALZ36" s="117"/>
      <c r="AMA36" s="117"/>
      <c r="AMB36" s="117"/>
      <c r="AMC36" s="117"/>
      <c r="AMD36" s="117"/>
      <c r="AME36" s="117"/>
      <c r="AMF36" s="117"/>
      <c r="AMG36" s="117"/>
      <c r="AMH36" s="117"/>
      <c r="AMI36" s="117"/>
      <c r="AMJ36" s="117"/>
      <c r="AMK36" s="117"/>
      <c r="AML36" s="117"/>
    </row>
    <row r="37" spans="1:1026" ht="15.75">
      <c r="A37" s="109"/>
      <c r="B37" s="112" t="s">
        <v>58</v>
      </c>
      <c r="C37" s="141"/>
      <c r="D37" s="110" t="s">
        <v>59</v>
      </c>
      <c r="E37" s="135"/>
      <c r="F37" s="135"/>
      <c r="G37" s="136"/>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7"/>
      <c r="CQ37" s="117"/>
      <c r="CR37" s="117"/>
      <c r="CS37" s="117"/>
      <c r="CT37" s="117"/>
      <c r="CU37" s="117"/>
      <c r="CV37" s="117"/>
      <c r="CW37" s="117"/>
      <c r="CX37" s="117"/>
      <c r="CY37" s="117"/>
      <c r="CZ37" s="117"/>
      <c r="DA37" s="117"/>
      <c r="DB37" s="117"/>
      <c r="DC37" s="117"/>
      <c r="DD37" s="117"/>
      <c r="DE37" s="117"/>
      <c r="DF37" s="117"/>
      <c r="DG37" s="117"/>
      <c r="DH37" s="117"/>
      <c r="DI37" s="117"/>
      <c r="DJ37" s="117"/>
      <c r="DK37" s="117"/>
      <c r="DL37" s="117"/>
      <c r="DM37" s="117"/>
      <c r="DN37" s="117"/>
      <c r="DO37" s="117"/>
      <c r="DP37" s="117"/>
      <c r="DQ37" s="117"/>
      <c r="DR37" s="117"/>
      <c r="DS37" s="117"/>
      <c r="DT37" s="117"/>
      <c r="DU37" s="117"/>
      <c r="DV37" s="117"/>
      <c r="DW37" s="117"/>
      <c r="DX37" s="117"/>
      <c r="DY37" s="117"/>
      <c r="DZ37" s="117"/>
      <c r="EA37" s="117"/>
      <c r="EB37" s="117"/>
      <c r="EC37" s="117"/>
      <c r="ED37" s="117"/>
      <c r="EE37" s="117"/>
      <c r="EF37" s="117"/>
      <c r="EG37" s="117"/>
      <c r="EH37" s="117"/>
      <c r="EI37" s="117"/>
      <c r="EJ37" s="117"/>
      <c r="EK37" s="117"/>
      <c r="EL37" s="117"/>
      <c r="EM37" s="117"/>
      <c r="EN37" s="117"/>
      <c r="EO37" s="117"/>
      <c r="EP37" s="117"/>
      <c r="EQ37" s="117"/>
      <c r="ER37" s="117"/>
      <c r="ES37" s="117"/>
      <c r="ET37" s="117"/>
      <c r="EU37" s="117"/>
      <c r="EV37" s="117"/>
      <c r="EW37" s="117"/>
      <c r="EX37" s="117"/>
      <c r="EY37" s="117"/>
      <c r="EZ37" s="117"/>
      <c r="FA37" s="117"/>
      <c r="FB37" s="117"/>
      <c r="FC37" s="117"/>
      <c r="FD37" s="117"/>
      <c r="FE37" s="117"/>
      <c r="FF37" s="117"/>
      <c r="FG37" s="117"/>
      <c r="FH37" s="117"/>
      <c r="FI37" s="117"/>
      <c r="FJ37" s="117"/>
      <c r="FK37" s="117"/>
      <c r="FL37" s="117"/>
      <c r="FM37" s="117"/>
      <c r="FN37" s="117"/>
      <c r="FO37" s="117"/>
      <c r="FP37" s="117"/>
      <c r="FQ37" s="117"/>
      <c r="FR37" s="117"/>
      <c r="FS37" s="117"/>
      <c r="FT37" s="117"/>
      <c r="FU37" s="117"/>
      <c r="FV37" s="117"/>
      <c r="FW37" s="117"/>
      <c r="FX37" s="117"/>
      <c r="FY37" s="117"/>
      <c r="FZ37" s="117"/>
      <c r="GA37" s="117"/>
      <c r="GB37" s="117"/>
      <c r="GC37" s="117"/>
      <c r="GD37" s="117"/>
      <c r="GE37" s="117"/>
      <c r="GF37" s="117"/>
      <c r="GG37" s="117"/>
      <c r="GH37" s="117"/>
      <c r="GI37" s="117"/>
      <c r="GJ37" s="117"/>
      <c r="GK37" s="117"/>
      <c r="GL37" s="117"/>
      <c r="GM37" s="117"/>
      <c r="GN37" s="117"/>
      <c r="GO37" s="117"/>
      <c r="GP37" s="117"/>
      <c r="GQ37" s="117"/>
      <c r="GR37" s="117"/>
      <c r="GS37" s="117"/>
      <c r="GT37" s="117"/>
      <c r="GU37" s="117"/>
      <c r="GV37" s="117"/>
      <c r="GW37" s="117"/>
      <c r="GX37" s="117"/>
      <c r="GY37" s="117"/>
      <c r="GZ37" s="117"/>
      <c r="HA37" s="117"/>
      <c r="HB37" s="117"/>
      <c r="HC37" s="117"/>
      <c r="HD37" s="117"/>
      <c r="HE37" s="117"/>
      <c r="HF37" s="117"/>
      <c r="HG37" s="117"/>
      <c r="HH37" s="117"/>
      <c r="HI37" s="117"/>
      <c r="HJ37" s="117"/>
      <c r="HK37" s="117"/>
      <c r="HL37" s="117"/>
      <c r="HM37" s="117"/>
      <c r="HN37" s="117"/>
      <c r="HO37" s="117"/>
      <c r="HP37" s="117"/>
      <c r="HQ37" s="117"/>
      <c r="HR37" s="117"/>
      <c r="HS37" s="117"/>
      <c r="HT37" s="117"/>
      <c r="HU37" s="117"/>
      <c r="HV37" s="117"/>
      <c r="HW37" s="117"/>
      <c r="HX37" s="117"/>
      <c r="HY37" s="117"/>
      <c r="HZ37" s="117"/>
      <c r="IA37" s="117"/>
      <c r="IB37" s="117"/>
      <c r="IC37" s="117"/>
      <c r="ID37" s="117"/>
      <c r="IE37" s="117"/>
      <c r="IF37" s="117"/>
      <c r="IG37" s="117"/>
      <c r="IH37" s="117"/>
      <c r="II37" s="117"/>
      <c r="IJ37" s="117"/>
      <c r="IK37" s="117"/>
      <c r="IL37" s="117"/>
      <c r="IM37" s="117"/>
      <c r="IN37" s="117"/>
      <c r="IO37" s="117"/>
      <c r="IP37" s="117"/>
      <c r="IQ37" s="117"/>
      <c r="IR37" s="117"/>
      <c r="IS37" s="117"/>
      <c r="IT37" s="117"/>
      <c r="IU37" s="117"/>
      <c r="IV37" s="117"/>
      <c r="IW37" s="117"/>
      <c r="IX37" s="117"/>
      <c r="IY37" s="117"/>
      <c r="IZ37" s="117"/>
      <c r="JA37" s="117"/>
      <c r="JB37" s="117"/>
      <c r="JC37" s="117"/>
      <c r="JD37" s="117"/>
      <c r="JE37" s="117"/>
      <c r="JF37" s="117"/>
      <c r="JG37" s="117"/>
      <c r="JH37" s="117"/>
      <c r="JI37" s="117"/>
      <c r="JJ37" s="117"/>
      <c r="JK37" s="117"/>
      <c r="JL37" s="117"/>
      <c r="JM37" s="117"/>
      <c r="JN37" s="117"/>
      <c r="JO37" s="117"/>
      <c r="JP37" s="117"/>
      <c r="JQ37" s="117"/>
      <c r="JR37" s="117"/>
      <c r="JS37" s="117"/>
      <c r="JT37" s="117"/>
      <c r="JU37" s="117"/>
      <c r="JV37" s="117"/>
      <c r="JW37" s="117"/>
      <c r="JX37" s="117"/>
      <c r="JY37" s="117"/>
      <c r="JZ37" s="117"/>
      <c r="KA37" s="117"/>
      <c r="KB37" s="117"/>
      <c r="KC37" s="117"/>
      <c r="KD37" s="117"/>
      <c r="KE37" s="117"/>
      <c r="KF37" s="117"/>
      <c r="KG37" s="117"/>
      <c r="KH37" s="117"/>
      <c r="KI37" s="117"/>
      <c r="KJ37" s="117"/>
      <c r="KK37" s="117"/>
      <c r="KL37" s="117"/>
      <c r="KM37" s="117"/>
      <c r="KN37" s="117"/>
      <c r="KO37" s="117"/>
      <c r="KP37" s="117"/>
      <c r="KQ37" s="117"/>
      <c r="KR37" s="117"/>
      <c r="KS37" s="117"/>
      <c r="KT37" s="117"/>
      <c r="KU37" s="117"/>
      <c r="KV37" s="117"/>
      <c r="KW37" s="117"/>
      <c r="KX37" s="117"/>
      <c r="KY37" s="117"/>
      <c r="KZ37" s="117"/>
      <c r="LA37" s="117"/>
      <c r="LB37" s="117"/>
      <c r="LC37" s="117"/>
      <c r="LD37" s="117"/>
      <c r="LE37" s="117"/>
      <c r="LF37" s="117"/>
      <c r="LG37" s="117"/>
      <c r="LH37" s="117"/>
      <c r="LI37" s="117"/>
      <c r="LJ37" s="117"/>
      <c r="LK37" s="117"/>
      <c r="LL37" s="117"/>
      <c r="LM37" s="117"/>
      <c r="LN37" s="117"/>
      <c r="LO37" s="117"/>
      <c r="LP37" s="117"/>
      <c r="LQ37" s="117"/>
      <c r="LR37" s="117"/>
      <c r="LS37" s="117"/>
      <c r="LT37" s="117"/>
      <c r="LU37" s="117"/>
      <c r="LV37" s="117"/>
      <c r="LW37" s="117"/>
      <c r="LX37" s="117"/>
      <c r="LY37" s="117"/>
      <c r="LZ37" s="117"/>
      <c r="MA37" s="117"/>
      <c r="MB37" s="117"/>
      <c r="MC37" s="117"/>
      <c r="MD37" s="117"/>
      <c r="ME37" s="117"/>
      <c r="MF37" s="117"/>
      <c r="MG37" s="117"/>
      <c r="MH37" s="117"/>
      <c r="MI37" s="117"/>
      <c r="MJ37" s="117"/>
      <c r="MK37" s="117"/>
      <c r="ML37" s="117"/>
      <c r="MM37" s="117"/>
      <c r="MN37" s="117"/>
      <c r="MO37" s="117"/>
      <c r="MP37" s="117"/>
      <c r="MQ37" s="117"/>
      <c r="MR37" s="117"/>
      <c r="MS37" s="117"/>
      <c r="MT37" s="117"/>
      <c r="MU37" s="117"/>
      <c r="MV37" s="117"/>
      <c r="MW37" s="117"/>
      <c r="MX37" s="117"/>
      <c r="MY37" s="117"/>
      <c r="MZ37" s="117"/>
      <c r="NA37" s="117"/>
      <c r="NB37" s="117"/>
      <c r="NC37" s="117"/>
      <c r="ND37" s="117"/>
      <c r="NE37" s="117"/>
      <c r="NF37" s="117"/>
      <c r="NG37" s="117"/>
      <c r="NH37" s="117"/>
      <c r="NI37" s="117"/>
      <c r="NJ37" s="117"/>
      <c r="NK37" s="117"/>
      <c r="NL37" s="117"/>
      <c r="NM37" s="117"/>
      <c r="NN37" s="117"/>
      <c r="NO37" s="117"/>
      <c r="NP37" s="117"/>
      <c r="NQ37" s="117"/>
      <c r="NR37" s="117"/>
      <c r="NS37" s="117"/>
      <c r="NT37" s="117"/>
      <c r="NU37" s="117"/>
      <c r="NV37" s="117"/>
      <c r="NW37" s="117"/>
      <c r="NX37" s="117"/>
      <c r="NY37" s="117"/>
      <c r="NZ37" s="117"/>
      <c r="OA37" s="117"/>
      <c r="OB37" s="117"/>
      <c r="OC37" s="117"/>
      <c r="OD37" s="117"/>
      <c r="OE37" s="117"/>
      <c r="OF37" s="117"/>
      <c r="OG37" s="117"/>
      <c r="OH37" s="117"/>
      <c r="OI37" s="117"/>
      <c r="OJ37" s="117"/>
      <c r="OK37" s="117"/>
      <c r="OL37" s="117"/>
      <c r="OM37" s="117"/>
      <c r="ON37" s="117"/>
      <c r="OO37" s="117"/>
      <c r="OP37" s="117"/>
      <c r="OQ37" s="117"/>
      <c r="OR37" s="117"/>
      <c r="OS37" s="117"/>
      <c r="OT37" s="117"/>
      <c r="OU37" s="117"/>
      <c r="OV37" s="117"/>
      <c r="OW37" s="117"/>
      <c r="OX37" s="117"/>
      <c r="OY37" s="117"/>
      <c r="OZ37" s="117"/>
      <c r="PA37" s="117"/>
      <c r="PB37" s="117"/>
      <c r="PC37" s="117"/>
      <c r="PD37" s="117"/>
      <c r="PE37" s="117"/>
      <c r="PF37" s="117"/>
      <c r="PG37" s="117"/>
      <c r="PH37" s="117"/>
      <c r="PI37" s="117"/>
      <c r="PJ37" s="117"/>
      <c r="PK37" s="117"/>
      <c r="PL37" s="117"/>
      <c r="PM37" s="117"/>
      <c r="PN37" s="117"/>
      <c r="PO37" s="117"/>
      <c r="PP37" s="117"/>
      <c r="PQ37" s="117"/>
      <c r="PR37" s="117"/>
      <c r="PS37" s="117"/>
      <c r="PT37" s="117"/>
      <c r="PU37" s="117"/>
      <c r="PV37" s="117"/>
      <c r="PW37" s="117"/>
      <c r="PX37" s="117"/>
      <c r="PY37" s="117"/>
      <c r="PZ37" s="117"/>
      <c r="QA37" s="117"/>
      <c r="QB37" s="117"/>
      <c r="QC37" s="117"/>
      <c r="QD37" s="117"/>
      <c r="QE37" s="117"/>
      <c r="QF37" s="117"/>
      <c r="QG37" s="117"/>
      <c r="QH37" s="117"/>
      <c r="QI37" s="117"/>
      <c r="QJ37" s="117"/>
      <c r="QK37" s="117"/>
      <c r="QL37" s="117"/>
      <c r="QM37" s="117"/>
      <c r="QN37" s="117"/>
      <c r="QO37" s="117"/>
      <c r="QP37" s="117"/>
      <c r="QQ37" s="117"/>
      <c r="QR37" s="117"/>
      <c r="QS37" s="117"/>
      <c r="QT37" s="117"/>
      <c r="QU37" s="117"/>
      <c r="QV37" s="117"/>
      <c r="QW37" s="117"/>
      <c r="QX37" s="117"/>
      <c r="QY37" s="117"/>
      <c r="QZ37" s="117"/>
      <c r="RA37" s="117"/>
      <c r="RB37" s="117"/>
      <c r="RC37" s="117"/>
      <c r="RD37" s="117"/>
      <c r="RE37" s="117"/>
      <c r="RF37" s="117"/>
      <c r="RG37" s="117"/>
      <c r="RH37" s="117"/>
      <c r="RI37" s="117"/>
      <c r="RJ37" s="117"/>
      <c r="RK37" s="117"/>
      <c r="RL37" s="117"/>
      <c r="RM37" s="117"/>
      <c r="RN37" s="117"/>
      <c r="RO37" s="117"/>
      <c r="RP37" s="117"/>
      <c r="RQ37" s="117"/>
      <c r="RR37" s="117"/>
      <c r="RS37" s="117"/>
      <c r="RT37" s="117"/>
      <c r="RU37" s="117"/>
      <c r="RV37" s="117"/>
      <c r="RW37" s="117"/>
      <c r="RX37" s="117"/>
      <c r="RY37" s="117"/>
      <c r="RZ37" s="117"/>
      <c r="SA37" s="117"/>
      <c r="SB37" s="117"/>
      <c r="SC37" s="117"/>
      <c r="SD37" s="117"/>
      <c r="SE37" s="117"/>
      <c r="SF37" s="117"/>
      <c r="SG37" s="117"/>
      <c r="SH37" s="117"/>
      <c r="SI37" s="117"/>
      <c r="SJ37" s="117"/>
      <c r="SK37" s="117"/>
      <c r="SL37" s="117"/>
      <c r="SM37" s="117"/>
      <c r="SN37" s="117"/>
      <c r="SO37" s="117"/>
      <c r="SP37" s="117"/>
      <c r="SQ37" s="117"/>
      <c r="SR37" s="117"/>
      <c r="SS37" s="117"/>
      <c r="ST37" s="117"/>
      <c r="SU37" s="117"/>
      <c r="SV37" s="117"/>
      <c r="SW37" s="117"/>
      <c r="SX37" s="117"/>
      <c r="SY37" s="117"/>
      <c r="SZ37" s="117"/>
      <c r="TA37" s="117"/>
      <c r="TB37" s="117"/>
      <c r="TC37" s="117"/>
      <c r="TD37" s="117"/>
      <c r="TE37" s="117"/>
      <c r="TF37" s="117"/>
      <c r="TG37" s="117"/>
      <c r="TH37" s="117"/>
      <c r="TI37" s="117"/>
      <c r="TJ37" s="117"/>
      <c r="TK37" s="117"/>
      <c r="TL37" s="117"/>
      <c r="TM37" s="117"/>
      <c r="TN37" s="117"/>
      <c r="TO37" s="117"/>
      <c r="TP37" s="117"/>
      <c r="TQ37" s="117"/>
      <c r="TR37" s="117"/>
      <c r="TS37" s="117"/>
      <c r="TT37" s="117"/>
      <c r="TU37" s="117"/>
      <c r="TV37" s="117"/>
      <c r="TW37" s="117"/>
      <c r="TX37" s="117"/>
      <c r="TY37" s="117"/>
      <c r="TZ37" s="117"/>
      <c r="UA37" s="117"/>
      <c r="UB37" s="117"/>
      <c r="UC37" s="117"/>
      <c r="UD37" s="117"/>
      <c r="UE37" s="117"/>
      <c r="UF37" s="117"/>
      <c r="UG37" s="117"/>
      <c r="UH37" s="117"/>
      <c r="UI37" s="117"/>
      <c r="UJ37" s="117"/>
      <c r="UK37" s="117"/>
      <c r="UL37" s="117"/>
      <c r="UM37" s="117"/>
      <c r="UN37" s="117"/>
      <c r="UO37" s="117"/>
      <c r="UP37" s="117"/>
      <c r="UQ37" s="117"/>
      <c r="UR37" s="117"/>
      <c r="US37" s="117"/>
      <c r="UT37" s="117"/>
      <c r="UU37" s="117"/>
      <c r="UV37" s="117"/>
      <c r="UW37" s="117"/>
      <c r="UX37" s="117"/>
      <c r="UY37" s="117"/>
      <c r="UZ37" s="117"/>
      <c r="VA37" s="117"/>
      <c r="VB37" s="117"/>
      <c r="VC37" s="117"/>
      <c r="VD37" s="117"/>
      <c r="VE37" s="117"/>
      <c r="VF37" s="117"/>
      <c r="VG37" s="117"/>
      <c r="VH37" s="117"/>
      <c r="VI37" s="117"/>
      <c r="VJ37" s="117"/>
      <c r="VK37" s="117"/>
      <c r="VL37" s="117"/>
      <c r="VM37" s="117"/>
      <c r="VN37" s="117"/>
      <c r="VO37" s="117"/>
      <c r="VP37" s="117"/>
      <c r="VQ37" s="117"/>
      <c r="VR37" s="117"/>
      <c r="VS37" s="117"/>
      <c r="VT37" s="117"/>
      <c r="VU37" s="117"/>
      <c r="VV37" s="117"/>
      <c r="VW37" s="117"/>
      <c r="VX37" s="117"/>
      <c r="VY37" s="117"/>
      <c r="VZ37" s="117"/>
      <c r="WA37" s="117"/>
      <c r="WB37" s="117"/>
      <c r="WC37" s="117"/>
      <c r="WD37" s="117"/>
      <c r="WE37" s="117"/>
      <c r="WF37" s="117"/>
      <c r="WG37" s="117"/>
      <c r="WH37" s="117"/>
      <c r="WI37" s="117"/>
      <c r="WJ37" s="117"/>
      <c r="WK37" s="117"/>
      <c r="WL37" s="117"/>
      <c r="WM37" s="117"/>
      <c r="WN37" s="117"/>
      <c r="WO37" s="117"/>
      <c r="WP37" s="117"/>
      <c r="WQ37" s="117"/>
      <c r="WR37" s="117"/>
      <c r="WS37" s="117"/>
      <c r="WT37" s="117"/>
      <c r="WU37" s="117"/>
      <c r="WV37" s="117"/>
      <c r="WW37" s="117"/>
      <c r="WX37" s="117"/>
      <c r="WY37" s="117"/>
      <c r="WZ37" s="117"/>
      <c r="XA37" s="117"/>
      <c r="XB37" s="117"/>
      <c r="XC37" s="117"/>
      <c r="XD37" s="117"/>
      <c r="XE37" s="117"/>
      <c r="XF37" s="117"/>
      <c r="XG37" s="117"/>
      <c r="XH37" s="117"/>
      <c r="XI37" s="117"/>
      <c r="XJ37" s="117"/>
      <c r="XK37" s="117"/>
      <c r="XL37" s="117"/>
      <c r="XM37" s="117"/>
      <c r="XN37" s="117"/>
      <c r="XO37" s="117"/>
      <c r="XP37" s="117"/>
      <c r="XQ37" s="117"/>
      <c r="XR37" s="117"/>
      <c r="XS37" s="117"/>
      <c r="XT37" s="117"/>
      <c r="XU37" s="117"/>
      <c r="XV37" s="117"/>
      <c r="XW37" s="117"/>
      <c r="XX37" s="117"/>
      <c r="XY37" s="117"/>
      <c r="XZ37" s="117"/>
      <c r="YA37" s="117"/>
      <c r="YB37" s="117"/>
      <c r="YC37" s="117"/>
      <c r="YD37" s="117"/>
      <c r="YE37" s="117"/>
      <c r="YF37" s="117"/>
      <c r="YG37" s="117"/>
      <c r="YH37" s="117"/>
      <c r="YI37" s="117"/>
      <c r="YJ37" s="117"/>
      <c r="YK37" s="117"/>
      <c r="YL37" s="117"/>
      <c r="YM37" s="117"/>
      <c r="YN37" s="117"/>
      <c r="YO37" s="117"/>
      <c r="YP37" s="117"/>
      <c r="YQ37" s="117"/>
      <c r="YR37" s="117"/>
      <c r="YS37" s="117"/>
      <c r="YT37" s="117"/>
      <c r="YU37" s="117"/>
      <c r="YV37" s="117"/>
      <c r="YW37" s="117"/>
      <c r="YX37" s="117"/>
      <c r="YY37" s="117"/>
      <c r="YZ37" s="117"/>
      <c r="ZA37" s="117"/>
      <c r="ZB37" s="117"/>
      <c r="ZC37" s="117"/>
      <c r="ZD37" s="117"/>
      <c r="ZE37" s="117"/>
      <c r="ZF37" s="117"/>
      <c r="ZG37" s="117"/>
      <c r="ZH37" s="117"/>
      <c r="ZI37" s="117"/>
      <c r="ZJ37" s="117"/>
      <c r="ZK37" s="117"/>
      <c r="ZL37" s="117"/>
      <c r="ZM37" s="117"/>
      <c r="ZN37" s="117"/>
      <c r="ZO37" s="117"/>
      <c r="ZP37" s="117"/>
      <c r="ZQ37" s="117"/>
      <c r="ZR37" s="117"/>
      <c r="ZS37" s="117"/>
      <c r="ZT37" s="117"/>
      <c r="ZU37" s="117"/>
      <c r="ZV37" s="117"/>
      <c r="ZW37" s="117"/>
      <c r="ZX37" s="117"/>
      <c r="ZY37" s="117"/>
      <c r="ZZ37" s="117"/>
      <c r="AAA37" s="117"/>
      <c r="AAB37" s="117"/>
      <c r="AAC37" s="117"/>
      <c r="AAD37" s="117"/>
      <c r="AAE37" s="117"/>
      <c r="AAF37" s="117"/>
      <c r="AAG37" s="117"/>
      <c r="AAH37" s="117"/>
      <c r="AAI37" s="117"/>
      <c r="AAJ37" s="117"/>
      <c r="AAK37" s="117"/>
      <c r="AAL37" s="117"/>
      <c r="AAM37" s="117"/>
      <c r="AAN37" s="117"/>
      <c r="AAO37" s="117"/>
      <c r="AAP37" s="117"/>
      <c r="AAQ37" s="117"/>
      <c r="AAR37" s="117"/>
      <c r="AAS37" s="117"/>
      <c r="AAT37" s="117"/>
      <c r="AAU37" s="117"/>
      <c r="AAV37" s="117"/>
      <c r="AAW37" s="117"/>
      <c r="AAX37" s="117"/>
      <c r="AAY37" s="117"/>
      <c r="AAZ37" s="117"/>
      <c r="ABA37" s="117"/>
      <c r="ABB37" s="117"/>
      <c r="ABC37" s="117"/>
      <c r="ABD37" s="117"/>
      <c r="ABE37" s="117"/>
      <c r="ABF37" s="117"/>
      <c r="ABG37" s="117"/>
      <c r="ABH37" s="117"/>
      <c r="ABI37" s="117"/>
      <c r="ABJ37" s="117"/>
      <c r="ABK37" s="117"/>
      <c r="ABL37" s="117"/>
      <c r="ABM37" s="117"/>
      <c r="ABN37" s="117"/>
      <c r="ABO37" s="117"/>
      <c r="ABP37" s="117"/>
      <c r="ABQ37" s="117"/>
      <c r="ABR37" s="117"/>
      <c r="ABS37" s="117"/>
      <c r="ABT37" s="117"/>
      <c r="ABU37" s="117"/>
      <c r="ABV37" s="117"/>
      <c r="ABW37" s="117"/>
      <c r="ABX37" s="117"/>
      <c r="ABY37" s="117"/>
      <c r="ABZ37" s="117"/>
      <c r="ACA37" s="117"/>
      <c r="ACB37" s="117"/>
      <c r="ACC37" s="117"/>
      <c r="ACD37" s="117"/>
      <c r="ACE37" s="117"/>
      <c r="ACF37" s="117"/>
      <c r="ACG37" s="117"/>
      <c r="ACH37" s="117"/>
      <c r="ACI37" s="117"/>
      <c r="ACJ37" s="117"/>
      <c r="ACK37" s="117"/>
      <c r="ACL37" s="117"/>
      <c r="ACM37" s="117"/>
      <c r="ACN37" s="117"/>
      <c r="ACO37" s="117"/>
      <c r="ACP37" s="117"/>
      <c r="ACQ37" s="117"/>
      <c r="ACR37" s="117"/>
      <c r="ACS37" s="117"/>
      <c r="ACT37" s="117"/>
      <c r="ACU37" s="117"/>
      <c r="ACV37" s="117"/>
      <c r="ACW37" s="117"/>
      <c r="ACX37" s="117"/>
      <c r="ACY37" s="117"/>
      <c r="ACZ37" s="117"/>
      <c r="ADA37" s="117"/>
      <c r="ADB37" s="117"/>
      <c r="ADC37" s="117"/>
      <c r="ADD37" s="117"/>
      <c r="ADE37" s="117"/>
      <c r="ADF37" s="117"/>
      <c r="ADG37" s="117"/>
      <c r="ADH37" s="117"/>
      <c r="ADI37" s="117"/>
      <c r="ADJ37" s="117"/>
      <c r="ADK37" s="117"/>
      <c r="ADL37" s="117"/>
      <c r="ADM37" s="117"/>
      <c r="ADN37" s="117"/>
      <c r="ADO37" s="117"/>
      <c r="ADP37" s="117"/>
      <c r="ADQ37" s="117"/>
      <c r="ADR37" s="117"/>
      <c r="ADS37" s="117"/>
      <c r="ADT37" s="117"/>
      <c r="ADU37" s="117"/>
      <c r="ADV37" s="117"/>
      <c r="ADW37" s="117"/>
      <c r="ADX37" s="117"/>
      <c r="ADY37" s="117"/>
      <c r="ADZ37" s="117"/>
      <c r="AEA37" s="117"/>
      <c r="AEB37" s="117"/>
      <c r="AEC37" s="117"/>
      <c r="AED37" s="117"/>
      <c r="AEE37" s="117"/>
      <c r="AEF37" s="117"/>
      <c r="AEG37" s="117"/>
      <c r="AEH37" s="117"/>
      <c r="AEI37" s="117"/>
      <c r="AEJ37" s="117"/>
      <c r="AEK37" s="117"/>
      <c r="AEL37" s="117"/>
      <c r="AEM37" s="117"/>
      <c r="AEN37" s="117"/>
      <c r="AEO37" s="117"/>
      <c r="AEP37" s="117"/>
      <c r="AEQ37" s="117"/>
      <c r="AER37" s="117"/>
      <c r="AES37" s="117"/>
      <c r="AET37" s="117"/>
      <c r="AEU37" s="117"/>
      <c r="AEV37" s="117"/>
      <c r="AEW37" s="117"/>
      <c r="AEX37" s="117"/>
      <c r="AEY37" s="117"/>
      <c r="AEZ37" s="117"/>
      <c r="AFA37" s="117"/>
      <c r="AFB37" s="117"/>
      <c r="AFC37" s="117"/>
      <c r="AFD37" s="117"/>
      <c r="AFE37" s="117"/>
      <c r="AFF37" s="117"/>
      <c r="AFG37" s="117"/>
      <c r="AFH37" s="117"/>
      <c r="AFI37" s="117"/>
      <c r="AFJ37" s="117"/>
      <c r="AFK37" s="117"/>
      <c r="AFL37" s="117"/>
      <c r="AFM37" s="117"/>
      <c r="AFN37" s="117"/>
      <c r="AFO37" s="117"/>
      <c r="AFP37" s="117"/>
      <c r="AFQ37" s="117"/>
      <c r="AFR37" s="117"/>
      <c r="AFS37" s="117"/>
      <c r="AFT37" s="117"/>
      <c r="AFU37" s="117"/>
      <c r="AFV37" s="117"/>
      <c r="AFW37" s="117"/>
      <c r="AFX37" s="117"/>
      <c r="AFY37" s="117"/>
      <c r="AFZ37" s="117"/>
      <c r="AGA37" s="117"/>
      <c r="AGB37" s="117"/>
      <c r="AGC37" s="117"/>
      <c r="AGD37" s="117"/>
      <c r="AGE37" s="117"/>
      <c r="AGF37" s="117"/>
      <c r="AGG37" s="117"/>
      <c r="AGH37" s="117"/>
      <c r="AGI37" s="117"/>
      <c r="AGJ37" s="117"/>
      <c r="AGK37" s="117"/>
      <c r="AGL37" s="117"/>
      <c r="AGM37" s="117"/>
      <c r="AGN37" s="117"/>
      <c r="AGO37" s="117"/>
      <c r="AGP37" s="117"/>
      <c r="AGQ37" s="117"/>
      <c r="AGR37" s="117"/>
      <c r="AGS37" s="117"/>
      <c r="AGT37" s="117"/>
      <c r="AGU37" s="117"/>
      <c r="AGV37" s="117"/>
      <c r="AGW37" s="117"/>
      <c r="AGX37" s="117"/>
      <c r="AGY37" s="117"/>
      <c r="AGZ37" s="117"/>
      <c r="AHA37" s="117"/>
      <c r="AHB37" s="117"/>
      <c r="AHC37" s="117"/>
      <c r="AHD37" s="117"/>
      <c r="AHE37" s="117"/>
      <c r="AHF37" s="117"/>
      <c r="AHG37" s="117"/>
      <c r="AHH37" s="117"/>
      <c r="AHI37" s="117"/>
      <c r="AHJ37" s="117"/>
      <c r="AHK37" s="117"/>
      <c r="AHL37" s="117"/>
      <c r="AHM37" s="117"/>
      <c r="AHN37" s="117"/>
      <c r="AHO37" s="117"/>
      <c r="AHP37" s="117"/>
      <c r="AHQ37" s="117"/>
      <c r="AHR37" s="117"/>
      <c r="AHS37" s="117"/>
      <c r="AHT37" s="117"/>
      <c r="AHU37" s="117"/>
      <c r="AHV37" s="117"/>
      <c r="AHW37" s="117"/>
      <c r="AHX37" s="117"/>
      <c r="AHY37" s="117"/>
      <c r="AHZ37" s="117"/>
      <c r="AIA37" s="117"/>
      <c r="AIB37" s="117"/>
      <c r="AIC37" s="117"/>
      <c r="AID37" s="117"/>
      <c r="AIE37" s="117"/>
      <c r="AIF37" s="117"/>
      <c r="AIG37" s="117"/>
      <c r="AIH37" s="117"/>
      <c r="AII37" s="117"/>
      <c r="AIJ37" s="117"/>
      <c r="AIK37" s="117"/>
      <c r="AIL37" s="117"/>
      <c r="AIM37" s="117"/>
      <c r="AIN37" s="117"/>
      <c r="AIO37" s="117"/>
      <c r="AIP37" s="117"/>
      <c r="AIQ37" s="117"/>
      <c r="AIR37" s="117"/>
      <c r="AIS37" s="117"/>
      <c r="AIT37" s="117"/>
      <c r="AIU37" s="117"/>
      <c r="AIV37" s="117"/>
      <c r="AIW37" s="117"/>
      <c r="AIX37" s="117"/>
      <c r="AIY37" s="117"/>
      <c r="AIZ37" s="117"/>
      <c r="AJA37" s="117"/>
      <c r="AJB37" s="117"/>
      <c r="AJC37" s="117"/>
      <c r="AJD37" s="117"/>
      <c r="AJE37" s="117"/>
      <c r="AJF37" s="117"/>
      <c r="AJG37" s="117"/>
      <c r="AJH37" s="117"/>
      <c r="AJI37" s="117"/>
      <c r="AJJ37" s="117"/>
      <c r="AJK37" s="117"/>
      <c r="AJL37" s="117"/>
      <c r="AJM37" s="117"/>
      <c r="AJN37" s="117"/>
      <c r="AJO37" s="117"/>
      <c r="AJP37" s="117"/>
      <c r="AJQ37" s="117"/>
      <c r="AJR37" s="117"/>
      <c r="AJS37" s="117"/>
      <c r="AJT37" s="117"/>
      <c r="AJU37" s="117"/>
      <c r="AJV37" s="117"/>
      <c r="AJW37" s="117"/>
      <c r="AJX37" s="117"/>
      <c r="AJY37" s="117"/>
      <c r="AJZ37" s="117"/>
      <c r="AKA37" s="117"/>
      <c r="AKB37" s="117"/>
      <c r="AKC37" s="117"/>
      <c r="AKD37" s="117"/>
      <c r="AKE37" s="117"/>
      <c r="AKF37" s="117"/>
      <c r="AKG37" s="117"/>
      <c r="AKH37" s="117"/>
      <c r="AKI37" s="117"/>
      <c r="AKJ37" s="117"/>
      <c r="AKK37" s="117"/>
      <c r="AKL37" s="117"/>
      <c r="AKM37" s="117"/>
      <c r="AKN37" s="117"/>
      <c r="AKO37" s="117"/>
      <c r="AKP37" s="117"/>
      <c r="AKQ37" s="117"/>
      <c r="AKR37" s="117"/>
      <c r="AKS37" s="117"/>
      <c r="AKT37" s="117"/>
      <c r="AKU37" s="117"/>
      <c r="AKV37" s="117"/>
      <c r="AKW37" s="117"/>
      <c r="AKX37" s="117"/>
      <c r="AKY37" s="117"/>
      <c r="AKZ37" s="117"/>
      <c r="ALA37" s="117"/>
      <c r="ALB37" s="117"/>
      <c r="ALC37" s="117"/>
      <c r="ALD37" s="117"/>
      <c r="ALE37" s="117"/>
      <c r="ALF37" s="117"/>
      <c r="ALG37" s="117"/>
      <c r="ALH37" s="117"/>
      <c r="ALI37" s="117"/>
      <c r="ALJ37" s="117"/>
      <c r="ALK37" s="117"/>
      <c r="ALL37" s="117"/>
      <c r="ALM37" s="117"/>
      <c r="ALN37" s="117"/>
      <c r="ALO37" s="117"/>
      <c r="ALP37" s="117"/>
      <c r="ALQ37" s="117"/>
      <c r="ALR37" s="117"/>
      <c r="ALS37" s="117"/>
      <c r="ALT37" s="117"/>
      <c r="ALU37" s="117"/>
      <c r="ALV37" s="117"/>
      <c r="ALW37" s="117"/>
      <c r="ALX37" s="117"/>
      <c r="ALY37" s="117"/>
      <c r="ALZ37" s="117"/>
      <c r="AMA37" s="117"/>
      <c r="AMB37" s="117"/>
      <c r="AMC37" s="117"/>
      <c r="AMD37" s="117"/>
      <c r="AME37" s="117"/>
      <c r="AMF37" s="117"/>
      <c r="AMG37" s="117"/>
      <c r="AMH37" s="117"/>
      <c r="AMI37" s="117"/>
      <c r="AMJ37" s="117"/>
      <c r="AMK37" s="117"/>
      <c r="AML37" s="117"/>
    </row>
    <row r="38" spans="1:1026" ht="15.75">
      <c r="A38" s="109"/>
      <c r="B38" s="112" t="s">
        <v>60</v>
      </c>
      <c r="C38" s="141"/>
      <c r="D38" s="110" t="s">
        <v>59</v>
      </c>
      <c r="E38" s="135"/>
      <c r="F38" s="135"/>
      <c r="G38" s="136"/>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7"/>
      <c r="CQ38" s="117"/>
      <c r="CR38" s="117"/>
      <c r="CS38" s="117"/>
      <c r="CT38" s="117"/>
      <c r="CU38" s="117"/>
      <c r="CV38" s="117"/>
      <c r="CW38" s="117"/>
      <c r="CX38" s="117"/>
      <c r="CY38" s="117"/>
      <c r="CZ38" s="117"/>
      <c r="DA38" s="117"/>
      <c r="DB38" s="117"/>
      <c r="DC38" s="117"/>
      <c r="DD38" s="117"/>
      <c r="DE38" s="117"/>
      <c r="DF38" s="117"/>
      <c r="DG38" s="117"/>
      <c r="DH38" s="117"/>
      <c r="DI38" s="117"/>
      <c r="DJ38" s="117"/>
      <c r="DK38" s="117"/>
      <c r="DL38" s="117"/>
      <c r="DM38" s="117"/>
      <c r="DN38" s="117"/>
      <c r="DO38" s="117"/>
      <c r="DP38" s="117"/>
      <c r="DQ38" s="117"/>
      <c r="DR38" s="117"/>
      <c r="DS38" s="117"/>
      <c r="DT38" s="117"/>
      <c r="DU38" s="117"/>
      <c r="DV38" s="117"/>
      <c r="DW38" s="117"/>
      <c r="DX38" s="117"/>
      <c r="DY38" s="117"/>
      <c r="DZ38" s="117"/>
      <c r="EA38" s="117"/>
      <c r="EB38" s="117"/>
      <c r="EC38" s="117"/>
      <c r="ED38" s="117"/>
      <c r="EE38" s="117"/>
      <c r="EF38" s="117"/>
      <c r="EG38" s="117"/>
      <c r="EH38" s="117"/>
      <c r="EI38" s="117"/>
      <c r="EJ38" s="117"/>
      <c r="EK38" s="117"/>
      <c r="EL38" s="117"/>
      <c r="EM38" s="117"/>
      <c r="EN38" s="117"/>
      <c r="EO38" s="117"/>
      <c r="EP38" s="117"/>
      <c r="EQ38" s="117"/>
      <c r="ER38" s="117"/>
      <c r="ES38" s="117"/>
      <c r="ET38" s="117"/>
      <c r="EU38" s="117"/>
      <c r="EV38" s="117"/>
      <c r="EW38" s="117"/>
      <c r="EX38" s="117"/>
      <c r="EY38" s="117"/>
      <c r="EZ38" s="117"/>
      <c r="FA38" s="117"/>
      <c r="FB38" s="117"/>
      <c r="FC38" s="117"/>
      <c r="FD38" s="117"/>
      <c r="FE38" s="117"/>
      <c r="FF38" s="117"/>
      <c r="FG38" s="117"/>
      <c r="FH38" s="117"/>
      <c r="FI38" s="117"/>
      <c r="FJ38" s="117"/>
      <c r="FK38" s="117"/>
      <c r="FL38" s="117"/>
      <c r="FM38" s="117"/>
      <c r="FN38" s="117"/>
      <c r="FO38" s="117"/>
      <c r="FP38" s="117"/>
      <c r="FQ38" s="117"/>
      <c r="FR38" s="117"/>
      <c r="FS38" s="117"/>
      <c r="FT38" s="117"/>
      <c r="FU38" s="117"/>
      <c r="FV38" s="117"/>
      <c r="FW38" s="117"/>
      <c r="FX38" s="117"/>
      <c r="FY38" s="117"/>
      <c r="FZ38" s="117"/>
      <c r="GA38" s="117"/>
      <c r="GB38" s="117"/>
      <c r="GC38" s="117"/>
      <c r="GD38" s="117"/>
      <c r="GE38" s="117"/>
      <c r="GF38" s="117"/>
      <c r="GG38" s="117"/>
      <c r="GH38" s="117"/>
      <c r="GI38" s="117"/>
      <c r="GJ38" s="117"/>
      <c r="GK38" s="117"/>
      <c r="GL38" s="117"/>
      <c r="GM38" s="117"/>
      <c r="GN38" s="117"/>
      <c r="GO38" s="117"/>
      <c r="GP38" s="117"/>
      <c r="GQ38" s="117"/>
      <c r="GR38" s="117"/>
      <c r="GS38" s="117"/>
      <c r="GT38" s="117"/>
      <c r="GU38" s="117"/>
      <c r="GV38" s="117"/>
      <c r="GW38" s="117"/>
      <c r="GX38" s="117"/>
      <c r="GY38" s="117"/>
      <c r="GZ38" s="117"/>
      <c r="HA38" s="117"/>
      <c r="HB38" s="117"/>
      <c r="HC38" s="117"/>
      <c r="HD38" s="117"/>
      <c r="HE38" s="117"/>
      <c r="HF38" s="117"/>
      <c r="HG38" s="117"/>
      <c r="HH38" s="117"/>
      <c r="HI38" s="117"/>
      <c r="HJ38" s="117"/>
      <c r="HK38" s="117"/>
      <c r="HL38" s="117"/>
      <c r="HM38" s="117"/>
      <c r="HN38" s="117"/>
      <c r="HO38" s="117"/>
      <c r="HP38" s="117"/>
      <c r="HQ38" s="117"/>
      <c r="HR38" s="117"/>
      <c r="HS38" s="117"/>
      <c r="HT38" s="117"/>
      <c r="HU38" s="117"/>
      <c r="HV38" s="117"/>
      <c r="HW38" s="117"/>
      <c r="HX38" s="117"/>
      <c r="HY38" s="117"/>
      <c r="HZ38" s="117"/>
      <c r="IA38" s="117"/>
      <c r="IB38" s="117"/>
      <c r="IC38" s="117"/>
      <c r="ID38" s="117"/>
      <c r="IE38" s="117"/>
      <c r="IF38" s="117"/>
      <c r="IG38" s="117"/>
      <c r="IH38" s="117"/>
      <c r="II38" s="117"/>
      <c r="IJ38" s="117"/>
      <c r="IK38" s="117"/>
      <c r="IL38" s="117"/>
      <c r="IM38" s="117"/>
      <c r="IN38" s="117"/>
      <c r="IO38" s="117"/>
      <c r="IP38" s="117"/>
      <c r="IQ38" s="117"/>
      <c r="IR38" s="117"/>
      <c r="IS38" s="117"/>
      <c r="IT38" s="117"/>
      <c r="IU38" s="117"/>
      <c r="IV38" s="117"/>
      <c r="IW38" s="117"/>
      <c r="IX38" s="117"/>
      <c r="IY38" s="117"/>
      <c r="IZ38" s="117"/>
      <c r="JA38" s="117"/>
      <c r="JB38" s="117"/>
      <c r="JC38" s="117"/>
      <c r="JD38" s="117"/>
      <c r="JE38" s="117"/>
      <c r="JF38" s="117"/>
      <c r="JG38" s="117"/>
      <c r="JH38" s="117"/>
      <c r="JI38" s="117"/>
      <c r="JJ38" s="117"/>
      <c r="JK38" s="117"/>
      <c r="JL38" s="117"/>
      <c r="JM38" s="117"/>
      <c r="JN38" s="117"/>
      <c r="JO38" s="117"/>
      <c r="JP38" s="117"/>
      <c r="JQ38" s="117"/>
      <c r="JR38" s="117"/>
      <c r="JS38" s="117"/>
      <c r="JT38" s="117"/>
      <c r="JU38" s="117"/>
      <c r="JV38" s="117"/>
      <c r="JW38" s="117"/>
      <c r="JX38" s="117"/>
      <c r="JY38" s="117"/>
      <c r="JZ38" s="117"/>
      <c r="KA38" s="117"/>
      <c r="KB38" s="117"/>
      <c r="KC38" s="117"/>
      <c r="KD38" s="117"/>
      <c r="KE38" s="117"/>
      <c r="KF38" s="117"/>
      <c r="KG38" s="117"/>
      <c r="KH38" s="117"/>
      <c r="KI38" s="117"/>
      <c r="KJ38" s="117"/>
      <c r="KK38" s="117"/>
      <c r="KL38" s="117"/>
      <c r="KM38" s="117"/>
      <c r="KN38" s="117"/>
      <c r="KO38" s="117"/>
      <c r="KP38" s="117"/>
      <c r="KQ38" s="117"/>
      <c r="KR38" s="117"/>
      <c r="KS38" s="117"/>
      <c r="KT38" s="117"/>
      <c r="KU38" s="117"/>
      <c r="KV38" s="117"/>
      <c r="KW38" s="117"/>
      <c r="KX38" s="117"/>
      <c r="KY38" s="117"/>
      <c r="KZ38" s="117"/>
      <c r="LA38" s="117"/>
      <c r="LB38" s="117"/>
      <c r="LC38" s="117"/>
      <c r="LD38" s="117"/>
      <c r="LE38" s="117"/>
      <c r="LF38" s="117"/>
      <c r="LG38" s="117"/>
      <c r="LH38" s="117"/>
      <c r="LI38" s="117"/>
      <c r="LJ38" s="117"/>
      <c r="LK38" s="117"/>
      <c r="LL38" s="117"/>
      <c r="LM38" s="117"/>
      <c r="LN38" s="117"/>
      <c r="LO38" s="117"/>
      <c r="LP38" s="117"/>
      <c r="LQ38" s="117"/>
      <c r="LR38" s="117"/>
      <c r="LS38" s="117"/>
      <c r="LT38" s="117"/>
      <c r="LU38" s="117"/>
      <c r="LV38" s="117"/>
      <c r="LW38" s="117"/>
      <c r="LX38" s="117"/>
      <c r="LY38" s="117"/>
      <c r="LZ38" s="117"/>
      <c r="MA38" s="117"/>
      <c r="MB38" s="117"/>
      <c r="MC38" s="117"/>
      <c r="MD38" s="117"/>
      <c r="ME38" s="117"/>
      <c r="MF38" s="117"/>
      <c r="MG38" s="117"/>
      <c r="MH38" s="117"/>
      <c r="MI38" s="117"/>
      <c r="MJ38" s="117"/>
      <c r="MK38" s="117"/>
      <c r="ML38" s="117"/>
      <c r="MM38" s="117"/>
      <c r="MN38" s="117"/>
      <c r="MO38" s="117"/>
      <c r="MP38" s="117"/>
      <c r="MQ38" s="117"/>
      <c r="MR38" s="117"/>
      <c r="MS38" s="117"/>
      <c r="MT38" s="117"/>
      <c r="MU38" s="117"/>
      <c r="MV38" s="117"/>
      <c r="MW38" s="117"/>
      <c r="MX38" s="117"/>
      <c r="MY38" s="117"/>
      <c r="MZ38" s="117"/>
      <c r="NA38" s="117"/>
      <c r="NB38" s="117"/>
      <c r="NC38" s="117"/>
      <c r="ND38" s="117"/>
      <c r="NE38" s="117"/>
      <c r="NF38" s="117"/>
      <c r="NG38" s="117"/>
      <c r="NH38" s="117"/>
      <c r="NI38" s="117"/>
      <c r="NJ38" s="117"/>
      <c r="NK38" s="117"/>
      <c r="NL38" s="117"/>
      <c r="NM38" s="117"/>
      <c r="NN38" s="117"/>
      <c r="NO38" s="117"/>
      <c r="NP38" s="117"/>
      <c r="NQ38" s="117"/>
      <c r="NR38" s="117"/>
      <c r="NS38" s="117"/>
      <c r="NT38" s="117"/>
      <c r="NU38" s="117"/>
      <c r="NV38" s="117"/>
      <c r="NW38" s="117"/>
      <c r="NX38" s="117"/>
      <c r="NY38" s="117"/>
      <c r="NZ38" s="117"/>
      <c r="OA38" s="117"/>
      <c r="OB38" s="117"/>
      <c r="OC38" s="117"/>
      <c r="OD38" s="117"/>
      <c r="OE38" s="117"/>
      <c r="OF38" s="117"/>
      <c r="OG38" s="117"/>
      <c r="OH38" s="117"/>
      <c r="OI38" s="117"/>
      <c r="OJ38" s="117"/>
      <c r="OK38" s="117"/>
      <c r="OL38" s="117"/>
      <c r="OM38" s="117"/>
      <c r="ON38" s="117"/>
      <c r="OO38" s="117"/>
      <c r="OP38" s="117"/>
      <c r="OQ38" s="117"/>
      <c r="OR38" s="117"/>
      <c r="OS38" s="117"/>
      <c r="OT38" s="117"/>
      <c r="OU38" s="117"/>
      <c r="OV38" s="117"/>
      <c r="OW38" s="117"/>
      <c r="OX38" s="117"/>
      <c r="OY38" s="117"/>
      <c r="OZ38" s="117"/>
      <c r="PA38" s="117"/>
      <c r="PB38" s="117"/>
      <c r="PC38" s="117"/>
      <c r="PD38" s="117"/>
      <c r="PE38" s="117"/>
      <c r="PF38" s="117"/>
      <c r="PG38" s="117"/>
      <c r="PH38" s="117"/>
      <c r="PI38" s="117"/>
      <c r="PJ38" s="117"/>
      <c r="PK38" s="117"/>
      <c r="PL38" s="117"/>
      <c r="PM38" s="117"/>
      <c r="PN38" s="117"/>
      <c r="PO38" s="117"/>
      <c r="PP38" s="117"/>
      <c r="PQ38" s="117"/>
      <c r="PR38" s="117"/>
      <c r="PS38" s="117"/>
      <c r="PT38" s="117"/>
      <c r="PU38" s="117"/>
      <c r="PV38" s="117"/>
      <c r="PW38" s="117"/>
      <c r="PX38" s="117"/>
      <c r="PY38" s="117"/>
      <c r="PZ38" s="117"/>
      <c r="QA38" s="117"/>
      <c r="QB38" s="117"/>
      <c r="QC38" s="117"/>
      <c r="QD38" s="117"/>
      <c r="QE38" s="117"/>
      <c r="QF38" s="117"/>
      <c r="QG38" s="117"/>
      <c r="QH38" s="117"/>
      <c r="QI38" s="117"/>
      <c r="QJ38" s="117"/>
      <c r="QK38" s="117"/>
      <c r="QL38" s="117"/>
      <c r="QM38" s="117"/>
      <c r="QN38" s="117"/>
      <c r="QO38" s="117"/>
      <c r="QP38" s="117"/>
      <c r="QQ38" s="117"/>
      <c r="QR38" s="117"/>
      <c r="QS38" s="117"/>
      <c r="QT38" s="117"/>
      <c r="QU38" s="117"/>
      <c r="QV38" s="117"/>
      <c r="QW38" s="117"/>
      <c r="QX38" s="117"/>
      <c r="QY38" s="117"/>
      <c r="QZ38" s="117"/>
      <c r="RA38" s="117"/>
      <c r="RB38" s="117"/>
      <c r="RC38" s="117"/>
      <c r="RD38" s="117"/>
      <c r="RE38" s="117"/>
      <c r="RF38" s="117"/>
      <c r="RG38" s="117"/>
      <c r="RH38" s="117"/>
      <c r="RI38" s="117"/>
      <c r="RJ38" s="117"/>
      <c r="RK38" s="117"/>
      <c r="RL38" s="117"/>
      <c r="RM38" s="117"/>
      <c r="RN38" s="117"/>
      <c r="RO38" s="117"/>
      <c r="RP38" s="117"/>
      <c r="RQ38" s="117"/>
      <c r="RR38" s="117"/>
      <c r="RS38" s="117"/>
      <c r="RT38" s="117"/>
      <c r="RU38" s="117"/>
      <c r="RV38" s="117"/>
      <c r="RW38" s="117"/>
      <c r="RX38" s="117"/>
      <c r="RY38" s="117"/>
      <c r="RZ38" s="117"/>
      <c r="SA38" s="117"/>
      <c r="SB38" s="117"/>
      <c r="SC38" s="117"/>
      <c r="SD38" s="117"/>
      <c r="SE38" s="117"/>
      <c r="SF38" s="117"/>
      <c r="SG38" s="117"/>
      <c r="SH38" s="117"/>
      <c r="SI38" s="117"/>
      <c r="SJ38" s="117"/>
      <c r="SK38" s="117"/>
      <c r="SL38" s="117"/>
      <c r="SM38" s="117"/>
      <c r="SN38" s="117"/>
      <c r="SO38" s="117"/>
      <c r="SP38" s="117"/>
      <c r="SQ38" s="117"/>
      <c r="SR38" s="117"/>
      <c r="SS38" s="117"/>
      <c r="ST38" s="117"/>
      <c r="SU38" s="117"/>
      <c r="SV38" s="117"/>
      <c r="SW38" s="117"/>
      <c r="SX38" s="117"/>
      <c r="SY38" s="117"/>
      <c r="SZ38" s="117"/>
      <c r="TA38" s="117"/>
      <c r="TB38" s="117"/>
      <c r="TC38" s="117"/>
      <c r="TD38" s="117"/>
      <c r="TE38" s="117"/>
      <c r="TF38" s="117"/>
      <c r="TG38" s="117"/>
      <c r="TH38" s="117"/>
      <c r="TI38" s="117"/>
      <c r="TJ38" s="117"/>
      <c r="TK38" s="117"/>
      <c r="TL38" s="117"/>
      <c r="TM38" s="117"/>
      <c r="TN38" s="117"/>
      <c r="TO38" s="117"/>
      <c r="TP38" s="117"/>
      <c r="TQ38" s="117"/>
      <c r="TR38" s="117"/>
      <c r="TS38" s="117"/>
      <c r="TT38" s="117"/>
      <c r="TU38" s="117"/>
      <c r="TV38" s="117"/>
      <c r="TW38" s="117"/>
      <c r="TX38" s="117"/>
      <c r="TY38" s="117"/>
      <c r="TZ38" s="117"/>
      <c r="UA38" s="117"/>
      <c r="UB38" s="117"/>
      <c r="UC38" s="117"/>
      <c r="UD38" s="117"/>
      <c r="UE38" s="117"/>
      <c r="UF38" s="117"/>
      <c r="UG38" s="117"/>
      <c r="UH38" s="117"/>
      <c r="UI38" s="117"/>
      <c r="UJ38" s="117"/>
      <c r="UK38" s="117"/>
      <c r="UL38" s="117"/>
      <c r="UM38" s="117"/>
      <c r="UN38" s="117"/>
      <c r="UO38" s="117"/>
      <c r="UP38" s="117"/>
      <c r="UQ38" s="117"/>
      <c r="UR38" s="117"/>
      <c r="US38" s="117"/>
      <c r="UT38" s="117"/>
      <c r="UU38" s="117"/>
      <c r="UV38" s="117"/>
      <c r="UW38" s="117"/>
      <c r="UX38" s="117"/>
      <c r="UY38" s="117"/>
      <c r="UZ38" s="117"/>
      <c r="VA38" s="117"/>
      <c r="VB38" s="117"/>
      <c r="VC38" s="117"/>
      <c r="VD38" s="117"/>
      <c r="VE38" s="117"/>
      <c r="VF38" s="117"/>
      <c r="VG38" s="117"/>
      <c r="VH38" s="117"/>
      <c r="VI38" s="117"/>
      <c r="VJ38" s="117"/>
      <c r="VK38" s="117"/>
      <c r="VL38" s="117"/>
      <c r="VM38" s="117"/>
      <c r="VN38" s="117"/>
      <c r="VO38" s="117"/>
      <c r="VP38" s="117"/>
      <c r="VQ38" s="117"/>
      <c r="VR38" s="117"/>
      <c r="VS38" s="117"/>
      <c r="VT38" s="117"/>
      <c r="VU38" s="117"/>
      <c r="VV38" s="117"/>
      <c r="VW38" s="117"/>
      <c r="VX38" s="117"/>
      <c r="VY38" s="117"/>
      <c r="VZ38" s="117"/>
      <c r="WA38" s="117"/>
      <c r="WB38" s="117"/>
      <c r="WC38" s="117"/>
      <c r="WD38" s="117"/>
      <c r="WE38" s="117"/>
      <c r="WF38" s="117"/>
      <c r="WG38" s="117"/>
      <c r="WH38" s="117"/>
      <c r="WI38" s="117"/>
      <c r="WJ38" s="117"/>
      <c r="WK38" s="117"/>
      <c r="WL38" s="117"/>
      <c r="WM38" s="117"/>
      <c r="WN38" s="117"/>
      <c r="WO38" s="117"/>
      <c r="WP38" s="117"/>
      <c r="WQ38" s="117"/>
      <c r="WR38" s="117"/>
      <c r="WS38" s="117"/>
      <c r="WT38" s="117"/>
      <c r="WU38" s="117"/>
      <c r="WV38" s="117"/>
      <c r="WW38" s="117"/>
      <c r="WX38" s="117"/>
      <c r="WY38" s="117"/>
      <c r="WZ38" s="117"/>
      <c r="XA38" s="117"/>
      <c r="XB38" s="117"/>
      <c r="XC38" s="117"/>
      <c r="XD38" s="117"/>
      <c r="XE38" s="117"/>
      <c r="XF38" s="117"/>
      <c r="XG38" s="117"/>
      <c r="XH38" s="117"/>
      <c r="XI38" s="117"/>
      <c r="XJ38" s="117"/>
      <c r="XK38" s="117"/>
      <c r="XL38" s="117"/>
      <c r="XM38" s="117"/>
      <c r="XN38" s="117"/>
      <c r="XO38" s="117"/>
      <c r="XP38" s="117"/>
      <c r="XQ38" s="117"/>
      <c r="XR38" s="117"/>
      <c r="XS38" s="117"/>
      <c r="XT38" s="117"/>
      <c r="XU38" s="117"/>
      <c r="XV38" s="117"/>
      <c r="XW38" s="117"/>
      <c r="XX38" s="117"/>
      <c r="XY38" s="117"/>
      <c r="XZ38" s="117"/>
      <c r="YA38" s="117"/>
      <c r="YB38" s="117"/>
      <c r="YC38" s="117"/>
      <c r="YD38" s="117"/>
      <c r="YE38" s="117"/>
      <c r="YF38" s="117"/>
      <c r="YG38" s="117"/>
      <c r="YH38" s="117"/>
      <c r="YI38" s="117"/>
      <c r="YJ38" s="117"/>
      <c r="YK38" s="117"/>
      <c r="YL38" s="117"/>
      <c r="YM38" s="117"/>
      <c r="YN38" s="117"/>
      <c r="YO38" s="117"/>
      <c r="YP38" s="117"/>
      <c r="YQ38" s="117"/>
      <c r="YR38" s="117"/>
      <c r="YS38" s="117"/>
      <c r="YT38" s="117"/>
      <c r="YU38" s="117"/>
      <c r="YV38" s="117"/>
      <c r="YW38" s="117"/>
      <c r="YX38" s="117"/>
      <c r="YY38" s="117"/>
      <c r="YZ38" s="117"/>
      <c r="ZA38" s="117"/>
      <c r="ZB38" s="117"/>
      <c r="ZC38" s="117"/>
      <c r="ZD38" s="117"/>
      <c r="ZE38" s="117"/>
      <c r="ZF38" s="117"/>
      <c r="ZG38" s="117"/>
      <c r="ZH38" s="117"/>
      <c r="ZI38" s="117"/>
      <c r="ZJ38" s="117"/>
      <c r="ZK38" s="117"/>
      <c r="ZL38" s="117"/>
      <c r="ZM38" s="117"/>
      <c r="ZN38" s="117"/>
      <c r="ZO38" s="117"/>
      <c r="ZP38" s="117"/>
      <c r="ZQ38" s="117"/>
      <c r="ZR38" s="117"/>
      <c r="ZS38" s="117"/>
      <c r="ZT38" s="117"/>
      <c r="ZU38" s="117"/>
      <c r="ZV38" s="117"/>
      <c r="ZW38" s="117"/>
      <c r="ZX38" s="117"/>
      <c r="ZY38" s="117"/>
      <c r="ZZ38" s="117"/>
      <c r="AAA38" s="117"/>
      <c r="AAB38" s="117"/>
      <c r="AAC38" s="117"/>
      <c r="AAD38" s="117"/>
      <c r="AAE38" s="117"/>
      <c r="AAF38" s="117"/>
      <c r="AAG38" s="117"/>
      <c r="AAH38" s="117"/>
      <c r="AAI38" s="117"/>
      <c r="AAJ38" s="117"/>
      <c r="AAK38" s="117"/>
      <c r="AAL38" s="117"/>
      <c r="AAM38" s="117"/>
      <c r="AAN38" s="117"/>
      <c r="AAO38" s="117"/>
      <c r="AAP38" s="117"/>
      <c r="AAQ38" s="117"/>
      <c r="AAR38" s="117"/>
      <c r="AAS38" s="117"/>
      <c r="AAT38" s="117"/>
      <c r="AAU38" s="117"/>
      <c r="AAV38" s="117"/>
      <c r="AAW38" s="117"/>
      <c r="AAX38" s="117"/>
      <c r="AAY38" s="117"/>
      <c r="AAZ38" s="117"/>
      <c r="ABA38" s="117"/>
      <c r="ABB38" s="117"/>
      <c r="ABC38" s="117"/>
      <c r="ABD38" s="117"/>
      <c r="ABE38" s="117"/>
      <c r="ABF38" s="117"/>
      <c r="ABG38" s="117"/>
      <c r="ABH38" s="117"/>
      <c r="ABI38" s="117"/>
      <c r="ABJ38" s="117"/>
      <c r="ABK38" s="117"/>
      <c r="ABL38" s="117"/>
      <c r="ABM38" s="117"/>
      <c r="ABN38" s="117"/>
      <c r="ABO38" s="117"/>
      <c r="ABP38" s="117"/>
      <c r="ABQ38" s="117"/>
      <c r="ABR38" s="117"/>
      <c r="ABS38" s="117"/>
      <c r="ABT38" s="117"/>
      <c r="ABU38" s="117"/>
      <c r="ABV38" s="117"/>
      <c r="ABW38" s="117"/>
      <c r="ABX38" s="117"/>
      <c r="ABY38" s="117"/>
      <c r="ABZ38" s="117"/>
      <c r="ACA38" s="117"/>
      <c r="ACB38" s="117"/>
      <c r="ACC38" s="117"/>
      <c r="ACD38" s="117"/>
      <c r="ACE38" s="117"/>
      <c r="ACF38" s="117"/>
      <c r="ACG38" s="117"/>
      <c r="ACH38" s="117"/>
      <c r="ACI38" s="117"/>
      <c r="ACJ38" s="117"/>
      <c r="ACK38" s="117"/>
      <c r="ACL38" s="117"/>
      <c r="ACM38" s="117"/>
      <c r="ACN38" s="117"/>
      <c r="ACO38" s="117"/>
      <c r="ACP38" s="117"/>
      <c r="ACQ38" s="117"/>
      <c r="ACR38" s="117"/>
      <c r="ACS38" s="117"/>
      <c r="ACT38" s="117"/>
      <c r="ACU38" s="117"/>
      <c r="ACV38" s="117"/>
      <c r="ACW38" s="117"/>
      <c r="ACX38" s="117"/>
      <c r="ACY38" s="117"/>
      <c r="ACZ38" s="117"/>
      <c r="ADA38" s="117"/>
      <c r="ADB38" s="117"/>
      <c r="ADC38" s="117"/>
      <c r="ADD38" s="117"/>
      <c r="ADE38" s="117"/>
      <c r="ADF38" s="117"/>
      <c r="ADG38" s="117"/>
      <c r="ADH38" s="117"/>
      <c r="ADI38" s="117"/>
      <c r="ADJ38" s="117"/>
      <c r="ADK38" s="117"/>
      <c r="ADL38" s="117"/>
      <c r="ADM38" s="117"/>
      <c r="ADN38" s="117"/>
      <c r="ADO38" s="117"/>
      <c r="ADP38" s="117"/>
      <c r="ADQ38" s="117"/>
      <c r="ADR38" s="117"/>
      <c r="ADS38" s="117"/>
      <c r="ADT38" s="117"/>
      <c r="ADU38" s="117"/>
      <c r="ADV38" s="117"/>
      <c r="ADW38" s="117"/>
      <c r="ADX38" s="117"/>
      <c r="ADY38" s="117"/>
      <c r="ADZ38" s="117"/>
      <c r="AEA38" s="117"/>
      <c r="AEB38" s="117"/>
      <c r="AEC38" s="117"/>
      <c r="AED38" s="117"/>
      <c r="AEE38" s="117"/>
      <c r="AEF38" s="117"/>
      <c r="AEG38" s="117"/>
      <c r="AEH38" s="117"/>
      <c r="AEI38" s="117"/>
      <c r="AEJ38" s="117"/>
      <c r="AEK38" s="117"/>
      <c r="AEL38" s="117"/>
      <c r="AEM38" s="117"/>
      <c r="AEN38" s="117"/>
      <c r="AEO38" s="117"/>
      <c r="AEP38" s="117"/>
      <c r="AEQ38" s="117"/>
      <c r="AER38" s="117"/>
      <c r="AES38" s="117"/>
      <c r="AET38" s="117"/>
      <c r="AEU38" s="117"/>
      <c r="AEV38" s="117"/>
      <c r="AEW38" s="117"/>
      <c r="AEX38" s="117"/>
      <c r="AEY38" s="117"/>
      <c r="AEZ38" s="117"/>
      <c r="AFA38" s="117"/>
      <c r="AFB38" s="117"/>
      <c r="AFC38" s="117"/>
      <c r="AFD38" s="117"/>
      <c r="AFE38" s="117"/>
      <c r="AFF38" s="117"/>
      <c r="AFG38" s="117"/>
      <c r="AFH38" s="117"/>
      <c r="AFI38" s="117"/>
      <c r="AFJ38" s="117"/>
      <c r="AFK38" s="117"/>
      <c r="AFL38" s="117"/>
      <c r="AFM38" s="117"/>
      <c r="AFN38" s="117"/>
      <c r="AFO38" s="117"/>
      <c r="AFP38" s="117"/>
      <c r="AFQ38" s="117"/>
      <c r="AFR38" s="117"/>
      <c r="AFS38" s="117"/>
      <c r="AFT38" s="117"/>
      <c r="AFU38" s="117"/>
      <c r="AFV38" s="117"/>
      <c r="AFW38" s="117"/>
      <c r="AFX38" s="117"/>
      <c r="AFY38" s="117"/>
      <c r="AFZ38" s="117"/>
      <c r="AGA38" s="117"/>
      <c r="AGB38" s="117"/>
      <c r="AGC38" s="117"/>
      <c r="AGD38" s="117"/>
      <c r="AGE38" s="117"/>
      <c r="AGF38" s="117"/>
      <c r="AGG38" s="117"/>
      <c r="AGH38" s="117"/>
      <c r="AGI38" s="117"/>
      <c r="AGJ38" s="117"/>
      <c r="AGK38" s="117"/>
      <c r="AGL38" s="117"/>
      <c r="AGM38" s="117"/>
      <c r="AGN38" s="117"/>
      <c r="AGO38" s="117"/>
      <c r="AGP38" s="117"/>
      <c r="AGQ38" s="117"/>
      <c r="AGR38" s="117"/>
      <c r="AGS38" s="117"/>
      <c r="AGT38" s="117"/>
      <c r="AGU38" s="117"/>
      <c r="AGV38" s="117"/>
      <c r="AGW38" s="117"/>
      <c r="AGX38" s="117"/>
      <c r="AGY38" s="117"/>
      <c r="AGZ38" s="117"/>
      <c r="AHA38" s="117"/>
      <c r="AHB38" s="117"/>
      <c r="AHC38" s="117"/>
      <c r="AHD38" s="117"/>
      <c r="AHE38" s="117"/>
      <c r="AHF38" s="117"/>
      <c r="AHG38" s="117"/>
      <c r="AHH38" s="117"/>
      <c r="AHI38" s="117"/>
      <c r="AHJ38" s="117"/>
      <c r="AHK38" s="117"/>
      <c r="AHL38" s="117"/>
      <c r="AHM38" s="117"/>
      <c r="AHN38" s="117"/>
      <c r="AHO38" s="117"/>
      <c r="AHP38" s="117"/>
      <c r="AHQ38" s="117"/>
      <c r="AHR38" s="117"/>
      <c r="AHS38" s="117"/>
      <c r="AHT38" s="117"/>
      <c r="AHU38" s="117"/>
      <c r="AHV38" s="117"/>
      <c r="AHW38" s="117"/>
      <c r="AHX38" s="117"/>
      <c r="AHY38" s="117"/>
      <c r="AHZ38" s="117"/>
      <c r="AIA38" s="117"/>
      <c r="AIB38" s="117"/>
      <c r="AIC38" s="117"/>
      <c r="AID38" s="117"/>
      <c r="AIE38" s="117"/>
      <c r="AIF38" s="117"/>
      <c r="AIG38" s="117"/>
      <c r="AIH38" s="117"/>
      <c r="AII38" s="117"/>
      <c r="AIJ38" s="117"/>
      <c r="AIK38" s="117"/>
      <c r="AIL38" s="117"/>
      <c r="AIM38" s="117"/>
      <c r="AIN38" s="117"/>
      <c r="AIO38" s="117"/>
      <c r="AIP38" s="117"/>
      <c r="AIQ38" s="117"/>
      <c r="AIR38" s="117"/>
      <c r="AIS38" s="117"/>
      <c r="AIT38" s="117"/>
      <c r="AIU38" s="117"/>
      <c r="AIV38" s="117"/>
      <c r="AIW38" s="117"/>
      <c r="AIX38" s="117"/>
      <c r="AIY38" s="117"/>
      <c r="AIZ38" s="117"/>
      <c r="AJA38" s="117"/>
      <c r="AJB38" s="117"/>
      <c r="AJC38" s="117"/>
      <c r="AJD38" s="117"/>
      <c r="AJE38" s="117"/>
      <c r="AJF38" s="117"/>
      <c r="AJG38" s="117"/>
      <c r="AJH38" s="117"/>
      <c r="AJI38" s="117"/>
      <c r="AJJ38" s="117"/>
      <c r="AJK38" s="117"/>
      <c r="AJL38" s="117"/>
      <c r="AJM38" s="117"/>
      <c r="AJN38" s="117"/>
      <c r="AJO38" s="117"/>
      <c r="AJP38" s="117"/>
      <c r="AJQ38" s="117"/>
      <c r="AJR38" s="117"/>
      <c r="AJS38" s="117"/>
      <c r="AJT38" s="117"/>
      <c r="AJU38" s="117"/>
      <c r="AJV38" s="117"/>
      <c r="AJW38" s="117"/>
      <c r="AJX38" s="117"/>
      <c r="AJY38" s="117"/>
      <c r="AJZ38" s="117"/>
      <c r="AKA38" s="117"/>
      <c r="AKB38" s="117"/>
      <c r="AKC38" s="117"/>
      <c r="AKD38" s="117"/>
      <c r="AKE38" s="117"/>
      <c r="AKF38" s="117"/>
      <c r="AKG38" s="117"/>
      <c r="AKH38" s="117"/>
      <c r="AKI38" s="117"/>
      <c r="AKJ38" s="117"/>
      <c r="AKK38" s="117"/>
      <c r="AKL38" s="117"/>
      <c r="AKM38" s="117"/>
      <c r="AKN38" s="117"/>
      <c r="AKO38" s="117"/>
      <c r="AKP38" s="117"/>
      <c r="AKQ38" s="117"/>
      <c r="AKR38" s="117"/>
      <c r="AKS38" s="117"/>
      <c r="AKT38" s="117"/>
      <c r="AKU38" s="117"/>
      <c r="AKV38" s="117"/>
      <c r="AKW38" s="117"/>
      <c r="AKX38" s="117"/>
      <c r="AKY38" s="117"/>
      <c r="AKZ38" s="117"/>
      <c r="ALA38" s="117"/>
      <c r="ALB38" s="117"/>
      <c r="ALC38" s="117"/>
      <c r="ALD38" s="117"/>
      <c r="ALE38" s="117"/>
      <c r="ALF38" s="117"/>
      <c r="ALG38" s="117"/>
      <c r="ALH38" s="117"/>
      <c r="ALI38" s="117"/>
      <c r="ALJ38" s="117"/>
      <c r="ALK38" s="117"/>
      <c r="ALL38" s="117"/>
      <c r="ALM38" s="117"/>
      <c r="ALN38" s="117"/>
      <c r="ALO38" s="117"/>
      <c r="ALP38" s="117"/>
      <c r="ALQ38" s="117"/>
      <c r="ALR38" s="117"/>
      <c r="ALS38" s="117"/>
      <c r="ALT38" s="117"/>
      <c r="ALU38" s="117"/>
      <c r="ALV38" s="117"/>
      <c r="ALW38" s="117"/>
      <c r="ALX38" s="117"/>
      <c r="ALY38" s="117"/>
      <c r="ALZ38" s="117"/>
      <c r="AMA38" s="117"/>
      <c r="AMB38" s="117"/>
      <c r="AMC38" s="117"/>
      <c r="AMD38" s="117"/>
      <c r="AME38" s="117"/>
      <c r="AMF38" s="117"/>
      <c r="AMG38" s="117"/>
      <c r="AMH38" s="117"/>
      <c r="AMI38" s="117"/>
      <c r="AMJ38" s="117"/>
      <c r="AMK38" s="117"/>
      <c r="AML38" s="117"/>
    </row>
    <row r="39" spans="1:1026" ht="15.75">
      <c r="A39" s="109"/>
      <c r="B39" s="112" t="s">
        <v>61</v>
      </c>
      <c r="C39" s="141"/>
      <c r="D39" s="110" t="s">
        <v>59</v>
      </c>
      <c r="E39" s="135"/>
      <c r="F39" s="135"/>
      <c r="G39" s="136"/>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7"/>
      <c r="CQ39" s="117"/>
      <c r="CR39" s="117"/>
      <c r="CS39" s="117"/>
      <c r="CT39" s="117"/>
      <c r="CU39" s="117"/>
      <c r="CV39" s="117"/>
      <c r="CW39" s="117"/>
      <c r="CX39" s="117"/>
      <c r="CY39" s="117"/>
      <c r="CZ39" s="117"/>
      <c r="DA39" s="117"/>
      <c r="DB39" s="117"/>
      <c r="DC39" s="117"/>
      <c r="DD39" s="117"/>
      <c r="DE39" s="117"/>
      <c r="DF39" s="117"/>
      <c r="DG39" s="117"/>
      <c r="DH39" s="117"/>
      <c r="DI39" s="117"/>
      <c r="DJ39" s="117"/>
      <c r="DK39" s="117"/>
      <c r="DL39" s="117"/>
      <c r="DM39" s="117"/>
      <c r="DN39" s="117"/>
      <c r="DO39" s="117"/>
      <c r="DP39" s="117"/>
      <c r="DQ39" s="117"/>
      <c r="DR39" s="117"/>
      <c r="DS39" s="117"/>
      <c r="DT39" s="117"/>
      <c r="DU39" s="117"/>
      <c r="DV39" s="117"/>
      <c r="DW39" s="117"/>
      <c r="DX39" s="117"/>
      <c r="DY39" s="117"/>
      <c r="DZ39" s="117"/>
      <c r="EA39" s="117"/>
      <c r="EB39" s="117"/>
      <c r="EC39" s="117"/>
      <c r="ED39" s="117"/>
      <c r="EE39" s="117"/>
      <c r="EF39" s="117"/>
      <c r="EG39" s="117"/>
      <c r="EH39" s="117"/>
      <c r="EI39" s="117"/>
      <c r="EJ39" s="117"/>
      <c r="EK39" s="117"/>
      <c r="EL39" s="117"/>
      <c r="EM39" s="117"/>
      <c r="EN39" s="117"/>
      <c r="EO39" s="117"/>
      <c r="EP39" s="117"/>
      <c r="EQ39" s="117"/>
      <c r="ER39" s="117"/>
      <c r="ES39" s="117"/>
      <c r="ET39" s="117"/>
      <c r="EU39" s="117"/>
      <c r="EV39" s="117"/>
      <c r="EW39" s="117"/>
      <c r="EX39" s="117"/>
      <c r="EY39" s="117"/>
      <c r="EZ39" s="117"/>
      <c r="FA39" s="117"/>
      <c r="FB39" s="117"/>
      <c r="FC39" s="117"/>
      <c r="FD39" s="117"/>
      <c r="FE39" s="117"/>
      <c r="FF39" s="117"/>
      <c r="FG39" s="117"/>
      <c r="FH39" s="117"/>
      <c r="FI39" s="117"/>
      <c r="FJ39" s="117"/>
      <c r="FK39" s="117"/>
      <c r="FL39" s="117"/>
      <c r="FM39" s="117"/>
      <c r="FN39" s="117"/>
      <c r="FO39" s="117"/>
      <c r="FP39" s="117"/>
      <c r="FQ39" s="117"/>
      <c r="FR39" s="117"/>
      <c r="FS39" s="117"/>
      <c r="FT39" s="117"/>
      <c r="FU39" s="117"/>
      <c r="FV39" s="117"/>
      <c r="FW39" s="117"/>
      <c r="FX39" s="117"/>
      <c r="FY39" s="117"/>
      <c r="FZ39" s="117"/>
      <c r="GA39" s="117"/>
      <c r="GB39" s="117"/>
      <c r="GC39" s="117"/>
      <c r="GD39" s="117"/>
      <c r="GE39" s="117"/>
      <c r="GF39" s="117"/>
      <c r="GG39" s="117"/>
      <c r="GH39" s="117"/>
      <c r="GI39" s="117"/>
      <c r="GJ39" s="117"/>
      <c r="GK39" s="117"/>
      <c r="GL39" s="117"/>
      <c r="GM39" s="117"/>
      <c r="GN39" s="117"/>
      <c r="GO39" s="117"/>
      <c r="GP39" s="117"/>
      <c r="GQ39" s="117"/>
      <c r="GR39" s="117"/>
      <c r="GS39" s="117"/>
      <c r="GT39" s="117"/>
      <c r="GU39" s="117"/>
      <c r="GV39" s="117"/>
      <c r="GW39" s="117"/>
      <c r="GX39" s="117"/>
      <c r="GY39" s="117"/>
      <c r="GZ39" s="117"/>
      <c r="HA39" s="117"/>
      <c r="HB39" s="117"/>
      <c r="HC39" s="117"/>
      <c r="HD39" s="117"/>
      <c r="HE39" s="117"/>
      <c r="HF39" s="117"/>
      <c r="HG39" s="117"/>
      <c r="HH39" s="117"/>
      <c r="HI39" s="117"/>
      <c r="HJ39" s="117"/>
      <c r="HK39" s="117"/>
      <c r="HL39" s="117"/>
      <c r="HM39" s="117"/>
      <c r="HN39" s="117"/>
      <c r="HO39" s="117"/>
      <c r="HP39" s="117"/>
      <c r="HQ39" s="117"/>
      <c r="HR39" s="117"/>
      <c r="HS39" s="117"/>
      <c r="HT39" s="117"/>
      <c r="HU39" s="117"/>
      <c r="HV39" s="117"/>
      <c r="HW39" s="117"/>
      <c r="HX39" s="117"/>
      <c r="HY39" s="117"/>
      <c r="HZ39" s="117"/>
      <c r="IA39" s="117"/>
      <c r="IB39" s="117"/>
      <c r="IC39" s="117"/>
      <c r="ID39" s="117"/>
      <c r="IE39" s="117"/>
      <c r="IF39" s="117"/>
      <c r="IG39" s="117"/>
      <c r="IH39" s="117"/>
      <c r="II39" s="117"/>
      <c r="IJ39" s="117"/>
      <c r="IK39" s="117"/>
      <c r="IL39" s="117"/>
      <c r="IM39" s="117"/>
      <c r="IN39" s="117"/>
      <c r="IO39" s="117"/>
      <c r="IP39" s="117"/>
      <c r="IQ39" s="117"/>
      <c r="IR39" s="117"/>
      <c r="IS39" s="117"/>
      <c r="IT39" s="117"/>
      <c r="IU39" s="117"/>
      <c r="IV39" s="117"/>
      <c r="IW39" s="117"/>
      <c r="IX39" s="117"/>
      <c r="IY39" s="117"/>
      <c r="IZ39" s="117"/>
      <c r="JA39" s="117"/>
      <c r="JB39" s="117"/>
      <c r="JC39" s="117"/>
      <c r="JD39" s="117"/>
      <c r="JE39" s="117"/>
      <c r="JF39" s="117"/>
      <c r="JG39" s="117"/>
      <c r="JH39" s="117"/>
      <c r="JI39" s="117"/>
      <c r="JJ39" s="117"/>
      <c r="JK39" s="117"/>
      <c r="JL39" s="117"/>
      <c r="JM39" s="117"/>
      <c r="JN39" s="117"/>
      <c r="JO39" s="117"/>
      <c r="JP39" s="117"/>
      <c r="JQ39" s="117"/>
      <c r="JR39" s="117"/>
      <c r="JS39" s="117"/>
      <c r="JT39" s="117"/>
      <c r="JU39" s="117"/>
      <c r="JV39" s="117"/>
      <c r="JW39" s="117"/>
      <c r="JX39" s="117"/>
      <c r="JY39" s="117"/>
      <c r="JZ39" s="117"/>
      <c r="KA39" s="117"/>
      <c r="KB39" s="117"/>
      <c r="KC39" s="117"/>
      <c r="KD39" s="117"/>
      <c r="KE39" s="117"/>
      <c r="KF39" s="117"/>
      <c r="KG39" s="117"/>
      <c r="KH39" s="117"/>
      <c r="KI39" s="117"/>
      <c r="KJ39" s="117"/>
      <c r="KK39" s="117"/>
      <c r="KL39" s="117"/>
      <c r="KM39" s="117"/>
      <c r="KN39" s="117"/>
      <c r="KO39" s="117"/>
      <c r="KP39" s="117"/>
      <c r="KQ39" s="117"/>
      <c r="KR39" s="117"/>
      <c r="KS39" s="117"/>
      <c r="KT39" s="117"/>
      <c r="KU39" s="117"/>
      <c r="KV39" s="117"/>
      <c r="KW39" s="117"/>
      <c r="KX39" s="117"/>
      <c r="KY39" s="117"/>
      <c r="KZ39" s="117"/>
      <c r="LA39" s="117"/>
      <c r="LB39" s="117"/>
      <c r="LC39" s="117"/>
      <c r="LD39" s="117"/>
      <c r="LE39" s="117"/>
      <c r="LF39" s="117"/>
      <c r="LG39" s="117"/>
      <c r="LH39" s="117"/>
      <c r="LI39" s="117"/>
      <c r="LJ39" s="117"/>
      <c r="LK39" s="117"/>
      <c r="LL39" s="117"/>
      <c r="LM39" s="117"/>
      <c r="LN39" s="117"/>
      <c r="LO39" s="117"/>
      <c r="LP39" s="117"/>
      <c r="LQ39" s="117"/>
      <c r="LR39" s="117"/>
      <c r="LS39" s="117"/>
      <c r="LT39" s="117"/>
      <c r="LU39" s="117"/>
      <c r="LV39" s="117"/>
      <c r="LW39" s="117"/>
      <c r="LX39" s="117"/>
      <c r="LY39" s="117"/>
      <c r="LZ39" s="117"/>
      <c r="MA39" s="117"/>
      <c r="MB39" s="117"/>
      <c r="MC39" s="117"/>
      <c r="MD39" s="117"/>
      <c r="ME39" s="117"/>
      <c r="MF39" s="117"/>
      <c r="MG39" s="117"/>
      <c r="MH39" s="117"/>
      <c r="MI39" s="117"/>
      <c r="MJ39" s="117"/>
      <c r="MK39" s="117"/>
      <c r="ML39" s="117"/>
      <c r="MM39" s="117"/>
      <c r="MN39" s="117"/>
      <c r="MO39" s="117"/>
      <c r="MP39" s="117"/>
      <c r="MQ39" s="117"/>
      <c r="MR39" s="117"/>
      <c r="MS39" s="117"/>
      <c r="MT39" s="117"/>
      <c r="MU39" s="117"/>
      <c r="MV39" s="117"/>
      <c r="MW39" s="117"/>
      <c r="MX39" s="117"/>
      <c r="MY39" s="117"/>
      <c r="MZ39" s="117"/>
      <c r="NA39" s="117"/>
      <c r="NB39" s="117"/>
      <c r="NC39" s="117"/>
      <c r="ND39" s="117"/>
      <c r="NE39" s="117"/>
      <c r="NF39" s="117"/>
      <c r="NG39" s="117"/>
      <c r="NH39" s="117"/>
      <c r="NI39" s="117"/>
      <c r="NJ39" s="117"/>
      <c r="NK39" s="117"/>
      <c r="NL39" s="117"/>
      <c r="NM39" s="117"/>
      <c r="NN39" s="117"/>
      <c r="NO39" s="117"/>
      <c r="NP39" s="117"/>
      <c r="NQ39" s="117"/>
      <c r="NR39" s="117"/>
      <c r="NS39" s="117"/>
      <c r="NT39" s="117"/>
      <c r="NU39" s="117"/>
      <c r="NV39" s="117"/>
      <c r="NW39" s="117"/>
      <c r="NX39" s="117"/>
      <c r="NY39" s="117"/>
      <c r="NZ39" s="117"/>
      <c r="OA39" s="117"/>
      <c r="OB39" s="117"/>
      <c r="OC39" s="117"/>
      <c r="OD39" s="117"/>
      <c r="OE39" s="117"/>
      <c r="OF39" s="117"/>
      <c r="OG39" s="117"/>
      <c r="OH39" s="117"/>
      <c r="OI39" s="117"/>
      <c r="OJ39" s="117"/>
      <c r="OK39" s="117"/>
      <c r="OL39" s="117"/>
      <c r="OM39" s="117"/>
      <c r="ON39" s="117"/>
      <c r="OO39" s="117"/>
      <c r="OP39" s="117"/>
      <c r="OQ39" s="117"/>
      <c r="OR39" s="117"/>
      <c r="OS39" s="117"/>
      <c r="OT39" s="117"/>
      <c r="OU39" s="117"/>
      <c r="OV39" s="117"/>
      <c r="OW39" s="117"/>
      <c r="OX39" s="117"/>
      <c r="OY39" s="117"/>
      <c r="OZ39" s="117"/>
      <c r="PA39" s="117"/>
      <c r="PB39" s="117"/>
      <c r="PC39" s="117"/>
      <c r="PD39" s="117"/>
      <c r="PE39" s="117"/>
      <c r="PF39" s="117"/>
      <c r="PG39" s="117"/>
      <c r="PH39" s="117"/>
      <c r="PI39" s="117"/>
      <c r="PJ39" s="117"/>
      <c r="PK39" s="117"/>
      <c r="PL39" s="117"/>
      <c r="PM39" s="117"/>
      <c r="PN39" s="117"/>
      <c r="PO39" s="117"/>
      <c r="PP39" s="117"/>
      <c r="PQ39" s="117"/>
      <c r="PR39" s="117"/>
      <c r="PS39" s="117"/>
      <c r="PT39" s="117"/>
      <c r="PU39" s="117"/>
      <c r="PV39" s="117"/>
      <c r="PW39" s="117"/>
      <c r="PX39" s="117"/>
      <c r="PY39" s="117"/>
      <c r="PZ39" s="117"/>
      <c r="QA39" s="117"/>
      <c r="QB39" s="117"/>
      <c r="QC39" s="117"/>
      <c r="QD39" s="117"/>
      <c r="QE39" s="117"/>
      <c r="QF39" s="117"/>
      <c r="QG39" s="117"/>
      <c r="QH39" s="117"/>
      <c r="QI39" s="117"/>
      <c r="QJ39" s="117"/>
      <c r="QK39" s="117"/>
      <c r="QL39" s="117"/>
      <c r="QM39" s="117"/>
      <c r="QN39" s="117"/>
      <c r="QO39" s="117"/>
      <c r="QP39" s="117"/>
      <c r="QQ39" s="117"/>
      <c r="QR39" s="117"/>
      <c r="QS39" s="117"/>
      <c r="QT39" s="117"/>
      <c r="QU39" s="117"/>
      <c r="QV39" s="117"/>
      <c r="QW39" s="117"/>
      <c r="QX39" s="117"/>
      <c r="QY39" s="117"/>
      <c r="QZ39" s="117"/>
      <c r="RA39" s="117"/>
      <c r="RB39" s="117"/>
      <c r="RC39" s="117"/>
      <c r="RD39" s="117"/>
      <c r="RE39" s="117"/>
      <c r="RF39" s="117"/>
      <c r="RG39" s="117"/>
      <c r="RH39" s="117"/>
      <c r="RI39" s="117"/>
      <c r="RJ39" s="117"/>
      <c r="RK39" s="117"/>
      <c r="RL39" s="117"/>
      <c r="RM39" s="117"/>
      <c r="RN39" s="117"/>
      <c r="RO39" s="117"/>
      <c r="RP39" s="117"/>
      <c r="RQ39" s="117"/>
      <c r="RR39" s="117"/>
      <c r="RS39" s="117"/>
      <c r="RT39" s="117"/>
      <c r="RU39" s="117"/>
      <c r="RV39" s="117"/>
      <c r="RW39" s="117"/>
      <c r="RX39" s="117"/>
      <c r="RY39" s="117"/>
      <c r="RZ39" s="117"/>
      <c r="SA39" s="117"/>
      <c r="SB39" s="117"/>
      <c r="SC39" s="117"/>
      <c r="SD39" s="117"/>
      <c r="SE39" s="117"/>
      <c r="SF39" s="117"/>
      <c r="SG39" s="117"/>
      <c r="SH39" s="117"/>
      <c r="SI39" s="117"/>
      <c r="SJ39" s="117"/>
      <c r="SK39" s="117"/>
      <c r="SL39" s="117"/>
      <c r="SM39" s="117"/>
      <c r="SN39" s="117"/>
      <c r="SO39" s="117"/>
      <c r="SP39" s="117"/>
      <c r="SQ39" s="117"/>
      <c r="SR39" s="117"/>
      <c r="SS39" s="117"/>
      <c r="ST39" s="117"/>
      <c r="SU39" s="117"/>
      <c r="SV39" s="117"/>
      <c r="SW39" s="117"/>
      <c r="SX39" s="117"/>
      <c r="SY39" s="117"/>
      <c r="SZ39" s="117"/>
      <c r="TA39" s="117"/>
      <c r="TB39" s="117"/>
      <c r="TC39" s="117"/>
      <c r="TD39" s="117"/>
      <c r="TE39" s="117"/>
      <c r="TF39" s="117"/>
      <c r="TG39" s="117"/>
      <c r="TH39" s="117"/>
      <c r="TI39" s="117"/>
      <c r="TJ39" s="117"/>
      <c r="TK39" s="117"/>
      <c r="TL39" s="117"/>
      <c r="TM39" s="117"/>
      <c r="TN39" s="117"/>
      <c r="TO39" s="117"/>
      <c r="TP39" s="117"/>
      <c r="TQ39" s="117"/>
      <c r="TR39" s="117"/>
      <c r="TS39" s="117"/>
      <c r="TT39" s="117"/>
      <c r="TU39" s="117"/>
      <c r="TV39" s="117"/>
      <c r="TW39" s="117"/>
      <c r="TX39" s="117"/>
      <c r="TY39" s="117"/>
      <c r="TZ39" s="117"/>
      <c r="UA39" s="117"/>
      <c r="UB39" s="117"/>
      <c r="UC39" s="117"/>
      <c r="UD39" s="117"/>
      <c r="UE39" s="117"/>
      <c r="UF39" s="117"/>
      <c r="UG39" s="117"/>
      <c r="UH39" s="117"/>
      <c r="UI39" s="117"/>
      <c r="UJ39" s="117"/>
      <c r="UK39" s="117"/>
      <c r="UL39" s="117"/>
      <c r="UM39" s="117"/>
      <c r="UN39" s="117"/>
      <c r="UO39" s="117"/>
      <c r="UP39" s="117"/>
      <c r="UQ39" s="117"/>
      <c r="UR39" s="117"/>
      <c r="US39" s="117"/>
      <c r="UT39" s="117"/>
      <c r="UU39" s="117"/>
      <c r="UV39" s="117"/>
      <c r="UW39" s="117"/>
      <c r="UX39" s="117"/>
      <c r="UY39" s="117"/>
      <c r="UZ39" s="117"/>
      <c r="VA39" s="117"/>
      <c r="VB39" s="117"/>
      <c r="VC39" s="117"/>
      <c r="VD39" s="117"/>
      <c r="VE39" s="117"/>
      <c r="VF39" s="117"/>
      <c r="VG39" s="117"/>
      <c r="VH39" s="117"/>
      <c r="VI39" s="117"/>
      <c r="VJ39" s="117"/>
      <c r="VK39" s="117"/>
      <c r="VL39" s="117"/>
      <c r="VM39" s="117"/>
      <c r="VN39" s="117"/>
      <c r="VO39" s="117"/>
      <c r="VP39" s="117"/>
      <c r="VQ39" s="117"/>
      <c r="VR39" s="117"/>
      <c r="VS39" s="117"/>
      <c r="VT39" s="117"/>
      <c r="VU39" s="117"/>
      <c r="VV39" s="117"/>
      <c r="VW39" s="117"/>
      <c r="VX39" s="117"/>
      <c r="VY39" s="117"/>
      <c r="VZ39" s="117"/>
      <c r="WA39" s="117"/>
      <c r="WB39" s="117"/>
      <c r="WC39" s="117"/>
      <c r="WD39" s="117"/>
      <c r="WE39" s="117"/>
      <c r="WF39" s="117"/>
      <c r="WG39" s="117"/>
      <c r="WH39" s="117"/>
      <c r="WI39" s="117"/>
      <c r="WJ39" s="117"/>
      <c r="WK39" s="117"/>
      <c r="WL39" s="117"/>
      <c r="WM39" s="117"/>
      <c r="WN39" s="117"/>
      <c r="WO39" s="117"/>
      <c r="WP39" s="117"/>
      <c r="WQ39" s="117"/>
      <c r="WR39" s="117"/>
      <c r="WS39" s="117"/>
      <c r="WT39" s="117"/>
      <c r="WU39" s="117"/>
      <c r="WV39" s="117"/>
      <c r="WW39" s="117"/>
      <c r="WX39" s="117"/>
      <c r="WY39" s="117"/>
      <c r="WZ39" s="117"/>
      <c r="XA39" s="117"/>
      <c r="XB39" s="117"/>
      <c r="XC39" s="117"/>
      <c r="XD39" s="117"/>
      <c r="XE39" s="117"/>
      <c r="XF39" s="117"/>
      <c r="XG39" s="117"/>
      <c r="XH39" s="117"/>
      <c r="XI39" s="117"/>
      <c r="XJ39" s="117"/>
      <c r="XK39" s="117"/>
      <c r="XL39" s="117"/>
      <c r="XM39" s="117"/>
      <c r="XN39" s="117"/>
      <c r="XO39" s="117"/>
      <c r="XP39" s="117"/>
      <c r="XQ39" s="117"/>
      <c r="XR39" s="117"/>
      <c r="XS39" s="117"/>
      <c r="XT39" s="117"/>
      <c r="XU39" s="117"/>
      <c r="XV39" s="117"/>
      <c r="XW39" s="117"/>
      <c r="XX39" s="117"/>
      <c r="XY39" s="117"/>
      <c r="XZ39" s="117"/>
      <c r="YA39" s="117"/>
      <c r="YB39" s="117"/>
      <c r="YC39" s="117"/>
      <c r="YD39" s="117"/>
      <c r="YE39" s="117"/>
      <c r="YF39" s="117"/>
      <c r="YG39" s="117"/>
      <c r="YH39" s="117"/>
      <c r="YI39" s="117"/>
      <c r="YJ39" s="117"/>
      <c r="YK39" s="117"/>
      <c r="YL39" s="117"/>
      <c r="YM39" s="117"/>
      <c r="YN39" s="117"/>
      <c r="YO39" s="117"/>
      <c r="YP39" s="117"/>
      <c r="YQ39" s="117"/>
      <c r="YR39" s="117"/>
      <c r="YS39" s="117"/>
      <c r="YT39" s="117"/>
      <c r="YU39" s="117"/>
      <c r="YV39" s="117"/>
      <c r="YW39" s="117"/>
      <c r="YX39" s="117"/>
      <c r="YY39" s="117"/>
      <c r="YZ39" s="117"/>
      <c r="ZA39" s="117"/>
      <c r="ZB39" s="117"/>
      <c r="ZC39" s="117"/>
      <c r="ZD39" s="117"/>
      <c r="ZE39" s="117"/>
      <c r="ZF39" s="117"/>
      <c r="ZG39" s="117"/>
      <c r="ZH39" s="117"/>
      <c r="ZI39" s="117"/>
      <c r="ZJ39" s="117"/>
      <c r="ZK39" s="117"/>
      <c r="ZL39" s="117"/>
      <c r="ZM39" s="117"/>
      <c r="ZN39" s="117"/>
      <c r="ZO39" s="117"/>
      <c r="ZP39" s="117"/>
      <c r="ZQ39" s="117"/>
      <c r="ZR39" s="117"/>
      <c r="ZS39" s="117"/>
      <c r="ZT39" s="117"/>
      <c r="ZU39" s="117"/>
      <c r="ZV39" s="117"/>
      <c r="ZW39" s="117"/>
      <c r="ZX39" s="117"/>
      <c r="ZY39" s="117"/>
      <c r="ZZ39" s="117"/>
      <c r="AAA39" s="117"/>
      <c r="AAB39" s="117"/>
      <c r="AAC39" s="117"/>
      <c r="AAD39" s="117"/>
      <c r="AAE39" s="117"/>
      <c r="AAF39" s="117"/>
      <c r="AAG39" s="117"/>
      <c r="AAH39" s="117"/>
      <c r="AAI39" s="117"/>
      <c r="AAJ39" s="117"/>
      <c r="AAK39" s="117"/>
      <c r="AAL39" s="117"/>
      <c r="AAM39" s="117"/>
      <c r="AAN39" s="117"/>
      <c r="AAO39" s="117"/>
      <c r="AAP39" s="117"/>
      <c r="AAQ39" s="117"/>
      <c r="AAR39" s="117"/>
      <c r="AAS39" s="117"/>
      <c r="AAT39" s="117"/>
      <c r="AAU39" s="117"/>
      <c r="AAV39" s="117"/>
      <c r="AAW39" s="117"/>
      <c r="AAX39" s="117"/>
      <c r="AAY39" s="117"/>
      <c r="AAZ39" s="117"/>
      <c r="ABA39" s="117"/>
      <c r="ABB39" s="117"/>
      <c r="ABC39" s="117"/>
      <c r="ABD39" s="117"/>
      <c r="ABE39" s="117"/>
      <c r="ABF39" s="117"/>
      <c r="ABG39" s="117"/>
      <c r="ABH39" s="117"/>
      <c r="ABI39" s="117"/>
      <c r="ABJ39" s="117"/>
      <c r="ABK39" s="117"/>
      <c r="ABL39" s="117"/>
      <c r="ABM39" s="117"/>
      <c r="ABN39" s="117"/>
      <c r="ABO39" s="117"/>
      <c r="ABP39" s="117"/>
      <c r="ABQ39" s="117"/>
      <c r="ABR39" s="117"/>
      <c r="ABS39" s="117"/>
      <c r="ABT39" s="117"/>
      <c r="ABU39" s="117"/>
      <c r="ABV39" s="117"/>
      <c r="ABW39" s="117"/>
      <c r="ABX39" s="117"/>
      <c r="ABY39" s="117"/>
      <c r="ABZ39" s="117"/>
      <c r="ACA39" s="117"/>
      <c r="ACB39" s="117"/>
      <c r="ACC39" s="117"/>
      <c r="ACD39" s="117"/>
      <c r="ACE39" s="117"/>
      <c r="ACF39" s="117"/>
      <c r="ACG39" s="117"/>
      <c r="ACH39" s="117"/>
      <c r="ACI39" s="117"/>
      <c r="ACJ39" s="117"/>
      <c r="ACK39" s="117"/>
      <c r="ACL39" s="117"/>
      <c r="ACM39" s="117"/>
      <c r="ACN39" s="117"/>
      <c r="ACO39" s="117"/>
      <c r="ACP39" s="117"/>
      <c r="ACQ39" s="117"/>
      <c r="ACR39" s="117"/>
      <c r="ACS39" s="117"/>
      <c r="ACT39" s="117"/>
      <c r="ACU39" s="117"/>
      <c r="ACV39" s="117"/>
      <c r="ACW39" s="117"/>
      <c r="ACX39" s="117"/>
      <c r="ACY39" s="117"/>
      <c r="ACZ39" s="117"/>
      <c r="ADA39" s="117"/>
      <c r="ADB39" s="117"/>
      <c r="ADC39" s="117"/>
      <c r="ADD39" s="117"/>
      <c r="ADE39" s="117"/>
      <c r="ADF39" s="117"/>
      <c r="ADG39" s="117"/>
      <c r="ADH39" s="117"/>
      <c r="ADI39" s="117"/>
      <c r="ADJ39" s="117"/>
      <c r="ADK39" s="117"/>
      <c r="ADL39" s="117"/>
      <c r="ADM39" s="117"/>
      <c r="ADN39" s="117"/>
      <c r="ADO39" s="117"/>
      <c r="ADP39" s="117"/>
      <c r="ADQ39" s="117"/>
      <c r="ADR39" s="117"/>
      <c r="ADS39" s="117"/>
      <c r="ADT39" s="117"/>
      <c r="ADU39" s="117"/>
      <c r="ADV39" s="117"/>
      <c r="ADW39" s="117"/>
      <c r="ADX39" s="117"/>
      <c r="ADY39" s="117"/>
      <c r="ADZ39" s="117"/>
      <c r="AEA39" s="117"/>
      <c r="AEB39" s="117"/>
      <c r="AEC39" s="117"/>
      <c r="AED39" s="117"/>
      <c r="AEE39" s="117"/>
      <c r="AEF39" s="117"/>
      <c r="AEG39" s="117"/>
      <c r="AEH39" s="117"/>
      <c r="AEI39" s="117"/>
      <c r="AEJ39" s="117"/>
      <c r="AEK39" s="117"/>
      <c r="AEL39" s="117"/>
      <c r="AEM39" s="117"/>
      <c r="AEN39" s="117"/>
      <c r="AEO39" s="117"/>
      <c r="AEP39" s="117"/>
      <c r="AEQ39" s="117"/>
      <c r="AER39" s="117"/>
      <c r="AES39" s="117"/>
      <c r="AET39" s="117"/>
      <c r="AEU39" s="117"/>
      <c r="AEV39" s="117"/>
      <c r="AEW39" s="117"/>
      <c r="AEX39" s="117"/>
      <c r="AEY39" s="117"/>
      <c r="AEZ39" s="117"/>
      <c r="AFA39" s="117"/>
      <c r="AFB39" s="117"/>
      <c r="AFC39" s="117"/>
      <c r="AFD39" s="117"/>
      <c r="AFE39" s="117"/>
      <c r="AFF39" s="117"/>
      <c r="AFG39" s="117"/>
      <c r="AFH39" s="117"/>
      <c r="AFI39" s="117"/>
      <c r="AFJ39" s="117"/>
      <c r="AFK39" s="117"/>
      <c r="AFL39" s="117"/>
      <c r="AFM39" s="117"/>
      <c r="AFN39" s="117"/>
      <c r="AFO39" s="117"/>
      <c r="AFP39" s="117"/>
      <c r="AFQ39" s="117"/>
      <c r="AFR39" s="117"/>
      <c r="AFS39" s="117"/>
      <c r="AFT39" s="117"/>
      <c r="AFU39" s="117"/>
      <c r="AFV39" s="117"/>
      <c r="AFW39" s="117"/>
      <c r="AFX39" s="117"/>
      <c r="AFY39" s="117"/>
      <c r="AFZ39" s="117"/>
      <c r="AGA39" s="117"/>
      <c r="AGB39" s="117"/>
      <c r="AGC39" s="117"/>
      <c r="AGD39" s="117"/>
      <c r="AGE39" s="117"/>
      <c r="AGF39" s="117"/>
      <c r="AGG39" s="117"/>
      <c r="AGH39" s="117"/>
      <c r="AGI39" s="117"/>
      <c r="AGJ39" s="117"/>
      <c r="AGK39" s="117"/>
      <c r="AGL39" s="117"/>
      <c r="AGM39" s="117"/>
      <c r="AGN39" s="117"/>
      <c r="AGO39" s="117"/>
      <c r="AGP39" s="117"/>
      <c r="AGQ39" s="117"/>
      <c r="AGR39" s="117"/>
      <c r="AGS39" s="117"/>
      <c r="AGT39" s="117"/>
      <c r="AGU39" s="117"/>
      <c r="AGV39" s="117"/>
      <c r="AGW39" s="117"/>
      <c r="AGX39" s="117"/>
      <c r="AGY39" s="117"/>
      <c r="AGZ39" s="117"/>
      <c r="AHA39" s="117"/>
      <c r="AHB39" s="117"/>
      <c r="AHC39" s="117"/>
      <c r="AHD39" s="117"/>
      <c r="AHE39" s="117"/>
      <c r="AHF39" s="117"/>
      <c r="AHG39" s="117"/>
      <c r="AHH39" s="117"/>
      <c r="AHI39" s="117"/>
      <c r="AHJ39" s="117"/>
      <c r="AHK39" s="117"/>
      <c r="AHL39" s="117"/>
      <c r="AHM39" s="117"/>
      <c r="AHN39" s="117"/>
      <c r="AHO39" s="117"/>
      <c r="AHP39" s="117"/>
      <c r="AHQ39" s="117"/>
      <c r="AHR39" s="117"/>
      <c r="AHS39" s="117"/>
      <c r="AHT39" s="117"/>
      <c r="AHU39" s="117"/>
      <c r="AHV39" s="117"/>
      <c r="AHW39" s="117"/>
      <c r="AHX39" s="117"/>
      <c r="AHY39" s="117"/>
      <c r="AHZ39" s="117"/>
      <c r="AIA39" s="117"/>
      <c r="AIB39" s="117"/>
      <c r="AIC39" s="117"/>
      <c r="AID39" s="117"/>
      <c r="AIE39" s="117"/>
      <c r="AIF39" s="117"/>
      <c r="AIG39" s="117"/>
      <c r="AIH39" s="117"/>
      <c r="AII39" s="117"/>
      <c r="AIJ39" s="117"/>
      <c r="AIK39" s="117"/>
      <c r="AIL39" s="117"/>
      <c r="AIM39" s="117"/>
      <c r="AIN39" s="117"/>
      <c r="AIO39" s="117"/>
      <c r="AIP39" s="117"/>
      <c r="AIQ39" s="117"/>
      <c r="AIR39" s="117"/>
      <c r="AIS39" s="117"/>
      <c r="AIT39" s="117"/>
      <c r="AIU39" s="117"/>
      <c r="AIV39" s="117"/>
      <c r="AIW39" s="117"/>
      <c r="AIX39" s="117"/>
      <c r="AIY39" s="117"/>
      <c r="AIZ39" s="117"/>
      <c r="AJA39" s="117"/>
      <c r="AJB39" s="117"/>
      <c r="AJC39" s="117"/>
      <c r="AJD39" s="117"/>
      <c r="AJE39" s="117"/>
      <c r="AJF39" s="117"/>
      <c r="AJG39" s="117"/>
      <c r="AJH39" s="117"/>
      <c r="AJI39" s="117"/>
      <c r="AJJ39" s="117"/>
      <c r="AJK39" s="117"/>
      <c r="AJL39" s="117"/>
      <c r="AJM39" s="117"/>
      <c r="AJN39" s="117"/>
      <c r="AJO39" s="117"/>
      <c r="AJP39" s="117"/>
      <c r="AJQ39" s="117"/>
      <c r="AJR39" s="117"/>
      <c r="AJS39" s="117"/>
      <c r="AJT39" s="117"/>
      <c r="AJU39" s="117"/>
      <c r="AJV39" s="117"/>
      <c r="AJW39" s="117"/>
      <c r="AJX39" s="117"/>
      <c r="AJY39" s="117"/>
      <c r="AJZ39" s="117"/>
      <c r="AKA39" s="117"/>
      <c r="AKB39" s="117"/>
      <c r="AKC39" s="117"/>
      <c r="AKD39" s="117"/>
      <c r="AKE39" s="117"/>
      <c r="AKF39" s="117"/>
      <c r="AKG39" s="117"/>
      <c r="AKH39" s="117"/>
      <c r="AKI39" s="117"/>
      <c r="AKJ39" s="117"/>
      <c r="AKK39" s="117"/>
      <c r="AKL39" s="117"/>
      <c r="AKM39" s="117"/>
      <c r="AKN39" s="117"/>
      <c r="AKO39" s="117"/>
      <c r="AKP39" s="117"/>
      <c r="AKQ39" s="117"/>
      <c r="AKR39" s="117"/>
      <c r="AKS39" s="117"/>
      <c r="AKT39" s="117"/>
      <c r="AKU39" s="117"/>
      <c r="AKV39" s="117"/>
      <c r="AKW39" s="117"/>
      <c r="AKX39" s="117"/>
      <c r="AKY39" s="117"/>
      <c r="AKZ39" s="117"/>
      <c r="ALA39" s="117"/>
      <c r="ALB39" s="117"/>
      <c r="ALC39" s="117"/>
      <c r="ALD39" s="117"/>
      <c r="ALE39" s="117"/>
      <c r="ALF39" s="117"/>
      <c r="ALG39" s="117"/>
      <c r="ALH39" s="117"/>
      <c r="ALI39" s="117"/>
      <c r="ALJ39" s="117"/>
      <c r="ALK39" s="117"/>
      <c r="ALL39" s="117"/>
      <c r="ALM39" s="117"/>
      <c r="ALN39" s="117"/>
      <c r="ALO39" s="117"/>
      <c r="ALP39" s="117"/>
      <c r="ALQ39" s="117"/>
      <c r="ALR39" s="117"/>
      <c r="ALS39" s="117"/>
      <c r="ALT39" s="117"/>
      <c r="ALU39" s="117"/>
      <c r="ALV39" s="117"/>
      <c r="ALW39" s="117"/>
      <c r="ALX39" s="117"/>
      <c r="ALY39" s="117"/>
      <c r="ALZ39" s="117"/>
      <c r="AMA39" s="117"/>
      <c r="AMB39" s="117"/>
      <c r="AMC39" s="117"/>
      <c r="AMD39" s="117"/>
      <c r="AME39" s="117"/>
      <c r="AMF39" s="117"/>
      <c r="AMG39" s="117"/>
      <c r="AMH39" s="117"/>
      <c r="AMI39" s="117"/>
      <c r="AMJ39" s="117"/>
      <c r="AMK39" s="117"/>
      <c r="AML39" s="117"/>
    </row>
    <row r="40" spans="1:1026" ht="15.75">
      <c r="A40" s="109"/>
      <c r="B40" s="112" t="s">
        <v>62</v>
      </c>
      <c r="C40" s="141"/>
      <c r="D40" s="110" t="s">
        <v>59</v>
      </c>
      <c r="E40" s="135"/>
      <c r="F40" s="135"/>
      <c r="G40" s="136"/>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7"/>
      <c r="CQ40" s="117"/>
      <c r="CR40" s="117"/>
      <c r="CS40" s="117"/>
      <c r="CT40" s="117"/>
      <c r="CU40" s="117"/>
      <c r="CV40" s="117"/>
      <c r="CW40" s="117"/>
      <c r="CX40" s="117"/>
      <c r="CY40" s="117"/>
      <c r="CZ40" s="117"/>
      <c r="DA40" s="117"/>
      <c r="DB40" s="117"/>
      <c r="DC40" s="117"/>
      <c r="DD40" s="117"/>
      <c r="DE40" s="117"/>
      <c r="DF40" s="117"/>
      <c r="DG40" s="117"/>
      <c r="DH40" s="117"/>
      <c r="DI40" s="117"/>
      <c r="DJ40" s="117"/>
      <c r="DK40" s="117"/>
      <c r="DL40" s="117"/>
      <c r="DM40" s="117"/>
      <c r="DN40" s="117"/>
      <c r="DO40" s="117"/>
      <c r="DP40" s="117"/>
      <c r="DQ40" s="117"/>
      <c r="DR40" s="117"/>
      <c r="DS40" s="117"/>
      <c r="DT40" s="117"/>
      <c r="DU40" s="117"/>
      <c r="DV40" s="117"/>
      <c r="DW40" s="117"/>
      <c r="DX40" s="117"/>
      <c r="DY40" s="117"/>
      <c r="DZ40" s="117"/>
      <c r="EA40" s="117"/>
      <c r="EB40" s="117"/>
      <c r="EC40" s="117"/>
      <c r="ED40" s="117"/>
      <c r="EE40" s="117"/>
      <c r="EF40" s="117"/>
      <c r="EG40" s="117"/>
      <c r="EH40" s="117"/>
      <c r="EI40" s="117"/>
      <c r="EJ40" s="117"/>
      <c r="EK40" s="117"/>
      <c r="EL40" s="117"/>
      <c r="EM40" s="117"/>
      <c r="EN40" s="117"/>
      <c r="EO40" s="117"/>
      <c r="EP40" s="117"/>
      <c r="EQ40" s="117"/>
      <c r="ER40" s="117"/>
      <c r="ES40" s="117"/>
      <c r="ET40" s="117"/>
      <c r="EU40" s="117"/>
      <c r="EV40" s="117"/>
      <c r="EW40" s="117"/>
      <c r="EX40" s="117"/>
      <c r="EY40" s="117"/>
      <c r="EZ40" s="117"/>
      <c r="FA40" s="117"/>
      <c r="FB40" s="117"/>
      <c r="FC40" s="117"/>
      <c r="FD40" s="117"/>
      <c r="FE40" s="117"/>
      <c r="FF40" s="117"/>
      <c r="FG40" s="117"/>
      <c r="FH40" s="117"/>
      <c r="FI40" s="117"/>
      <c r="FJ40" s="117"/>
      <c r="FK40" s="117"/>
      <c r="FL40" s="117"/>
      <c r="FM40" s="117"/>
      <c r="FN40" s="117"/>
      <c r="FO40" s="117"/>
      <c r="FP40" s="117"/>
      <c r="FQ40" s="117"/>
      <c r="FR40" s="117"/>
      <c r="FS40" s="117"/>
      <c r="FT40" s="117"/>
      <c r="FU40" s="117"/>
      <c r="FV40" s="117"/>
      <c r="FW40" s="117"/>
      <c r="FX40" s="117"/>
      <c r="FY40" s="117"/>
      <c r="FZ40" s="117"/>
      <c r="GA40" s="117"/>
      <c r="GB40" s="117"/>
      <c r="GC40" s="117"/>
      <c r="GD40" s="117"/>
      <c r="GE40" s="117"/>
      <c r="GF40" s="117"/>
      <c r="GG40" s="117"/>
      <c r="GH40" s="117"/>
      <c r="GI40" s="117"/>
      <c r="GJ40" s="117"/>
      <c r="GK40" s="117"/>
      <c r="GL40" s="117"/>
      <c r="GM40" s="117"/>
      <c r="GN40" s="117"/>
      <c r="GO40" s="117"/>
      <c r="GP40" s="117"/>
      <c r="GQ40" s="117"/>
      <c r="GR40" s="117"/>
      <c r="GS40" s="117"/>
      <c r="GT40" s="117"/>
      <c r="GU40" s="117"/>
      <c r="GV40" s="117"/>
      <c r="GW40" s="117"/>
      <c r="GX40" s="117"/>
      <c r="GY40" s="117"/>
      <c r="GZ40" s="117"/>
      <c r="HA40" s="117"/>
      <c r="HB40" s="117"/>
      <c r="HC40" s="117"/>
      <c r="HD40" s="117"/>
      <c r="HE40" s="117"/>
      <c r="HF40" s="117"/>
      <c r="HG40" s="117"/>
      <c r="HH40" s="117"/>
      <c r="HI40" s="117"/>
      <c r="HJ40" s="117"/>
      <c r="HK40" s="117"/>
      <c r="HL40" s="117"/>
      <c r="HM40" s="117"/>
      <c r="HN40" s="117"/>
      <c r="HO40" s="117"/>
      <c r="HP40" s="117"/>
      <c r="HQ40" s="117"/>
      <c r="HR40" s="117"/>
      <c r="HS40" s="117"/>
      <c r="HT40" s="117"/>
      <c r="HU40" s="117"/>
      <c r="HV40" s="117"/>
      <c r="HW40" s="117"/>
      <c r="HX40" s="117"/>
      <c r="HY40" s="117"/>
      <c r="HZ40" s="117"/>
      <c r="IA40" s="117"/>
      <c r="IB40" s="117"/>
      <c r="IC40" s="117"/>
      <c r="ID40" s="117"/>
      <c r="IE40" s="117"/>
      <c r="IF40" s="117"/>
      <c r="IG40" s="117"/>
      <c r="IH40" s="117"/>
      <c r="II40" s="117"/>
      <c r="IJ40" s="117"/>
      <c r="IK40" s="117"/>
      <c r="IL40" s="117"/>
      <c r="IM40" s="117"/>
      <c r="IN40" s="117"/>
      <c r="IO40" s="117"/>
      <c r="IP40" s="117"/>
      <c r="IQ40" s="117"/>
      <c r="IR40" s="117"/>
      <c r="IS40" s="117"/>
      <c r="IT40" s="117"/>
      <c r="IU40" s="117"/>
      <c r="IV40" s="117"/>
      <c r="IW40" s="117"/>
      <c r="IX40" s="117"/>
      <c r="IY40" s="117"/>
      <c r="IZ40" s="117"/>
      <c r="JA40" s="117"/>
      <c r="JB40" s="117"/>
      <c r="JC40" s="117"/>
      <c r="JD40" s="117"/>
      <c r="JE40" s="117"/>
      <c r="JF40" s="117"/>
      <c r="JG40" s="117"/>
      <c r="JH40" s="117"/>
      <c r="JI40" s="117"/>
      <c r="JJ40" s="117"/>
      <c r="JK40" s="117"/>
      <c r="JL40" s="117"/>
      <c r="JM40" s="117"/>
      <c r="JN40" s="117"/>
      <c r="JO40" s="117"/>
      <c r="JP40" s="117"/>
      <c r="JQ40" s="117"/>
      <c r="JR40" s="117"/>
      <c r="JS40" s="117"/>
      <c r="JT40" s="117"/>
      <c r="JU40" s="117"/>
      <c r="JV40" s="117"/>
      <c r="JW40" s="117"/>
      <c r="JX40" s="117"/>
      <c r="JY40" s="117"/>
      <c r="JZ40" s="117"/>
      <c r="KA40" s="117"/>
      <c r="KB40" s="117"/>
      <c r="KC40" s="117"/>
      <c r="KD40" s="117"/>
      <c r="KE40" s="117"/>
      <c r="KF40" s="117"/>
      <c r="KG40" s="117"/>
      <c r="KH40" s="117"/>
      <c r="KI40" s="117"/>
      <c r="KJ40" s="117"/>
      <c r="KK40" s="117"/>
      <c r="KL40" s="117"/>
      <c r="KM40" s="117"/>
      <c r="KN40" s="117"/>
      <c r="KO40" s="117"/>
      <c r="KP40" s="117"/>
      <c r="KQ40" s="117"/>
      <c r="KR40" s="117"/>
      <c r="KS40" s="117"/>
      <c r="KT40" s="117"/>
      <c r="KU40" s="117"/>
      <c r="KV40" s="117"/>
      <c r="KW40" s="117"/>
      <c r="KX40" s="117"/>
      <c r="KY40" s="117"/>
      <c r="KZ40" s="117"/>
      <c r="LA40" s="117"/>
      <c r="LB40" s="117"/>
      <c r="LC40" s="117"/>
      <c r="LD40" s="117"/>
      <c r="LE40" s="117"/>
      <c r="LF40" s="117"/>
      <c r="LG40" s="117"/>
      <c r="LH40" s="117"/>
      <c r="LI40" s="117"/>
      <c r="LJ40" s="117"/>
      <c r="LK40" s="117"/>
      <c r="LL40" s="117"/>
      <c r="LM40" s="117"/>
      <c r="LN40" s="117"/>
      <c r="LO40" s="117"/>
      <c r="LP40" s="117"/>
      <c r="LQ40" s="117"/>
      <c r="LR40" s="117"/>
      <c r="LS40" s="117"/>
      <c r="LT40" s="117"/>
      <c r="LU40" s="117"/>
      <c r="LV40" s="117"/>
      <c r="LW40" s="117"/>
      <c r="LX40" s="117"/>
      <c r="LY40" s="117"/>
      <c r="LZ40" s="117"/>
      <c r="MA40" s="117"/>
      <c r="MB40" s="117"/>
      <c r="MC40" s="117"/>
      <c r="MD40" s="117"/>
      <c r="ME40" s="117"/>
      <c r="MF40" s="117"/>
      <c r="MG40" s="117"/>
      <c r="MH40" s="117"/>
      <c r="MI40" s="117"/>
      <c r="MJ40" s="117"/>
      <c r="MK40" s="117"/>
      <c r="ML40" s="117"/>
      <c r="MM40" s="117"/>
      <c r="MN40" s="117"/>
      <c r="MO40" s="117"/>
      <c r="MP40" s="117"/>
      <c r="MQ40" s="117"/>
      <c r="MR40" s="117"/>
      <c r="MS40" s="117"/>
      <c r="MT40" s="117"/>
      <c r="MU40" s="117"/>
      <c r="MV40" s="117"/>
      <c r="MW40" s="117"/>
      <c r="MX40" s="117"/>
      <c r="MY40" s="117"/>
      <c r="MZ40" s="117"/>
      <c r="NA40" s="117"/>
      <c r="NB40" s="117"/>
      <c r="NC40" s="117"/>
      <c r="ND40" s="117"/>
      <c r="NE40" s="117"/>
      <c r="NF40" s="117"/>
      <c r="NG40" s="117"/>
      <c r="NH40" s="117"/>
      <c r="NI40" s="117"/>
      <c r="NJ40" s="117"/>
      <c r="NK40" s="117"/>
      <c r="NL40" s="117"/>
      <c r="NM40" s="117"/>
      <c r="NN40" s="117"/>
      <c r="NO40" s="117"/>
      <c r="NP40" s="117"/>
      <c r="NQ40" s="117"/>
      <c r="NR40" s="117"/>
      <c r="NS40" s="117"/>
      <c r="NT40" s="117"/>
      <c r="NU40" s="117"/>
      <c r="NV40" s="117"/>
      <c r="NW40" s="117"/>
      <c r="NX40" s="117"/>
      <c r="NY40" s="117"/>
      <c r="NZ40" s="117"/>
      <c r="OA40" s="117"/>
      <c r="OB40" s="117"/>
      <c r="OC40" s="117"/>
      <c r="OD40" s="117"/>
      <c r="OE40" s="117"/>
      <c r="OF40" s="117"/>
      <c r="OG40" s="117"/>
      <c r="OH40" s="117"/>
      <c r="OI40" s="117"/>
      <c r="OJ40" s="117"/>
      <c r="OK40" s="117"/>
      <c r="OL40" s="117"/>
      <c r="OM40" s="117"/>
      <c r="ON40" s="117"/>
      <c r="OO40" s="117"/>
      <c r="OP40" s="117"/>
      <c r="OQ40" s="117"/>
      <c r="OR40" s="117"/>
      <c r="OS40" s="117"/>
      <c r="OT40" s="117"/>
      <c r="OU40" s="117"/>
      <c r="OV40" s="117"/>
      <c r="OW40" s="117"/>
      <c r="OX40" s="117"/>
      <c r="OY40" s="117"/>
      <c r="OZ40" s="117"/>
      <c r="PA40" s="117"/>
      <c r="PB40" s="117"/>
      <c r="PC40" s="117"/>
      <c r="PD40" s="117"/>
      <c r="PE40" s="117"/>
      <c r="PF40" s="117"/>
      <c r="PG40" s="117"/>
      <c r="PH40" s="117"/>
      <c r="PI40" s="117"/>
      <c r="PJ40" s="117"/>
      <c r="PK40" s="117"/>
      <c r="PL40" s="117"/>
      <c r="PM40" s="117"/>
      <c r="PN40" s="117"/>
      <c r="PO40" s="117"/>
      <c r="PP40" s="117"/>
      <c r="PQ40" s="117"/>
      <c r="PR40" s="117"/>
      <c r="PS40" s="117"/>
      <c r="PT40" s="117"/>
      <c r="PU40" s="117"/>
      <c r="PV40" s="117"/>
      <c r="PW40" s="117"/>
      <c r="PX40" s="117"/>
      <c r="PY40" s="117"/>
      <c r="PZ40" s="117"/>
      <c r="QA40" s="117"/>
      <c r="QB40" s="117"/>
      <c r="QC40" s="117"/>
      <c r="QD40" s="117"/>
      <c r="QE40" s="117"/>
      <c r="QF40" s="117"/>
      <c r="QG40" s="117"/>
      <c r="QH40" s="117"/>
      <c r="QI40" s="117"/>
      <c r="QJ40" s="117"/>
      <c r="QK40" s="117"/>
      <c r="QL40" s="117"/>
      <c r="QM40" s="117"/>
      <c r="QN40" s="117"/>
      <c r="QO40" s="117"/>
      <c r="QP40" s="117"/>
      <c r="QQ40" s="117"/>
      <c r="QR40" s="117"/>
      <c r="QS40" s="117"/>
      <c r="QT40" s="117"/>
      <c r="QU40" s="117"/>
      <c r="QV40" s="117"/>
      <c r="QW40" s="117"/>
      <c r="QX40" s="117"/>
      <c r="QY40" s="117"/>
      <c r="QZ40" s="117"/>
      <c r="RA40" s="117"/>
      <c r="RB40" s="117"/>
      <c r="RC40" s="117"/>
      <c r="RD40" s="117"/>
      <c r="RE40" s="117"/>
      <c r="RF40" s="117"/>
      <c r="RG40" s="117"/>
      <c r="RH40" s="117"/>
      <c r="RI40" s="117"/>
      <c r="RJ40" s="117"/>
      <c r="RK40" s="117"/>
      <c r="RL40" s="117"/>
      <c r="RM40" s="117"/>
      <c r="RN40" s="117"/>
      <c r="RO40" s="117"/>
      <c r="RP40" s="117"/>
      <c r="RQ40" s="117"/>
      <c r="RR40" s="117"/>
      <c r="RS40" s="117"/>
      <c r="RT40" s="117"/>
      <c r="RU40" s="117"/>
      <c r="RV40" s="117"/>
      <c r="RW40" s="117"/>
      <c r="RX40" s="117"/>
      <c r="RY40" s="117"/>
      <c r="RZ40" s="117"/>
      <c r="SA40" s="117"/>
      <c r="SB40" s="117"/>
      <c r="SC40" s="117"/>
      <c r="SD40" s="117"/>
      <c r="SE40" s="117"/>
      <c r="SF40" s="117"/>
      <c r="SG40" s="117"/>
      <c r="SH40" s="117"/>
      <c r="SI40" s="117"/>
      <c r="SJ40" s="117"/>
      <c r="SK40" s="117"/>
      <c r="SL40" s="117"/>
      <c r="SM40" s="117"/>
      <c r="SN40" s="117"/>
      <c r="SO40" s="117"/>
      <c r="SP40" s="117"/>
      <c r="SQ40" s="117"/>
      <c r="SR40" s="117"/>
      <c r="SS40" s="117"/>
      <c r="ST40" s="117"/>
      <c r="SU40" s="117"/>
      <c r="SV40" s="117"/>
      <c r="SW40" s="117"/>
      <c r="SX40" s="117"/>
      <c r="SY40" s="117"/>
      <c r="SZ40" s="117"/>
      <c r="TA40" s="117"/>
      <c r="TB40" s="117"/>
      <c r="TC40" s="117"/>
      <c r="TD40" s="117"/>
      <c r="TE40" s="117"/>
      <c r="TF40" s="117"/>
      <c r="TG40" s="117"/>
      <c r="TH40" s="117"/>
      <c r="TI40" s="117"/>
      <c r="TJ40" s="117"/>
      <c r="TK40" s="117"/>
      <c r="TL40" s="117"/>
      <c r="TM40" s="117"/>
      <c r="TN40" s="117"/>
      <c r="TO40" s="117"/>
      <c r="TP40" s="117"/>
      <c r="TQ40" s="117"/>
      <c r="TR40" s="117"/>
      <c r="TS40" s="117"/>
      <c r="TT40" s="117"/>
      <c r="TU40" s="117"/>
      <c r="TV40" s="117"/>
      <c r="TW40" s="117"/>
      <c r="TX40" s="117"/>
      <c r="TY40" s="117"/>
      <c r="TZ40" s="117"/>
      <c r="UA40" s="117"/>
      <c r="UB40" s="117"/>
      <c r="UC40" s="117"/>
      <c r="UD40" s="117"/>
      <c r="UE40" s="117"/>
      <c r="UF40" s="117"/>
      <c r="UG40" s="117"/>
      <c r="UH40" s="117"/>
      <c r="UI40" s="117"/>
      <c r="UJ40" s="117"/>
      <c r="UK40" s="117"/>
      <c r="UL40" s="117"/>
      <c r="UM40" s="117"/>
      <c r="UN40" s="117"/>
      <c r="UO40" s="117"/>
      <c r="UP40" s="117"/>
      <c r="UQ40" s="117"/>
      <c r="UR40" s="117"/>
      <c r="US40" s="117"/>
      <c r="UT40" s="117"/>
      <c r="UU40" s="117"/>
      <c r="UV40" s="117"/>
      <c r="UW40" s="117"/>
      <c r="UX40" s="117"/>
      <c r="UY40" s="117"/>
      <c r="UZ40" s="117"/>
      <c r="VA40" s="117"/>
      <c r="VB40" s="117"/>
      <c r="VC40" s="117"/>
      <c r="VD40" s="117"/>
      <c r="VE40" s="117"/>
      <c r="VF40" s="117"/>
      <c r="VG40" s="117"/>
      <c r="VH40" s="117"/>
      <c r="VI40" s="117"/>
      <c r="VJ40" s="117"/>
      <c r="VK40" s="117"/>
      <c r="VL40" s="117"/>
      <c r="VM40" s="117"/>
      <c r="VN40" s="117"/>
      <c r="VO40" s="117"/>
      <c r="VP40" s="117"/>
      <c r="VQ40" s="117"/>
      <c r="VR40" s="117"/>
      <c r="VS40" s="117"/>
      <c r="VT40" s="117"/>
      <c r="VU40" s="117"/>
      <c r="VV40" s="117"/>
      <c r="VW40" s="117"/>
      <c r="VX40" s="117"/>
      <c r="VY40" s="117"/>
      <c r="VZ40" s="117"/>
      <c r="WA40" s="117"/>
      <c r="WB40" s="117"/>
      <c r="WC40" s="117"/>
      <c r="WD40" s="117"/>
      <c r="WE40" s="117"/>
      <c r="WF40" s="117"/>
      <c r="WG40" s="117"/>
      <c r="WH40" s="117"/>
      <c r="WI40" s="117"/>
      <c r="WJ40" s="117"/>
      <c r="WK40" s="117"/>
      <c r="WL40" s="117"/>
      <c r="WM40" s="117"/>
      <c r="WN40" s="117"/>
      <c r="WO40" s="117"/>
      <c r="WP40" s="117"/>
      <c r="WQ40" s="117"/>
      <c r="WR40" s="117"/>
      <c r="WS40" s="117"/>
      <c r="WT40" s="117"/>
      <c r="WU40" s="117"/>
      <c r="WV40" s="117"/>
      <c r="WW40" s="117"/>
      <c r="WX40" s="117"/>
      <c r="WY40" s="117"/>
      <c r="WZ40" s="117"/>
      <c r="XA40" s="117"/>
      <c r="XB40" s="117"/>
      <c r="XC40" s="117"/>
      <c r="XD40" s="117"/>
      <c r="XE40" s="117"/>
      <c r="XF40" s="117"/>
      <c r="XG40" s="117"/>
      <c r="XH40" s="117"/>
      <c r="XI40" s="117"/>
      <c r="XJ40" s="117"/>
      <c r="XK40" s="117"/>
      <c r="XL40" s="117"/>
      <c r="XM40" s="117"/>
      <c r="XN40" s="117"/>
      <c r="XO40" s="117"/>
      <c r="XP40" s="117"/>
      <c r="XQ40" s="117"/>
      <c r="XR40" s="117"/>
      <c r="XS40" s="117"/>
      <c r="XT40" s="117"/>
      <c r="XU40" s="117"/>
      <c r="XV40" s="117"/>
      <c r="XW40" s="117"/>
      <c r="XX40" s="117"/>
      <c r="XY40" s="117"/>
      <c r="XZ40" s="117"/>
      <c r="YA40" s="117"/>
      <c r="YB40" s="117"/>
      <c r="YC40" s="117"/>
      <c r="YD40" s="117"/>
      <c r="YE40" s="117"/>
      <c r="YF40" s="117"/>
      <c r="YG40" s="117"/>
      <c r="YH40" s="117"/>
      <c r="YI40" s="117"/>
      <c r="YJ40" s="117"/>
      <c r="YK40" s="117"/>
      <c r="YL40" s="117"/>
      <c r="YM40" s="117"/>
      <c r="YN40" s="117"/>
      <c r="YO40" s="117"/>
      <c r="YP40" s="117"/>
      <c r="YQ40" s="117"/>
      <c r="YR40" s="117"/>
      <c r="YS40" s="117"/>
      <c r="YT40" s="117"/>
      <c r="YU40" s="117"/>
      <c r="YV40" s="117"/>
      <c r="YW40" s="117"/>
      <c r="YX40" s="117"/>
      <c r="YY40" s="117"/>
      <c r="YZ40" s="117"/>
      <c r="ZA40" s="117"/>
      <c r="ZB40" s="117"/>
      <c r="ZC40" s="117"/>
      <c r="ZD40" s="117"/>
      <c r="ZE40" s="117"/>
      <c r="ZF40" s="117"/>
      <c r="ZG40" s="117"/>
      <c r="ZH40" s="117"/>
      <c r="ZI40" s="117"/>
      <c r="ZJ40" s="117"/>
      <c r="ZK40" s="117"/>
      <c r="ZL40" s="117"/>
      <c r="ZM40" s="117"/>
      <c r="ZN40" s="117"/>
      <c r="ZO40" s="117"/>
      <c r="ZP40" s="117"/>
      <c r="ZQ40" s="117"/>
      <c r="ZR40" s="117"/>
      <c r="ZS40" s="117"/>
      <c r="ZT40" s="117"/>
      <c r="ZU40" s="117"/>
      <c r="ZV40" s="117"/>
      <c r="ZW40" s="117"/>
      <c r="ZX40" s="117"/>
      <c r="ZY40" s="117"/>
      <c r="ZZ40" s="117"/>
      <c r="AAA40" s="117"/>
      <c r="AAB40" s="117"/>
      <c r="AAC40" s="117"/>
      <c r="AAD40" s="117"/>
      <c r="AAE40" s="117"/>
      <c r="AAF40" s="117"/>
      <c r="AAG40" s="117"/>
      <c r="AAH40" s="117"/>
      <c r="AAI40" s="117"/>
      <c r="AAJ40" s="117"/>
      <c r="AAK40" s="117"/>
      <c r="AAL40" s="117"/>
      <c r="AAM40" s="117"/>
      <c r="AAN40" s="117"/>
      <c r="AAO40" s="117"/>
      <c r="AAP40" s="117"/>
      <c r="AAQ40" s="117"/>
      <c r="AAR40" s="117"/>
      <c r="AAS40" s="117"/>
      <c r="AAT40" s="117"/>
      <c r="AAU40" s="117"/>
      <c r="AAV40" s="117"/>
      <c r="AAW40" s="117"/>
      <c r="AAX40" s="117"/>
      <c r="AAY40" s="117"/>
      <c r="AAZ40" s="117"/>
      <c r="ABA40" s="117"/>
      <c r="ABB40" s="117"/>
      <c r="ABC40" s="117"/>
      <c r="ABD40" s="117"/>
      <c r="ABE40" s="117"/>
      <c r="ABF40" s="117"/>
      <c r="ABG40" s="117"/>
      <c r="ABH40" s="117"/>
      <c r="ABI40" s="117"/>
      <c r="ABJ40" s="117"/>
      <c r="ABK40" s="117"/>
      <c r="ABL40" s="117"/>
      <c r="ABM40" s="117"/>
      <c r="ABN40" s="117"/>
      <c r="ABO40" s="117"/>
      <c r="ABP40" s="117"/>
      <c r="ABQ40" s="117"/>
      <c r="ABR40" s="117"/>
      <c r="ABS40" s="117"/>
      <c r="ABT40" s="117"/>
      <c r="ABU40" s="117"/>
      <c r="ABV40" s="117"/>
      <c r="ABW40" s="117"/>
      <c r="ABX40" s="117"/>
      <c r="ABY40" s="117"/>
      <c r="ABZ40" s="117"/>
      <c r="ACA40" s="117"/>
      <c r="ACB40" s="117"/>
      <c r="ACC40" s="117"/>
      <c r="ACD40" s="117"/>
      <c r="ACE40" s="117"/>
      <c r="ACF40" s="117"/>
      <c r="ACG40" s="117"/>
      <c r="ACH40" s="117"/>
      <c r="ACI40" s="117"/>
      <c r="ACJ40" s="117"/>
      <c r="ACK40" s="117"/>
      <c r="ACL40" s="117"/>
      <c r="ACM40" s="117"/>
      <c r="ACN40" s="117"/>
      <c r="ACO40" s="117"/>
      <c r="ACP40" s="117"/>
      <c r="ACQ40" s="117"/>
      <c r="ACR40" s="117"/>
      <c r="ACS40" s="117"/>
      <c r="ACT40" s="117"/>
      <c r="ACU40" s="117"/>
      <c r="ACV40" s="117"/>
      <c r="ACW40" s="117"/>
      <c r="ACX40" s="117"/>
      <c r="ACY40" s="117"/>
      <c r="ACZ40" s="117"/>
      <c r="ADA40" s="117"/>
      <c r="ADB40" s="117"/>
      <c r="ADC40" s="117"/>
      <c r="ADD40" s="117"/>
      <c r="ADE40" s="117"/>
      <c r="ADF40" s="117"/>
      <c r="ADG40" s="117"/>
      <c r="ADH40" s="117"/>
      <c r="ADI40" s="117"/>
      <c r="ADJ40" s="117"/>
      <c r="ADK40" s="117"/>
      <c r="ADL40" s="117"/>
      <c r="ADM40" s="117"/>
      <c r="ADN40" s="117"/>
      <c r="ADO40" s="117"/>
      <c r="ADP40" s="117"/>
      <c r="ADQ40" s="117"/>
      <c r="ADR40" s="117"/>
      <c r="ADS40" s="117"/>
      <c r="ADT40" s="117"/>
      <c r="ADU40" s="117"/>
      <c r="ADV40" s="117"/>
      <c r="ADW40" s="117"/>
      <c r="ADX40" s="117"/>
      <c r="ADY40" s="117"/>
      <c r="ADZ40" s="117"/>
      <c r="AEA40" s="117"/>
      <c r="AEB40" s="117"/>
      <c r="AEC40" s="117"/>
      <c r="AED40" s="117"/>
      <c r="AEE40" s="117"/>
      <c r="AEF40" s="117"/>
      <c r="AEG40" s="117"/>
      <c r="AEH40" s="117"/>
      <c r="AEI40" s="117"/>
      <c r="AEJ40" s="117"/>
      <c r="AEK40" s="117"/>
      <c r="AEL40" s="117"/>
      <c r="AEM40" s="117"/>
      <c r="AEN40" s="117"/>
      <c r="AEO40" s="117"/>
      <c r="AEP40" s="117"/>
      <c r="AEQ40" s="117"/>
      <c r="AER40" s="117"/>
      <c r="AES40" s="117"/>
      <c r="AET40" s="117"/>
      <c r="AEU40" s="117"/>
      <c r="AEV40" s="117"/>
      <c r="AEW40" s="117"/>
      <c r="AEX40" s="117"/>
      <c r="AEY40" s="117"/>
      <c r="AEZ40" s="117"/>
      <c r="AFA40" s="117"/>
      <c r="AFB40" s="117"/>
      <c r="AFC40" s="117"/>
      <c r="AFD40" s="117"/>
      <c r="AFE40" s="117"/>
      <c r="AFF40" s="117"/>
      <c r="AFG40" s="117"/>
      <c r="AFH40" s="117"/>
      <c r="AFI40" s="117"/>
      <c r="AFJ40" s="117"/>
      <c r="AFK40" s="117"/>
      <c r="AFL40" s="117"/>
      <c r="AFM40" s="117"/>
      <c r="AFN40" s="117"/>
      <c r="AFO40" s="117"/>
      <c r="AFP40" s="117"/>
      <c r="AFQ40" s="117"/>
      <c r="AFR40" s="117"/>
      <c r="AFS40" s="117"/>
      <c r="AFT40" s="117"/>
      <c r="AFU40" s="117"/>
      <c r="AFV40" s="117"/>
      <c r="AFW40" s="117"/>
      <c r="AFX40" s="117"/>
      <c r="AFY40" s="117"/>
      <c r="AFZ40" s="117"/>
      <c r="AGA40" s="117"/>
      <c r="AGB40" s="117"/>
      <c r="AGC40" s="117"/>
      <c r="AGD40" s="117"/>
      <c r="AGE40" s="117"/>
      <c r="AGF40" s="117"/>
      <c r="AGG40" s="117"/>
      <c r="AGH40" s="117"/>
      <c r="AGI40" s="117"/>
      <c r="AGJ40" s="117"/>
      <c r="AGK40" s="117"/>
      <c r="AGL40" s="117"/>
      <c r="AGM40" s="117"/>
      <c r="AGN40" s="117"/>
      <c r="AGO40" s="117"/>
      <c r="AGP40" s="117"/>
      <c r="AGQ40" s="117"/>
      <c r="AGR40" s="117"/>
      <c r="AGS40" s="117"/>
      <c r="AGT40" s="117"/>
      <c r="AGU40" s="117"/>
      <c r="AGV40" s="117"/>
      <c r="AGW40" s="117"/>
      <c r="AGX40" s="117"/>
      <c r="AGY40" s="117"/>
      <c r="AGZ40" s="117"/>
      <c r="AHA40" s="117"/>
      <c r="AHB40" s="117"/>
      <c r="AHC40" s="117"/>
      <c r="AHD40" s="117"/>
      <c r="AHE40" s="117"/>
      <c r="AHF40" s="117"/>
      <c r="AHG40" s="117"/>
      <c r="AHH40" s="117"/>
      <c r="AHI40" s="117"/>
      <c r="AHJ40" s="117"/>
      <c r="AHK40" s="117"/>
      <c r="AHL40" s="117"/>
      <c r="AHM40" s="117"/>
      <c r="AHN40" s="117"/>
      <c r="AHO40" s="117"/>
      <c r="AHP40" s="117"/>
      <c r="AHQ40" s="117"/>
      <c r="AHR40" s="117"/>
      <c r="AHS40" s="117"/>
      <c r="AHT40" s="117"/>
      <c r="AHU40" s="117"/>
      <c r="AHV40" s="117"/>
      <c r="AHW40" s="117"/>
      <c r="AHX40" s="117"/>
      <c r="AHY40" s="117"/>
      <c r="AHZ40" s="117"/>
      <c r="AIA40" s="117"/>
      <c r="AIB40" s="117"/>
      <c r="AIC40" s="117"/>
      <c r="AID40" s="117"/>
      <c r="AIE40" s="117"/>
      <c r="AIF40" s="117"/>
      <c r="AIG40" s="117"/>
      <c r="AIH40" s="117"/>
      <c r="AII40" s="117"/>
      <c r="AIJ40" s="117"/>
      <c r="AIK40" s="117"/>
      <c r="AIL40" s="117"/>
      <c r="AIM40" s="117"/>
      <c r="AIN40" s="117"/>
      <c r="AIO40" s="117"/>
      <c r="AIP40" s="117"/>
      <c r="AIQ40" s="117"/>
      <c r="AIR40" s="117"/>
      <c r="AIS40" s="117"/>
      <c r="AIT40" s="117"/>
      <c r="AIU40" s="117"/>
      <c r="AIV40" s="117"/>
      <c r="AIW40" s="117"/>
      <c r="AIX40" s="117"/>
      <c r="AIY40" s="117"/>
      <c r="AIZ40" s="117"/>
      <c r="AJA40" s="117"/>
      <c r="AJB40" s="117"/>
      <c r="AJC40" s="117"/>
      <c r="AJD40" s="117"/>
      <c r="AJE40" s="117"/>
      <c r="AJF40" s="117"/>
      <c r="AJG40" s="117"/>
      <c r="AJH40" s="117"/>
      <c r="AJI40" s="117"/>
      <c r="AJJ40" s="117"/>
      <c r="AJK40" s="117"/>
      <c r="AJL40" s="117"/>
      <c r="AJM40" s="117"/>
      <c r="AJN40" s="117"/>
      <c r="AJO40" s="117"/>
      <c r="AJP40" s="117"/>
      <c r="AJQ40" s="117"/>
      <c r="AJR40" s="117"/>
      <c r="AJS40" s="117"/>
      <c r="AJT40" s="117"/>
      <c r="AJU40" s="117"/>
      <c r="AJV40" s="117"/>
      <c r="AJW40" s="117"/>
      <c r="AJX40" s="117"/>
      <c r="AJY40" s="117"/>
      <c r="AJZ40" s="117"/>
      <c r="AKA40" s="117"/>
      <c r="AKB40" s="117"/>
      <c r="AKC40" s="117"/>
      <c r="AKD40" s="117"/>
      <c r="AKE40" s="117"/>
      <c r="AKF40" s="117"/>
      <c r="AKG40" s="117"/>
      <c r="AKH40" s="117"/>
      <c r="AKI40" s="117"/>
      <c r="AKJ40" s="117"/>
      <c r="AKK40" s="117"/>
      <c r="AKL40" s="117"/>
      <c r="AKM40" s="117"/>
      <c r="AKN40" s="117"/>
      <c r="AKO40" s="117"/>
      <c r="AKP40" s="117"/>
      <c r="AKQ40" s="117"/>
      <c r="AKR40" s="117"/>
      <c r="AKS40" s="117"/>
      <c r="AKT40" s="117"/>
      <c r="AKU40" s="117"/>
      <c r="AKV40" s="117"/>
      <c r="AKW40" s="117"/>
      <c r="AKX40" s="117"/>
      <c r="AKY40" s="117"/>
      <c r="AKZ40" s="117"/>
      <c r="ALA40" s="117"/>
      <c r="ALB40" s="117"/>
      <c r="ALC40" s="117"/>
      <c r="ALD40" s="117"/>
      <c r="ALE40" s="117"/>
      <c r="ALF40" s="117"/>
      <c r="ALG40" s="117"/>
      <c r="ALH40" s="117"/>
      <c r="ALI40" s="117"/>
      <c r="ALJ40" s="117"/>
      <c r="ALK40" s="117"/>
      <c r="ALL40" s="117"/>
      <c r="ALM40" s="117"/>
      <c r="ALN40" s="117"/>
      <c r="ALO40" s="117"/>
      <c r="ALP40" s="117"/>
      <c r="ALQ40" s="117"/>
      <c r="ALR40" s="117"/>
      <c r="ALS40" s="117"/>
      <c r="ALT40" s="117"/>
      <c r="ALU40" s="117"/>
      <c r="ALV40" s="117"/>
      <c r="ALW40" s="117"/>
      <c r="ALX40" s="117"/>
      <c r="ALY40" s="117"/>
      <c r="ALZ40" s="117"/>
      <c r="AMA40" s="117"/>
      <c r="AMB40" s="117"/>
      <c r="AMC40" s="117"/>
      <c r="AMD40" s="117"/>
      <c r="AME40" s="117"/>
      <c r="AMF40" s="117"/>
      <c r="AMG40" s="117"/>
      <c r="AMH40" s="117"/>
      <c r="AMI40" s="117"/>
      <c r="AMJ40" s="117"/>
      <c r="AMK40" s="117"/>
      <c r="AML40" s="117"/>
    </row>
    <row r="41" spans="1:1026" ht="15.75">
      <c r="A41" s="109"/>
      <c r="B41" s="112" t="s">
        <v>63</v>
      </c>
      <c r="C41" s="141"/>
      <c r="D41" s="110" t="s">
        <v>59</v>
      </c>
      <c r="E41" s="135"/>
      <c r="F41" s="135"/>
      <c r="G41" s="136"/>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c r="CT41" s="117"/>
      <c r="CU41" s="117"/>
      <c r="CV41" s="117"/>
      <c r="CW41" s="117"/>
      <c r="CX41" s="117"/>
      <c r="CY41" s="117"/>
      <c r="CZ41" s="117"/>
      <c r="DA41" s="117"/>
      <c r="DB41" s="117"/>
      <c r="DC41" s="117"/>
      <c r="DD41" s="117"/>
      <c r="DE41" s="117"/>
      <c r="DF41" s="117"/>
      <c r="DG41" s="117"/>
      <c r="DH41" s="117"/>
      <c r="DI41" s="117"/>
      <c r="DJ41" s="117"/>
      <c r="DK41" s="117"/>
      <c r="DL41" s="117"/>
      <c r="DM41" s="117"/>
      <c r="DN41" s="117"/>
      <c r="DO41" s="117"/>
      <c r="DP41" s="117"/>
      <c r="DQ41" s="117"/>
      <c r="DR41" s="117"/>
      <c r="DS41" s="117"/>
      <c r="DT41" s="117"/>
      <c r="DU41" s="117"/>
      <c r="DV41" s="117"/>
      <c r="DW41" s="117"/>
      <c r="DX41" s="117"/>
      <c r="DY41" s="117"/>
      <c r="DZ41" s="117"/>
      <c r="EA41" s="117"/>
      <c r="EB41" s="117"/>
      <c r="EC41" s="117"/>
      <c r="ED41" s="117"/>
      <c r="EE41" s="117"/>
      <c r="EF41" s="117"/>
      <c r="EG41" s="117"/>
      <c r="EH41" s="117"/>
      <c r="EI41" s="117"/>
      <c r="EJ41" s="117"/>
      <c r="EK41" s="117"/>
      <c r="EL41" s="117"/>
      <c r="EM41" s="117"/>
      <c r="EN41" s="117"/>
      <c r="EO41" s="117"/>
      <c r="EP41" s="117"/>
      <c r="EQ41" s="117"/>
      <c r="ER41" s="117"/>
      <c r="ES41" s="117"/>
      <c r="ET41" s="117"/>
      <c r="EU41" s="117"/>
      <c r="EV41" s="117"/>
      <c r="EW41" s="117"/>
      <c r="EX41" s="117"/>
      <c r="EY41" s="117"/>
      <c r="EZ41" s="117"/>
      <c r="FA41" s="117"/>
      <c r="FB41" s="117"/>
      <c r="FC41" s="117"/>
      <c r="FD41" s="117"/>
      <c r="FE41" s="117"/>
      <c r="FF41" s="117"/>
      <c r="FG41" s="117"/>
      <c r="FH41" s="117"/>
      <c r="FI41" s="117"/>
      <c r="FJ41" s="117"/>
      <c r="FK41" s="117"/>
      <c r="FL41" s="117"/>
      <c r="FM41" s="117"/>
      <c r="FN41" s="117"/>
      <c r="FO41" s="117"/>
      <c r="FP41" s="117"/>
      <c r="FQ41" s="117"/>
      <c r="FR41" s="117"/>
      <c r="FS41" s="117"/>
      <c r="FT41" s="117"/>
      <c r="FU41" s="117"/>
      <c r="FV41" s="117"/>
      <c r="FW41" s="117"/>
      <c r="FX41" s="117"/>
      <c r="FY41" s="117"/>
      <c r="FZ41" s="117"/>
      <c r="GA41" s="117"/>
      <c r="GB41" s="117"/>
      <c r="GC41" s="117"/>
      <c r="GD41" s="117"/>
      <c r="GE41" s="117"/>
      <c r="GF41" s="117"/>
      <c r="GG41" s="117"/>
      <c r="GH41" s="117"/>
      <c r="GI41" s="117"/>
      <c r="GJ41" s="117"/>
      <c r="GK41" s="117"/>
      <c r="GL41" s="117"/>
      <c r="GM41" s="117"/>
      <c r="GN41" s="117"/>
      <c r="GO41" s="117"/>
      <c r="GP41" s="117"/>
      <c r="GQ41" s="117"/>
      <c r="GR41" s="117"/>
      <c r="GS41" s="117"/>
      <c r="GT41" s="117"/>
      <c r="GU41" s="117"/>
      <c r="GV41" s="117"/>
      <c r="GW41" s="117"/>
      <c r="GX41" s="117"/>
      <c r="GY41" s="117"/>
      <c r="GZ41" s="117"/>
      <c r="HA41" s="117"/>
      <c r="HB41" s="117"/>
      <c r="HC41" s="117"/>
      <c r="HD41" s="117"/>
      <c r="HE41" s="117"/>
      <c r="HF41" s="117"/>
      <c r="HG41" s="117"/>
      <c r="HH41" s="117"/>
      <c r="HI41" s="117"/>
      <c r="HJ41" s="117"/>
      <c r="HK41" s="117"/>
      <c r="HL41" s="117"/>
      <c r="HM41" s="117"/>
      <c r="HN41" s="117"/>
      <c r="HO41" s="117"/>
      <c r="HP41" s="117"/>
      <c r="HQ41" s="117"/>
      <c r="HR41" s="117"/>
      <c r="HS41" s="117"/>
      <c r="HT41" s="117"/>
      <c r="HU41" s="117"/>
      <c r="HV41" s="117"/>
      <c r="HW41" s="117"/>
      <c r="HX41" s="117"/>
      <c r="HY41" s="117"/>
      <c r="HZ41" s="117"/>
      <c r="IA41" s="117"/>
      <c r="IB41" s="117"/>
      <c r="IC41" s="117"/>
      <c r="ID41" s="117"/>
      <c r="IE41" s="117"/>
      <c r="IF41" s="117"/>
      <c r="IG41" s="117"/>
      <c r="IH41" s="117"/>
      <c r="II41" s="117"/>
      <c r="IJ41" s="117"/>
      <c r="IK41" s="117"/>
      <c r="IL41" s="117"/>
      <c r="IM41" s="117"/>
      <c r="IN41" s="117"/>
      <c r="IO41" s="117"/>
      <c r="IP41" s="117"/>
      <c r="IQ41" s="117"/>
      <c r="IR41" s="117"/>
      <c r="IS41" s="117"/>
      <c r="IT41" s="117"/>
      <c r="IU41" s="117"/>
      <c r="IV41" s="117"/>
      <c r="IW41" s="117"/>
      <c r="IX41" s="117"/>
      <c r="IY41" s="117"/>
      <c r="IZ41" s="117"/>
      <c r="JA41" s="117"/>
      <c r="JB41" s="117"/>
      <c r="JC41" s="117"/>
      <c r="JD41" s="117"/>
      <c r="JE41" s="117"/>
      <c r="JF41" s="117"/>
      <c r="JG41" s="117"/>
      <c r="JH41" s="117"/>
      <c r="JI41" s="117"/>
      <c r="JJ41" s="117"/>
      <c r="JK41" s="117"/>
      <c r="JL41" s="117"/>
      <c r="JM41" s="117"/>
      <c r="JN41" s="117"/>
      <c r="JO41" s="117"/>
      <c r="JP41" s="117"/>
      <c r="JQ41" s="117"/>
      <c r="JR41" s="117"/>
      <c r="JS41" s="117"/>
      <c r="JT41" s="117"/>
      <c r="JU41" s="117"/>
      <c r="JV41" s="117"/>
      <c r="JW41" s="117"/>
      <c r="JX41" s="117"/>
      <c r="JY41" s="117"/>
      <c r="JZ41" s="117"/>
      <c r="KA41" s="117"/>
      <c r="KB41" s="117"/>
      <c r="KC41" s="117"/>
      <c r="KD41" s="117"/>
      <c r="KE41" s="117"/>
      <c r="KF41" s="117"/>
      <c r="KG41" s="117"/>
      <c r="KH41" s="117"/>
      <c r="KI41" s="117"/>
      <c r="KJ41" s="117"/>
      <c r="KK41" s="117"/>
      <c r="KL41" s="117"/>
      <c r="KM41" s="117"/>
      <c r="KN41" s="117"/>
      <c r="KO41" s="117"/>
      <c r="KP41" s="117"/>
      <c r="KQ41" s="117"/>
      <c r="KR41" s="117"/>
      <c r="KS41" s="117"/>
      <c r="KT41" s="117"/>
      <c r="KU41" s="117"/>
      <c r="KV41" s="117"/>
      <c r="KW41" s="117"/>
      <c r="KX41" s="117"/>
      <c r="KY41" s="117"/>
      <c r="KZ41" s="117"/>
      <c r="LA41" s="117"/>
      <c r="LB41" s="117"/>
      <c r="LC41" s="117"/>
      <c r="LD41" s="117"/>
      <c r="LE41" s="117"/>
      <c r="LF41" s="117"/>
      <c r="LG41" s="117"/>
      <c r="LH41" s="117"/>
      <c r="LI41" s="117"/>
      <c r="LJ41" s="117"/>
      <c r="LK41" s="117"/>
      <c r="LL41" s="117"/>
      <c r="LM41" s="117"/>
      <c r="LN41" s="117"/>
      <c r="LO41" s="117"/>
      <c r="LP41" s="117"/>
      <c r="LQ41" s="117"/>
      <c r="LR41" s="117"/>
      <c r="LS41" s="117"/>
      <c r="LT41" s="117"/>
      <c r="LU41" s="117"/>
      <c r="LV41" s="117"/>
      <c r="LW41" s="117"/>
      <c r="LX41" s="117"/>
      <c r="LY41" s="117"/>
      <c r="LZ41" s="117"/>
      <c r="MA41" s="117"/>
      <c r="MB41" s="117"/>
      <c r="MC41" s="117"/>
      <c r="MD41" s="117"/>
      <c r="ME41" s="117"/>
      <c r="MF41" s="117"/>
      <c r="MG41" s="117"/>
      <c r="MH41" s="117"/>
      <c r="MI41" s="117"/>
      <c r="MJ41" s="117"/>
      <c r="MK41" s="117"/>
      <c r="ML41" s="117"/>
      <c r="MM41" s="117"/>
      <c r="MN41" s="117"/>
      <c r="MO41" s="117"/>
      <c r="MP41" s="117"/>
      <c r="MQ41" s="117"/>
      <c r="MR41" s="117"/>
      <c r="MS41" s="117"/>
      <c r="MT41" s="117"/>
      <c r="MU41" s="117"/>
      <c r="MV41" s="117"/>
      <c r="MW41" s="117"/>
      <c r="MX41" s="117"/>
      <c r="MY41" s="117"/>
      <c r="MZ41" s="117"/>
      <c r="NA41" s="117"/>
      <c r="NB41" s="117"/>
      <c r="NC41" s="117"/>
      <c r="ND41" s="117"/>
      <c r="NE41" s="117"/>
      <c r="NF41" s="117"/>
      <c r="NG41" s="117"/>
      <c r="NH41" s="117"/>
      <c r="NI41" s="117"/>
      <c r="NJ41" s="117"/>
      <c r="NK41" s="117"/>
      <c r="NL41" s="117"/>
      <c r="NM41" s="117"/>
      <c r="NN41" s="117"/>
      <c r="NO41" s="117"/>
      <c r="NP41" s="117"/>
      <c r="NQ41" s="117"/>
      <c r="NR41" s="117"/>
      <c r="NS41" s="117"/>
      <c r="NT41" s="117"/>
      <c r="NU41" s="117"/>
      <c r="NV41" s="117"/>
      <c r="NW41" s="117"/>
      <c r="NX41" s="117"/>
      <c r="NY41" s="117"/>
      <c r="NZ41" s="117"/>
      <c r="OA41" s="117"/>
      <c r="OB41" s="117"/>
      <c r="OC41" s="117"/>
      <c r="OD41" s="117"/>
      <c r="OE41" s="117"/>
      <c r="OF41" s="117"/>
      <c r="OG41" s="117"/>
      <c r="OH41" s="117"/>
      <c r="OI41" s="117"/>
      <c r="OJ41" s="117"/>
      <c r="OK41" s="117"/>
      <c r="OL41" s="117"/>
      <c r="OM41" s="117"/>
      <c r="ON41" s="117"/>
      <c r="OO41" s="117"/>
      <c r="OP41" s="117"/>
      <c r="OQ41" s="117"/>
      <c r="OR41" s="117"/>
      <c r="OS41" s="117"/>
      <c r="OT41" s="117"/>
      <c r="OU41" s="117"/>
      <c r="OV41" s="117"/>
      <c r="OW41" s="117"/>
      <c r="OX41" s="117"/>
      <c r="OY41" s="117"/>
      <c r="OZ41" s="117"/>
      <c r="PA41" s="117"/>
      <c r="PB41" s="117"/>
      <c r="PC41" s="117"/>
      <c r="PD41" s="117"/>
      <c r="PE41" s="117"/>
      <c r="PF41" s="117"/>
      <c r="PG41" s="117"/>
      <c r="PH41" s="117"/>
      <c r="PI41" s="117"/>
      <c r="PJ41" s="117"/>
      <c r="PK41" s="117"/>
      <c r="PL41" s="117"/>
      <c r="PM41" s="117"/>
      <c r="PN41" s="117"/>
      <c r="PO41" s="117"/>
      <c r="PP41" s="117"/>
      <c r="PQ41" s="117"/>
      <c r="PR41" s="117"/>
      <c r="PS41" s="117"/>
      <c r="PT41" s="117"/>
      <c r="PU41" s="117"/>
      <c r="PV41" s="117"/>
      <c r="PW41" s="117"/>
      <c r="PX41" s="117"/>
      <c r="PY41" s="117"/>
      <c r="PZ41" s="117"/>
      <c r="QA41" s="117"/>
      <c r="QB41" s="117"/>
      <c r="QC41" s="117"/>
      <c r="QD41" s="117"/>
      <c r="QE41" s="117"/>
      <c r="QF41" s="117"/>
      <c r="QG41" s="117"/>
      <c r="QH41" s="117"/>
      <c r="QI41" s="117"/>
      <c r="QJ41" s="117"/>
      <c r="QK41" s="117"/>
      <c r="QL41" s="117"/>
      <c r="QM41" s="117"/>
      <c r="QN41" s="117"/>
      <c r="QO41" s="117"/>
      <c r="QP41" s="117"/>
      <c r="QQ41" s="117"/>
      <c r="QR41" s="117"/>
      <c r="QS41" s="117"/>
      <c r="QT41" s="117"/>
      <c r="QU41" s="117"/>
      <c r="QV41" s="117"/>
      <c r="QW41" s="117"/>
      <c r="QX41" s="117"/>
      <c r="QY41" s="117"/>
      <c r="QZ41" s="117"/>
      <c r="RA41" s="117"/>
      <c r="RB41" s="117"/>
      <c r="RC41" s="117"/>
      <c r="RD41" s="117"/>
      <c r="RE41" s="117"/>
      <c r="RF41" s="117"/>
      <c r="RG41" s="117"/>
      <c r="RH41" s="117"/>
      <c r="RI41" s="117"/>
      <c r="RJ41" s="117"/>
      <c r="RK41" s="117"/>
      <c r="RL41" s="117"/>
      <c r="RM41" s="117"/>
      <c r="RN41" s="117"/>
      <c r="RO41" s="117"/>
      <c r="RP41" s="117"/>
      <c r="RQ41" s="117"/>
      <c r="RR41" s="117"/>
      <c r="RS41" s="117"/>
      <c r="RT41" s="117"/>
      <c r="RU41" s="117"/>
      <c r="RV41" s="117"/>
      <c r="RW41" s="117"/>
      <c r="RX41" s="117"/>
      <c r="RY41" s="117"/>
      <c r="RZ41" s="117"/>
      <c r="SA41" s="117"/>
      <c r="SB41" s="117"/>
      <c r="SC41" s="117"/>
      <c r="SD41" s="117"/>
      <c r="SE41" s="117"/>
      <c r="SF41" s="117"/>
      <c r="SG41" s="117"/>
      <c r="SH41" s="117"/>
      <c r="SI41" s="117"/>
      <c r="SJ41" s="117"/>
      <c r="SK41" s="117"/>
      <c r="SL41" s="117"/>
      <c r="SM41" s="117"/>
      <c r="SN41" s="117"/>
      <c r="SO41" s="117"/>
      <c r="SP41" s="117"/>
      <c r="SQ41" s="117"/>
      <c r="SR41" s="117"/>
      <c r="SS41" s="117"/>
      <c r="ST41" s="117"/>
      <c r="SU41" s="117"/>
      <c r="SV41" s="117"/>
      <c r="SW41" s="117"/>
      <c r="SX41" s="117"/>
      <c r="SY41" s="117"/>
      <c r="SZ41" s="117"/>
      <c r="TA41" s="117"/>
      <c r="TB41" s="117"/>
      <c r="TC41" s="117"/>
      <c r="TD41" s="117"/>
      <c r="TE41" s="117"/>
      <c r="TF41" s="117"/>
      <c r="TG41" s="117"/>
      <c r="TH41" s="117"/>
      <c r="TI41" s="117"/>
      <c r="TJ41" s="117"/>
      <c r="TK41" s="117"/>
      <c r="TL41" s="117"/>
      <c r="TM41" s="117"/>
      <c r="TN41" s="117"/>
      <c r="TO41" s="117"/>
      <c r="TP41" s="117"/>
      <c r="TQ41" s="117"/>
      <c r="TR41" s="117"/>
      <c r="TS41" s="117"/>
      <c r="TT41" s="117"/>
      <c r="TU41" s="117"/>
      <c r="TV41" s="117"/>
      <c r="TW41" s="117"/>
      <c r="TX41" s="117"/>
      <c r="TY41" s="117"/>
      <c r="TZ41" s="117"/>
      <c r="UA41" s="117"/>
      <c r="UB41" s="117"/>
      <c r="UC41" s="117"/>
      <c r="UD41" s="117"/>
      <c r="UE41" s="117"/>
      <c r="UF41" s="117"/>
      <c r="UG41" s="117"/>
      <c r="UH41" s="117"/>
      <c r="UI41" s="117"/>
      <c r="UJ41" s="117"/>
      <c r="UK41" s="117"/>
      <c r="UL41" s="117"/>
      <c r="UM41" s="117"/>
      <c r="UN41" s="117"/>
      <c r="UO41" s="117"/>
      <c r="UP41" s="117"/>
      <c r="UQ41" s="117"/>
      <c r="UR41" s="117"/>
      <c r="US41" s="117"/>
      <c r="UT41" s="117"/>
      <c r="UU41" s="117"/>
      <c r="UV41" s="117"/>
      <c r="UW41" s="117"/>
      <c r="UX41" s="117"/>
      <c r="UY41" s="117"/>
      <c r="UZ41" s="117"/>
      <c r="VA41" s="117"/>
      <c r="VB41" s="117"/>
      <c r="VC41" s="117"/>
      <c r="VD41" s="117"/>
      <c r="VE41" s="117"/>
      <c r="VF41" s="117"/>
      <c r="VG41" s="117"/>
      <c r="VH41" s="117"/>
      <c r="VI41" s="117"/>
      <c r="VJ41" s="117"/>
      <c r="VK41" s="117"/>
      <c r="VL41" s="117"/>
      <c r="VM41" s="117"/>
      <c r="VN41" s="117"/>
      <c r="VO41" s="117"/>
      <c r="VP41" s="117"/>
      <c r="VQ41" s="117"/>
      <c r="VR41" s="117"/>
      <c r="VS41" s="117"/>
      <c r="VT41" s="117"/>
      <c r="VU41" s="117"/>
      <c r="VV41" s="117"/>
      <c r="VW41" s="117"/>
      <c r="VX41" s="117"/>
      <c r="VY41" s="117"/>
      <c r="VZ41" s="117"/>
      <c r="WA41" s="117"/>
      <c r="WB41" s="117"/>
      <c r="WC41" s="117"/>
      <c r="WD41" s="117"/>
      <c r="WE41" s="117"/>
      <c r="WF41" s="117"/>
      <c r="WG41" s="117"/>
      <c r="WH41" s="117"/>
      <c r="WI41" s="117"/>
      <c r="WJ41" s="117"/>
      <c r="WK41" s="117"/>
      <c r="WL41" s="117"/>
      <c r="WM41" s="117"/>
      <c r="WN41" s="117"/>
      <c r="WO41" s="117"/>
      <c r="WP41" s="117"/>
      <c r="WQ41" s="117"/>
      <c r="WR41" s="117"/>
      <c r="WS41" s="117"/>
      <c r="WT41" s="117"/>
      <c r="WU41" s="117"/>
      <c r="WV41" s="117"/>
      <c r="WW41" s="117"/>
      <c r="WX41" s="117"/>
      <c r="WY41" s="117"/>
      <c r="WZ41" s="117"/>
      <c r="XA41" s="117"/>
      <c r="XB41" s="117"/>
      <c r="XC41" s="117"/>
      <c r="XD41" s="117"/>
      <c r="XE41" s="117"/>
      <c r="XF41" s="117"/>
      <c r="XG41" s="117"/>
      <c r="XH41" s="117"/>
      <c r="XI41" s="117"/>
      <c r="XJ41" s="117"/>
      <c r="XK41" s="117"/>
      <c r="XL41" s="117"/>
      <c r="XM41" s="117"/>
      <c r="XN41" s="117"/>
      <c r="XO41" s="117"/>
      <c r="XP41" s="117"/>
      <c r="XQ41" s="117"/>
      <c r="XR41" s="117"/>
      <c r="XS41" s="117"/>
      <c r="XT41" s="117"/>
      <c r="XU41" s="117"/>
      <c r="XV41" s="117"/>
      <c r="XW41" s="117"/>
      <c r="XX41" s="117"/>
      <c r="XY41" s="117"/>
      <c r="XZ41" s="117"/>
      <c r="YA41" s="117"/>
      <c r="YB41" s="117"/>
      <c r="YC41" s="117"/>
      <c r="YD41" s="117"/>
      <c r="YE41" s="117"/>
      <c r="YF41" s="117"/>
      <c r="YG41" s="117"/>
      <c r="YH41" s="117"/>
      <c r="YI41" s="117"/>
      <c r="YJ41" s="117"/>
      <c r="YK41" s="117"/>
      <c r="YL41" s="117"/>
      <c r="YM41" s="117"/>
      <c r="YN41" s="117"/>
      <c r="YO41" s="117"/>
      <c r="YP41" s="117"/>
      <c r="YQ41" s="117"/>
      <c r="YR41" s="117"/>
      <c r="YS41" s="117"/>
      <c r="YT41" s="117"/>
      <c r="YU41" s="117"/>
      <c r="YV41" s="117"/>
      <c r="YW41" s="117"/>
      <c r="YX41" s="117"/>
      <c r="YY41" s="117"/>
      <c r="YZ41" s="117"/>
      <c r="ZA41" s="117"/>
      <c r="ZB41" s="117"/>
      <c r="ZC41" s="117"/>
      <c r="ZD41" s="117"/>
      <c r="ZE41" s="117"/>
      <c r="ZF41" s="117"/>
      <c r="ZG41" s="117"/>
      <c r="ZH41" s="117"/>
      <c r="ZI41" s="117"/>
      <c r="ZJ41" s="117"/>
      <c r="ZK41" s="117"/>
      <c r="ZL41" s="117"/>
      <c r="ZM41" s="117"/>
      <c r="ZN41" s="117"/>
      <c r="ZO41" s="117"/>
      <c r="ZP41" s="117"/>
      <c r="ZQ41" s="117"/>
      <c r="ZR41" s="117"/>
      <c r="ZS41" s="117"/>
      <c r="ZT41" s="117"/>
      <c r="ZU41" s="117"/>
      <c r="ZV41" s="117"/>
      <c r="ZW41" s="117"/>
      <c r="ZX41" s="117"/>
      <c r="ZY41" s="117"/>
      <c r="ZZ41" s="117"/>
      <c r="AAA41" s="117"/>
      <c r="AAB41" s="117"/>
      <c r="AAC41" s="117"/>
      <c r="AAD41" s="117"/>
      <c r="AAE41" s="117"/>
      <c r="AAF41" s="117"/>
      <c r="AAG41" s="117"/>
      <c r="AAH41" s="117"/>
      <c r="AAI41" s="117"/>
      <c r="AAJ41" s="117"/>
      <c r="AAK41" s="117"/>
      <c r="AAL41" s="117"/>
      <c r="AAM41" s="117"/>
      <c r="AAN41" s="117"/>
      <c r="AAO41" s="117"/>
      <c r="AAP41" s="117"/>
      <c r="AAQ41" s="117"/>
      <c r="AAR41" s="117"/>
      <c r="AAS41" s="117"/>
      <c r="AAT41" s="117"/>
      <c r="AAU41" s="117"/>
      <c r="AAV41" s="117"/>
      <c r="AAW41" s="117"/>
      <c r="AAX41" s="117"/>
      <c r="AAY41" s="117"/>
      <c r="AAZ41" s="117"/>
      <c r="ABA41" s="117"/>
      <c r="ABB41" s="117"/>
      <c r="ABC41" s="117"/>
      <c r="ABD41" s="117"/>
      <c r="ABE41" s="117"/>
      <c r="ABF41" s="117"/>
      <c r="ABG41" s="117"/>
      <c r="ABH41" s="117"/>
      <c r="ABI41" s="117"/>
      <c r="ABJ41" s="117"/>
      <c r="ABK41" s="117"/>
      <c r="ABL41" s="117"/>
      <c r="ABM41" s="117"/>
      <c r="ABN41" s="117"/>
      <c r="ABO41" s="117"/>
      <c r="ABP41" s="117"/>
      <c r="ABQ41" s="117"/>
      <c r="ABR41" s="117"/>
      <c r="ABS41" s="117"/>
      <c r="ABT41" s="117"/>
      <c r="ABU41" s="117"/>
      <c r="ABV41" s="117"/>
      <c r="ABW41" s="117"/>
      <c r="ABX41" s="117"/>
      <c r="ABY41" s="117"/>
      <c r="ABZ41" s="117"/>
      <c r="ACA41" s="117"/>
      <c r="ACB41" s="117"/>
      <c r="ACC41" s="117"/>
      <c r="ACD41" s="117"/>
      <c r="ACE41" s="117"/>
      <c r="ACF41" s="117"/>
      <c r="ACG41" s="117"/>
      <c r="ACH41" s="117"/>
      <c r="ACI41" s="117"/>
      <c r="ACJ41" s="117"/>
      <c r="ACK41" s="117"/>
      <c r="ACL41" s="117"/>
      <c r="ACM41" s="117"/>
      <c r="ACN41" s="117"/>
      <c r="ACO41" s="117"/>
      <c r="ACP41" s="117"/>
      <c r="ACQ41" s="117"/>
      <c r="ACR41" s="117"/>
      <c r="ACS41" s="117"/>
      <c r="ACT41" s="117"/>
      <c r="ACU41" s="117"/>
      <c r="ACV41" s="117"/>
      <c r="ACW41" s="117"/>
      <c r="ACX41" s="117"/>
      <c r="ACY41" s="117"/>
      <c r="ACZ41" s="117"/>
      <c r="ADA41" s="117"/>
      <c r="ADB41" s="117"/>
      <c r="ADC41" s="117"/>
      <c r="ADD41" s="117"/>
      <c r="ADE41" s="117"/>
      <c r="ADF41" s="117"/>
      <c r="ADG41" s="117"/>
      <c r="ADH41" s="117"/>
      <c r="ADI41" s="117"/>
      <c r="ADJ41" s="117"/>
      <c r="ADK41" s="117"/>
      <c r="ADL41" s="117"/>
      <c r="ADM41" s="117"/>
      <c r="ADN41" s="117"/>
      <c r="ADO41" s="117"/>
      <c r="ADP41" s="117"/>
      <c r="ADQ41" s="117"/>
      <c r="ADR41" s="117"/>
      <c r="ADS41" s="117"/>
      <c r="ADT41" s="117"/>
      <c r="ADU41" s="117"/>
      <c r="ADV41" s="117"/>
      <c r="ADW41" s="117"/>
      <c r="ADX41" s="117"/>
      <c r="ADY41" s="117"/>
      <c r="ADZ41" s="117"/>
      <c r="AEA41" s="117"/>
      <c r="AEB41" s="117"/>
      <c r="AEC41" s="117"/>
      <c r="AED41" s="117"/>
      <c r="AEE41" s="117"/>
      <c r="AEF41" s="117"/>
      <c r="AEG41" s="117"/>
      <c r="AEH41" s="117"/>
      <c r="AEI41" s="117"/>
      <c r="AEJ41" s="117"/>
      <c r="AEK41" s="117"/>
      <c r="AEL41" s="117"/>
      <c r="AEM41" s="117"/>
      <c r="AEN41" s="117"/>
      <c r="AEO41" s="117"/>
      <c r="AEP41" s="117"/>
      <c r="AEQ41" s="117"/>
      <c r="AER41" s="117"/>
      <c r="AES41" s="117"/>
      <c r="AET41" s="117"/>
      <c r="AEU41" s="117"/>
      <c r="AEV41" s="117"/>
      <c r="AEW41" s="117"/>
      <c r="AEX41" s="117"/>
      <c r="AEY41" s="117"/>
      <c r="AEZ41" s="117"/>
      <c r="AFA41" s="117"/>
      <c r="AFB41" s="117"/>
      <c r="AFC41" s="117"/>
      <c r="AFD41" s="117"/>
      <c r="AFE41" s="117"/>
      <c r="AFF41" s="117"/>
      <c r="AFG41" s="117"/>
      <c r="AFH41" s="117"/>
      <c r="AFI41" s="117"/>
      <c r="AFJ41" s="117"/>
      <c r="AFK41" s="117"/>
      <c r="AFL41" s="117"/>
      <c r="AFM41" s="117"/>
      <c r="AFN41" s="117"/>
      <c r="AFO41" s="117"/>
      <c r="AFP41" s="117"/>
      <c r="AFQ41" s="117"/>
      <c r="AFR41" s="117"/>
      <c r="AFS41" s="117"/>
      <c r="AFT41" s="117"/>
      <c r="AFU41" s="117"/>
      <c r="AFV41" s="117"/>
      <c r="AFW41" s="117"/>
      <c r="AFX41" s="117"/>
      <c r="AFY41" s="117"/>
      <c r="AFZ41" s="117"/>
      <c r="AGA41" s="117"/>
      <c r="AGB41" s="117"/>
      <c r="AGC41" s="117"/>
      <c r="AGD41" s="117"/>
      <c r="AGE41" s="117"/>
      <c r="AGF41" s="117"/>
      <c r="AGG41" s="117"/>
      <c r="AGH41" s="117"/>
      <c r="AGI41" s="117"/>
      <c r="AGJ41" s="117"/>
      <c r="AGK41" s="117"/>
      <c r="AGL41" s="117"/>
      <c r="AGM41" s="117"/>
      <c r="AGN41" s="117"/>
      <c r="AGO41" s="117"/>
      <c r="AGP41" s="117"/>
      <c r="AGQ41" s="117"/>
      <c r="AGR41" s="117"/>
      <c r="AGS41" s="117"/>
      <c r="AGT41" s="117"/>
      <c r="AGU41" s="117"/>
      <c r="AGV41" s="117"/>
      <c r="AGW41" s="117"/>
      <c r="AGX41" s="117"/>
      <c r="AGY41" s="117"/>
      <c r="AGZ41" s="117"/>
      <c r="AHA41" s="117"/>
      <c r="AHB41" s="117"/>
      <c r="AHC41" s="117"/>
      <c r="AHD41" s="117"/>
      <c r="AHE41" s="117"/>
      <c r="AHF41" s="117"/>
      <c r="AHG41" s="117"/>
      <c r="AHH41" s="117"/>
      <c r="AHI41" s="117"/>
      <c r="AHJ41" s="117"/>
      <c r="AHK41" s="117"/>
      <c r="AHL41" s="117"/>
      <c r="AHM41" s="117"/>
      <c r="AHN41" s="117"/>
      <c r="AHO41" s="117"/>
      <c r="AHP41" s="117"/>
      <c r="AHQ41" s="117"/>
      <c r="AHR41" s="117"/>
      <c r="AHS41" s="117"/>
      <c r="AHT41" s="117"/>
      <c r="AHU41" s="117"/>
      <c r="AHV41" s="117"/>
      <c r="AHW41" s="117"/>
      <c r="AHX41" s="117"/>
      <c r="AHY41" s="117"/>
      <c r="AHZ41" s="117"/>
      <c r="AIA41" s="117"/>
      <c r="AIB41" s="117"/>
      <c r="AIC41" s="117"/>
      <c r="AID41" s="117"/>
      <c r="AIE41" s="117"/>
      <c r="AIF41" s="117"/>
      <c r="AIG41" s="117"/>
      <c r="AIH41" s="117"/>
      <c r="AII41" s="117"/>
      <c r="AIJ41" s="117"/>
      <c r="AIK41" s="117"/>
      <c r="AIL41" s="117"/>
      <c r="AIM41" s="117"/>
      <c r="AIN41" s="117"/>
      <c r="AIO41" s="117"/>
      <c r="AIP41" s="117"/>
      <c r="AIQ41" s="117"/>
      <c r="AIR41" s="117"/>
      <c r="AIS41" s="117"/>
      <c r="AIT41" s="117"/>
      <c r="AIU41" s="117"/>
      <c r="AIV41" s="117"/>
      <c r="AIW41" s="117"/>
      <c r="AIX41" s="117"/>
      <c r="AIY41" s="117"/>
      <c r="AIZ41" s="117"/>
      <c r="AJA41" s="117"/>
      <c r="AJB41" s="117"/>
      <c r="AJC41" s="117"/>
      <c r="AJD41" s="117"/>
      <c r="AJE41" s="117"/>
      <c r="AJF41" s="117"/>
      <c r="AJG41" s="117"/>
      <c r="AJH41" s="117"/>
      <c r="AJI41" s="117"/>
      <c r="AJJ41" s="117"/>
      <c r="AJK41" s="117"/>
      <c r="AJL41" s="117"/>
      <c r="AJM41" s="117"/>
      <c r="AJN41" s="117"/>
      <c r="AJO41" s="117"/>
      <c r="AJP41" s="117"/>
      <c r="AJQ41" s="117"/>
      <c r="AJR41" s="117"/>
      <c r="AJS41" s="117"/>
      <c r="AJT41" s="117"/>
      <c r="AJU41" s="117"/>
      <c r="AJV41" s="117"/>
      <c r="AJW41" s="117"/>
      <c r="AJX41" s="117"/>
      <c r="AJY41" s="117"/>
      <c r="AJZ41" s="117"/>
      <c r="AKA41" s="117"/>
      <c r="AKB41" s="117"/>
      <c r="AKC41" s="117"/>
      <c r="AKD41" s="117"/>
      <c r="AKE41" s="117"/>
      <c r="AKF41" s="117"/>
      <c r="AKG41" s="117"/>
      <c r="AKH41" s="117"/>
      <c r="AKI41" s="117"/>
      <c r="AKJ41" s="117"/>
      <c r="AKK41" s="117"/>
      <c r="AKL41" s="117"/>
      <c r="AKM41" s="117"/>
      <c r="AKN41" s="117"/>
      <c r="AKO41" s="117"/>
      <c r="AKP41" s="117"/>
      <c r="AKQ41" s="117"/>
      <c r="AKR41" s="117"/>
      <c r="AKS41" s="117"/>
      <c r="AKT41" s="117"/>
      <c r="AKU41" s="117"/>
      <c r="AKV41" s="117"/>
      <c r="AKW41" s="117"/>
      <c r="AKX41" s="117"/>
      <c r="AKY41" s="117"/>
      <c r="AKZ41" s="117"/>
      <c r="ALA41" s="117"/>
      <c r="ALB41" s="117"/>
      <c r="ALC41" s="117"/>
      <c r="ALD41" s="117"/>
      <c r="ALE41" s="117"/>
      <c r="ALF41" s="117"/>
      <c r="ALG41" s="117"/>
      <c r="ALH41" s="117"/>
      <c r="ALI41" s="117"/>
      <c r="ALJ41" s="117"/>
      <c r="ALK41" s="117"/>
      <c r="ALL41" s="117"/>
      <c r="ALM41" s="117"/>
      <c r="ALN41" s="117"/>
      <c r="ALO41" s="117"/>
      <c r="ALP41" s="117"/>
      <c r="ALQ41" s="117"/>
      <c r="ALR41" s="117"/>
      <c r="ALS41" s="117"/>
      <c r="ALT41" s="117"/>
      <c r="ALU41" s="117"/>
      <c r="ALV41" s="117"/>
      <c r="ALW41" s="117"/>
      <c r="ALX41" s="117"/>
      <c r="ALY41" s="117"/>
      <c r="ALZ41" s="117"/>
      <c r="AMA41" s="117"/>
      <c r="AMB41" s="117"/>
      <c r="AMC41" s="117"/>
      <c r="AMD41" s="117"/>
      <c r="AME41" s="117"/>
      <c r="AMF41" s="117"/>
      <c r="AMG41" s="117"/>
      <c r="AMH41" s="117"/>
      <c r="AMI41" s="117"/>
      <c r="AMJ41" s="117"/>
      <c r="AMK41" s="117"/>
      <c r="AML41" s="117"/>
    </row>
    <row r="42" spans="1:1026" ht="15.75">
      <c r="A42" s="109"/>
      <c r="B42" s="112" t="s">
        <v>64</v>
      </c>
      <c r="C42" s="141"/>
      <c r="D42" s="110" t="s">
        <v>59</v>
      </c>
      <c r="E42" s="135"/>
      <c r="F42" s="135"/>
      <c r="G42" s="136"/>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7"/>
      <c r="CQ42" s="117"/>
      <c r="CR42" s="117"/>
      <c r="CS42" s="117"/>
      <c r="CT42" s="117"/>
      <c r="CU42" s="117"/>
      <c r="CV42" s="117"/>
      <c r="CW42" s="117"/>
      <c r="CX42" s="117"/>
      <c r="CY42" s="117"/>
      <c r="CZ42" s="117"/>
      <c r="DA42" s="117"/>
      <c r="DB42" s="117"/>
      <c r="DC42" s="117"/>
      <c r="DD42" s="117"/>
      <c r="DE42" s="117"/>
      <c r="DF42" s="117"/>
      <c r="DG42" s="117"/>
      <c r="DH42" s="117"/>
      <c r="DI42" s="117"/>
      <c r="DJ42" s="117"/>
      <c r="DK42" s="117"/>
      <c r="DL42" s="117"/>
      <c r="DM42" s="117"/>
      <c r="DN42" s="117"/>
      <c r="DO42" s="117"/>
      <c r="DP42" s="117"/>
      <c r="DQ42" s="117"/>
      <c r="DR42" s="117"/>
      <c r="DS42" s="117"/>
      <c r="DT42" s="117"/>
      <c r="DU42" s="117"/>
      <c r="DV42" s="117"/>
      <c r="DW42" s="117"/>
      <c r="DX42" s="117"/>
      <c r="DY42" s="117"/>
      <c r="DZ42" s="117"/>
      <c r="EA42" s="117"/>
      <c r="EB42" s="117"/>
      <c r="EC42" s="117"/>
      <c r="ED42" s="117"/>
      <c r="EE42" s="117"/>
      <c r="EF42" s="117"/>
      <c r="EG42" s="117"/>
      <c r="EH42" s="117"/>
      <c r="EI42" s="117"/>
      <c r="EJ42" s="117"/>
      <c r="EK42" s="117"/>
      <c r="EL42" s="117"/>
      <c r="EM42" s="117"/>
      <c r="EN42" s="117"/>
      <c r="EO42" s="117"/>
      <c r="EP42" s="117"/>
      <c r="EQ42" s="117"/>
      <c r="ER42" s="117"/>
      <c r="ES42" s="117"/>
      <c r="ET42" s="117"/>
      <c r="EU42" s="117"/>
      <c r="EV42" s="117"/>
      <c r="EW42" s="117"/>
      <c r="EX42" s="117"/>
      <c r="EY42" s="117"/>
      <c r="EZ42" s="117"/>
      <c r="FA42" s="117"/>
      <c r="FB42" s="117"/>
      <c r="FC42" s="117"/>
      <c r="FD42" s="117"/>
      <c r="FE42" s="117"/>
      <c r="FF42" s="117"/>
      <c r="FG42" s="117"/>
      <c r="FH42" s="117"/>
      <c r="FI42" s="117"/>
      <c r="FJ42" s="117"/>
      <c r="FK42" s="117"/>
      <c r="FL42" s="117"/>
      <c r="FM42" s="117"/>
      <c r="FN42" s="117"/>
      <c r="FO42" s="117"/>
      <c r="FP42" s="117"/>
      <c r="FQ42" s="117"/>
      <c r="FR42" s="117"/>
      <c r="FS42" s="117"/>
      <c r="FT42" s="117"/>
      <c r="FU42" s="117"/>
      <c r="FV42" s="117"/>
      <c r="FW42" s="117"/>
      <c r="FX42" s="117"/>
      <c r="FY42" s="117"/>
      <c r="FZ42" s="117"/>
      <c r="GA42" s="117"/>
      <c r="GB42" s="117"/>
      <c r="GC42" s="117"/>
      <c r="GD42" s="117"/>
      <c r="GE42" s="117"/>
      <c r="GF42" s="117"/>
      <c r="GG42" s="117"/>
      <c r="GH42" s="117"/>
      <c r="GI42" s="117"/>
      <c r="GJ42" s="117"/>
      <c r="GK42" s="117"/>
      <c r="GL42" s="117"/>
      <c r="GM42" s="117"/>
      <c r="GN42" s="117"/>
      <c r="GO42" s="117"/>
      <c r="GP42" s="117"/>
      <c r="GQ42" s="117"/>
      <c r="GR42" s="117"/>
      <c r="GS42" s="117"/>
      <c r="GT42" s="117"/>
      <c r="GU42" s="117"/>
      <c r="GV42" s="117"/>
      <c r="GW42" s="117"/>
      <c r="GX42" s="117"/>
      <c r="GY42" s="117"/>
      <c r="GZ42" s="117"/>
      <c r="HA42" s="117"/>
      <c r="HB42" s="117"/>
      <c r="HC42" s="117"/>
      <c r="HD42" s="117"/>
      <c r="HE42" s="117"/>
      <c r="HF42" s="117"/>
      <c r="HG42" s="117"/>
      <c r="HH42" s="117"/>
      <c r="HI42" s="117"/>
      <c r="HJ42" s="117"/>
      <c r="HK42" s="117"/>
      <c r="HL42" s="117"/>
      <c r="HM42" s="117"/>
      <c r="HN42" s="117"/>
      <c r="HO42" s="117"/>
      <c r="HP42" s="117"/>
      <c r="HQ42" s="117"/>
      <c r="HR42" s="117"/>
      <c r="HS42" s="117"/>
      <c r="HT42" s="117"/>
      <c r="HU42" s="117"/>
      <c r="HV42" s="117"/>
      <c r="HW42" s="117"/>
      <c r="HX42" s="117"/>
      <c r="HY42" s="117"/>
      <c r="HZ42" s="117"/>
      <c r="IA42" s="117"/>
      <c r="IB42" s="117"/>
      <c r="IC42" s="117"/>
      <c r="ID42" s="117"/>
      <c r="IE42" s="117"/>
      <c r="IF42" s="117"/>
      <c r="IG42" s="117"/>
      <c r="IH42" s="117"/>
      <c r="II42" s="117"/>
      <c r="IJ42" s="117"/>
      <c r="IK42" s="117"/>
      <c r="IL42" s="117"/>
      <c r="IM42" s="117"/>
      <c r="IN42" s="117"/>
      <c r="IO42" s="117"/>
      <c r="IP42" s="117"/>
      <c r="IQ42" s="117"/>
      <c r="IR42" s="117"/>
      <c r="IS42" s="117"/>
      <c r="IT42" s="117"/>
      <c r="IU42" s="117"/>
      <c r="IV42" s="117"/>
      <c r="IW42" s="117"/>
      <c r="IX42" s="117"/>
      <c r="IY42" s="117"/>
      <c r="IZ42" s="117"/>
      <c r="JA42" s="117"/>
      <c r="JB42" s="117"/>
      <c r="JC42" s="117"/>
      <c r="JD42" s="117"/>
      <c r="JE42" s="117"/>
      <c r="JF42" s="117"/>
      <c r="JG42" s="117"/>
      <c r="JH42" s="117"/>
      <c r="JI42" s="117"/>
      <c r="JJ42" s="117"/>
      <c r="JK42" s="117"/>
      <c r="JL42" s="117"/>
      <c r="JM42" s="117"/>
      <c r="JN42" s="117"/>
      <c r="JO42" s="117"/>
      <c r="JP42" s="117"/>
      <c r="JQ42" s="117"/>
      <c r="JR42" s="117"/>
      <c r="JS42" s="117"/>
      <c r="JT42" s="117"/>
      <c r="JU42" s="117"/>
      <c r="JV42" s="117"/>
      <c r="JW42" s="117"/>
      <c r="JX42" s="117"/>
      <c r="JY42" s="117"/>
      <c r="JZ42" s="117"/>
      <c r="KA42" s="117"/>
      <c r="KB42" s="117"/>
      <c r="KC42" s="117"/>
      <c r="KD42" s="117"/>
      <c r="KE42" s="117"/>
      <c r="KF42" s="117"/>
      <c r="KG42" s="117"/>
      <c r="KH42" s="117"/>
      <c r="KI42" s="117"/>
      <c r="KJ42" s="117"/>
      <c r="KK42" s="117"/>
      <c r="KL42" s="117"/>
      <c r="KM42" s="117"/>
      <c r="KN42" s="117"/>
      <c r="KO42" s="117"/>
      <c r="KP42" s="117"/>
      <c r="KQ42" s="117"/>
      <c r="KR42" s="117"/>
      <c r="KS42" s="117"/>
      <c r="KT42" s="117"/>
      <c r="KU42" s="117"/>
      <c r="KV42" s="117"/>
      <c r="KW42" s="117"/>
      <c r="KX42" s="117"/>
      <c r="KY42" s="117"/>
      <c r="KZ42" s="117"/>
      <c r="LA42" s="117"/>
      <c r="LB42" s="117"/>
      <c r="LC42" s="117"/>
      <c r="LD42" s="117"/>
      <c r="LE42" s="117"/>
      <c r="LF42" s="117"/>
      <c r="LG42" s="117"/>
      <c r="LH42" s="117"/>
      <c r="LI42" s="117"/>
      <c r="LJ42" s="117"/>
      <c r="LK42" s="117"/>
      <c r="LL42" s="117"/>
      <c r="LM42" s="117"/>
      <c r="LN42" s="117"/>
      <c r="LO42" s="117"/>
      <c r="LP42" s="117"/>
      <c r="LQ42" s="117"/>
      <c r="LR42" s="117"/>
      <c r="LS42" s="117"/>
      <c r="LT42" s="117"/>
      <c r="LU42" s="117"/>
      <c r="LV42" s="117"/>
      <c r="LW42" s="117"/>
      <c r="LX42" s="117"/>
      <c r="LY42" s="117"/>
      <c r="LZ42" s="117"/>
      <c r="MA42" s="117"/>
      <c r="MB42" s="117"/>
      <c r="MC42" s="117"/>
      <c r="MD42" s="117"/>
      <c r="ME42" s="117"/>
      <c r="MF42" s="117"/>
      <c r="MG42" s="117"/>
      <c r="MH42" s="117"/>
      <c r="MI42" s="117"/>
      <c r="MJ42" s="117"/>
      <c r="MK42" s="117"/>
      <c r="ML42" s="117"/>
      <c r="MM42" s="117"/>
      <c r="MN42" s="117"/>
      <c r="MO42" s="117"/>
      <c r="MP42" s="117"/>
      <c r="MQ42" s="117"/>
      <c r="MR42" s="117"/>
      <c r="MS42" s="117"/>
      <c r="MT42" s="117"/>
      <c r="MU42" s="117"/>
      <c r="MV42" s="117"/>
      <c r="MW42" s="117"/>
      <c r="MX42" s="117"/>
      <c r="MY42" s="117"/>
      <c r="MZ42" s="117"/>
      <c r="NA42" s="117"/>
      <c r="NB42" s="117"/>
      <c r="NC42" s="117"/>
      <c r="ND42" s="117"/>
      <c r="NE42" s="117"/>
      <c r="NF42" s="117"/>
      <c r="NG42" s="117"/>
      <c r="NH42" s="117"/>
      <c r="NI42" s="117"/>
      <c r="NJ42" s="117"/>
      <c r="NK42" s="117"/>
      <c r="NL42" s="117"/>
      <c r="NM42" s="117"/>
      <c r="NN42" s="117"/>
      <c r="NO42" s="117"/>
      <c r="NP42" s="117"/>
      <c r="NQ42" s="117"/>
      <c r="NR42" s="117"/>
      <c r="NS42" s="117"/>
      <c r="NT42" s="117"/>
      <c r="NU42" s="117"/>
      <c r="NV42" s="117"/>
      <c r="NW42" s="117"/>
      <c r="NX42" s="117"/>
      <c r="NY42" s="117"/>
      <c r="NZ42" s="117"/>
      <c r="OA42" s="117"/>
      <c r="OB42" s="117"/>
      <c r="OC42" s="117"/>
      <c r="OD42" s="117"/>
      <c r="OE42" s="117"/>
      <c r="OF42" s="117"/>
      <c r="OG42" s="117"/>
      <c r="OH42" s="117"/>
      <c r="OI42" s="117"/>
      <c r="OJ42" s="117"/>
      <c r="OK42" s="117"/>
      <c r="OL42" s="117"/>
      <c r="OM42" s="117"/>
      <c r="ON42" s="117"/>
      <c r="OO42" s="117"/>
      <c r="OP42" s="117"/>
      <c r="OQ42" s="117"/>
      <c r="OR42" s="117"/>
      <c r="OS42" s="117"/>
      <c r="OT42" s="117"/>
      <c r="OU42" s="117"/>
      <c r="OV42" s="117"/>
      <c r="OW42" s="117"/>
      <c r="OX42" s="117"/>
      <c r="OY42" s="117"/>
      <c r="OZ42" s="117"/>
      <c r="PA42" s="117"/>
      <c r="PB42" s="117"/>
      <c r="PC42" s="117"/>
      <c r="PD42" s="117"/>
      <c r="PE42" s="117"/>
      <c r="PF42" s="117"/>
      <c r="PG42" s="117"/>
      <c r="PH42" s="117"/>
      <c r="PI42" s="117"/>
      <c r="PJ42" s="117"/>
      <c r="PK42" s="117"/>
      <c r="PL42" s="117"/>
      <c r="PM42" s="117"/>
      <c r="PN42" s="117"/>
      <c r="PO42" s="117"/>
      <c r="PP42" s="117"/>
      <c r="PQ42" s="117"/>
      <c r="PR42" s="117"/>
      <c r="PS42" s="117"/>
      <c r="PT42" s="117"/>
      <c r="PU42" s="117"/>
      <c r="PV42" s="117"/>
      <c r="PW42" s="117"/>
      <c r="PX42" s="117"/>
      <c r="PY42" s="117"/>
      <c r="PZ42" s="117"/>
      <c r="QA42" s="117"/>
      <c r="QB42" s="117"/>
      <c r="QC42" s="117"/>
      <c r="QD42" s="117"/>
      <c r="QE42" s="117"/>
      <c r="QF42" s="117"/>
      <c r="QG42" s="117"/>
      <c r="QH42" s="117"/>
      <c r="QI42" s="117"/>
      <c r="QJ42" s="117"/>
      <c r="QK42" s="117"/>
      <c r="QL42" s="117"/>
      <c r="QM42" s="117"/>
      <c r="QN42" s="117"/>
      <c r="QO42" s="117"/>
      <c r="QP42" s="117"/>
      <c r="QQ42" s="117"/>
      <c r="QR42" s="117"/>
      <c r="QS42" s="117"/>
      <c r="QT42" s="117"/>
      <c r="QU42" s="117"/>
      <c r="QV42" s="117"/>
      <c r="QW42" s="117"/>
      <c r="QX42" s="117"/>
      <c r="QY42" s="117"/>
      <c r="QZ42" s="117"/>
      <c r="RA42" s="117"/>
      <c r="RB42" s="117"/>
      <c r="RC42" s="117"/>
      <c r="RD42" s="117"/>
      <c r="RE42" s="117"/>
      <c r="RF42" s="117"/>
      <c r="RG42" s="117"/>
      <c r="RH42" s="117"/>
      <c r="RI42" s="117"/>
      <c r="RJ42" s="117"/>
      <c r="RK42" s="117"/>
      <c r="RL42" s="117"/>
      <c r="RM42" s="117"/>
      <c r="RN42" s="117"/>
      <c r="RO42" s="117"/>
      <c r="RP42" s="117"/>
      <c r="RQ42" s="117"/>
      <c r="RR42" s="117"/>
      <c r="RS42" s="117"/>
      <c r="RT42" s="117"/>
      <c r="RU42" s="117"/>
      <c r="RV42" s="117"/>
      <c r="RW42" s="117"/>
      <c r="RX42" s="117"/>
      <c r="RY42" s="117"/>
      <c r="RZ42" s="117"/>
      <c r="SA42" s="117"/>
      <c r="SB42" s="117"/>
      <c r="SC42" s="117"/>
      <c r="SD42" s="117"/>
      <c r="SE42" s="117"/>
      <c r="SF42" s="117"/>
      <c r="SG42" s="117"/>
      <c r="SH42" s="117"/>
      <c r="SI42" s="117"/>
      <c r="SJ42" s="117"/>
      <c r="SK42" s="117"/>
      <c r="SL42" s="117"/>
      <c r="SM42" s="117"/>
      <c r="SN42" s="117"/>
      <c r="SO42" s="117"/>
      <c r="SP42" s="117"/>
      <c r="SQ42" s="117"/>
      <c r="SR42" s="117"/>
      <c r="SS42" s="117"/>
      <c r="ST42" s="117"/>
      <c r="SU42" s="117"/>
      <c r="SV42" s="117"/>
      <c r="SW42" s="117"/>
      <c r="SX42" s="117"/>
      <c r="SY42" s="117"/>
      <c r="SZ42" s="117"/>
      <c r="TA42" s="117"/>
      <c r="TB42" s="117"/>
      <c r="TC42" s="117"/>
      <c r="TD42" s="117"/>
      <c r="TE42" s="117"/>
      <c r="TF42" s="117"/>
      <c r="TG42" s="117"/>
      <c r="TH42" s="117"/>
      <c r="TI42" s="117"/>
      <c r="TJ42" s="117"/>
      <c r="TK42" s="117"/>
      <c r="TL42" s="117"/>
      <c r="TM42" s="117"/>
      <c r="TN42" s="117"/>
      <c r="TO42" s="117"/>
      <c r="TP42" s="117"/>
      <c r="TQ42" s="117"/>
      <c r="TR42" s="117"/>
      <c r="TS42" s="117"/>
      <c r="TT42" s="117"/>
      <c r="TU42" s="117"/>
      <c r="TV42" s="117"/>
      <c r="TW42" s="117"/>
      <c r="TX42" s="117"/>
      <c r="TY42" s="117"/>
      <c r="TZ42" s="117"/>
      <c r="UA42" s="117"/>
      <c r="UB42" s="117"/>
      <c r="UC42" s="117"/>
      <c r="UD42" s="117"/>
      <c r="UE42" s="117"/>
      <c r="UF42" s="117"/>
      <c r="UG42" s="117"/>
      <c r="UH42" s="117"/>
      <c r="UI42" s="117"/>
      <c r="UJ42" s="117"/>
      <c r="UK42" s="117"/>
      <c r="UL42" s="117"/>
      <c r="UM42" s="117"/>
      <c r="UN42" s="117"/>
      <c r="UO42" s="117"/>
      <c r="UP42" s="117"/>
      <c r="UQ42" s="117"/>
      <c r="UR42" s="117"/>
      <c r="US42" s="117"/>
      <c r="UT42" s="117"/>
      <c r="UU42" s="117"/>
      <c r="UV42" s="117"/>
      <c r="UW42" s="117"/>
      <c r="UX42" s="117"/>
      <c r="UY42" s="117"/>
      <c r="UZ42" s="117"/>
      <c r="VA42" s="117"/>
      <c r="VB42" s="117"/>
      <c r="VC42" s="117"/>
      <c r="VD42" s="117"/>
      <c r="VE42" s="117"/>
      <c r="VF42" s="117"/>
      <c r="VG42" s="117"/>
      <c r="VH42" s="117"/>
      <c r="VI42" s="117"/>
      <c r="VJ42" s="117"/>
      <c r="VK42" s="117"/>
      <c r="VL42" s="117"/>
      <c r="VM42" s="117"/>
      <c r="VN42" s="117"/>
      <c r="VO42" s="117"/>
      <c r="VP42" s="117"/>
      <c r="VQ42" s="117"/>
      <c r="VR42" s="117"/>
      <c r="VS42" s="117"/>
      <c r="VT42" s="117"/>
      <c r="VU42" s="117"/>
      <c r="VV42" s="117"/>
      <c r="VW42" s="117"/>
      <c r="VX42" s="117"/>
      <c r="VY42" s="117"/>
      <c r="VZ42" s="117"/>
      <c r="WA42" s="117"/>
      <c r="WB42" s="117"/>
      <c r="WC42" s="117"/>
      <c r="WD42" s="117"/>
      <c r="WE42" s="117"/>
      <c r="WF42" s="117"/>
      <c r="WG42" s="117"/>
      <c r="WH42" s="117"/>
      <c r="WI42" s="117"/>
      <c r="WJ42" s="117"/>
      <c r="WK42" s="117"/>
      <c r="WL42" s="117"/>
      <c r="WM42" s="117"/>
      <c r="WN42" s="117"/>
      <c r="WO42" s="117"/>
      <c r="WP42" s="117"/>
      <c r="WQ42" s="117"/>
      <c r="WR42" s="117"/>
      <c r="WS42" s="117"/>
      <c r="WT42" s="117"/>
      <c r="WU42" s="117"/>
      <c r="WV42" s="117"/>
      <c r="WW42" s="117"/>
      <c r="WX42" s="117"/>
      <c r="WY42" s="117"/>
      <c r="WZ42" s="117"/>
      <c r="XA42" s="117"/>
      <c r="XB42" s="117"/>
      <c r="XC42" s="117"/>
      <c r="XD42" s="117"/>
      <c r="XE42" s="117"/>
      <c r="XF42" s="117"/>
      <c r="XG42" s="117"/>
      <c r="XH42" s="117"/>
      <c r="XI42" s="117"/>
      <c r="XJ42" s="117"/>
      <c r="XK42" s="117"/>
      <c r="XL42" s="117"/>
      <c r="XM42" s="117"/>
      <c r="XN42" s="117"/>
      <c r="XO42" s="117"/>
      <c r="XP42" s="117"/>
      <c r="XQ42" s="117"/>
      <c r="XR42" s="117"/>
      <c r="XS42" s="117"/>
      <c r="XT42" s="117"/>
      <c r="XU42" s="117"/>
      <c r="XV42" s="117"/>
      <c r="XW42" s="117"/>
      <c r="XX42" s="117"/>
      <c r="XY42" s="117"/>
      <c r="XZ42" s="117"/>
      <c r="YA42" s="117"/>
      <c r="YB42" s="117"/>
      <c r="YC42" s="117"/>
      <c r="YD42" s="117"/>
      <c r="YE42" s="117"/>
      <c r="YF42" s="117"/>
      <c r="YG42" s="117"/>
      <c r="YH42" s="117"/>
      <c r="YI42" s="117"/>
      <c r="YJ42" s="117"/>
      <c r="YK42" s="117"/>
      <c r="YL42" s="117"/>
      <c r="YM42" s="117"/>
      <c r="YN42" s="117"/>
      <c r="YO42" s="117"/>
      <c r="YP42" s="117"/>
      <c r="YQ42" s="117"/>
      <c r="YR42" s="117"/>
      <c r="YS42" s="117"/>
      <c r="YT42" s="117"/>
      <c r="YU42" s="117"/>
      <c r="YV42" s="117"/>
      <c r="YW42" s="117"/>
      <c r="YX42" s="117"/>
      <c r="YY42" s="117"/>
      <c r="YZ42" s="117"/>
      <c r="ZA42" s="117"/>
      <c r="ZB42" s="117"/>
      <c r="ZC42" s="117"/>
      <c r="ZD42" s="117"/>
      <c r="ZE42" s="117"/>
      <c r="ZF42" s="117"/>
      <c r="ZG42" s="117"/>
      <c r="ZH42" s="117"/>
      <c r="ZI42" s="117"/>
      <c r="ZJ42" s="117"/>
      <c r="ZK42" s="117"/>
      <c r="ZL42" s="117"/>
      <c r="ZM42" s="117"/>
      <c r="ZN42" s="117"/>
      <c r="ZO42" s="117"/>
      <c r="ZP42" s="117"/>
      <c r="ZQ42" s="117"/>
      <c r="ZR42" s="117"/>
      <c r="ZS42" s="117"/>
      <c r="ZT42" s="117"/>
      <c r="ZU42" s="117"/>
      <c r="ZV42" s="117"/>
      <c r="ZW42" s="117"/>
      <c r="ZX42" s="117"/>
      <c r="ZY42" s="117"/>
      <c r="ZZ42" s="117"/>
      <c r="AAA42" s="117"/>
      <c r="AAB42" s="117"/>
      <c r="AAC42" s="117"/>
      <c r="AAD42" s="117"/>
      <c r="AAE42" s="117"/>
      <c r="AAF42" s="117"/>
      <c r="AAG42" s="117"/>
      <c r="AAH42" s="117"/>
      <c r="AAI42" s="117"/>
      <c r="AAJ42" s="117"/>
      <c r="AAK42" s="117"/>
      <c r="AAL42" s="117"/>
      <c r="AAM42" s="117"/>
      <c r="AAN42" s="117"/>
      <c r="AAO42" s="117"/>
      <c r="AAP42" s="117"/>
      <c r="AAQ42" s="117"/>
      <c r="AAR42" s="117"/>
      <c r="AAS42" s="117"/>
      <c r="AAT42" s="117"/>
      <c r="AAU42" s="117"/>
      <c r="AAV42" s="117"/>
      <c r="AAW42" s="117"/>
      <c r="AAX42" s="117"/>
      <c r="AAY42" s="117"/>
      <c r="AAZ42" s="117"/>
      <c r="ABA42" s="117"/>
      <c r="ABB42" s="117"/>
      <c r="ABC42" s="117"/>
      <c r="ABD42" s="117"/>
      <c r="ABE42" s="117"/>
      <c r="ABF42" s="117"/>
      <c r="ABG42" s="117"/>
      <c r="ABH42" s="117"/>
      <c r="ABI42" s="117"/>
      <c r="ABJ42" s="117"/>
      <c r="ABK42" s="117"/>
      <c r="ABL42" s="117"/>
      <c r="ABM42" s="117"/>
      <c r="ABN42" s="117"/>
      <c r="ABO42" s="117"/>
      <c r="ABP42" s="117"/>
      <c r="ABQ42" s="117"/>
      <c r="ABR42" s="117"/>
      <c r="ABS42" s="117"/>
      <c r="ABT42" s="117"/>
      <c r="ABU42" s="117"/>
      <c r="ABV42" s="117"/>
      <c r="ABW42" s="117"/>
      <c r="ABX42" s="117"/>
      <c r="ABY42" s="117"/>
      <c r="ABZ42" s="117"/>
      <c r="ACA42" s="117"/>
      <c r="ACB42" s="117"/>
      <c r="ACC42" s="117"/>
      <c r="ACD42" s="117"/>
      <c r="ACE42" s="117"/>
      <c r="ACF42" s="117"/>
      <c r="ACG42" s="117"/>
      <c r="ACH42" s="117"/>
      <c r="ACI42" s="117"/>
      <c r="ACJ42" s="117"/>
      <c r="ACK42" s="117"/>
      <c r="ACL42" s="117"/>
      <c r="ACM42" s="117"/>
      <c r="ACN42" s="117"/>
      <c r="ACO42" s="117"/>
      <c r="ACP42" s="117"/>
      <c r="ACQ42" s="117"/>
      <c r="ACR42" s="117"/>
      <c r="ACS42" s="117"/>
      <c r="ACT42" s="117"/>
      <c r="ACU42" s="117"/>
      <c r="ACV42" s="117"/>
      <c r="ACW42" s="117"/>
      <c r="ACX42" s="117"/>
      <c r="ACY42" s="117"/>
      <c r="ACZ42" s="117"/>
      <c r="ADA42" s="117"/>
      <c r="ADB42" s="117"/>
      <c r="ADC42" s="117"/>
      <c r="ADD42" s="117"/>
      <c r="ADE42" s="117"/>
      <c r="ADF42" s="117"/>
      <c r="ADG42" s="117"/>
      <c r="ADH42" s="117"/>
      <c r="ADI42" s="117"/>
      <c r="ADJ42" s="117"/>
      <c r="ADK42" s="117"/>
      <c r="ADL42" s="117"/>
      <c r="ADM42" s="117"/>
      <c r="ADN42" s="117"/>
      <c r="ADO42" s="117"/>
      <c r="ADP42" s="117"/>
      <c r="ADQ42" s="117"/>
      <c r="ADR42" s="117"/>
      <c r="ADS42" s="117"/>
      <c r="ADT42" s="117"/>
      <c r="ADU42" s="117"/>
      <c r="ADV42" s="117"/>
      <c r="ADW42" s="117"/>
      <c r="ADX42" s="117"/>
      <c r="ADY42" s="117"/>
      <c r="ADZ42" s="117"/>
      <c r="AEA42" s="117"/>
      <c r="AEB42" s="117"/>
      <c r="AEC42" s="117"/>
      <c r="AED42" s="117"/>
      <c r="AEE42" s="117"/>
      <c r="AEF42" s="117"/>
      <c r="AEG42" s="117"/>
      <c r="AEH42" s="117"/>
      <c r="AEI42" s="117"/>
      <c r="AEJ42" s="117"/>
      <c r="AEK42" s="117"/>
      <c r="AEL42" s="117"/>
      <c r="AEM42" s="117"/>
      <c r="AEN42" s="117"/>
      <c r="AEO42" s="117"/>
      <c r="AEP42" s="117"/>
      <c r="AEQ42" s="117"/>
      <c r="AER42" s="117"/>
      <c r="AES42" s="117"/>
      <c r="AET42" s="117"/>
      <c r="AEU42" s="117"/>
      <c r="AEV42" s="117"/>
      <c r="AEW42" s="117"/>
      <c r="AEX42" s="117"/>
      <c r="AEY42" s="117"/>
      <c r="AEZ42" s="117"/>
      <c r="AFA42" s="117"/>
      <c r="AFB42" s="117"/>
      <c r="AFC42" s="117"/>
      <c r="AFD42" s="117"/>
      <c r="AFE42" s="117"/>
      <c r="AFF42" s="117"/>
      <c r="AFG42" s="117"/>
      <c r="AFH42" s="117"/>
      <c r="AFI42" s="117"/>
      <c r="AFJ42" s="117"/>
      <c r="AFK42" s="117"/>
      <c r="AFL42" s="117"/>
      <c r="AFM42" s="117"/>
      <c r="AFN42" s="117"/>
      <c r="AFO42" s="117"/>
      <c r="AFP42" s="117"/>
      <c r="AFQ42" s="117"/>
      <c r="AFR42" s="117"/>
      <c r="AFS42" s="117"/>
      <c r="AFT42" s="117"/>
      <c r="AFU42" s="117"/>
      <c r="AFV42" s="117"/>
      <c r="AFW42" s="117"/>
      <c r="AFX42" s="117"/>
      <c r="AFY42" s="117"/>
      <c r="AFZ42" s="117"/>
      <c r="AGA42" s="117"/>
      <c r="AGB42" s="117"/>
      <c r="AGC42" s="117"/>
      <c r="AGD42" s="117"/>
      <c r="AGE42" s="117"/>
      <c r="AGF42" s="117"/>
      <c r="AGG42" s="117"/>
      <c r="AGH42" s="117"/>
      <c r="AGI42" s="117"/>
      <c r="AGJ42" s="117"/>
      <c r="AGK42" s="117"/>
      <c r="AGL42" s="117"/>
      <c r="AGM42" s="117"/>
      <c r="AGN42" s="117"/>
      <c r="AGO42" s="117"/>
      <c r="AGP42" s="117"/>
      <c r="AGQ42" s="117"/>
      <c r="AGR42" s="117"/>
      <c r="AGS42" s="117"/>
      <c r="AGT42" s="117"/>
      <c r="AGU42" s="117"/>
      <c r="AGV42" s="117"/>
      <c r="AGW42" s="117"/>
      <c r="AGX42" s="117"/>
      <c r="AGY42" s="117"/>
      <c r="AGZ42" s="117"/>
      <c r="AHA42" s="117"/>
      <c r="AHB42" s="117"/>
      <c r="AHC42" s="117"/>
      <c r="AHD42" s="117"/>
      <c r="AHE42" s="117"/>
      <c r="AHF42" s="117"/>
      <c r="AHG42" s="117"/>
      <c r="AHH42" s="117"/>
      <c r="AHI42" s="117"/>
      <c r="AHJ42" s="117"/>
      <c r="AHK42" s="117"/>
      <c r="AHL42" s="117"/>
      <c r="AHM42" s="117"/>
      <c r="AHN42" s="117"/>
      <c r="AHO42" s="117"/>
      <c r="AHP42" s="117"/>
      <c r="AHQ42" s="117"/>
      <c r="AHR42" s="117"/>
      <c r="AHS42" s="117"/>
      <c r="AHT42" s="117"/>
      <c r="AHU42" s="117"/>
      <c r="AHV42" s="117"/>
      <c r="AHW42" s="117"/>
      <c r="AHX42" s="117"/>
      <c r="AHY42" s="117"/>
      <c r="AHZ42" s="117"/>
      <c r="AIA42" s="117"/>
      <c r="AIB42" s="117"/>
      <c r="AIC42" s="117"/>
      <c r="AID42" s="117"/>
      <c r="AIE42" s="117"/>
      <c r="AIF42" s="117"/>
      <c r="AIG42" s="117"/>
      <c r="AIH42" s="117"/>
      <c r="AII42" s="117"/>
      <c r="AIJ42" s="117"/>
      <c r="AIK42" s="117"/>
      <c r="AIL42" s="117"/>
      <c r="AIM42" s="117"/>
      <c r="AIN42" s="117"/>
      <c r="AIO42" s="117"/>
      <c r="AIP42" s="117"/>
      <c r="AIQ42" s="117"/>
      <c r="AIR42" s="117"/>
      <c r="AIS42" s="117"/>
      <c r="AIT42" s="117"/>
      <c r="AIU42" s="117"/>
      <c r="AIV42" s="117"/>
      <c r="AIW42" s="117"/>
      <c r="AIX42" s="117"/>
      <c r="AIY42" s="117"/>
      <c r="AIZ42" s="117"/>
      <c r="AJA42" s="117"/>
      <c r="AJB42" s="117"/>
      <c r="AJC42" s="117"/>
      <c r="AJD42" s="117"/>
      <c r="AJE42" s="117"/>
      <c r="AJF42" s="117"/>
      <c r="AJG42" s="117"/>
      <c r="AJH42" s="117"/>
      <c r="AJI42" s="117"/>
      <c r="AJJ42" s="117"/>
      <c r="AJK42" s="117"/>
      <c r="AJL42" s="117"/>
      <c r="AJM42" s="117"/>
      <c r="AJN42" s="117"/>
      <c r="AJO42" s="117"/>
      <c r="AJP42" s="117"/>
      <c r="AJQ42" s="117"/>
      <c r="AJR42" s="117"/>
      <c r="AJS42" s="117"/>
      <c r="AJT42" s="117"/>
      <c r="AJU42" s="117"/>
      <c r="AJV42" s="117"/>
      <c r="AJW42" s="117"/>
      <c r="AJX42" s="117"/>
      <c r="AJY42" s="117"/>
      <c r="AJZ42" s="117"/>
      <c r="AKA42" s="117"/>
      <c r="AKB42" s="117"/>
      <c r="AKC42" s="117"/>
      <c r="AKD42" s="117"/>
      <c r="AKE42" s="117"/>
      <c r="AKF42" s="117"/>
      <c r="AKG42" s="117"/>
      <c r="AKH42" s="117"/>
      <c r="AKI42" s="117"/>
      <c r="AKJ42" s="117"/>
      <c r="AKK42" s="117"/>
      <c r="AKL42" s="117"/>
      <c r="AKM42" s="117"/>
      <c r="AKN42" s="117"/>
      <c r="AKO42" s="117"/>
      <c r="AKP42" s="117"/>
      <c r="AKQ42" s="117"/>
      <c r="AKR42" s="117"/>
      <c r="AKS42" s="117"/>
      <c r="AKT42" s="117"/>
      <c r="AKU42" s="117"/>
      <c r="AKV42" s="117"/>
      <c r="AKW42" s="117"/>
      <c r="AKX42" s="117"/>
      <c r="AKY42" s="117"/>
      <c r="AKZ42" s="117"/>
      <c r="ALA42" s="117"/>
      <c r="ALB42" s="117"/>
      <c r="ALC42" s="117"/>
      <c r="ALD42" s="117"/>
      <c r="ALE42" s="117"/>
      <c r="ALF42" s="117"/>
      <c r="ALG42" s="117"/>
      <c r="ALH42" s="117"/>
      <c r="ALI42" s="117"/>
      <c r="ALJ42" s="117"/>
      <c r="ALK42" s="117"/>
      <c r="ALL42" s="117"/>
      <c r="ALM42" s="117"/>
      <c r="ALN42" s="117"/>
      <c r="ALO42" s="117"/>
      <c r="ALP42" s="117"/>
      <c r="ALQ42" s="117"/>
      <c r="ALR42" s="117"/>
      <c r="ALS42" s="117"/>
      <c r="ALT42" s="117"/>
      <c r="ALU42" s="117"/>
      <c r="ALV42" s="117"/>
      <c r="ALW42" s="117"/>
      <c r="ALX42" s="117"/>
      <c r="ALY42" s="117"/>
      <c r="ALZ42" s="117"/>
      <c r="AMA42" s="117"/>
      <c r="AMB42" s="117"/>
      <c r="AMC42" s="117"/>
      <c r="AMD42" s="117"/>
      <c r="AME42" s="117"/>
      <c r="AMF42" s="117"/>
      <c r="AMG42" s="117"/>
      <c r="AMH42" s="117"/>
      <c r="AMI42" s="117"/>
      <c r="AMJ42" s="117"/>
      <c r="AMK42" s="117"/>
      <c r="AML42" s="117"/>
    </row>
    <row r="43" spans="1:1026" ht="15.75">
      <c r="A43" s="114"/>
      <c r="B43" s="115" t="s">
        <v>65</v>
      </c>
      <c r="C43" s="142"/>
      <c r="D43" s="122" t="s">
        <v>59</v>
      </c>
      <c r="E43" s="135"/>
      <c r="F43" s="135"/>
      <c r="G43" s="136"/>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7"/>
      <c r="CQ43" s="117"/>
      <c r="CR43" s="117"/>
      <c r="CS43" s="117"/>
      <c r="CT43" s="117"/>
      <c r="CU43" s="117"/>
      <c r="CV43" s="117"/>
      <c r="CW43" s="117"/>
      <c r="CX43" s="117"/>
      <c r="CY43" s="117"/>
      <c r="CZ43" s="117"/>
      <c r="DA43" s="117"/>
      <c r="DB43" s="117"/>
      <c r="DC43" s="117"/>
      <c r="DD43" s="117"/>
      <c r="DE43" s="117"/>
      <c r="DF43" s="117"/>
      <c r="DG43" s="117"/>
      <c r="DH43" s="117"/>
      <c r="DI43" s="117"/>
      <c r="DJ43" s="117"/>
      <c r="DK43" s="117"/>
      <c r="DL43" s="117"/>
      <c r="DM43" s="117"/>
      <c r="DN43" s="117"/>
      <c r="DO43" s="117"/>
      <c r="DP43" s="117"/>
      <c r="DQ43" s="117"/>
      <c r="DR43" s="117"/>
      <c r="DS43" s="117"/>
      <c r="DT43" s="117"/>
      <c r="DU43" s="117"/>
      <c r="DV43" s="117"/>
      <c r="DW43" s="117"/>
      <c r="DX43" s="117"/>
      <c r="DY43" s="117"/>
      <c r="DZ43" s="117"/>
      <c r="EA43" s="117"/>
      <c r="EB43" s="117"/>
      <c r="EC43" s="117"/>
      <c r="ED43" s="117"/>
      <c r="EE43" s="117"/>
      <c r="EF43" s="117"/>
      <c r="EG43" s="117"/>
      <c r="EH43" s="117"/>
      <c r="EI43" s="117"/>
      <c r="EJ43" s="117"/>
      <c r="EK43" s="117"/>
      <c r="EL43" s="117"/>
      <c r="EM43" s="117"/>
      <c r="EN43" s="117"/>
      <c r="EO43" s="117"/>
      <c r="EP43" s="117"/>
      <c r="EQ43" s="117"/>
      <c r="ER43" s="117"/>
      <c r="ES43" s="117"/>
      <c r="ET43" s="117"/>
      <c r="EU43" s="117"/>
      <c r="EV43" s="117"/>
      <c r="EW43" s="117"/>
      <c r="EX43" s="117"/>
      <c r="EY43" s="117"/>
      <c r="EZ43" s="117"/>
      <c r="FA43" s="117"/>
      <c r="FB43" s="117"/>
      <c r="FC43" s="117"/>
      <c r="FD43" s="117"/>
      <c r="FE43" s="117"/>
      <c r="FF43" s="117"/>
      <c r="FG43" s="117"/>
      <c r="FH43" s="117"/>
      <c r="FI43" s="117"/>
      <c r="FJ43" s="117"/>
      <c r="FK43" s="117"/>
      <c r="FL43" s="117"/>
      <c r="FM43" s="117"/>
      <c r="FN43" s="117"/>
      <c r="FO43" s="117"/>
      <c r="FP43" s="117"/>
      <c r="FQ43" s="117"/>
      <c r="FR43" s="117"/>
      <c r="FS43" s="117"/>
      <c r="FT43" s="117"/>
      <c r="FU43" s="117"/>
      <c r="FV43" s="117"/>
      <c r="FW43" s="117"/>
      <c r="FX43" s="117"/>
      <c r="FY43" s="117"/>
      <c r="FZ43" s="117"/>
      <c r="GA43" s="117"/>
      <c r="GB43" s="117"/>
      <c r="GC43" s="117"/>
      <c r="GD43" s="117"/>
      <c r="GE43" s="117"/>
      <c r="GF43" s="117"/>
      <c r="GG43" s="117"/>
      <c r="GH43" s="117"/>
      <c r="GI43" s="117"/>
      <c r="GJ43" s="117"/>
      <c r="GK43" s="117"/>
      <c r="GL43" s="117"/>
      <c r="GM43" s="117"/>
      <c r="GN43" s="117"/>
      <c r="GO43" s="117"/>
      <c r="GP43" s="117"/>
      <c r="GQ43" s="117"/>
      <c r="GR43" s="117"/>
      <c r="GS43" s="117"/>
      <c r="GT43" s="117"/>
      <c r="GU43" s="117"/>
      <c r="GV43" s="117"/>
      <c r="GW43" s="117"/>
      <c r="GX43" s="117"/>
      <c r="GY43" s="117"/>
      <c r="GZ43" s="117"/>
      <c r="HA43" s="117"/>
      <c r="HB43" s="117"/>
      <c r="HC43" s="117"/>
      <c r="HD43" s="117"/>
      <c r="HE43" s="117"/>
      <c r="HF43" s="117"/>
      <c r="HG43" s="117"/>
      <c r="HH43" s="117"/>
      <c r="HI43" s="117"/>
      <c r="HJ43" s="117"/>
      <c r="HK43" s="117"/>
      <c r="HL43" s="117"/>
      <c r="HM43" s="117"/>
      <c r="HN43" s="117"/>
      <c r="HO43" s="117"/>
      <c r="HP43" s="117"/>
      <c r="HQ43" s="117"/>
      <c r="HR43" s="117"/>
      <c r="HS43" s="117"/>
      <c r="HT43" s="117"/>
      <c r="HU43" s="117"/>
      <c r="HV43" s="117"/>
      <c r="HW43" s="117"/>
      <c r="HX43" s="117"/>
      <c r="HY43" s="117"/>
      <c r="HZ43" s="117"/>
      <c r="IA43" s="117"/>
      <c r="IB43" s="117"/>
      <c r="IC43" s="117"/>
      <c r="ID43" s="117"/>
      <c r="IE43" s="117"/>
      <c r="IF43" s="117"/>
      <c r="IG43" s="117"/>
      <c r="IH43" s="117"/>
      <c r="II43" s="117"/>
      <c r="IJ43" s="117"/>
      <c r="IK43" s="117"/>
      <c r="IL43" s="117"/>
      <c r="IM43" s="117"/>
      <c r="IN43" s="117"/>
      <c r="IO43" s="117"/>
      <c r="IP43" s="117"/>
      <c r="IQ43" s="117"/>
      <c r="IR43" s="117"/>
      <c r="IS43" s="117"/>
      <c r="IT43" s="117"/>
      <c r="IU43" s="117"/>
      <c r="IV43" s="117"/>
      <c r="IW43" s="117"/>
      <c r="IX43" s="117"/>
      <c r="IY43" s="117"/>
      <c r="IZ43" s="117"/>
      <c r="JA43" s="117"/>
      <c r="JB43" s="117"/>
      <c r="JC43" s="117"/>
      <c r="JD43" s="117"/>
      <c r="JE43" s="117"/>
      <c r="JF43" s="117"/>
      <c r="JG43" s="117"/>
      <c r="JH43" s="117"/>
      <c r="JI43" s="117"/>
      <c r="JJ43" s="117"/>
      <c r="JK43" s="117"/>
      <c r="JL43" s="117"/>
      <c r="JM43" s="117"/>
      <c r="JN43" s="117"/>
      <c r="JO43" s="117"/>
      <c r="JP43" s="117"/>
      <c r="JQ43" s="117"/>
      <c r="JR43" s="117"/>
      <c r="JS43" s="117"/>
      <c r="JT43" s="117"/>
      <c r="JU43" s="117"/>
      <c r="JV43" s="117"/>
      <c r="JW43" s="117"/>
      <c r="JX43" s="117"/>
      <c r="JY43" s="117"/>
      <c r="JZ43" s="117"/>
      <c r="KA43" s="117"/>
      <c r="KB43" s="117"/>
      <c r="KC43" s="117"/>
      <c r="KD43" s="117"/>
      <c r="KE43" s="117"/>
      <c r="KF43" s="117"/>
      <c r="KG43" s="117"/>
      <c r="KH43" s="117"/>
      <c r="KI43" s="117"/>
      <c r="KJ43" s="117"/>
      <c r="KK43" s="117"/>
      <c r="KL43" s="117"/>
      <c r="KM43" s="117"/>
      <c r="KN43" s="117"/>
      <c r="KO43" s="117"/>
      <c r="KP43" s="117"/>
      <c r="KQ43" s="117"/>
      <c r="KR43" s="117"/>
      <c r="KS43" s="117"/>
      <c r="KT43" s="117"/>
      <c r="KU43" s="117"/>
      <c r="KV43" s="117"/>
      <c r="KW43" s="117"/>
      <c r="KX43" s="117"/>
      <c r="KY43" s="117"/>
      <c r="KZ43" s="117"/>
      <c r="LA43" s="117"/>
      <c r="LB43" s="117"/>
      <c r="LC43" s="117"/>
      <c r="LD43" s="117"/>
      <c r="LE43" s="117"/>
      <c r="LF43" s="117"/>
      <c r="LG43" s="117"/>
      <c r="LH43" s="117"/>
      <c r="LI43" s="117"/>
      <c r="LJ43" s="117"/>
      <c r="LK43" s="117"/>
      <c r="LL43" s="117"/>
      <c r="LM43" s="117"/>
      <c r="LN43" s="117"/>
      <c r="LO43" s="117"/>
      <c r="LP43" s="117"/>
      <c r="LQ43" s="117"/>
      <c r="LR43" s="117"/>
      <c r="LS43" s="117"/>
      <c r="LT43" s="117"/>
      <c r="LU43" s="117"/>
      <c r="LV43" s="117"/>
      <c r="LW43" s="117"/>
      <c r="LX43" s="117"/>
      <c r="LY43" s="117"/>
      <c r="LZ43" s="117"/>
      <c r="MA43" s="117"/>
      <c r="MB43" s="117"/>
      <c r="MC43" s="117"/>
      <c r="MD43" s="117"/>
      <c r="ME43" s="117"/>
      <c r="MF43" s="117"/>
      <c r="MG43" s="117"/>
      <c r="MH43" s="117"/>
      <c r="MI43" s="117"/>
      <c r="MJ43" s="117"/>
      <c r="MK43" s="117"/>
      <c r="ML43" s="117"/>
      <c r="MM43" s="117"/>
      <c r="MN43" s="117"/>
      <c r="MO43" s="117"/>
      <c r="MP43" s="117"/>
      <c r="MQ43" s="117"/>
      <c r="MR43" s="117"/>
      <c r="MS43" s="117"/>
      <c r="MT43" s="117"/>
      <c r="MU43" s="117"/>
      <c r="MV43" s="117"/>
      <c r="MW43" s="117"/>
      <c r="MX43" s="117"/>
      <c r="MY43" s="117"/>
      <c r="MZ43" s="117"/>
      <c r="NA43" s="117"/>
      <c r="NB43" s="117"/>
      <c r="NC43" s="117"/>
      <c r="ND43" s="117"/>
      <c r="NE43" s="117"/>
      <c r="NF43" s="117"/>
      <c r="NG43" s="117"/>
      <c r="NH43" s="117"/>
      <c r="NI43" s="117"/>
      <c r="NJ43" s="117"/>
      <c r="NK43" s="117"/>
      <c r="NL43" s="117"/>
      <c r="NM43" s="117"/>
      <c r="NN43" s="117"/>
      <c r="NO43" s="117"/>
      <c r="NP43" s="117"/>
      <c r="NQ43" s="117"/>
      <c r="NR43" s="117"/>
      <c r="NS43" s="117"/>
      <c r="NT43" s="117"/>
      <c r="NU43" s="117"/>
      <c r="NV43" s="117"/>
      <c r="NW43" s="117"/>
      <c r="NX43" s="117"/>
      <c r="NY43" s="117"/>
      <c r="NZ43" s="117"/>
      <c r="OA43" s="117"/>
      <c r="OB43" s="117"/>
      <c r="OC43" s="117"/>
      <c r="OD43" s="117"/>
      <c r="OE43" s="117"/>
      <c r="OF43" s="117"/>
      <c r="OG43" s="117"/>
      <c r="OH43" s="117"/>
      <c r="OI43" s="117"/>
      <c r="OJ43" s="117"/>
      <c r="OK43" s="117"/>
      <c r="OL43" s="117"/>
      <c r="OM43" s="117"/>
      <c r="ON43" s="117"/>
      <c r="OO43" s="117"/>
      <c r="OP43" s="117"/>
      <c r="OQ43" s="117"/>
      <c r="OR43" s="117"/>
      <c r="OS43" s="117"/>
      <c r="OT43" s="117"/>
      <c r="OU43" s="117"/>
      <c r="OV43" s="117"/>
      <c r="OW43" s="117"/>
      <c r="OX43" s="117"/>
      <c r="OY43" s="117"/>
      <c r="OZ43" s="117"/>
      <c r="PA43" s="117"/>
      <c r="PB43" s="117"/>
      <c r="PC43" s="117"/>
      <c r="PD43" s="117"/>
      <c r="PE43" s="117"/>
      <c r="PF43" s="117"/>
      <c r="PG43" s="117"/>
      <c r="PH43" s="117"/>
      <c r="PI43" s="117"/>
      <c r="PJ43" s="117"/>
      <c r="PK43" s="117"/>
      <c r="PL43" s="117"/>
      <c r="PM43" s="117"/>
      <c r="PN43" s="117"/>
      <c r="PO43" s="117"/>
      <c r="PP43" s="117"/>
      <c r="PQ43" s="117"/>
      <c r="PR43" s="117"/>
      <c r="PS43" s="117"/>
      <c r="PT43" s="117"/>
      <c r="PU43" s="117"/>
      <c r="PV43" s="117"/>
      <c r="PW43" s="117"/>
      <c r="PX43" s="117"/>
      <c r="PY43" s="117"/>
      <c r="PZ43" s="117"/>
      <c r="QA43" s="117"/>
      <c r="QB43" s="117"/>
      <c r="QC43" s="117"/>
      <c r="QD43" s="117"/>
      <c r="QE43" s="117"/>
      <c r="QF43" s="117"/>
      <c r="QG43" s="117"/>
      <c r="QH43" s="117"/>
      <c r="QI43" s="117"/>
      <c r="QJ43" s="117"/>
      <c r="QK43" s="117"/>
      <c r="QL43" s="117"/>
      <c r="QM43" s="117"/>
      <c r="QN43" s="117"/>
      <c r="QO43" s="117"/>
      <c r="QP43" s="117"/>
      <c r="QQ43" s="117"/>
      <c r="QR43" s="117"/>
      <c r="QS43" s="117"/>
      <c r="QT43" s="117"/>
      <c r="QU43" s="117"/>
      <c r="QV43" s="117"/>
      <c r="QW43" s="117"/>
      <c r="QX43" s="117"/>
      <c r="QY43" s="117"/>
      <c r="QZ43" s="117"/>
      <c r="RA43" s="117"/>
      <c r="RB43" s="117"/>
      <c r="RC43" s="117"/>
      <c r="RD43" s="117"/>
      <c r="RE43" s="117"/>
      <c r="RF43" s="117"/>
      <c r="RG43" s="117"/>
      <c r="RH43" s="117"/>
      <c r="RI43" s="117"/>
      <c r="RJ43" s="117"/>
      <c r="RK43" s="117"/>
      <c r="RL43" s="117"/>
      <c r="RM43" s="117"/>
      <c r="RN43" s="117"/>
      <c r="RO43" s="117"/>
      <c r="RP43" s="117"/>
      <c r="RQ43" s="117"/>
      <c r="RR43" s="117"/>
      <c r="RS43" s="117"/>
      <c r="RT43" s="117"/>
      <c r="RU43" s="117"/>
      <c r="RV43" s="117"/>
      <c r="RW43" s="117"/>
      <c r="RX43" s="117"/>
      <c r="RY43" s="117"/>
      <c r="RZ43" s="117"/>
      <c r="SA43" s="117"/>
      <c r="SB43" s="117"/>
      <c r="SC43" s="117"/>
      <c r="SD43" s="117"/>
      <c r="SE43" s="117"/>
      <c r="SF43" s="117"/>
      <c r="SG43" s="117"/>
      <c r="SH43" s="117"/>
      <c r="SI43" s="117"/>
      <c r="SJ43" s="117"/>
      <c r="SK43" s="117"/>
      <c r="SL43" s="117"/>
      <c r="SM43" s="117"/>
      <c r="SN43" s="117"/>
      <c r="SO43" s="117"/>
      <c r="SP43" s="117"/>
      <c r="SQ43" s="117"/>
      <c r="SR43" s="117"/>
      <c r="SS43" s="117"/>
      <c r="ST43" s="117"/>
      <c r="SU43" s="117"/>
      <c r="SV43" s="117"/>
      <c r="SW43" s="117"/>
      <c r="SX43" s="117"/>
      <c r="SY43" s="117"/>
      <c r="SZ43" s="117"/>
      <c r="TA43" s="117"/>
      <c r="TB43" s="117"/>
      <c r="TC43" s="117"/>
      <c r="TD43" s="117"/>
      <c r="TE43" s="117"/>
      <c r="TF43" s="117"/>
      <c r="TG43" s="117"/>
      <c r="TH43" s="117"/>
      <c r="TI43" s="117"/>
      <c r="TJ43" s="117"/>
      <c r="TK43" s="117"/>
      <c r="TL43" s="117"/>
      <c r="TM43" s="117"/>
      <c r="TN43" s="117"/>
      <c r="TO43" s="117"/>
      <c r="TP43" s="117"/>
      <c r="TQ43" s="117"/>
      <c r="TR43" s="117"/>
      <c r="TS43" s="117"/>
      <c r="TT43" s="117"/>
      <c r="TU43" s="117"/>
      <c r="TV43" s="117"/>
      <c r="TW43" s="117"/>
      <c r="TX43" s="117"/>
      <c r="TY43" s="117"/>
      <c r="TZ43" s="117"/>
      <c r="UA43" s="117"/>
      <c r="UB43" s="117"/>
      <c r="UC43" s="117"/>
      <c r="UD43" s="117"/>
      <c r="UE43" s="117"/>
      <c r="UF43" s="117"/>
      <c r="UG43" s="117"/>
      <c r="UH43" s="117"/>
      <c r="UI43" s="117"/>
      <c r="UJ43" s="117"/>
      <c r="UK43" s="117"/>
      <c r="UL43" s="117"/>
      <c r="UM43" s="117"/>
      <c r="UN43" s="117"/>
      <c r="UO43" s="117"/>
      <c r="UP43" s="117"/>
      <c r="UQ43" s="117"/>
      <c r="UR43" s="117"/>
      <c r="US43" s="117"/>
      <c r="UT43" s="117"/>
      <c r="UU43" s="117"/>
      <c r="UV43" s="117"/>
      <c r="UW43" s="117"/>
      <c r="UX43" s="117"/>
      <c r="UY43" s="117"/>
      <c r="UZ43" s="117"/>
      <c r="VA43" s="117"/>
      <c r="VB43" s="117"/>
      <c r="VC43" s="117"/>
      <c r="VD43" s="117"/>
      <c r="VE43" s="117"/>
      <c r="VF43" s="117"/>
      <c r="VG43" s="117"/>
      <c r="VH43" s="117"/>
      <c r="VI43" s="117"/>
      <c r="VJ43" s="117"/>
      <c r="VK43" s="117"/>
      <c r="VL43" s="117"/>
      <c r="VM43" s="117"/>
      <c r="VN43" s="117"/>
      <c r="VO43" s="117"/>
      <c r="VP43" s="117"/>
      <c r="VQ43" s="117"/>
      <c r="VR43" s="117"/>
      <c r="VS43" s="117"/>
      <c r="VT43" s="117"/>
      <c r="VU43" s="117"/>
      <c r="VV43" s="117"/>
      <c r="VW43" s="117"/>
      <c r="VX43" s="117"/>
      <c r="VY43" s="117"/>
      <c r="VZ43" s="117"/>
      <c r="WA43" s="117"/>
      <c r="WB43" s="117"/>
      <c r="WC43" s="117"/>
      <c r="WD43" s="117"/>
      <c r="WE43" s="117"/>
      <c r="WF43" s="117"/>
      <c r="WG43" s="117"/>
      <c r="WH43" s="117"/>
      <c r="WI43" s="117"/>
      <c r="WJ43" s="117"/>
      <c r="WK43" s="117"/>
      <c r="WL43" s="117"/>
      <c r="WM43" s="117"/>
      <c r="WN43" s="117"/>
      <c r="WO43" s="117"/>
      <c r="WP43" s="117"/>
      <c r="WQ43" s="117"/>
      <c r="WR43" s="117"/>
      <c r="WS43" s="117"/>
      <c r="WT43" s="117"/>
      <c r="WU43" s="117"/>
      <c r="WV43" s="117"/>
      <c r="WW43" s="117"/>
      <c r="WX43" s="117"/>
      <c r="WY43" s="117"/>
      <c r="WZ43" s="117"/>
      <c r="XA43" s="117"/>
      <c r="XB43" s="117"/>
      <c r="XC43" s="117"/>
      <c r="XD43" s="117"/>
      <c r="XE43" s="117"/>
      <c r="XF43" s="117"/>
      <c r="XG43" s="117"/>
      <c r="XH43" s="117"/>
      <c r="XI43" s="117"/>
      <c r="XJ43" s="117"/>
      <c r="XK43" s="117"/>
      <c r="XL43" s="117"/>
      <c r="XM43" s="117"/>
      <c r="XN43" s="117"/>
      <c r="XO43" s="117"/>
      <c r="XP43" s="117"/>
      <c r="XQ43" s="117"/>
      <c r="XR43" s="117"/>
      <c r="XS43" s="117"/>
      <c r="XT43" s="117"/>
      <c r="XU43" s="117"/>
      <c r="XV43" s="117"/>
      <c r="XW43" s="117"/>
      <c r="XX43" s="117"/>
      <c r="XY43" s="117"/>
      <c r="XZ43" s="117"/>
      <c r="YA43" s="117"/>
      <c r="YB43" s="117"/>
      <c r="YC43" s="117"/>
      <c r="YD43" s="117"/>
      <c r="YE43" s="117"/>
      <c r="YF43" s="117"/>
      <c r="YG43" s="117"/>
      <c r="YH43" s="117"/>
      <c r="YI43" s="117"/>
      <c r="YJ43" s="117"/>
      <c r="YK43" s="117"/>
      <c r="YL43" s="117"/>
      <c r="YM43" s="117"/>
      <c r="YN43" s="117"/>
      <c r="YO43" s="117"/>
      <c r="YP43" s="117"/>
      <c r="YQ43" s="117"/>
      <c r="YR43" s="117"/>
      <c r="YS43" s="117"/>
      <c r="YT43" s="117"/>
      <c r="YU43" s="117"/>
      <c r="YV43" s="117"/>
      <c r="YW43" s="117"/>
      <c r="YX43" s="117"/>
      <c r="YY43" s="117"/>
      <c r="YZ43" s="117"/>
      <c r="ZA43" s="117"/>
      <c r="ZB43" s="117"/>
      <c r="ZC43" s="117"/>
      <c r="ZD43" s="117"/>
      <c r="ZE43" s="117"/>
      <c r="ZF43" s="117"/>
      <c r="ZG43" s="117"/>
      <c r="ZH43" s="117"/>
      <c r="ZI43" s="117"/>
      <c r="ZJ43" s="117"/>
      <c r="ZK43" s="117"/>
      <c r="ZL43" s="117"/>
      <c r="ZM43" s="117"/>
      <c r="ZN43" s="117"/>
      <c r="ZO43" s="117"/>
      <c r="ZP43" s="117"/>
      <c r="ZQ43" s="117"/>
      <c r="ZR43" s="117"/>
      <c r="ZS43" s="117"/>
      <c r="ZT43" s="117"/>
      <c r="ZU43" s="117"/>
      <c r="ZV43" s="117"/>
      <c r="ZW43" s="117"/>
      <c r="ZX43" s="117"/>
      <c r="ZY43" s="117"/>
      <c r="ZZ43" s="117"/>
      <c r="AAA43" s="117"/>
      <c r="AAB43" s="117"/>
      <c r="AAC43" s="117"/>
      <c r="AAD43" s="117"/>
      <c r="AAE43" s="117"/>
      <c r="AAF43" s="117"/>
      <c r="AAG43" s="117"/>
      <c r="AAH43" s="117"/>
      <c r="AAI43" s="117"/>
      <c r="AAJ43" s="117"/>
      <c r="AAK43" s="117"/>
      <c r="AAL43" s="117"/>
      <c r="AAM43" s="117"/>
      <c r="AAN43" s="117"/>
      <c r="AAO43" s="117"/>
      <c r="AAP43" s="117"/>
      <c r="AAQ43" s="117"/>
      <c r="AAR43" s="117"/>
      <c r="AAS43" s="117"/>
      <c r="AAT43" s="117"/>
      <c r="AAU43" s="117"/>
      <c r="AAV43" s="117"/>
      <c r="AAW43" s="117"/>
      <c r="AAX43" s="117"/>
      <c r="AAY43" s="117"/>
      <c r="AAZ43" s="117"/>
      <c r="ABA43" s="117"/>
      <c r="ABB43" s="117"/>
      <c r="ABC43" s="117"/>
      <c r="ABD43" s="117"/>
      <c r="ABE43" s="117"/>
      <c r="ABF43" s="117"/>
      <c r="ABG43" s="117"/>
      <c r="ABH43" s="117"/>
      <c r="ABI43" s="117"/>
      <c r="ABJ43" s="117"/>
      <c r="ABK43" s="117"/>
      <c r="ABL43" s="117"/>
      <c r="ABM43" s="117"/>
      <c r="ABN43" s="117"/>
      <c r="ABO43" s="117"/>
      <c r="ABP43" s="117"/>
      <c r="ABQ43" s="117"/>
      <c r="ABR43" s="117"/>
      <c r="ABS43" s="117"/>
      <c r="ABT43" s="117"/>
      <c r="ABU43" s="117"/>
      <c r="ABV43" s="117"/>
      <c r="ABW43" s="117"/>
      <c r="ABX43" s="117"/>
      <c r="ABY43" s="117"/>
      <c r="ABZ43" s="117"/>
      <c r="ACA43" s="117"/>
      <c r="ACB43" s="117"/>
      <c r="ACC43" s="117"/>
      <c r="ACD43" s="117"/>
      <c r="ACE43" s="117"/>
      <c r="ACF43" s="117"/>
      <c r="ACG43" s="117"/>
      <c r="ACH43" s="117"/>
      <c r="ACI43" s="117"/>
      <c r="ACJ43" s="117"/>
      <c r="ACK43" s="117"/>
      <c r="ACL43" s="117"/>
      <c r="ACM43" s="117"/>
      <c r="ACN43" s="117"/>
      <c r="ACO43" s="117"/>
      <c r="ACP43" s="117"/>
      <c r="ACQ43" s="117"/>
      <c r="ACR43" s="117"/>
      <c r="ACS43" s="117"/>
      <c r="ACT43" s="117"/>
      <c r="ACU43" s="117"/>
      <c r="ACV43" s="117"/>
      <c r="ACW43" s="117"/>
      <c r="ACX43" s="117"/>
      <c r="ACY43" s="117"/>
      <c r="ACZ43" s="117"/>
      <c r="ADA43" s="117"/>
      <c r="ADB43" s="117"/>
      <c r="ADC43" s="117"/>
      <c r="ADD43" s="117"/>
      <c r="ADE43" s="117"/>
      <c r="ADF43" s="117"/>
      <c r="ADG43" s="117"/>
      <c r="ADH43" s="117"/>
      <c r="ADI43" s="117"/>
      <c r="ADJ43" s="117"/>
      <c r="ADK43" s="117"/>
      <c r="ADL43" s="117"/>
      <c r="ADM43" s="117"/>
      <c r="ADN43" s="117"/>
      <c r="ADO43" s="117"/>
      <c r="ADP43" s="117"/>
      <c r="ADQ43" s="117"/>
      <c r="ADR43" s="117"/>
      <c r="ADS43" s="117"/>
      <c r="ADT43" s="117"/>
      <c r="ADU43" s="117"/>
      <c r="ADV43" s="117"/>
      <c r="ADW43" s="117"/>
      <c r="ADX43" s="117"/>
      <c r="ADY43" s="117"/>
      <c r="ADZ43" s="117"/>
      <c r="AEA43" s="117"/>
      <c r="AEB43" s="117"/>
      <c r="AEC43" s="117"/>
      <c r="AED43" s="117"/>
      <c r="AEE43" s="117"/>
      <c r="AEF43" s="117"/>
      <c r="AEG43" s="117"/>
      <c r="AEH43" s="117"/>
      <c r="AEI43" s="117"/>
      <c r="AEJ43" s="117"/>
      <c r="AEK43" s="117"/>
      <c r="AEL43" s="117"/>
      <c r="AEM43" s="117"/>
      <c r="AEN43" s="117"/>
      <c r="AEO43" s="117"/>
      <c r="AEP43" s="117"/>
      <c r="AEQ43" s="117"/>
      <c r="AER43" s="117"/>
      <c r="AES43" s="117"/>
      <c r="AET43" s="117"/>
      <c r="AEU43" s="117"/>
      <c r="AEV43" s="117"/>
      <c r="AEW43" s="117"/>
      <c r="AEX43" s="117"/>
      <c r="AEY43" s="117"/>
      <c r="AEZ43" s="117"/>
      <c r="AFA43" s="117"/>
      <c r="AFB43" s="117"/>
      <c r="AFC43" s="117"/>
      <c r="AFD43" s="117"/>
      <c r="AFE43" s="117"/>
      <c r="AFF43" s="117"/>
      <c r="AFG43" s="117"/>
      <c r="AFH43" s="117"/>
      <c r="AFI43" s="117"/>
      <c r="AFJ43" s="117"/>
      <c r="AFK43" s="117"/>
      <c r="AFL43" s="117"/>
      <c r="AFM43" s="117"/>
      <c r="AFN43" s="117"/>
      <c r="AFO43" s="117"/>
      <c r="AFP43" s="117"/>
      <c r="AFQ43" s="117"/>
      <c r="AFR43" s="117"/>
      <c r="AFS43" s="117"/>
      <c r="AFT43" s="117"/>
      <c r="AFU43" s="117"/>
      <c r="AFV43" s="117"/>
      <c r="AFW43" s="117"/>
      <c r="AFX43" s="117"/>
      <c r="AFY43" s="117"/>
      <c r="AFZ43" s="117"/>
      <c r="AGA43" s="117"/>
      <c r="AGB43" s="117"/>
      <c r="AGC43" s="117"/>
      <c r="AGD43" s="117"/>
      <c r="AGE43" s="117"/>
      <c r="AGF43" s="117"/>
      <c r="AGG43" s="117"/>
      <c r="AGH43" s="117"/>
      <c r="AGI43" s="117"/>
      <c r="AGJ43" s="117"/>
      <c r="AGK43" s="117"/>
      <c r="AGL43" s="117"/>
      <c r="AGM43" s="117"/>
      <c r="AGN43" s="117"/>
      <c r="AGO43" s="117"/>
      <c r="AGP43" s="117"/>
      <c r="AGQ43" s="117"/>
      <c r="AGR43" s="117"/>
      <c r="AGS43" s="117"/>
      <c r="AGT43" s="117"/>
      <c r="AGU43" s="117"/>
      <c r="AGV43" s="117"/>
      <c r="AGW43" s="117"/>
      <c r="AGX43" s="117"/>
      <c r="AGY43" s="117"/>
      <c r="AGZ43" s="117"/>
      <c r="AHA43" s="117"/>
      <c r="AHB43" s="117"/>
      <c r="AHC43" s="117"/>
      <c r="AHD43" s="117"/>
      <c r="AHE43" s="117"/>
      <c r="AHF43" s="117"/>
      <c r="AHG43" s="117"/>
      <c r="AHH43" s="117"/>
      <c r="AHI43" s="117"/>
      <c r="AHJ43" s="117"/>
      <c r="AHK43" s="117"/>
      <c r="AHL43" s="117"/>
      <c r="AHM43" s="117"/>
      <c r="AHN43" s="117"/>
      <c r="AHO43" s="117"/>
      <c r="AHP43" s="117"/>
      <c r="AHQ43" s="117"/>
      <c r="AHR43" s="117"/>
      <c r="AHS43" s="117"/>
      <c r="AHT43" s="117"/>
      <c r="AHU43" s="117"/>
      <c r="AHV43" s="117"/>
      <c r="AHW43" s="117"/>
      <c r="AHX43" s="117"/>
      <c r="AHY43" s="117"/>
      <c r="AHZ43" s="117"/>
      <c r="AIA43" s="117"/>
      <c r="AIB43" s="117"/>
      <c r="AIC43" s="117"/>
      <c r="AID43" s="117"/>
      <c r="AIE43" s="117"/>
      <c r="AIF43" s="117"/>
      <c r="AIG43" s="117"/>
      <c r="AIH43" s="117"/>
      <c r="AII43" s="117"/>
      <c r="AIJ43" s="117"/>
      <c r="AIK43" s="117"/>
      <c r="AIL43" s="117"/>
      <c r="AIM43" s="117"/>
      <c r="AIN43" s="117"/>
      <c r="AIO43" s="117"/>
      <c r="AIP43" s="117"/>
      <c r="AIQ43" s="117"/>
      <c r="AIR43" s="117"/>
      <c r="AIS43" s="117"/>
      <c r="AIT43" s="117"/>
      <c r="AIU43" s="117"/>
      <c r="AIV43" s="117"/>
      <c r="AIW43" s="117"/>
      <c r="AIX43" s="117"/>
      <c r="AIY43" s="117"/>
      <c r="AIZ43" s="117"/>
      <c r="AJA43" s="117"/>
      <c r="AJB43" s="117"/>
      <c r="AJC43" s="117"/>
      <c r="AJD43" s="117"/>
      <c r="AJE43" s="117"/>
      <c r="AJF43" s="117"/>
      <c r="AJG43" s="117"/>
      <c r="AJH43" s="117"/>
      <c r="AJI43" s="117"/>
      <c r="AJJ43" s="117"/>
      <c r="AJK43" s="117"/>
      <c r="AJL43" s="117"/>
      <c r="AJM43" s="117"/>
      <c r="AJN43" s="117"/>
      <c r="AJO43" s="117"/>
      <c r="AJP43" s="117"/>
      <c r="AJQ43" s="117"/>
      <c r="AJR43" s="117"/>
      <c r="AJS43" s="117"/>
      <c r="AJT43" s="117"/>
      <c r="AJU43" s="117"/>
      <c r="AJV43" s="117"/>
      <c r="AJW43" s="117"/>
      <c r="AJX43" s="117"/>
      <c r="AJY43" s="117"/>
      <c r="AJZ43" s="117"/>
      <c r="AKA43" s="117"/>
      <c r="AKB43" s="117"/>
      <c r="AKC43" s="117"/>
      <c r="AKD43" s="117"/>
      <c r="AKE43" s="117"/>
      <c r="AKF43" s="117"/>
      <c r="AKG43" s="117"/>
      <c r="AKH43" s="117"/>
      <c r="AKI43" s="117"/>
      <c r="AKJ43" s="117"/>
      <c r="AKK43" s="117"/>
      <c r="AKL43" s="117"/>
      <c r="AKM43" s="117"/>
      <c r="AKN43" s="117"/>
      <c r="AKO43" s="117"/>
      <c r="AKP43" s="117"/>
      <c r="AKQ43" s="117"/>
      <c r="AKR43" s="117"/>
      <c r="AKS43" s="117"/>
      <c r="AKT43" s="117"/>
      <c r="AKU43" s="117"/>
      <c r="AKV43" s="117"/>
      <c r="AKW43" s="117"/>
      <c r="AKX43" s="117"/>
      <c r="AKY43" s="117"/>
      <c r="AKZ43" s="117"/>
      <c r="ALA43" s="117"/>
      <c r="ALB43" s="117"/>
      <c r="ALC43" s="117"/>
      <c r="ALD43" s="117"/>
      <c r="ALE43" s="117"/>
      <c r="ALF43" s="117"/>
      <c r="ALG43" s="117"/>
      <c r="ALH43" s="117"/>
      <c r="ALI43" s="117"/>
      <c r="ALJ43" s="117"/>
      <c r="ALK43" s="117"/>
      <c r="ALL43" s="117"/>
      <c r="ALM43" s="117"/>
      <c r="ALN43" s="117"/>
      <c r="ALO43" s="117"/>
      <c r="ALP43" s="117"/>
      <c r="ALQ43" s="117"/>
      <c r="ALR43" s="117"/>
      <c r="ALS43" s="117"/>
      <c r="ALT43" s="117"/>
      <c r="ALU43" s="117"/>
      <c r="ALV43" s="117"/>
      <c r="ALW43" s="117"/>
      <c r="ALX43" s="117"/>
      <c r="ALY43" s="117"/>
      <c r="ALZ43" s="117"/>
      <c r="AMA43" s="117"/>
      <c r="AMB43" s="117"/>
      <c r="AMC43" s="117"/>
      <c r="AMD43" s="117"/>
      <c r="AME43" s="117"/>
      <c r="AMF43" s="117"/>
      <c r="AMG43" s="117"/>
      <c r="AMH43" s="117"/>
      <c r="AMI43" s="117"/>
      <c r="AMJ43" s="117"/>
      <c r="AMK43" s="117"/>
      <c r="AML43" s="117"/>
    </row>
    <row r="44" spans="1:1026" ht="15.75">
      <c r="A44" s="793" t="s">
        <v>1432</v>
      </c>
      <c r="B44" s="791"/>
      <c r="C44" s="694"/>
      <c r="D44" s="694"/>
      <c r="E44" s="694"/>
      <c r="F44" s="694"/>
      <c r="G44" s="694"/>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7"/>
      <c r="CQ44" s="117"/>
      <c r="CR44" s="117"/>
      <c r="CS44" s="117"/>
      <c r="CT44" s="117"/>
      <c r="CU44" s="117"/>
      <c r="CV44" s="117"/>
      <c r="CW44" s="117"/>
      <c r="CX44" s="117"/>
      <c r="CY44" s="117"/>
      <c r="CZ44" s="117"/>
      <c r="DA44" s="117"/>
      <c r="DB44" s="117"/>
      <c r="DC44" s="117"/>
      <c r="DD44" s="117"/>
      <c r="DE44" s="117"/>
      <c r="DF44" s="117"/>
      <c r="DG44" s="117"/>
      <c r="DH44" s="117"/>
      <c r="DI44" s="117"/>
      <c r="DJ44" s="117"/>
      <c r="DK44" s="117"/>
      <c r="DL44" s="117"/>
      <c r="DM44" s="117"/>
      <c r="DN44" s="117"/>
      <c r="DO44" s="117"/>
      <c r="DP44" s="117"/>
      <c r="DQ44" s="117"/>
      <c r="DR44" s="117"/>
      <c r="DS44" s="117"/>
      <c r="DT44" s="117"/>
      <c r="DU44" s="117"/>
      <c r="DV44" s="117"/>
      <c r="DW44" s="117"/>
      <c r="DX44" s="117"/>
      <c r="DY44" s="117"/>
      <c r="DZ44" s="117"/>
      <c r="EA44" s="117"/>
      <c r="EB44" s="117"/>
      <c r="EC44" s="117"/>
      <c r="ED44" s="117"/>
      <c r="EE44" s="117"/>
      <c r="EF44" s="117"/>
      <c r="EG44" s="117"/>
      <c r="EH44" s="117"/>
      <c r="EI44" s="117"/>
      <c r="EJ44" s="117"/>
      <c r="EK44" s="117"/>
      <c r="EL44" s="117"/>
      <c r="EM44" s="117"/>
      <c r="EN44" s="117"/>
      <c r="EO44" s="117"/>
      <c r="EP44" s="117"/>
      <c r="EQ44" s="117"/>
      <c r="ER44" s="117"/>
      <c r="ES44" s="117"/>
      <c r="ET44" s="117"/>
      <c r="EU44" s="117"/>
      <c r="EV44" s="117"/>
      <c r="EW44" s="117"/>
      <c r="EX44" s="117"/>
      <c r="EY44" s="117"/>
      <c r="EZ44" s="117"/>
      <c r="FA44" s="117"/>
      <c r="FB44" s="117"/>
      <c r="FC44" s="117"/>
      <c r="FD44" s="117"/>
      <c r="FE44" s="117"/>
      <c r="FF44" s="117"/>
      <c r="FG44" s="117"/>
      <c r="FH44" s="117"/>
      <c r="FI44" s="117"/>
      <c r="FJ44" s="117"/>
      <c r="FK44" s="117"/>
      <c r="FL44" s="117"/>
      <c r="FM44" s="117"/>
      <c r="FN44" s="117"/>
      <c r="FO44" s="117"/>
      <c r="FP44" s="117"/>
      <c r="FQ44" s="117"/>
      <c r="FR44" s="117"/>
      <c r="FS44" s="117"/>
      <c r="FT44" s="117"/>
      <c r="FU44" s="117"/>
      <c r="FV44" s="117"/>
      <c r="FW44" s="117"/>
      <c r="FX44" s="117"/>
      <c r="FY44" s="117"/>
      <c r="FZ44" s="117"/>
      <c r="GA44" s="117"/>
      <c r="GB44" s="117"/>
      <c r="GC44" s="117"/>
      <c r="GD44" s="117"/>
      <c r="GE44" s="117"/>
      <c r="GF44" s="117"/>
      <c r="GG44" s="117"/>
      <c r="GH44" s="117"/>
      <c r="GI44" s="117"/>
      <c r="GJ44" s="117"/>
      <c r="GK44" s="117"/>
      <c r="GL44" s="117"/>
      <c r="GM44" s="117"/>
      <c r="GN44" s="117"/>
      <c r="GO44" s="117"/>
      <c r="GP44" s="117"/>
      <c r="GQ44" s="117"/>
      <c r="GR44" s="117"/>
      <c r="GS44" s="117"/>
      <c r="GT44" s="117"/>
      <c r="GU44" s="117"/>
      <c r="GV44" s="117"/>
      <c r="GW44" s="117"/>
      <c r="GX44" s="117"/>
      <c r="GY44" s="117"/>
      <c r="GZ44" s="117"/>
      <c r="HA44" s="117"/>
      <c r="HB44" s="117"/>
      <c r="HC44" s="117"/>
      <c r="HD44" s="117"/>
      <c r="HE44" s="117"/>
      <c r="HF44" s="117"/>
      <c r="HG44" s="117"/>
      <c r="HH44" s="117"/>
      <c r="HI44" s="117"/>
      <c r="HJ44" s="117"/>
      <c r="HK44" s="117"/>
      <c r="HL44" s="117"/>
      <c r="HM44" s="117"/>
      <c r="HN44" s="117"/>
      <c r="HO44" s="117"/>
      <c r="HP44" s="117"/>
      <c r="HQ44" s="117"/>
      <c r="HR44" s="117"/>
      <c r="HS44" s="117"/>
      <c r="HT44" s="117"/>
      <c r="HU44" s="117"/>
      <c r="HV44" s="117"/>
      <c r="HW44" s="117"/>
      <c r="HX44" s="117"/>
      <c r="HY44" s="117"/>
      <c r="HZ44" s="117"/>
      <c r="IA44" s="117"/>
      <c r="IB44" s="117"/>
      <c r="IC44" s="117"/>
      <c r="ID44" s="117"/>
      <c r="IE44" s="117"/>
      <c r="IF44" s="117"/>
      <c r="IG44" s="117"/>
      <c r="IH44" s="117"/>
      <c r="II44" s="117"/>
      <c r="IJ44" s="117"/>
      <c r="IK44" s="117"/>
      <c r="IL44" s="117"/>
      <c r="IM44" s="117"/>
      <c r="IN44" s="117"/>
      <c r="IO44" s="117"/>
      <c r="IP44" s="117"/>
      <c r="IQ44" s="117"/>
      <c r="IR44" s="117"/>
      <c r="IS44" s="117"/>
      <c r="IT44" s="117"/>
      <c r="IU44" s="117"/>
      <c r="IV44" s="117"/>
      <c r="IW44" s="117"/>
      <c r="IX44" s="117"/>
      <c r="IY44" s="117"/>
      <c r="IZ44" s="117"/>
      <c r="JA44" s="117"/>
      <c r="JB44" s="117"/>
      <c r="JC44" s="117"/>
      <c r="JD44" s="117"/>
      <c r="JE44" s="117"/>
      <c r="JF44" s="117"/>
      <c r="JG44" s="117"/>
      <c r="JH44" s="117"/>
      <c r="JI44" s="117"/>
      <c r="JJ44" s="117"/>
      <c r="JK44" s="117"/>
      <c r="JL44" s="117"/>
      <c r="JM44" s="117"/>
      <c r="JN44" s="117"/>
      <c r="JO44" s="117"/>
      <c r="JP44" s="117"/>
      <c r="JQ44" s="117"/>
      <c r="JR44" s="117"/>
      <c r="JS44" s="117"/>
      <c r="JT44" s="117"/>
      <c r="JU44" s="117"/>
      <c r="JV44" s="117"/>
      <c r="JW44" s="117"/>
      <c r="JX44" s="117"/>
      <c r="JY44" s="117"/>
      <c r="JZ44" s="117"/>
      <c r="KA44" s="117"/>
      <c r="KB44" s="117"/>
      <c r="KC44" s="117"/>
      <c r="KD44" s="117"/>
      <c r="KE44" s="117"/>
      <c r="KF44" s="117"/>
      <c r="KG44" s="117"/>
      <c r="KH44" s="117"/>
      <c r="KI44" s="117"/>
      <c r="KJ44" s="117"/>
      <c r="KK44" s="117"/>
      <c r="KL44" s="117"/>
      <c r="KM44" s="117"/>
      <c r="KN44" s="117"/>
      <c r="KO44" s="117"/>
      <c r="KP44" s="117"/>
      <c r="KQ44" s="117"/>
      <c r="KR44" s="117"/>
      <c r="KS44" s="117"/>
      <c r="KT44" s="117"/>
      <c r="KU44" s="117"/>
      <c r="KV44" s="117"/>
      <c r="KW44" s="117"/>
      <c r="KX44" s="117"/>
      <c r="KY44" s="117"/>
      <c r="KZ44" s="117"/>
      <c r="LA44" s="117"/>
      <c r="LB44" s="117"/>
      <c r="LC44" s="117"/>
      <c r="LD44" s="117"/>
      <c r="LE44" s="117"/>
      <c r="LF44" s="117"/>
      <c r="LG44" s="117"/>
      <c r="LH44" s="117"/>
      <c r="LI44" s="117"/>
      <c r="LJ44" s="117"/>
      <c r="LK44" s="117"/>
      <c r="LL44" s="117"/>
      <c r="LM44" s="117"/>
      <c r="LN44" s="117"/>
      <c r="LO44" s="117"/>
      <c r="LP44" s="117"/>
      <c r="LQ44" s="117"/>
      <c r="LR44" s="117"/>
      <c r="LS44" s="117"/>
      <c r="LT44" s="117"/>
      <c r="LU44" s="117"/>
      <c r="LV44" s="117"/>
      <c r="LW44" s="117"/>
      <c r="LX44" s="117"/>
      <c r="LY44" s="117"/>
      <c r="LZ44" s="117"/>
      <c r="MA44" s="117"/>
      <c r="MB44" s="117"/>
      <c r="MC44" s="117"/>
      <c r="MD44" s="117"/>
      <c r="ME44" s="117"/>
      <c r="MF44" s="117"/>
      <c r="MG44" s="117"/>
      <c r="MH44" s="117"/>
      <c r="MI44" s="117"/>
      <c r="MJ44" s="117"/>
      <c r="MK44" s="117"/>
      <c r="ML44" s="117"/>
      <c r="MM44" s="117"/>
      <c r="MN44" s="117"/>
      <c r="MO44" s="117"/>
      <c r="MP44" s="117"/>
      <c r="MQ44" s="117"/>
      <c r="MR44" s="117"/>
      <c r="MS44" s="117"/>
      <c r="MT44" s="117"/>
      <c r="MU44" s="117"/>
      <c r="MV44" s="117"/>
      <c r="MW44" s="117"/>
      <c r="MX44" s="117"/>
      <c r="MY44" s="117"/>
      <c r="MZ44" s="117"/>
      <c r="NA44" s="117"/>
      <c r="NB44" s="117"/>
      <c r="NC44" s="117"/>
      <c r="ND44" s="117"/>
      <c r="NE44" s="117"/>
      <c r="NF44" s="117"/>
      <c r="NG44" s="117"/>
      <c r="NH44" s="117"/>
      <c r="NI44" s="117"/>
      <c r="NJ44" s="117"/>
      <c r="NK44" s="117"/>
      <c r="NL44" s="117"/>
      <c r="NM44" s="117"/>
      <c r="NN44" s="117"/>
      <c r="NO44" s="117"/>
      <c r="NP44" s="117"/>
      <c r="NQ44" s="117"/>
      <c r="NR44" s="117"/>
      <c r="NS44" s="117"/>
      <c r="NT44" s="117"/>
      <c r="NU44" s="117"/>
      <c r="NV44" s="117"/>
      <c r="NW44" s="117"/>
      <c r="NX44" s="117"/>
      <c r="NY44" s="117"/>
      <c r="NZ44" s="117"/>
      <c r="OA44" s="117"/>
      <c r="OB44" s="117"/>
      <c r="OC44" s="117"/>
      <c r="OD44" s="117"/>
      <c r="OE44" s="117"/>
      <c r="OF44" s="117"/>
      <c r="OG44" s="117"/>
      <c r="OH44" s="117"/>
      <c r="OI44" s="117"/>
      <c r="OJ44" s="117"/>
      <c r="OK44" s="117"/>
      <c r="OL44" s="117"/>
      <c r="OM44" s="117"/>
      <c r="ON44" s="117"/>
      <c r="OO44" s="117"/>
      <c r="OP44" s="117"/>
      <c r="OQ44" s="117"/>
      <c r="OR44" s="117"/>
      <c r="OS44" s="117"/>
      <c r="OT44" s="117"/>
      <c r="OU44" s="117"/>
      <c r="OV44" s="117"/>
      <c r="OW44" s="117"/>
      <c r="OX44" s="117"/>
      <c r="OY44" s="117"/>
      <c r="OZ44" s="117"/>
      <c r="PA44" s="117"/>
      <c r="PB44" s="117"/>
      <c r="PC44" s="117"/>
      <c r="PD44" s="117"/>
      <c r="PE44" s="117"/>
      <c r="PF44" s="117"/>
      <c r="PG44" s="117"/>
      <c r="PH44" s="117"/>
      <c r="PI44" s="117"/>
      <c r="PJ44" s="117"/>
      <c r="PK44" s="117"/>
      <c r="PL44" s="117"/>
      <c r="PM44" s="117"/>
      <c r="PN44" s="117"/>
      <c r="PO44" s="117"/>
      <c r="PP44" s="117"/>
      <c r="PQ44" s="117"/>
      <c r="PR44" s="117"/>
      <c r="PS44" s="117"/>
      <c r="PT44" s="117"/>
      <c r="PU44" s="117"/>
      <c r="PV44" s="117"/>
      <c r="PW44" s="117"/>
      <c r="PX44" s="117"/>
      <c r="PY44" s="117"/>
      <c r="PZ44" s="117"/>
      <c r="QA44" s="117"/>
      <c r="QB44" s="117"/>
      <c r="QC44" s="117"/>
      <c r="QD44" s="117"/>
      <c r="QE44" s="117"/>
      <c r="QF44" s="117"/>
      <c r="QG44" s="117"/>
      <c r="QH44" s="117"/>
      <c r="QI44" s="117"/>
      <c r="QJ44" s="117"/>
      <c r="QK44" s="117"/>
      <c r="QL44" s="117"/>
      <c r="QM44" s="117"/>
      <c r="QN44" s="117"/>
      <c r="QO44" s="117"/>
      <c r="QP44" s="117"/>
      <c r="QQ44" s="117"/>
      <c r="QR44" s="117"/>
      <c r="QS44" s="117"/>
      <c r="QT44" s="117"/>
      <c r="QU44" s="117"/>
      <c r="QV44" s="117"/>
      <c r="QW44" s="117"/>
      <c r="QX44" s="117"/>
      <c r="QY44" s="117"/>
      <c r="QZ44" s="117"/>
      <c r="RA44" s="117"/>
      <c r="RB44" s="117"/>
      <c r="RC44" s="117"/>
      <c r="RD44" s="117"/>
      <c r="RE44" s="117"/>
      <c r="RF44" s="117"/>
      <c r="RG44" s="117"/>
      <c r="RH44" s="117"/>
      <c r="RI44" s="117"/>
      <c r="RJ44" s="117"/>
      <c r="RK44" s="117"/>
      <c r="RL44" s="117"/>
      <c r="RM44" s="117"/>
      <c r="RN44" s="117"/>
      <c r="RO44" s="117"/>
      <c r="RP44" s="117"/>
      <c r="RQ44" s="117"/>
      <c r="RR44" s="117"/>
      <c r="RS44" s="117"/>
      <c r="RT44" s="117"/>
      <c r="RU44" s="117"/>
      <c r="RV44" s="117"/>
      <c r="RW44" s="117"/>
      <c r="RX44" s="117"/>
      <c r="RY44" s="117"/>
      <c r="RZ44" s="117"/>
      <c r="SA44" s="117"/>
      <c r="SB44" s="117"/>
      <c r="SC44" s="117"/>
      <c r="SD44" s="117"/>
      <c r="SE44" s="117"/>
      <c r="SF44" s="117"/>
      <c r="SG44" s="117"/>
      <c r="SH44" s="117"/>
      <c r="SI44" s="117"/>
      <c r="SJ44" s="117"/>
      <c r="SK44" s="117"/>
      <c r="SL44" s="117"/>
      <c r="SM44" s="117"/>
      <c r="SN44" s="117"/>
      <c r="SO44" s="117"/>
      <c r="SP44" s="117"/>
      <c r="SQ44" s="117"/>
      <c r="SR44" s="117"/>
      <c r="SS44" s="117"/>
      <c r="ST44" s="117"/>
      <c r="SU44" s="117"/>
      <c r="SV44" s="117"/>
      <c r="SW44" s="117"/>
      <c r="SX44" s="117"/>
      <c r="SY44" s="117"/>
      <c r="SZ44" s="117"/>
      <c r="TA44" s="117"/>
      <c r="TB44" s="117"/>
      <c r="TC44" s="117"/>
      <c r="TD44" s="117"/>
      <c r="TE44" s="117"/>
      <c r="TF44" s="117"/>
      <c r="TG44" s="117"/>
      <c r="TH44" s="117"/>
      <c r="TI44" s="117"/>
      <c r="TJ44" s="117"/>
      <c r="TK44" s="117"/>
      <c r="TL44" s="117"/>
      <c r="TM44" s="117"/>
      <c r="TN44" s="117"/>
      <c r="TO44" s="117"/>
      <c r="TP44" s="117"/>
      <c r="TQ44" s="117"/>
      <c r="TR44" s="117"/>
      <c r="TS44" s="117"/>
      <c r="TT44" s="117"/>
      <c r="TU44" s="117"/>
      <c r="TV44" s="117"/>
      <c r="TW44" s="117"/>
      <c r="TX44" s="117"/>
      <c r="TY44" s="117"/>
      <c r="TZ44" s="117"/>
      <c r="UA44" s="117"/>
      <c r="UB44" s="117"/>
      <c r="UC44" s="117"/>
      <c r="UD44" s="117"/>
      <c r="UE44" s="117"/>
      <c r="UF44" s="117"/>
      <c r="UG44" s="117"/>
      <c r="UH44" s="117"/>
      <c r="UI44" s="117"/>
      <c r="UJ44" s="117"/>
      <c r="UK44" s="117"/>
      <c r="UL44" s="117"/>
      <c r="UM44" s="117"/>
      <c r="UN44" s="117"/>
      <c r="UO44" s="117"/>
      <c r="UP44" s="117"/>
      <c r="UQ44" s="117"/>
      <c r="UR44" s="117"/>
      <c r="US44" s="117"/>
      <c r="UT44" s="117"/>
      <c r="UU44" s="117"/>
      <c r="UV44" s="117"/>
      <c r="UW44" s="117"/>
      <c r="UX44" s="117"/>
      <c r="UY44" s="117"/>
      <c r="UZ44" s="117"/>
      <c r="VA44" s="117"/>
      <c r="VB44" s="117"/>
      <c r="VC44" s="117"/>
      <c r="VD44" s="117"/>
      <c r="VE44" s="117"/>
      <c r="VF44" s="117"/>
      <c r="VG44" s="117"/>
      <c r="VH44" s="117"/>
      <c r="VI44" s="117"/>
      <c r="VJ44" s="117"/>
      <c r="VK44" s="117"/>
      <c r="VL44" s="117"/>
      <c r="VM44" s="117"/>
      <c r="VN44" s="117"/>
      <c r="VO44" s="117"/>
      <c r="VP44" s="117"/>
      <c r="VQ44" s="117"/>
      <c r="VR44" s="117"/>
      <c r="VS44" s="117"/>
      <c r="VT44" s="117"/>
      <c r="VU44" s="117"/>
      <c r="VV44" s="117"/>
      <c r="VW44" s="117"/>
      <c r="VX44" s="117"/>
      <c r="VY44" s="117"/>
      <c r="VZ44" s="117"/>
      <c r="WA44" s="117"/>
      <c r="WB44" s="117"/>
      <c r="WC44" s="117"/>
      <c r="WD44" s="117"/>
      <c r="WE44" s="117"/>
      <c r="WF44" s="117"/>
      <c r="WG44" s="117"/>
      <c r="WH44" s="117"/>
      <c r="WI44" s="117"/>
      <c r="WJ44" s="117"/>
      <c r="WK44" s="117"/>
      <c r="WL44" s="117"/>
      <c r="WM44" s="117"/>
      <c r="WN44" s="117"/>
      <c r="WO44" s="117"/>
      <c r="WP44" s="117"/>
      <c r="WQ44" s="117"/>
      <c r="WR44" s="117"/>
      <c r="WS44" s="117"/>
      <c r="WT44" s="117"/>
      <c r="WU44" s="117"/>
      <c r="WV44" s="117"/>
      <c r="WW44" s="117"/>
      <c r="WX44" s="117"/>
      <c r="WY44" s="117"/>
      <c r="WZ44" s="117"/>
      <c r="XA44" s="117"/>
      <c r="XB44" s="117"/>
      <c r="XC44" s="117"/>
      <c r="XD44" s="117"/>
      <c r="XE44" s="117"/>
      <c r="XF44" s="117"/>
      <c r="XG44" s="117"/>
      <c r="XH44" s="117"/>
      <c r="XI44" s="117"/>
      <c r="XJ44" s="117"/>
      <c r="XK44" s="117"/>
      <c r="XL44" s="117"/>
      <c r="XM44" s="117"/>
      <c r="XN44" s="117"/>
      <c r="XO44" s="117"/>
      <c r="XP44" s="117"/>
      <c r="XQ44" s="117"/>
      <c r="XR44" s="117"/>
      <c r="XS44" s="117"/>
      <c r="XT44" s="117"/>
      <c r="XU44" s="117"/>
      <c r="XV44" s="117"/>
      <c r="XW44" s="117"/>
      <c r="XX44" s="117"/>
      <c r="XY44" s="117"/>
      <c r="XZ44" s="117"/>
      <c r="YA44" s="117"/>
      <c r="YB44" s="117"/>
      <c r="YC44" s="117"/>
      <c r="YD44" s="117"/>
      <c r="YE44" s="117"/>
      <c r="YF44" s="117"/>
      <c r="YG44" s="117"/>
      <c r="YH44" s="117"/>
      <c r="YI44" s="117"/>
      <c r="YJ44" s="117"/>
      <c r="YK44" s="117"/>
      <c r="YL44" s="117"/>
      <c r="YM44" s="117"/>
      <c r="YN44" s="117"/>
      <c r="YO44" s="117"/>
      <c r="YP44" s="117"/>
      <c r="YQ44" s="117"/>
      <c r="YR44" s="117"/>
      <c r="YS44" s="117"/>
      <c r="YT44" s="117"/>
      <c r="YU44" s="117"/>
      <c r="YV44" s="117"/>
      <c r="YW44" s="117"/>
      <c r="YX44" s="117"/>
      <c r="YY44" s="117"/>
      <c r="YZ44" s="117"/>
      <c r="ZA44" s="117"/>
      <c r="ZB44" s="117"/>
      <c r="ZC44" s="117"/>
      <c r="ZD44" s="117"/>
      <c r="ZE44" s="117"/>
      <c r="ZF44" s="117"/>
      <c r="ZG44" s="117"/>
      <c r="ZH44" s="117"/>
      <c r="ZI44" s="117"/>
      <c r="ZJ44" s="117"/>
      <c r="ZK44" s="117"/>
      <c r="ZL44" s="117"/>
      <c r="ZM44" s="117"/>
      <c r="ZN44" s="117"/>
      <c r="ZO44" s="117"/>
      <c r="ZP44" s="117"/>
      <c r="ZQ44" s="117"/>
      <c r="ZR44" s="117"/>
      <c r="ZS44" s="117"/>
      <c r="ZT44" s="117"/>
      <c r="ZU44" s="117"/>
      <c r="ZV44" s="117"/>
      <c r="ZW44" s="117"/>
      <c r="ZX44" s="117"/>
      <c r="ZY44" s="117"/>
      <c r="ZZ44" s="117"/>
      <c r="AAA44" s="117"/>
      <c r="AAB44" s="117"/>
      <c r="AAC44" s="117"/>
      <c r="AAD44" s="117"/>
      <c r="AAE44" s="117"/>
      <c r="AAF44" s="117"/>
      <c r="AAG44" s="117"/>
      <c r="AAH44" s="117"/>
      <c r="AAI44" s="117"/>
      <c r="AAJ44" s="117"/>
      <c r="AAK44" s="117"/>
      <c r="AAL44" s="117"/>
      <c r="AAM44" s="117"/>
      <c r="AAN44" s="117"/>
      <c r="AAO44" s="117"/>
      <c r="AAP44" s="117"/>
      <c r="AAQ44" s="117"/>
      <c r="AAR44" s="117"/>
      <c r="AAS44" s="117"/>
      <c r="AAT44" s="117"/>
      <c r="AAU44" s="117"/>
      <c r="AAV44" s="117"/>
      <c r="AAW44" s="117"/>
      <c r="AAX44" s="117"/>
      <c r="AAY44" s="117"/>
      <c r="AAZ44" s="117"/>
      <c r="ABA44" s="117"/>
      <c r="ABB44" s="117"/>
      <c r="ABC44" s="117"/>
      <c r="ABD44" s="117"/>
      <c r="ABE44" s="117"/>
      <c r="ABF44" s="117"/>
      <c r="ABG44" s="117"/>
      <c r="ABH44" s="117"/>
      <c r="ABI44" s="117"/>
      <c r="ABJ44" s="117"/>
      <c r="ABK44" s="117"/>
      <c r="ABL44" s="117"/>
      <c r="ABM44" s="117"/>
      <c r="ABN44" s="117"/>
      <c r="ABO44" s="117"/>
      <c r="ABP44" s="117"/>
      <c r="ABQ44" s="117"/>
      <c r="ABR44" s="117"/>
      <c r="ABS44" s="117"/>
      <c r="ABT44" s="117"/>
      <c r="ABU44" s="117"/>
      <c r="ABV44" s="117"/>
      <c r="ABW44" s="117"/>
      <c r="ABX44" s="117"/>
      <c r="ABY44" s="117"/>
      <c r="ABZ44" s="117"/>
      <c r="ACA44" s="117"/>
      <c r="ACB44" s="117"/>
      <c r="ACC44" s="117"/>
      <c r="ACD44" s="117"/>
      <c r="ACE44" s="117"/>
      <c r="ACF44" s="117"/>
      <c r="ACG44" s="117"/>
      <c r="ACH44" s="117"/>
      <c r="ACI44" s="117"/>
      <c r="ACJ44" s="117"/>
      <c r="ACK44" s="117"/>
      <c r="ACL44" s="117"/>
      <c r="ACM44" s="117"/>
      <c r="ACN44" s="117"/>
      <c r="ACO44" s="117"/>
      <c r="ACP44" s="117"/>
      <c r="ACQ44" s="117"/>
      <c r="ACR44" s="117"/>
      <c r="ACS44" s="117"/>
      <c r="ACT44" s="117"/>
      <c r="ACU44" s="117"/>
      <c r="ACV44" s="117"/>
      <c r="ACW44" s="117"/>
      <c r="ACX44" s="117"/>
      <c r="ACY44" s="117"/>
      <c r="ACZ44" s="117"/>
      <c r="ADA44" s="117"/>
      <c r="ADB44" s="117"/>
      <c r="ADC44" s="117"/>
      <c r="ADD44" s="117"/>
      <c r="ADE44" s="117"/>
      <c r="ADF44" s="117"/>
      <c r="ADG44" s="117"/>
      <c r="ADH44" s="117"/>
      <c r="ADI44" s="117"/>
      <c r="ADJ44" s="117"/>
      <c r="ADK44" s="117"/>
      <c r="ADL44" s="117"/>
      <c r="ADM44" s="117"/>
      <c r="ADN44" s="117"/>
      <c r="ADO44" s="117"/>
      <c r="ADP44" s="117"/>
      <c r="ADQ44" s="117"/>
      <c r="ADR44" s="117"/>
      <c r="ADS44" s="117"/>
      <c r="ADT44" s="117"/>
      <c r="ADU44" s="117"/>
      <c r="ADV44" s="117"/>
      <c r="ADW44" s="117"/>
      <c r="ADX44" s="117"/>
      <c r="ADY44" s="117"/>
      <c r="ADZ44" s="117"/>
      <c r="AEA44" s="117"/>
      <c r="AEB44" s="117"/>
      <c r="AEC44" s="117"/>
      <c r="AED44" s="117"/>
      <c r="AEE44" s="117"/>
      <c r="AEF44" s="117"/>
      <c r="AEG44" s="117"/>
      <c r="AEH44" s="117"/>
      <c r="AEI44" s="117"/>
      <c r="AEJ44" s="117"/>
      <c r="AEK44" s="117"/>
      <c r="AEL44" s="117"/>
      <c r="AEM44" s="117"/>
      <c r="AEN44" s="117"/>
      <c r="AEO44" s="117"/>
      <c r="AEP44" s="117"/>
      <c r="AEQ44" s="117"/>
      <c r="AER44" s="117"/>
      <c r="AES44" s="117"/>
      <c r="AET44" s="117"/>
      <c r="AEU44" s="117"/>
      <c r="AEV44" s="117"/>
      <c r="AEW44" s="117"/>
      <c r="AEX44" s="117"/>
      <c r="AEY44" s="117"/>
      <c r="AEZ44" s="117"/>
      <c r="AFA44" s="117"/>
      <c r="AFB44" s="117"/>
      <c r="AFC44" s="117"/>
      <c r="AFD44" s="117"/>
      <c r="AFE44" s="117"/>
      <c r="AFF44" s="117"/>
      <c r="AFG44" s="117"/>
      <c r="AFH44" s="117"/>
      <c r="AFI44" s="117"/>
      <c r="AFJ44" s="117"/>
      <c r="AFK44" s="117"/>
      <c r="AFL44" s="117"/>
      <c r="AFM44" s="117"/>
      <c r="AFN44" s="117"/>
      <c r="AFO44" s="117"/>
      <c r="AFP44" s="117"/>
      <c r="AFQ44" s="117"/>
      <c r="AFR44" s="117"/>
      <c r="AFS44" s="117"/>
      <c r="AFT44" s="117"/>
      <c r="AFU44" s="117"/>
      <c r="AFV44" s="117"/>
      <c r="AFW44" s="117"/>
      <c r="AFX44" s="117"/>
      <c r="AFY44" s="117"/>
      <c r="AFZ44" s="117"/>
      <c r="AGA44" s="117"/>
      <c r="AGB44" s="117"/>
      <c r="AGC44" s="117"/>
      <c r="AGD44" s="117"/>
      <c r="AGE44" s="117"/>
      <c r="AGF44" s="117"/>
      <c r="AGG44" s="117"/>
      <c r="AGH44" s="117"/>
      <c r="AGI44" s="117"/>
      <c r="AGJ44" s="117"/>
      <c r="AGK44" s="117"/>
      <c r="AGL44" s="117"/>
      <c r="AGM44" s="117"/>
      <c r="AGN44" s="117"/>
      <c r="AGO44" s="117"/>
      <c r="AGP44" s="117"/>
      <c r="AGQ44" s="117"/>
      <c r="AGR44" s="117"/>
      <c r="AGS44" s="117"/>
      <c r="AGT44" s="117"/>
      <c r="AGU44" s="117"/>
      <c r="AGV44" s="117"/>
      <c r="AGW44" s="117"/>
      <c r="AGX44" s="117"/>
      <c r="AGY44" s="117"/>
      <c r="AGZ44" s="117"/>
      <c r="AHA44" s="117"/>
      <c r="AHB44" s="117"/>
      <c r="AHC44" s="117"/>
      <c r="AHD44" s="117"/>
      <c r="AHE44" s="117"/>
      <c r="AHF44" s="117"/>
      <c r="AHG44" s="117"/>
      <c r="AHH44" s="117"/>
      <c r="AHI44" s="117"/>
      <c r="AHJ44" s="117"/>
      <c r="AHK44" s="117"/>
      <c r="AHL44" s="117"/>
      <c r="AHM44" s="117"/>
      <c r="AHN44" s="117"/>
      <c r="AHO44" s="117"/>
      <c r="AHP44" s="117"/>
      <c r="AHQ44" s="117"/>
      <c r="AHR44" s="117"/>
      <c r="AHS44" s="117"/>
      <c r="AHT44" s="117"/>
      <c r="AHU44" s="117"/>
      <c r="AHV44" s="117"/>
      <c r="AHW44" s="117"/>
      <c r="AHX44" s="117"/>
      <c r="AHY44" s="117"/>
      <c r="AHZ44" s="117"/>
      <c r="AIA44" s="117"/>
      <c r="AIB44" s="117"/>
      <c r="AIC44" s="117"/>
      <c r="AID44" s="117"/>
      <c r="AIE44" s="117"/>
      <c r="AIF44" s="117"/>
      <c r="AIG44" s="117"/>
      <c r="AIH44" s="117"/>
      <c r="AII44" s="117"/>
      <c r="AIJ44" s="117"/>
      <c r="AIK44" s="117"/>
      <c r="AIL44" s="117"/>
      <c r="AIM44" s="117"/>
      <c r="AIN44" s="117"/>
      <c r="AIO44" s="117"/>
      <c r="AIP44" s="117"/>
      <c r="AIQ44" s="117"/>
      <c r="AIR44" s="117"/>
      <c r="AIS44" s="117"/>
      <c r="AIT44" s="117"/>
      <c r="AIU44" s="117"/>
      <c r="AIV44" s="117"/>
      <c r="AIW44" s="117"/>
      <c r="AIX44" s="117"/>
      <c r="AIY44" s="117"/>
      <c r="AIZ44" s="117"/>
      <c r="AJA44" s="117"/>
      <c r="AJB44" s="117"/>
      <c r="AJC44" s="117"/>
      <c r="AJD44" s="117"/>
      <c r="AJE44" s="117"/>
      <c r="AJF44" s="117"/>
      <c r="AJG44" s="117"/>
      <c r="AJH44" s="117"/>
      <c r="AJI44" s="117"/>
      <c r="AJJ44" s="117"/>
      <c r="AJK44" s="117"/>
      <c r="AJL44" s="117"/>
      <c r="AJM44" s="117"/>
      <c r="AJN44" s="117"/>
      <c r="AJO44" s="117"/>
      <c r="AJP44" s="117"/>
      <c r="AJQ44" s="117"/>
      <c r="AJR44" s="117"/>
      <c r="AJS44" s="117"/>
      <c r="AJT44" s="117"/>
      <c r="AJU44" s="117"/>
      <c r="AJV44" s="117"/>
      <c r="AJW44" s="117"/>
      <c r="AJX44" s="117"/>
      <c r="AJY44" s="117"/>
      <c r="AJZ44" s="117"/>
      <c r="AKA44" s="117"/>
      <c r="AKB44" s="117"/>
      <c r="AKC44" s="117"/>
      <c r="AKD44" s="117"/>
      <c r="AKE44" s="117"/>
      <c r="AKF44" s="117"/>
      <c r="AKG44" s="117"/>
      <c r="AKH44" s="117"/>
      <c r="AKI44" s="117"/>
      <c r="AKJ44" s="117"/>
      <c r="AKK44" s="117"/>
      <c r="AKL44" s="117"/>
      <c r="AKM44" s="117"/>
      <c r="AKN44" s="117"/>
      <c r="AKO44" s="117"/>
      <c r="AKP44" s="117"/>
      <c r="AKQ44" s="117"/>
      <c r="AKR44" s="117"/>
      <c r="AKS44" s="117"/>
      <c r="AKT44" s="117"/>
      <c r="AKU44" s="117"/>
      <c r="AKV44" s="117"/>
      <c r="AKW44" s="117"/>
      <c r="AKX44" s="117"/>
      <c r="AKY44" s="117"/>
      <c r="AKZ44" s="117"/>
      <c r="ALA44" s="117"/>
      <c r="ALB44" s="117"/>
      <c r="ALC44" s="117"/>
      <c r="ALD44" s="117"/>
      <c r="ALE44" s="117"/>
      <c r="ALF44" s="117"/>
      <c r="ALG44" s="117"/>
      <c r="ALH44" s="117"/>
      <c r="ALI44" s="117"/>
      <c r="ALJ44" s="117"/>
      <c r="ALK44" s="117"/>
      <c r="ALL44" s="117"/>
      <c r="ALM44" s="117"/>
      <c r="ALN44" s="117"/>
      <c r="ALO44" s="117"/>
      <c r="ALP44" s="117"/>
      <c r="ALQ44" s="117"/>
      <c r="ALR44" s="117"/>
      <c r="ALS44" s="117"/>
      <c r="ALT44" s="117"/>
      <c r="ALU44" s="117"/>
      <c r="ALV44" s="117"/>
      <c r="ALW44" s="117"/>
      <c r="ALX44" s="117"/>
      <c r="ALY44" s="117"/>
      <c r="ALZ44" s="117"/>
      <c r="AMA44" s="117"/>
      <c r="AMB44" s="117"/>
      <c r="AMC44" s="117"/>
      <c r="AMD44" s="117"/>
      <c r="AME44" s="117"/>
      <c r="AMF44" s="117"/>
      <c r="AMG44" s="117"/>
      <c r="AMH44" s="117"/>
      <c r="AMI44" s="117"/>
      <c r="AMJ44" s="117"/>
      <c r="AMK44" s="117"/>
      <c r="AML44" s="117"/>
    </row>
    <row r="45" spans="1:1026" ht="15.75">
      <c r="A45" s="785" t="s">
        <v>1433</v>
      </c>
      <c r="B45" s="786"/>
      <c r="C45" s="693" t="s">
        <v>1605</v>
      </c>
      <c r="D45" s="693"/>
      <c r="E45" s="693"/>
      <c r="F45" s="693"/>
      <c r="G45" s="693"/>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7"/>
      <c r="CQ45" s="117"/>
      <c r="CR45" s="117"/>
      <c r="CS45" s="117"/>
      <c r="CT45" s="117"/>
      <c r="CU45" s="117"/>
      <c r="CV45" s="117"/>
      <c r="CW45" s="117"/>
      <c r="CX45" s="117"/>
      <c r="CY45" s="117"/>
      <c r="CZ45" s="117"/>
      <c r="DA45" s="117"/>
      <c r="DB45" s="117"/>
      <c r="DC45" s="117"/>
      <c r="DD45" s="117"/>
      <c r="DE45" s="117"/>
      <c r="DF45" s="117"/>
      <c r="DG45" s="117"/>
      <c r="DH45" s="117"/>
      <c r="DI45" s="117"/>
      <c r="DJ45" s="117"/>
      <c r="DK45" s="117"/>
      <c r="DL45" s="117"/>
      <c r="DM45" s="117"/>
      <c r="DN45" s="117"/>
      <c r="DO45" s="117"/>
      <c r="DP45" s="117"/>
      <c r="DQ45" s="117"/>
      <c r="DR45" s="117"/>
      <c r="DS45" s="117"/>
      <c r="DT45" s="117"/>
      <c r="DU45" s="117"/>
      <c r="DV45" s="117"/>
      <c r="DW45" s="117"/>
      <c r="DX45" s="117"/>
      <c r="DY45" s="117"/>
      <c r="DZ45" s="117"/>
      <c r="EA45" s="117"/>
      <c r="EB45" s="117"/>
      <c r="EC45" s="117"/>
      <c r="ED45" s="117"/>
      <c r="EE45" s="117"/>
      <c r="EF45" s="117"/>
      <c r="EG45" s="117"/>
      <c r="EH45" s="117"/>
      <c r="EI45" s="117"/>
      <c r="EJ45" s="117"/>
      <c r="EK45" s="117"/>
      <c r="EL45" s="117"/>
      <c r="EM45" s="117"/>
      <c r="EN45" s="117"/>
      <c r="EO45" s="117"/>
      <c r="EP45" s="117"/>
      <c r="EQ45" s="117"/>
      <c r="ER45" s="117"/>
      <c r="ES45" s="117"/>
      <c r="ET45" s="117"/>
      <c r="EU45" s="117"/>
      <c r="EV45" s="117"/>
      <c r="EW45" s="117"/>
      <c r="EX45" s="117"/>
      <c r="EY45" s="117"/>
      <c r="EZ45" s="117"/>
      <c r="FA45" s="117"/>
      <c r="FB45" s="117"/>
      <c r="FC45" s="117"/>
      <c r="FD45" s="117"/>
      <c r="FE45" s="117"/>
      <c r="FF45" s="117"/>
      <c r="FG45" s="117"/>
      <c r="FH45" s="117"/>
      <c r="FI45" s="117"/>
      <c r="FJ45" s="117"/>
      <c r="FK45" s="117"/>
      <c r="FL45" s="117"/>
      <c r="FM45" s="117"/>
      <c r="FN45" s="117"/>
      <c r="FO45" s="117"/>
      <c r="FP45" s="117"/>
      <c r="FQ45" s="117"/>
      <c r="FR45" s="117"/>
      <c r="FS45" s="117"/>
      <c r="FT45" s="117"/>
      <c r="FU45" s="117"/>
      <c r="FV45" s="117"/>
      <c r="FW45" s="117"/>
      <c r="FX45" s="117"/>
      <c r="FY45" s="117"/>
      <c r="FZ45" s="117"/>
      <c r="GA45" s="117"/>
      <c r="GB45" s="117"/>
      <c r="GC45" s="117"/>
      <c r="GD45" s="117"/>
      <c r="GE45" s="117"/>
      <c r="GF45" s="117"/>
      <c r="GG45" s="117"/>
      <c r="GH45" s="117"/>
      <c r="GI45" s="117"/>
      <c r="GJ45" s="117"/>
      <c r="GK45" s="117"/>
      <c r="GL45" s="117"/>
      <c r="GM45" s="117"/>
      <c r="GN45" s="117"/>
      <c r="GO45" s="117"/>
      <c r="GP45" s="117"/>
      <c r="GQ45" s="117"/>
      <c r="GR45" s="117"/>
      <c r="GS45" s="117"/>
      <c r="GT45" s="117"/>
      <c r="GU45" s="117"/>
      <c r="GV45" s="117"/>
      <c r="GW45" s="117"/>
      <c r="GX45" s="117"/>
      <c r="GY45" s="117"/>
      <c r="GZ45" s="117"/>
      <c r="HA45" s="117"/>
      <c r="HB45" s="117"/>
      <c r="HC45" s="117"/>
      <c r="HD45" s="117"/>
      <c r="HE45" s="117"/>
      <c r="HF45" s="117"/>
      <c r="HG45" s="117"/>
      <c r="HH45" s="117"/>
      <c r="HI45" s="117"/>
      <c r="HJ45" s="117"/>
      <c r="HK45" s="117"/>
      <c r="HL45" s="117"/>
      <c r="HM45" s="117"/>
      <c r="HN45" s="117"/>
      <c r="HO45" s="117"/>
      <c r="HP45" s="117"/>
      <c r="HQ45" s="117"/>
      <c r="HR45" s="117"/>
      <c r="HS45" s="117"/>
      <c r="HT45" s="117"/>
      <c r="HU45" s="117"/>
      <c r="HV45" s="117"/>
      <c r="HW45" s="117"/>
      <c r="HX45" s="117"/>
      <c r="HY45" s="117"/>
      <c r="HZ45" s="117"/>
      <c r="IA45" s="117"/>
      <c r="IB45" s="117"/>
      <c r="IC45" s="117"/>
      <c r="ID45" s="117"/>
      <c r="IE45" s="117"/>
      <c r="IF45" s="117"/>
      <c r="IG45" s="117"/>
      <c r="IH45" s="117"/>
      <c r="II45" s="117"/>
      <c r="IJ45" s="117"/>
      <c r="IK45" s="117"/>
      <c r="IL45" s="117"/>
      <c r="IM45" s="117"/>
      <c r="IN45" s="117"/>
      <c r="IO45" s="117"/>
      <c r="IP45" s="117"/>
      <c r="IQ45" s="117"/>
      <c r="IR45" s="117"/>
      <c r="IS45" s="117"/>
      <c r="IT45" s="117"/>
      <c r="IU45" s="117"/>
      <c r="IV45" s="117"/>
      <c r="IW45" s="117"/>
      <c r="IX45" s="117"/>
      <c r="IY45" s="117"/>
      <c r="IZ45" s="117"/>
      <c r="JA45" s="117"/>
      <c r="JB45" s="117"/>
      <c r="JC45" s="117"/>
      <c r="JD45" s="117"/>
      <c r="JE45" s="117"/>
      <c r="JF45" s="117"/>
      <c r="JG45" s="117"/>
      <c r="JH45" s="117"/>
      <c r="JI45" s="117"/>
      <c r="JJ45" s="117"/>
      <c r="JK45" s="117"/>
      <c r="JL45" s="117"/>
      <c r="JM45" s="117"/>
      <c r="JN45" s="117"/>
      <c r="JO45" s="117"/>
      <c r="JP45" s="117"/>
      <c r="JQ45" s="117"/>
      <c r="JR45" s="117"/>
      <c r="JS45" s="117"/>
      <c r="JT45" s="117"/>
      <c r="JU45" s="117"/>
      <c r="JV45" s="117"/>
      <c r="JW45" s="117"/>
      <c r="JX45" s="117"/>
      <c r="JY45" s="117"/>
      <c r="JZ45" s="117"/>
      <c r="KA45" s="117"/>
      <c r="KB45" s="117"/>
      <c r="KC45" s="117"/>
      <c r="KD45" s="117"/>
      <c r="KE45" s="117"/>
      <c r="KF45" s="117"/>
      <c r="KG45" s="117"/>
      <c r="KH45" s="117"/>
      <c r="KI45" s="117"/>
      <c r="KJ45" s="117"/>
      <c r="KK45" s="117"/>
      <c r="KL45" s="117"/>
      <c r="KM45" s="117"/>
      <c r="KN45" s="117"/>
      <c r="KO45" s="117"/>
      <c r="KP45" s="117"/>
      <c r="KQ45" s="117"/>
      <c r="KR45" s="117"/>
      <c r="KS45" s="117"/>
      <c r="KT45" s="117"/>
      <c r="KU45" s="117"/>
      <c r="KV45" s="117"/>
      <c r="KW45" s="117"/>
      <c r="KX45" s="117"/>
      <c r="KY45" s="117"/>
      <c r="KZ45" s="117"/>
      <c r="LA45" s="117"/>
      <c r="LB45" s="117"/>
      <c r="LC45" s="117"/>
      <c r="LD45" s="117"/>
      <c r="LE45" s="117"/>
      <c r="LF45" s="117"/>
      <c r="LG45" s="117"/>
      <c r="LH45" s="117"/>
      <c r="LI45" s="117"/>
      <c r="LJ45" s="117"/>
      <c r="LK45" s="117"/>
      <c r="LL45" s="117"/>
      <c r="LM45" s="117"/>
      <c r="LN45" s="117"/>
      <c r="LO45" s="117"/>
      <c r="LP45" s="117"/>
      <c r="LQ45" s="117"/>
      <c r="LR45" s="117"/>
      <c r="LS45" s="117"/>
      <c r="LT45" s="117"/>
      <c r="LU45" s="117"/>
      <c r="LV45" s="117"/>
      <c r="LW45" s="117"/>
      <c r="LX45" s="117"/>
      <c r="LY45" s="117"/>
      <c r="LZ45" s="117"/>
      <c r="MA45" s="117"/>
      <c r="MB45" s="117"/>
      <c r="MC45" s="117"/>
      <c r="MD45" s="117"/>
      <c r="ME45" s="117"/>
      <c r="MF45" s="117"/>
      <c r="MG45" s="117"/>
      <c r="MH45" s="117"/>
      <c r="MI45" s="117"/>
      <c r="MJ45" s="117"/>
      <c r="MK45" s="117"/>
      <c r="ML45" s="117"/>
      <c r="MM45" s="117"/>
      <c r="MN45" s="117"/>
      <c r="MO45" s="117"/>
      <c r="MP45" s="117"/>
      <c r="MQ45" s="117"/>
      <c r="MR45" s="117"/>
      <c r="MS45" s="117"/>
      <c r="MT45" s="117"/>
      <c r="MU45" s="117"/>
      <c r="MV45" s="117"/>
      <c r="MW45" s="117"/>
      <c r="MX45" s="117"/>
      <c r="MY45" s="117"/>
      <c r="MZ45" s="117"/>
      <c r="NA45" s="117"/>
      <c r="NB45" s="117"/>
      <c r="NC45" s="117"/>
      <c r="ND45" s="117"/>
      <c r="NE45" s="117"/>
      <c r="NF45" s="117"/>
      <c r="NG45" s="117"/>
      <c r="NH45" s="117"/>
      <c r="NI45" s="117"/>
      <c r="NJ45" s="117"/>
      <c r="NK45" s="117"/>
      <c r="NL45" s="117"/>
      <c r="NM45" s="117"/>
      <c r="NN45" s="117"/>
      <c r="NO45" s="117"/>
      <c r="NP45" s="117"/>
      <c r="NQ45" s="117"/>
      <c r="NR45" s="117"/>
      <c r="NS45" s="117"/>
      <c r="NT45" s="117"/>
      <c r="NU45" s="117"/>
      <c r="NV45" s="117"/>
      <c r="NW45" s="117"/>
      <c r="NX45" s="117"/>
      <c r="NY45" s="117"/>
      <c r="NZ45" s="117"/>
      <c r="OA45" s="117"/>
      <c r="OB45" s="117"/>
      <c r="OC45" s="117"/>
      <c r="OD45" s="117"/>
      <c r="OE45" s="117"/>
      <c r="OF45" s="117"/>
      <c r="OG45" s="117"/>
      <c r="OH45" s="117"/>
      <c r="OI45" s="117"/>
      <c r="OJ45" s="117"/>
      <c r="OK45" s="117"/>
      <c r="OL45" s="117"/>
      <c r="OM45" s="117"/>
      <c r="ON45" s="117"/>
      <c r="OO45" s="117"/>
      <c r="OP45" s="117"/>
      <c r="OQ45" s="117"/>
      <c r="OR45" s="117"/>
      <c r="OS45" s="117"/>
      <c r="OT45" s="117"/>
      <c r="OU45" s="117"/>
      <c r="OV45" s="117"/>
      <c r="OW45" s="117"/>
      <c r="OX45" s="117"/>
      <c r="OY45" s="117"/>
      <c r="OZ45" s="117"/>
      <c r="PA45" s="117"/>
      <c r="PB45" s="117"/>
      <c r="PC45" s="117"/>
      <c r="PD45" s="117"/>
      <c r="PE45" s="117"/>
      <c r="PF45" s="117"/>
      <c r="PG45" s="117"/>
      <c r="PH45" s="117"/>
      <c r="PI45" s="117"/>
      <c r="PJ45" s="117"/>
      <c r="PK45" s="117"/>
      <c r="PL45" s="117"/>
      <c r="PM45" s="117"/>
      <c r="PN45" s="117"/>
      <c r="PO45" s="117"/>
      <c r="PP45" s="117"/>
      <c r="PQ45" s="117"/>
      <c r="PR45" s="117"/>
      <c r="PS45" s="117"/>
      <c r="PT45" s="117"/>
      <c r="PU45" s="117"/>
      <c r="PV45" s="117"/>
      <c r="PW45" s="117"/>
      <c r="PX45" s="117"/>
      <c r="PY45" s="117"/>
      <c r="PZ45" s="117"/>
      <c r="QA45" s="117"/>
      <c r="QB45" s="117"/>
      <c r="QC45" s="117"/>
      <c r="QD45" s="117"/>
      <c r="QE45" s="117"/>
      <c r="QF45" s="117"/>
      <c r="QG45" s="117"/>
      <c r="QH45" s="117"/>
      <c r="QI45" s="117"/>
      <c r="QJ45" s="117"/>
      <c r="QK45" s="117"/>
      <c r="QL45" s="117"/>
      <c r="QM45" s="117"/>
      <c r="QN45" s="117"/>
      <c r="QO45" s="117"/>
      <c r="QP45" s="117"/>
      <c r="QQ45" s="117"/>
      <c r="QR45" s="117"/>
      <c r="QS45" s="117"/>
      <c r="QT45" s="117"/>
      <c r="QU45" s="117"/>
      <c r="QV45" s="117"/>
      <c r="QW45" s="117"/>
      <c r="QX45" s="117"/>
      <c r="QY45" s="117"/>
      <c r="QZ45" s="117"/>
      <c r="RA45" s="117"/>
      <c r="RB45" s="117"/>
      <c r="RC45" s="117"/>
      <c r="RD45" s="117"/>
      <c r="RE45" s="117"/>
      <c r="RF45" s="117"/>
      <c r="RG45" s="117"/>
      <c r="RH45" s="117"/>
      <c r="RI45" s="117"/>
      <c r="RJ45" s="117"/>
      <c r="RK45" s="117"/>
      <c r="RL45" s="117"/>
      <c r="RM45" s="117"/>
      <c r="RN45" s="117"/>
      <c r="RO45" s="117"/>
      <c r="RP45" s="117"/>
      <c r="RQ45" s="117"/>
      <c r="RR45" s="117"/>
      <c r="RS45" s="117"/>
      <c r="RT45" s="117"/>
      <c r="RU45" s="117"/>
      <c r="RV45" s="117"/>
      <c r="RW45" s="117"/>
      <c r="RX45" s="117"/>
      <c r="RY45" s="117"/>
      <c r="RZ45" s="117"/>
      <c r="SA45" s="117"/>
      <c r="SB45" s="117"/>
      <c r="SC45" s="117"/>
      <c r="SD45" s="117"/>
      <c r="SE45" s="117"/>
      <c r="SF45" s="117"/>
      <c r="SG45" s="117"/>
      <c r="SH45" s="117"/>
      <c r="SI45" s="117"/>
      <c r="SJ45" s="117"/>
      <c r="SK45" s="117"/>
      <c r="SL45" s="117"/>
      <c r="SM45" s="117"/>
      <c r="SN45" s="117"/>
      <c r="SO45" s="117"/>
      <c r="SP45" s="117"/>
      <c r="SQ45" s="117"/>
      <c r="SR45" s="117"/>
      <c r="SS45" s="117"/>
      <c r="ST45" s="117"/>
      <c r="SU45" s="117"/>
      <c r="SV45" s="117"/>
      <c r="SW45" s="117"/>
      <c r="SX45" s="117"/>
      <c r="SY45" s="117"/>
      <c r="SZ45" s="117"/>
      <c r="TA45" s="117"/>
      <c r="TB45" s="117"/>
      <c r="TC45" s="117"/>
      <c r="TD45" s="117"/>
      <c r="TE45" s="117"/>
      <c r="TF45" s="117"/>
      <c r="TG45" s="117"/>
      <c r="TH45" s="117"/>
      <c r="TI45" s="117"/>
      <c r="TJ45" s="117"/>
      <c r="TK45" s="117"/>
      <c r="TL45" s="117"/>
      <c r="TM45" s="117"/>
      <c r="TN45" s="117"/>
      <c r="TO45" s="117"/>
      <c r="TP45" s="117"/>
      <c r="TQ45" s="117"/>
      <c r="TR45" s="117"/>
      <c r="TS45" s="117"/>
      <c r="TT45" s="117"/>
      <c r="TU45" s="117"/>
      <c r="TV45" s="117"/>
      <c r="TW45" s="117"/>
      <c r="TX45" s="117"/>
      <c r="TY45" s="117"/>
      <c r="TZ45" s="117"/>
      <c r="UA45" s="117"/>
      <c r="UB45" s="117"/>
      <c r="UC45" s="117"/>
      <c r="UD45" s="117"/>
      <c r="UE45" s="117"/>
      <c r="UF45" s="117"/>
      <c r="UG45" s="117"/>
      <c r="UH45" s="117"/>
      <c r="UI45" s="117"/>
      <c r="UJ45" s="117"/>
      <c r="UK45" s="117"/>
      <c r="UL45" s="117"/>
      <c r="UM45" s="117"/>
      <c r="UN45" s="117"/>
      <c r="UO45" s="117"/>
      <c r="UP45" s="117"/>
      <c r="UQ45" s="117"/>
      <c r="UR45" s="117"/>
      <c r="US45" s="117"/>
      <c r="UT45" s="117"/>
      <c r="UU45" s="117"/>
      <c r="UV45" s="117"/>
      <c r="UW45" s="117"/>
      <c r="UX45" s="117"/>
      <c r="UY45" s="117"/>
      <c r="UZ45" s="117"/>
      <c r="VA45" s="117"/>
      <c r="VB45" s="117"/>
      <c r="VC45" s="117"/>
      <c r="VD45" s="117"/>
      <c r="VE45" s="117"/>
      <c r="VF45" s="117"/>
      <c r="VG45" s="117"/>
      <c r="VH45" s="117"/>
      <c r="VI45" s="117"/>
      <c r="VJ45" s="117"/>
      <c r="VK45" s="117"/>
      <c r="VL45" s="117"/>
      <c r="VM45" s="117"/>
      <c r="VN45" s="117"/>
      <c r="VO45" s="117"/>
      <c r="VP45" s="117"/>
      <c r="VQ45" s="117"/>
      <c r="VR45" s="117"/>
      <c r="VS45" s="117"/>
      <c r="VT45" s="117"/>
      <c r="VU45" s="117"/>
      <c r="VV45" s="117"/>
      <c r="VW45" s="117"/>
      <c r="VX45" s="117"/>
      <c r="VY45" s="117"/>
      <c r="VZ45" s="117"/>
      <c r="WA45" s="117"/>
      <c r="WB45" s="117"/>
      <c r="WC45" s="117"/>
      <c r="WD45" s="117"/>
      <c r="WE45" s="117"/>
      <c r="WF45" s="117"/>
      <c r="WG45" s="117"/>
      <c r="WH45" s="117"/>
      <c r="WI45" s="117"/>
      <c r="WJ45" s="117"/>
      <c r="WK45" s="117"/>
      <c r="WL45" s="117"/>
      <c r="WM45" s="117"/>
      <c r="WN45" s="117"/>
      <c r="WO45" s="117"/>
      <c r="WP45" s="117"/>
      <c r="WQ45" s="117"/>
      <c r="WR45" s="117"/>
      <c r="WS45" s="117"/>
      <c r="WT45" s="117"/>
      <c r="WU45" s="117"/>
      <c r="WV45" s="117"/>
      <c r="WW45" s="117"/>
      <c r="WX45" s="117"/>
      <c r="WY45" s="117"/>
      <c r="WZ45" s="117"/>
      <c r="XA45" s="117"/>
      <c r="XB45" s="117"/>
      <c r="XC45" s="117"/>
      <c r="XD45" s="117"/>
      <c r="XE45" s="117"/>
      <c r="XF45" s="117"/>
      <c r="XG45" s="117"/>
      <c r="XH45" s="117"/>
      <c r="XI45" s="117"/>
      <c r="XJ45" s="117"/>
      <c r="XK45" s="117"/>
      <c r="XL45" s="117"/>
      <c r="XM45" s="117"/>
      <c r="XN45" s="117"/>
      <c r="XO45" s="117"/>
      <c r="XP45" s="117"/>
      <c r="XQ45" s="117"/>
      <c r="XR45" s="117"/>
      <c r="XS45" s="117"/>
      <c r="XT45" s="117"/>
      <c r="XU45" s="117"/>
      <c r="XV45" s="117"/>
      <c r="XW45" s="117"/>
      <c r="XX45" s="117"/>
      <c r="XY45" s="117"/>
      <c r="XZ45" s="117"/>
      <c r="YA45" s="117"/>
      <c r="YB45" s="117"/>
      <c r="YC45" s="117"/>
      <c r="YD45" s="117"/>
      <c r="YE45" s="117"/>
      <c r="YF45" s="117"/>
      <c r="YG45" s="117"/>
      <c r="YH45" s="117"/>
      <c r="YI45" s="117"/>
      <c r="YJ45" s="117"/>
      <c r="YK45" s="117"/>
      <c r="YL45" s="117"/>
      <c r="YM45" s="117"/>
      <c r="YN45" s="117"/>
      <c r="YO45" s="117"/>
      <c r="YP45" s="117"/>
      <c r="YQ45" s="117"/>
      <c r="YR45" s="117"/>
      <c r="YS45" s="117"/>
      <c r="YT45" s="117"/>
      <c r="YU45" s="117"/>
      <c r="YV45" s="117"/>
      <c r="YW45" s="117"/>
      <c r="YX45" s="117"/>
      <c r="YY45" s="117"/>
      <c r="YZ45" s="117"/>
      <c r="ZA45" s="117"/>
      <c r="ZB45" s="117"/>
      <c r="ZC45" s="117"/>
      <c r="ZD45" s="117"/>
      <c r="ZE45" s="117"/>
      <c r="ZF45" s="117"/>
      <c r="ZG45" s="117"/>
      <c r="ZH45" s="117"/>
      <c r="ZI45" s="117"/>
      <c r="ZJ45" s="117"/>
      <c r="ZK45" s="117"/>
      <c r="ZL45" s="117"/>
      <c r="ZM45" s="117"/>
      <c r="ZN45" s="117"/>
      <c r="ZO45" s="117"/>
      <c r="ZP45" s="117"/>
      <c r="ZQ45" s="117"/>
      <c r="ZR45" s="117"/>
      <c r="ZS45" s="117"/>
      <c r="ZT45" s="117"/>
      <c r="ZU45" s="117"/>
      <c r="ZV45" s="117"/>
      <c r="ZW45" s="117"/>
      <c r="ZX45" s="117"/>
      <c r="ZY45" s="117"/>
      <c r="ZZ45" s="117"/>
      <c r="AAA45" s="117"/>
      <c r="AAB45" s="117"/>
      <c r="AAC45" s="117"/>
      <c r="AAD45" s="117"/>
      <c r="AAE45" s="117"/>
      <c r="AAF45" s="117"/>
      <c r="AAG45" s="117"/>
      <c r="AAH45" s="117"/>
      <c r="AAI45" s="117"/>
      <c r="AAJ45" s="117"/>
      <c r="AAK45" s="117"/>
      <c r="AAL45" s="117"/>
      <c r="AAM45" s="117"/>
      <c r="AAN45" s="117"/>
      <c r="AAO45" s="117"/>
      <c r="AAP45" s="117"/>
      <c r="AAQ45" s="117"/>
      <c r="AAR45" s="117"/>
      <c r="AAS45" s="117"/>
      <c r="AAT45" s="117"/>
      <c r="AAU45" s="117"/>
      <c r="AAV45" s="117"/>
      <c r="AAW45" s="117"/>
      <c r="AAX45" s="117"/>
      <c r="AAY45" s="117"/>
      <c r="AAZ45" s="117"/>
      <c r="ABA45" s="117"/>
      <c r="ABB45" s="117"/>
      <c r="ABC45" s="117"/>
      <c r="ABD45" s="117"/>
      <c r="ABE45" s="117"/>
      <c r="ABF45" s="117"/>
      <c r="ABG45" s="117"/>
      <c r="ABH45" s="117"/>
      <c r="ABI45" s="117"/>
      <c r="ABJ45" s="117"/>
      <c r="ABK45" s="117"/>
      <c r="ABL45" s="117"/>
      <c r="ABM45" s="117"/>
      <c r="ABN45" s="117"/>
      <c r="ABO45" s="117"/>
      <c r="ABP45" s="117"/>
      <c r="ABQ45" s="117"/>
      <c r="ABR45" s="117"/>
      <c r="ABS45" s="117"/>
      <c r="ABT45" s="117"/>
      <c r="ABU45" s="117"/>
      <c r="ABV45" s="117"/>
      <c r="ABW45" s="117"/>
      <c r="ABX45" s="117"/>
      <c r="ABY45" s="117"/>
      <c r="ABZ45" s="117"/>
      <c r="ACA45" s="117"/>
      <c r="ACB45" s="117"/>
      <c r="ACC45" s="117"/>
      <c r="ACD45" s="117"/>
      <c r="ACE45" s="117"/>
      <c r="ACF45" s="117"/>
      <c r="ACG45" s="117"/>
      <c r="ACH45" s="117"/>
      <c r="ACI45" s="117"/>
      <c r="ACJ45" s="117"/>
      <c r="ACK45" s="117"/>
      <c r="ACL45" s="117"/>
      <c r="ACM45" s="117"/>
      <c r="ACN45" s="117"/>
      <c r="ACO45" s="117"/>
      <c r="ACP45" s="117"/>
      <c r="ACQ45" s="117"/>
      <c r="ACR45" s="117"/>
      <c r="ACS45" s="117"/>
      <c r="ACT45" s="117"/>
      <c r="ACU45" s="117"/>
      <c r="ACV45" s="117"/>
      <c r="ACW45" s="117"/>
      <c r="ACX45" s="117"/>
      <c r="ACY45" s="117"/>
      <c r="ACZ45" s="117"/>
      <c r="ADA45" s="117"/>
      <c r="ADB45" s="117"/>
      <c r="ADC45" s="117"/>
      <c r="ADD45" s="117"/>
      <c r="ADE45" s="117"/>
      <c r="ADF45" s="117"/>
      <c r="ADG45" s="117"/>
      <c r="ADH45" s="117"/>
      <c r="ADI45" s="117"/>
      <c r="ADJ45" s="117"/>
      <c r="ADK45" s="117"/>
      <c r="ADL45" s="117"/>
      <c r="ADM45" s="117"/>
      <c r="ADN45" s="117"/>
      <c r="ADO45" s="117"/>
      <c r="ADP45" s="117"/>
      <c r="ADQ45" s="117"/>
      <c r="ADR45" s="117"/>
      <c r="ADS45" s="117"/>
      <c r="ADT45" s="117"/>
      <c r="ADU45" s="117"/>
      <c r="ADV45" s="117"/>
      <c r="ADW45" s="117"/>
      <c r="ADX45" s="117"/>
      <c r="ADY45" s="117"/>
      <c r="ADZ45" s="117"/>
      <c r="AEA45" s="117"/>
      <c r="AEB45" s="117"/>
      <c r="AEC45" s="117"/>
      <c r="AED45" s="117"/>
      <c r="AEE45" s="117"/>
      <c r="AEF45" s="117"/>
      <c r="AEG45" s="117"/>
      <c r="AEH45" s="117"/>
      <c r="AEI45" s="117"/>
      <c r="AEJ45" s="117"/>
      <c r="AEK45" s="117"/>
      <c r="AEL45" s="117"/>
      <c r="AEM45" s="117"/>
      <c r="AEN45" s="117"/>
      <c r="AEO45" s="117"/>
      <c r="AEP45" s="117"/>
      <c r="AEQ45" s="117"/>
      <c r="AER45" s="117"/>
      <c r="AES45" s="117"/>
      <c r="AET45" s="117"/>
      <c r="AEU45" s="117"/>
      <c r="AEV45" s="117"/>
      <c r="AEW45" s="117"/>
      <c r="AEX45" s="117"/>
      <c r="AEY45" s="117"/>
      <c r="AEZ45" s="117"/>
      <c r="AFA45" s="117"/>
      <c r="AFB45" s="117"/>
      <c r="AFC45" s="117"/>
      <c r="AFD45" s="117"/>
      <c r="AFE45" s="117"/>
      <c r="AFF45" s="117"/>
      <c r="AFG45" s="117"/>
      <c r="AFH45" s="117"/>
      <c r="AFI45" s="117"/>
      <c r="AFJ45" s="117"/>
      <c r="AFK45" s="117"/>
      <c r="AFL45" s="117"/>
      <c r="AFM45" s="117"/>
      <c r="AFN45" s="117"/>
      <c r="AFO45" s="117"/>
      <c r="AFP45" s="117"/>
      <c r="AFQ45" s="117"/>
      <c r="AFR45" s="117"/>
      <c r="AFS45" s="117"/>
      <c r="AFT45" s="117"/>
      <c r="AFU45" s="117"/>
      <c r="AFV45" s="117"/>
      <c r="AFW45" s="117"/>
      <c r="AFX45" s="117"/>
      <c r="AFY45" s="117"/>
      <c r="AFZ45" s="117"/>
      <c r="AGA45" s="117"/>
      <c r="AGB45" s="117"/>
      <c r="AGC45" s="117"/>
      <c r="AGD45" s="117"/>
      <c r="AGE45" s="117"/>
      <c r="AGF45" s="117"/>
      <c r="AGG45" s="117"/>
      <c r="AGH45" s="117"/>
      <c r="AGI45" s="117"/>
      <c r="AGJ45" s="117"/>
      <c r="AGK45" s="117"/>
      <c r="AGL45" s="117"/>
      <c r="AGM45" s="117"/>
      <c r="AGN45" s="117"/>
      <c r="AGO45" s="117"/>
      <c r="AGP45" s="117"/>
      <c r="AGQ45" s="117"/>
      <c r="AGR45" s="117"/>
      <c r="AGS45" s="117"/>
      <c r="AGT45" s="117"/>
      <c r="AGU45" s="117"/>
      <c r="AGV45" s="117"/>
      <c r="AGW45" s="117"/>
      <c r="AGX45" s="117"/>
      <c r="AGY45" s="117"/>
      <c r="AGZ45" s="117"/>
      <c r="AHA45" s="117"/>
      <c r="AHB45" s="117"/>
      <c r="AHC45" s="117"/>
      <c r="AHD45" s="117"/>
      <c r="AHE45" s="117"/>
      <c r="AHF45" s="117"/>
      <c r="AHG45" s="117"/>
      <c r="AHH45" s="117"/>
      <c r="AHI45" s="117"/>
      <c r="AHJ45" s="117"/>
      <c r="AHK45" s="117"/>
      <c r="AHL45" s="117"/>
      <c r="AHM45" s="117"/>
      <c r="AHN45" s="117"/>
      <c r="AHO45" s="117"/>
      <c r="AHP45" s="117"/>
      <c r="AHQ45" s="117"/>
      <c r="AHR45" s="117"/>
      <c r="AHS45" s="117"/>
      <c r="AHT45" s="117"/>
      <c r="AHU45" s="117"/>
      <c r="AHV45" s="117"/>
      <c r="AHW45" s="117"/>
      <c r="AHX45" s="117"/>
      <c r="AHY45" s="117"/>
      <c r="AHZ45" s="117"/>
      <c r="AIA45" s="117"/>
      <c r="AIB45" s="117"/>
      <c r="AIC45" s="117"/>
      <c r="AID45" s="117"/>
      <c r="AIE45" s="117"/>
      <c r="AIF45" s="117"/>
      <c r="AIG45" s="117"/>
      <c r="AIH45" s="117"/>
      <c r="AII45" s="117"/>
      <c r="AIJ45" s="117"/>
      <c r="AIK45" s="117"/>
      <c r="AIL45" s="117"/>
      <c r="AIM45" s="117"/>
      <c r="AIN45" s="117"/>
      <c r="AIO45" s="117"/>
      <c r="AIP45" s="117"/>
      <c r="AIQ45" s="117"/>
      <c r="AIR45" s="117"/>
      <c r="AIS45" s="117"/>
      <c r="AIT45" s="117"/>
      <c r="AIU45" s="117"/>
      <c r="AIV45" s="117"/>
      <c r="AIW45" s="117"/>
      <c r="AIX45" s="117"/>
      <c r="AIY45" s="117"/>
      <c r="AIZ45" s="117"/>
      <c r="AJA45" s="117"/>
      <c r="AJB45" s="117"/>
      <c r="AJC45" s="117"/>
      <c r="AJD45" s="117"/>
      <c r="AJE45" s="117"/>
      <c r="AJF45" s="117"/>
      <c r="AJG45" s="117"/>
      <c r="AJH45" s="117"/>
      <c r="AJI45" s="117"/>
      <c r="AJJ45" s="117"/>
      <c r="AJK45" s="117"/>
      <c r="AJL45" s="117"/>
      <c r="AJM45" s="117"/>
      <c r="AJN45" s="117"/>
      <c r="AJO45" s="117"/>
      <c r="AJP45" s="117"/>
      <c r="AJQ45" s="117"/>
      <c r="AJR45" s="117"/>
      <c r="AJS45" s="117"/>
      <c r="AJT45" s="117"/>
      <c r="AJU45" s="117"/>
      <c r="AJV45" s="117"/>
      <c r="AJW45" s="117"/>
      <c r="AJX45" s="117"/>
      <c r="AJY45" s="117"/>
      <c r="AJZ45" s="117"/>
      <c r="AKA45" s="117"/>
      <c r="AKB45" s="117"/>
      <c r="AKC45" s="117"/>
      <c r="AKD45" s="117"/>
      <c r="AKE45" s="117"/>
      <c r="AKF45" s="117"/>
      <c r="AKG45" s="117"/>
      <c r="AKH45" s="117"/>
      <c r="AKI45" s="117"/>
      <c r="AKJ45" s="117"/>
      <c r="AKK45" s="117"/>
      <c r="AKL45" s="117"/>
      <c r="AKM45" s="117"/>
      <c r="AKN45" s="117"/>
      <c r="AKO45" s="117"/>
      <c r="AKP45" s="117"/>
      <c r="AKQ45" s="117"/>
      <c r="AKR45" s="117"/>
      <c r="AKS45" s="117"/>
      <c r="AKT45" s="117"/>
      <c r="AKU45" s="117"/>
      <c r="AKV45" s="117"/>
      <c r="AKW45" s="117"/>
      <c r="AKX45" s="117"/>
      <c r="AKY45" s="117"/>
      <c r="AKZ45" s="117"/>
      <c r="ALA45" s="117"/>
      <c r="ALB45" s="117"/>
      <c r="ALC45" s="117"/>
      <c r="ALD45" s="117"/>
      <c r="ALE45" s="117"/>
      <c r="ALF45" s="117"/>
      <c r="ALG45" s="117"/>
      <c r="ALH45" s="117"/>
      <c r="ALI45" s="117"/>
      <c r="ALJ45" s="117"/>
      <c r="ALK45" s="117"/>
      <c r="ALL45" s="117"/>
      <c r="ALM45" s="117"/>
      <c r="ALN45" s="117"/>
      <c r="ALO45" s="117"/>
      <c r="ALP45" s="117"/>
      <c r="ALQ45" s="117"/>
      <c r="ALR45" s="117"/>
      <c r="ALS45" s="117"/>
      <c r="ALT45" s="117"/>
      <c r="ALU45" s="117"/>
      <c r="ALV45" s="117"/>
      <c r="ALW45" s="117"/>
      <c r="ALX45" s="117"/>
      <c r="ALY45" s="117"/>
      <c r="ALZ45" s="117"/>
      <c r="AMA45" s="117"/>
      <c r="AMB45" s="117"/>
      <c r="AMC45" s="117"/>
      <c r="AMD45" s="117"/>
      <c r="AME45" s="117"/>
      <c r="AMF45" s="117"/>
      <c r="AMG45" s="117"/>
      <c r="AMH45" s="117"/>
      <c r="AMI45" s="117"/>
      <c r="AMJ45" s="117"/>
      <c r="AMK45" s="117"/>
      <c r="AML45" s="117"/>
    </row>
    <row r="46" spans="1:1026" ht="15.75">
      <c r="A46" s="145" t="s">
        <v>1394</v>
      </c>
      <c r="B46" s="146"/>
      <c r="C46" s="787" t="s">
        <v>1448</v>
      </c>
      <c r="D46" s="787"/>
      <c r="E46" s="787"/>
      <c r="F46" s="787"/>
      <c r="G46" s="78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7"/>
      <c r="CQ46" s="117"/>
      <c r="CR46" s="117"/>
      <c r="CS46" s="117"/>
      <c r="CT46" s="117"/>
      <c r="CU46" s="117"/>
      <c r="CV46" s="117"/>
      <c r="CW46" s="117"/>
      <c r="CX46" s="117"/>
      <c r="CY46" s="117"/>
      <c r="CZ46" s="117"/>
      <c r="DA46" s="117"/>
      <c r="DB46" s="117"/>
      <c r="DC46" s="117"/>
      <c r="DD46" s="117"/>
      <c r="DE46" s="117"/>
      <c r="DF46" s="117"/>
      <c r="DG46" s="117"/>
      <c r="DH46" s="117"/>
      <c r="DI46" s="117"/>
      <c r="DJ46" s="117"/>
      <c r="DK46" s="117"/>
      <c r="DL46" s="117"/>
      <c r="DM46" s="117"/>
      <c r="DN46" s="117"/>
      <c r="DO46" s="117"/>
      <c r="DP46" s="117"/>
      <c r="DQ46" s="117"/>
      <c r="DR46" s="117"/>
      <c r="DS46" s="117"/>
      <c r="DT46" s="117"/>
      <c r="DU46" s="117"/>
      <c r="DV46" s="117"/>
      <c r="DW46" s="117"/>
      <c r="DX46" s="117"/>
      <c r="DY46" s="117"/>
      <c r="DZ46" s="117"/>
      <c r="EA46" s="117"/>
      <c r="EB46" s="117"/>
      <c r="EC46" s="117"/>
      <c r="ED46" s="117"/>
      <c r="EE46" s="117"/>
      <c r="EF46" s="117"/>
      <c r="EG46" s="117"/>
      <c r="EH46" s="117"/>
      <c r="EI46" s="117"/>
      <c r="EJ46" s="117"/>
      <c r="EK46" s="117"/>
      <c r="EL46" s="117"/>
      <c r="EM46" s="117"/>
      <c r="EN46" s="117"/>
      <c r="EO46" s="117"/>
      <c r="EP46" s="117"/>
      <c r="EQ46" s="117"/>
      <c r="ER46" s="117"/>
      <c r="ES46" s="117"/>
      <c r="ET46" s="117"/>
      <c r="EU46" s="117"/>
      <c r="EV46" s="117"/>
      <c r="EW46" s="117"/>
      <c r="EX46" s="117"/>
      <c r="EY46" s="117"/>
      <c r="EZ46" s="117"/>
      <c r="FA46" s="117"/>
      <c r="FB46" s="117"/>
      <c r="FC46" s="117"/>
      <c r="FD46" s="117"/>
      <c r="FE46" s="117"/>
      <c r="FF46" s="117"/>
      <c r="FG46" s="117"/>
      <c r="FH46" s="117"/>
      <c r="FI46" s="117"/>
      <c r="FJ46" s="117"/>
      <c r="FK46" s="117"/>
      <c r="FL46" s="117"/>
      <c r="FM46" s="117"/>
      <c r="FN46" s="117"/>
      <c r="FO46" s="117"/>
      <c r="FP46" s="117"/>
      <c r="FQ46" s="117"/>
      <c r="FR46" s="117"/>
      <c r="FS46" s="117"/>
      <c r="FT46" s="117"/>
      <c r="FU46" s="117"/>
      <c r="FV46" s="117"/>
      <c r="FW46" s="117"/>
      <c r="FX46" s="117"/>
      <c r="FY46" s="117"/>
      <c r="FZ46" s="117"/>
      <c r="GA46" s="117"/>
      <c r="GB46" s="117"/>
      <c r="GC46" s="117"/>
      <c r="GD46" s="117"/>
      <c r="GE46" s="117"/>
      <c r="GF46" s="117"/>
      <c r="GG46" s="117"/>
      <c r="GH46" s="117"/>
      <c r="GI46" s="117"/>
      <c r="GJ46" s="117"/>
      <c r="GK46" s="117"/>
      <c r="GL46" s="117"/>
      <c r="GM46" s="117"/>
      <c r="GN46" s="117"/>
      <c r="GO46" s="117"/>
      <c r="GP46" s="117"/>
      <c r="GQ46" s="117"/>
      <c r="GR46" s="117"/>
      <c r="GS46" s="117"/>
      <c r="GT46" s="117"/>
      <c r="GU46" s="117"/>
      <c r="GV46" s="117"/>
      <c r="GW46" s="117"/>
      <c r="GX46" s="117"/>
      <c r="GY46" s="117"/>
      <c r="GZ46" s="117"/>
      <c r="HA46" s="117"/>
      <c r="HB46" s="117"/>
      <c r="HC46" s="117"/>
      <c r="HD46" s="117"/>
      <c r="HE46" s="117"/>
      <c r="HF46" s="117"/>
      <c r="HG46" s="117"/>
      <c r="HH46" s="117"/>
      <c r="HI46" s="117"/>
      <c r="HJ46" s="117"/>
      <c r="HK46" s="117"/>
      <c r="HL46" s="117"/>
      <c r="HM46" s="117"/>
      <c r="HN46" s="117"/>
      <c r="HO46" s="117"/>
      <c r="HP46" s="117"/>
      <c r="HQ46" s="117"/>
      <c r="HR46" s="117"/>
      <c r="HS46" s="117"/>
      <c r="HT46" s="117"/>
      <c r="HU46" s="117"/>
      <c r="HV46" s="117"/>
      <c r="HW46" s="117"/>
      <c r="HX46" s="117"/>
      <c r="HY46" s="117"/>
      <c r="HZ46" s="117"/>
      <c r="IA46" s="117"/>
      <c r="IB46" s="117"/>
      <c r="IC46" s="117"/>
      <c r="ID46" s="117"/>
      <c r="IE46" s="117"/>
      <c r="IF46" s="117"/>
      <c r="IG46" s="117"/>
      <c r="IH46" s="117"/>
      <c r="II46" s="117"/>
      <c r="IJ46" s="117"/>
      <c r="IK46" s="117"/>
      <c r="IL46" s="117"/>
      <c r="IM46" s="117"/>
      <c r="IN46" s="117"/>
      <c r="IO46" s="117"/>
      <c r="IP46" s="117"/>
      <c r="IQ46" s="117"/>
      <c r="IR46" s="117"/>
      <c r="IS46" s="117"/>
      <c r="IT46" s="117"/>
      <c r="IU46" s="117"/>
      <c r="IV46" s="117"/>
      <c r="IW46" s="117"/>
      <c r="IX46" s="117"/>
      <c r="IY46" s="117"/>
      <c r="IZ46" s="117"/>
      <c r="JA46" s="117"/>
      <c r="JB46" s="117"/>
      <c r="JC46" s="117"/>
      <c r="JD46" s="117"/>
      <c r="JE46" s="117"/>
      <c r="JF46" s="117"/>
      <c r="JG46" s="117"/>
      <c r="JH46" s="117"/>
      <c r="JI46" s="117"/>
      <c r="JJ46" s="117"/>
      <c r="JK46" s="117"/>
      <c r="JL46" s="117"/>
      <c r="JM46" s="117"/>
      <c r="JN46" s="117"/>
      <c r="JO46" s="117"/>
      <c r="JP46" s="117"/>
      <c r="JQ46" s="117"/>
      <c r="JR46" s="117"/>
      <c r="JS46" s="117"/>
      <c r="JT46" s="117"/>
      <c r="JU46" s="117"/>
      <c r="JV46" s="117"/>
      <c r="JW46" s="117"/>
      <c r="JX46" s="117"/>
      <c r="JY46" s="117"/>
      <c r="JZ46" s="117"/>
      <c r="KA46" s="117"/>
      <c r="KB46" s="117"/>
      <c r="KC46" s="117"/>
      <c r="KD46" s="117"/>
      <c r="KE46" s="117"/>
      <c r="KF46" s="117"/>
      <c r="KG46" s="117"/>
      <c r="KH46" s="117"/>
      <c r="KI46" s="117"/>
      <c r="KJ46" s="117"/>
      <c r="KK46" s="117"/>
      <c r="KL46" s="117"/>
      <c r="KM46" s="117"/>
      <c r="KN46" s="117"/>
      <c r="KO46" s="117"/>
      <c r="KP46" s="117"/>
      <c r="KQ46" s="117"/>
      <c r="KR46" s="117"/>
      <c r="KS46" s="117"/>
      <c r="KT46" s="117"/>
      <c r="KU46" s="117"/>
      <c r="KV46" s="117"/>
      <c r="KW46" s="117"/>
      <c r="KX46" s="117"/>
      <c r="KY46" s="117"/>
      <c r="KZ46" s="117"/>
      <c r="LA46" s="117"/>
      <c r="LB46" s="117"/>
      <c r="LC46" s="117"/>
      <c r="LD46" s="117"/>
      <c r="LE46" s="117"/>
      <c r="LF46" s="117"/>
      <c r="LG46" s="117"/>
      <c r="LH46" s="117"/>
      <c r="LI46" s="117"/>
      <c r="LJ46" s="117"/>
      <c r="LK46" s="117"/>
      <c r="LL46" s="117"/>
      <c r="LM46" s="117"/>
      <c r="LN46" s="117"/>
      <c r="LO46" s="117"/>
      <c r="LP46" s="117"/>
      <c r="LQ46" s="117"/>
      <c r="LR46" s="117"/>
      <c r="LS46" s="117"/>
      <c r="LT46" s="117"/>
      <c r="LU46" s="117"/>
      <c r="LV46" s="117"/>
      <c r="LW46" s="117"/>
      <c r="LX46" s="117"/>
      <c r="LY46" s="117"/>
      <c r="LZ46" s="117"/>
      <c r="MA46" s="117"/>
      <c r="MB46" s="117"/>
      <c r="MC46" s="117"/>
      <c r="MD46" s="117"/>
      <c r="ME46" s="117"/>
      <c r="MF46" s="117"/>
      <c r="MG46" s="117"/>
      <c r="MH46" s="117"/>
      <c r="MI46" s="117"/>
      <c r="MJ46" s="117"/>
      <c r="MK46" s="117"/>
      <c r="ML46" s="117"/>
      <c r="MM46" s="117"/>
      <c r="MN46" s="117"/>
      <c r="MO46" s="117"/>
      <c r="MP46" s="117"/>
      <c r="MQ46" s="117"/>
      <c r="MR46" s="117"/>
      <c r="MS46" s="117"/>
      <c r="MT46" s="117"/>
      <c r="MU46" s="117"/>
      <c r="MV46" s="117"/>
      <c r="MW46" s="117"/>
      <c r="MX46" s="117"/>
      <c r="MY46" s="117"/>
      <c r="MZ46" s="117"/>
      <c r="NA46" s="117"/>
      <c r="NB46" s="117"/>
      <c r="NC46" s="117"/>
      <c r="ND46" s="117"/>
      <c r="NE46" s="117"/>
      <c r="NF46" s="117"/>
      <c r="NG46" s="117"/>
      <c r="NH46" s="117"/>
      <c r="NI46" s="117"/>
      <c r="NJ46" s="117"/>
      <c r="NK46" s="117"/>
      <c r="NL46" s="117"/>
      <c r="NM46" s="117"/>
      <c r="NN46" s="117"/>
      <c r="NO46" s="117"/>
      <c r="NP46" s="117"/>
      <c r="NQ46" s="117"/>
      <c r="NR46" s="117"/>
      <c r="NS46" s="117"/>
      <c r="NT46" s="117"/>
      <c r="NU46" s="117"/>
      <c r="NV46" s="117"/>
      <c r="NW46" s="117"/>
      <c r="NX46" s="117"/>
      <c r="NY46" s="117"/>
      <c r="NZ46" s="117"/>
      <c r="OA46" s="117"/>
      <c r="OB46" s="117"/>
      <c r="OC46" s="117"/>
      <c r="OD46" s="117"/>
      <c r="OE46" s="117"/>
      <c r="OF46" s="117"/>
      <c r="OG46" s="117"/>
      <c r="OH46" s="117"/>
      <c r="OI46" s="117"/>
      <c r="OJ46" s="117"/>
      <c r="OK46" s="117"/>
      <c r="OL46" s="117"/>
      <c r="OM46" s="117"/>
      <c r="ON46" s="117"/>
      <c r="OO46" s="117"/>
      <c r="OP46" s="117"/>
      <c r="OQ46" s="117"/>
      <c r="OR46" s="117"/>
      <c r="OS46" s="117"/>
      <c r="OT46" s="117"/>
      <c r="OU46" s="117"/>
      <c r="OV46" s="117"/>
      <c r="OW46" s="117"/>
      <c r="OX46" s="117"/>
      <c r="OY46" s="117"/>
      <c r="OZ46" s="117"/>
      <c r="PA46" s="117"/>
      <c r="PB46" s="117"/>
      <c r="PC46" s="117"/>
      <c r="PD46" s="117"/>
      <c r="PE46" s="117"/>
      <c r="PF46" s="117"/>
      <c r="PG46" s="117"/>
      <c r="PH46" s="117"/>
      <c r="PI46" s="117"/>
      <c r="PJ46" s="117"/>
      <c r="PK46" s="117"/>
      <c r="PL46" s="117"/>
      <c r="PM46" s="117"/>
      <c r="PN46" s="117"/>
      <c r="PO46" s="117"/>
      <c r="PP46" s="117"/>
      <c r="PQ46" s="117"/>
      <c r="PR46" s="117"/>
      <c r="PS46" s="117"/>
      <c r="PT46" s="117"/>
      <c r="PU46" s="117"/>
      <c r="PV46" s="117"/>
      <c r="PW46" s="117"/>
      <c r="PX46" s="117"/>
      <c r="PY46" s="117"/>
      <c r="PZ46" s="117"/>
      <c r="QA46" s="117"/>
      <c r="QB46" s="117"/>
      <c r="QC46" s="117"/>
      <c r="QD46" s="117"/>
      <c r="QE46" s="117"/>
      <c r="QF46" s="117"/>
      <c r="QG46" s="117"/>
      <c r="QH46" s="117"/>
      <c r="QI46" s="117"/>
      <c r="QJ46" s="117"/>
      <c r="QK46" s="117"/>
      <c r="QL46" s="117"/>
      <c r="QM46" s="117"/>
      <c r="QN46" s="117"/>
      <c r="QO46" s="117"/>
      <c r="QP46" s="117"/>
      <c r="QQ46" s="117"/>
      <c r="QR46" s="117"/>
      <c r="QS46" s="117"/>
      <c r="QT46" s="117"/>
      <c r="QU46" s="117"/>
      <c r="QV46" s="117"/>
      <c r="QW46" s="117"/>
      <c r="QX46" s="117"/>
      <c r="QY46" s="117"/>
      <c r="QZ46" s="117"/>
      <c r="RA46" s="117"/>
      <c r="RB46" s="117"/>
      <c r="RC46" s="117"/>
      <c r="RD46" s="117"/>
      <c r="RE46" s="117"/>
      <c r="RF46" s="117"/>
      <c r="RG46" s="117"/>
      <c r="RH46" s="117"/>
      <c r="RI46" s="117"/>
      <c r="RJ46" s="117"/>
      <c r="RK46" s="117"/>
      <c r="RL46" s="117"/>
      <c r="RM46" s="117"/>
      <c r="RN46" s="117"/>
      <c r="RO46" s="117"/>
      <c r="RP46" s="117"/>
      <c r="RQ46" s="117"/>
      <c r="RR46" s="117"/>
      <c r="RS46" s="117"/>
      <c r="RT46" s="117"/>
      <c r="RU46" s="117"/>
      <c r="RV46" s="117"/>
      <c r="RW46" s="117"/>
      <c r="RX46" s="117"/>
      <c r="RY46" s="117"/>
      <c r="RZ46" s="117"/>
      <c r="SA46" s="117"/>
      <c r="SB46" s="117"/>
      <c r="SC46" s="117"/>
      <c r="SD46" s="117"/>
      <c r="SE46" s="117"/>
      <c r="SF46" s="117"/>
      <c r="SG46" s="117"/>
      <c r="SH46" s="117"/>
      <c r="SI46" s="117"/>
      <c r="SJ46" s="117"/>
      <c r="SK46" s="117"/>
      <c r="SL46" s="117"/>
      <c r="SM46" s="117"/>
      <c r="SN46" s="117"/>
      <c r="SO46" s="117"/>
      <c r="SP46" s="117"/>
      <c r="SQ46" s="117"/>
      <c r="SR46" s="117"/>
      <c r="SS46" s="117"/>
      <c r="ST46" s="117"/>
      <c r="SU46" s="117"/>
      <c r="SV46" s="117"/>
      <c r="SW46" s="117"/>
      <c r="SX46" s="117"/>
      <c r="SY46" s="117"/>
      <c r="SZ46" s="117"/>
      <c r="TA46" s="117"/>
      <c r="TB46" s="117"/>
      <c r="TC46" s="117"/>
      <c r="TD46" s="117"/>
      <c r="TE46" s="117"/>
      <c r="TF46" s="117"/>
      <c r="TG46" s="117"/>
      <c r="TH46" s="117"/>
      <c r="TI46" s="117"/>
      <c r="TJ46" s="117"/>
      <c r="TK46" s="117"/>
      <c r="TL46" s="117"/>
      <c r="TM46" s="117"/>
      <c r="TN46" s="117"/>
      <c r="TO46" s="117"/>
      <c r="TP46" s="117"/>
      <c r="TQ46" s="117"/>
      <c r="TR46" s="117"/>
      <c r="TS46" s="117"/>
      <c r="TT46" s="117"/>
      <c r="TU46" s="117"/>
      <c r="TV46" s="117"/>
      <c r="TW46" s="117"/>
      <c r="TX46" s="117"/>
      <c r="TY46" s="117"/>
      <c r="TZ46" s="117"/>
      <c r="UA46" s="117"/>
      <c r="UB46" s="117"/>
      <c r="UC46" s="117"/>
      <c r="UD46" s="117"/>
      <c r="UE46" s="117"/>
      <c r="UF46" s="117"/>
      <c r="UG46" s="117"/>
      <c r="UH46" s="117"/>
      <c r="UI46" s="117"/>
      <c r="UJ46" s="117"/>
      <c r="UK46" s="117"/>
      <c r="UL46" s="117"/>
      <c r="UM46" s="117"/>
      <c r="UN46" s="117"/>
      <c r="UO46" s="117"/>
      <c r="UP46" s="117"/>
      <c r="UQ46" s="117"/>
      <c r="UR46" s="117"/>
      <c r="US46" s="117"/>
      <c r="UT46" s="117"/>
      <c r="UU46" s="117"/>
      <c r="UV46" s="117"/>
      <c r="UW46" s="117"/>
      <c r="UX46" s="117"/>
      <c r="UY46" s="117"/>
      <c r="UZ46" s="117"/>
      <c r="VA46" s="117"/>
      <c r="VB46" s="117"/>
      <c r="VC46" s="117"/>
      <c r="VD46" s="117"/>
      <c r="VE46" s="117"/>
      <c r="VF46" s="117"/>
      <c r="VG46" s="117"/>
      <c r="VH46" s="117"/>
      <c r="VI46" s="117"/>
      <c r="VJ46" s="117"/>
      <c r="VK46" s="117"/>
      <c r="VL46" s="117"/>
      <c r="VM46" s="117"/>
      <c r="VN46" s="117"/>
      <c r="VO46" s="117"/>
      <c r="VP46" s="117"/>
      <c r="VQ46" s="117"/>
      <c r="VR46" s="117"/>
      <c r="VS46" s="117"/>
      <c r="VT46" s="117"/>
      <c r="VU46" s="117"/>
      <c r="VV46" s="117"/>
      <c r="VW46" s="117"/>
      <c r="VX46" s="117"/>
      <c r="VY46" s="117"/>
      <c r="VZ46" s="117"/>
      <c r="WA46" s="117"/>
      <c r="WB46" s="117"/>
      <c r="WC46" s="117"/>
      <c r="WD46" s="117"/>
      <c r="WE46" s="117"/>
      <c r="WF46" s="117"/>
      <c r="WG46" s="117"/>
      <c r="WH46" s="117"/>
      <c r="WI46" s="117"/>
      <c r="WJ46" s="117"/>
      <c r="WK46" s="117"/>
      <c r="WL46" s="117"/>
      <c r="WM46" s="117"/>
      <c r="WN46" s="117"/>
      <c r="WO46" s="117"/>
      <c r="WP46" s="117"/>
      <c r="WQ46" s="117"/>
      <c r="WR46" s="117"/>
      <c r="WS46" s="117"/>
      <c r="WT46" s="117"/>
      <c r="WU46" s="117"/>
      <c r="WV46" s="117"/>
      <c r="WW46" s="117"/>
      <c r="WX46" s="117"/>
      <c r="WY46" s="117"/>
      <c r="WZ46" s="117"/>
      <c r="XA46" s="117"/>
      <c r="XB46" s="117"/>
      <c r="XC46" s="117"/>
      <c r="XD46" s="117"/>
      <c r="XE46" s="117"/>
      <c r="XF46" s="117"/>
      <c r="XG46" s="117"/>
      <c r="XH46" s="117"/>
      <c r="XI46" s="117"/>
      <c r="XJ46" s="117"/>
      <c r="XK46" s="117"/>
      <c r="XL46" s="117"/>
      <c r="XM46" s="117"/>
      <c r="XN46" s="117"/>
      <c r="XO46" s="117"/>
      <c r="XP46" s="117"/>
      <c r="XQ46" s="117"/>
      <c r="XR46" s="117"/>
      <c r="XS46" s="117"/>
      <c r="XT46" s="117"/>
      <c r="XU46" s="117"/>
      <c r="XV46" s="117"/>
      <c r="XW46" s="117"/>
      <c r="XX46" s="117"/>
      <c r="XY46" s="117"/>
      <c r="XZ46" s="117"/>
      <c r="YA46" s="117"/>
      <c r="YB46" s="117"/>
      <c r="YC46" s="117"/>
      <c r="YD46" s="117"/>
      <c r="YE46" s="117"/>
      <c r="YF46" s="117"/>
      <c r="YG46" s="117"/>
      <c r="YH46" s="117"/>
      <c r="YI46" s="117"/>
      <c r="YJ46" s="117"/>
      <c r="YK46" s="117"/>
      <c r="YL46" s="117"/>
      <c r="YM46" s="117"/>
      <c r="YN46" s="117"/>
      <c r="YO46" s="117"/>
      <c r="YP46" s="117"/>
      <c r="YQ46" s="117"/>
      <c r="YR46" s="117"/>
      <c r="YS46" s="117"/>
      <c r="YT46" s="117"/>
      <c r="YU46" s="117"/>
      <c r="YV46" s="117"/>
      <c r="YW46" s="117"/>
      <c r="YX46" s="117"/>
      <c r="YY46" s="117"/>
      <c r="YZ46" s="117"/>
      <c r="ZA46" s="117"/>
      <c r="ZB46" s="117"/>
      <c r="ZC46" s="117"/>
      <c r="ZD46" s="117"/>
      <c r="ZE46" s="117"/>
      <c r="ZF46" s="117"/>
      <c r="ZG46" s="117"/>
      <c r="ZH46" s="117"/>
      <c r="ZI46" s="117"/>
      <c r="ZJ46" s="117"/>
      <c r="ZK46" s="117"/>
      <c r="ZL46" s="117"/>
      <c r="ZM46" s="117"/>
      <c r="ZN46" s="117"/>
      <c r="ZO46" s="117"/>
      <c r="ZP46" s="117"/>
      <c r="ZQ46" s="117"/>
      <c r="ZR46" s="117"/>
      <c r="ZS46" s="117"/>
      <c r="ZT46" s="117"/>
      <c r="ZU46" s="117"/>
      <c r="ZV46" s="117"/>
      <c r="ZW46" s="117"/>
      <c r="ZX46" s="117"/>
      <c r="ZY46" s="117"/>
      <c r="ZZ46" s="117"/>
      <c r="AAA46" s="117"/>
      <c r="AAB46" s="117"/>
      <c r="AAC46" s="117"/>
      <c r="AAD46" s="117"/>
      <c r="AAE46" s="117"/>
      <c r="AAF46" s="117"/>
      <c r="AAG46" s="117"/>
      <c r="AAH46" s="117"/>
      <c r="AAI46" s="117"/>
      <c r="AAJ46" s="117"/>
      <c r="AAK46" s="117"/>
      <c r="AAL46" s="117"/>
      <c r="AAM46" s="117"/>
      <c r="AAN46" s="117"/>
      <c r="AAO46" s="117"/>
      <c r="AAP46" s="117"/>
      <c r="AAQ46" s="117"/>
      <c r="AAR46" s="117"/>
      <c r="AAS46" s="117"/>
      <c r="AAT46" s="117"/>
      <c r="AAU46" s="117"/>
      <c r="AAV46" s="117"/>
      <c r="AAW46" s="117"/>
      <c r="AAX46" s="117"/>
      <c r="AAY46" s="117"/>
      <c r="AAZ46" s="117"/>
      <c r="ABA46" s="117"/>
      <c r="ABB46" s="117"/>
      <c r="ABC46" s="117"/>
      <c r="ABD46" s="117"/>
      <c r="ABE46" s="117"/>
      <c r="ABF46" s="117"/>
      <c r="ABG46" s="117"/>
      <c r="ABH46" s="117"/>
      <c r="ABI46" s="117"/>
      <c r="ABJ46" s="117"/>
      <c r="ABK46" s="117"/>
      <c r="ABL46" s="117"/>
      <c r="ABM46" s="117"/>
      <c r="ABN46" s="117"/>
      <c r="ABO46" s="117"/>
      <c r="ABP46" s="117"/>
      <c r="ABQ46" s="117"/>
      <c r="ABR46" s="117"/>
      <c r="ABS46" s="117"/>
      <c r="ABT46" s="117"/>
      <c r="ABU46" s="117"/>
      <c r="ABV46" s="117"/>
      <c r="ABW46" s="117"/>
      <c r="ABX46" s="117"/>
      <c r="ABY46" s="117"/>
      <c r="ABZ46" s="117"/>
      <c r="ACA46" s="117"/>
      <c r="ACB46" s="117"/>
      <c r="ACC46" s="117"/>
      <c r="ACD46" s="117"/>
      <c r="ACE46" s="117"/>
      <c r="ACF46" s="117"/>
      <c r="ACG46" s="117"/>
      <c r="ACH46" s="117"/>
      <c r="ACI46" s="117"/>
      <c r="ACJ46" s="117"/>
      <c r="ACK46" s="117"/>
      <c r="ACL46" s="117"/>
      <c r="ACM46" s="117"/>
      <c r="ACN46" s="117"/>
      <c r="ACO46" s="117"/>
      <c r="ACP46" s="117"/>
      <c r="ACQ46" s="117"/>
      <c r="ACR46" s="117"/>
      <c r="ACS46" s="117"/>
      <c r="ACT46" s="117"/>
      <c r="ACU46" s="117"/>
      <c r="ACV46" s="117"/>
      <c r="ACW46" s="117"/>
      <c r="ACX46" s="117"/>
      <c r="ACY46" s="117"/>
      <c r="ACZ46" s="117"/>
      <c r="ADA46" s="117"/>
      <c r="ADB46" s="117"/>
      <c r="ADC46" s="117"/>
      <c r="ADD46" s="117"/>
      <c r="ADE46" s="117"/>
      <c r="ADF46" s="117"/>
      <c r="ADG46" s="117"/>
      <c r="ADH46" s="117"/>
      <c r="ADI46" s="117"/>
      <c r="ADJ46" s="117"/>
      <c r="ADK46" s="117"/>
      <c r="ADL46" s="117"/>
      <c r="ADM46" s="117"/>
      <c r="ADN46" s="117"/>
      <c r="ADO46" s="117"/>
      <c r="ADP46" s="117"/>
      <c r="ADQ46" s="117"/>
      <c r="ADR46" s="117"/>
      <c r="ADS46" s="117"/>
      <c r="ADT46" s="117"/>
      <c r="ADU46" s="117"/>
      <c r="ADV46" s="117"/>
      <c r="ADW46" s="117"/>
      <c r="ADX46" s="117"/>
      <c r="ADY46" s="117"/>
      <c r="ADZ46" s="117"/>
      <c r="AEA46" s="117"/>
      <c r="AEB46" s="117"/>
      <c r="AEC46" s="117"/>
      <c r="AED46" s="117"/>
      <c r="AEE46" s="117"/>
      <c r="AEF46" s="117"/>
      <c r="AEG46" s="117"/>
      <c r="AEH46" s="117"/>
      <c r="AEI46" s="117"/>
      <c r="AEJ46" s="117"/>
      <c r="AEK46" s="117"/>
      <c r="AEL46" s="117"/>
      <c r="AEM46" s="117"/>
      <c r="AEN46" s="117"/>
      <c r="AEO46" s="117"/>
      <c r="AEP46" s="117"/>
      <c r="AEQ46" s="117"/>
      <c r="AER46" s="117"/>
      <c r="AES46" s="117"/>
      <c r="AET46" s="117"/>
      <c r="AEU46" s="117"/>
      <c r="AEV46" s="117"/>
      <c r="AEW46" s="117"/>
      <c r="AEX46" s="117"/>
      <c r="AEY46" s="117"/>
      <c r="AEZ46" s="117"/>
      <c r="AFA46" s="117"/>
      <c r="AFB46" s="117"/>
      <c r="AFC46" s="117"/>
      <c r="AFD46" s="117"/>
      <c r="AFE46" s="117"/>
      <c r="AFF46" s="117"/>
      <c r="AFG46" s="117"/>
      <c r="AFH46" s="117"/>
      <c r="AFI46" s="117"/>
      <c r="AFJ46" s="117"/>
      <c r="AFK46" s="117"/>
      <c r="AFL46" s="117"/>
      <c r="AFM46" s="117"/>
      <c r="AFN46" s="117"/>
      <c r="AFO46" s="117"/>
      <c r="AFP46" s="117"/>
      <c r="AFQ46" s="117"/>
      <c r="AFR46" s="117"/>
      <c r="AFS46" s="117"/>
      <c r="AFT46" s="117"/>
      <c r="AFU46" s="117"/>
      <c r="AFV46" s="117"/>
      <c r="AFW46" s="117"/>
      <c r="AFX46" s="117"/>
      <c r="AFY46" s="117"/>
      <c r="AFZ46" s="117"/>
      <c r="AGA46" s="117"/>
      <c r="AGB46" s="117"/>
      <c r="AGC46" s="117"/>
      <c r="AGD46" s="117"/>
      <c r="AGE46" s="117"/>
      <c r="AGF46" s="117"/>
      <c r="AGG46" s="117"/>
      <c r="AGH46" s="117"/>
      <c r="AGI46" s="117"/>
      <c r="AGJ46" s="117"/>
      <c r="AGK46" s="117"/>
      <c r="AGL46" s="117"/>
      <c r="AGM46" s="117"/>
      <c r="AGN46" s="117"/>
      <c r="AGO46" s="117"/>
      <c r="AGP46" s="117"/>
      <c r="AGQ46" s="117"/>
      <c r="AGR46" s="117"/>
      <c r="AGS46" s="117"/>
      <c r="AGT46" s="117"/>
      <c r="AGU46" s="117"/>
      <c r="AGV46" s="117"/>
      <c r="AGW46" s="117"/>
      <c r="AGX46" s="117"/>
      <c r="AGY46" s="117"/>
      <c r="AGZ46" s="117"/>
      <c r="AHA46" s="117"/>
      <c r="AHB46" s="117"/>
      <c r="AHC46" s="117"/>
      <c r="AHD46" s="117"/>
      <c r="AHE46" s="117"/>
      <c r="AHF46" s="117"/>
      <c r="AHG46" s="117"/>
      <c r="AHH46" s="117"/>
      <c r="AHI46" s="117"/>
      <c r="AHJ46" s="117"/>
      <c r="AHK46" s="117"/>
      <c r="AHL46" s="117"/>
      <c r="AHM46" s="117"/>
      <c r="AHN46" s="117"/>
      <c r="AHO46" s="117"/>
      <c r="AHP46" s="117"/>
      <c r="AHQ46" s="117"/>
      <c r="AHR46" s="117"/>
      <c r="AHS46" s="117"/>
      <c r="AHT46" s="117"/>
      <c r="AHU46" s="117"/>
      <c r="AHV46" s="117"/>
      <c r="AHW46" s="117"/>
      <c r="AHX46" s="117"/>
      <c r="AHY46" s="117"/>
      <c r="AHZ46" s="117"/>
      <c r="AIA46" s="117"/>
      <c r="AIB46" s="117"/>
      <c r="AIC46" s="117"/>
      <c r="AID46" s="117"/>
      <c r="AIE46" s="117"/>
      <c r="AIF46" s="117"/>
      <c r="AIG46" s="117"/>
      <c r="AIH46" s="117"/>
      <c r="AII46" s="117"/>
      <c r="AIJ46" s="117"/>
      <c r="AIK46" s="117"/>
      <c r="AIL46" s="117"/>
      <c r="AIM46" s="117"/>
      <c r="AIN46" s="117"/>
      <c r="AIO46" s="117"/>
      <c r="AIP46" s="117"/>
      <c r="AIQ46" s="117"/>
      <c r="AIR46" s="117"/>
      <c r="AIS46" s="117"/>
      <c r="AIT46" s="117"/>
      <c r="AIU46" s="117"/>
      <c r="AIV46" s="117"/>
      <c r="AIW46" s="117"/>
      <c r="AIX46" s="117"/>
      <c r="AIY46" s="117"/>
      <c r="AIZ46" s="117"/>
      <c r="AJA46" s="117"/>
      <c r="AJB46" s="117"/>
      <c r="AJC46" s="117"/>
      <c r="AJD46" s="117"/>
      <c r="AJE46" s="117"/>
      <c r="AJF46" s="117"/>
      <c r="AJG46" s="117"/>
      <c r="AJH46" s="117"/>
      <c r="AJI46" s="117"/>
      <c r="AJJ46" s="117"/>
      <c r="AJK46" s="117"/>
      <c r="AJL46" s="117"/>
      <c r="AJM46" s="117"/>
      <c r="AJN46" s="117"/>
      <c r="AJO46" s="117"/>
      <c r="AJP46" s="117"/>
      <c r="AJQ46" s="117"/>
      <c r="AJR46" s="117"/>
      <c r="AJS46" s="117"/>
      <c r="AJT46" s="117"/>
      <c r="AJU46" s="117"/>
      <c r="AJV46" s="117"/>
      <c r="AJW46" s="117"/>
      <c r="AJX46" s="117"/>
      <c r="AJY46" s="117"/>
      <c r="AJZ46" s="117"/>
      <c r="AKA46" s="117"/>
      <c r="AKB46" s="117"/>
      <c r="AKC46" s="117"/>
      <c r="AKD46" s="117"/>
      <c r="AKE46" s="117"/>
      <c r="AKF46" s="117"/>
      <c r="AKG46" s="117"/>
      <c r="AKH46" s="117"/>
      <c r="AKI46" s="117"/>
      <c r="AKJ46" s="117"/>
      <c r="AKK46" s="117"/>
      <c r="AKL46" s="117"/>
      <c r="AKM46" s="117"/>
      <c r="AKN46" s="117"/>
      <c r="AKO46" s="117"/>
      <c r="AKP46" s="117"/>
      <c r="AKQ46" s="117"/>
      <c r="AKR46" s="117"/>
      <c r="AKS46" s="117"/>
      <c r="AKT46" s="117"/>
      <c r="AKU46" s="117"/>
      <c r="AKV46" s="117"/>
      <c r="AKW46" s="117"/>
      <c r="AKX46" s="117"/>
      <c r="AKY46" s="117"/>
      <c r="AKZ46" s="117"/>
      <c r="ALA46" s="117"/>
      <c r="ALB46" s="117"/>
      <c r="ALC46" s="117"/>
      <c r="ALD46" s="117"/>
      <c r="ALE46" s="117"/>
      <c r="ALF46" s="117"/>
      <c r="ALG46" s="117"/>
      <c r="ALH46" s="117"/>
      <c r="ALI46" s="117"/>
      <c r="ALJ46" s="117"/>
      <c r="ALK46" s="117"/>
      <c r="ALL46" s="117"/>
      <c r="ALM46" s="117"/>
      <c r="ALN46" s="117"/>
      <c r="ALO46" s="117"/>
      <c r="ALP46" s="117"/>
      <c r="ALQ46" s="117"/>
      <c r="ALR46" s="117"/>
      <c r="ALS46" s="117"/>
      <c r="ALT46" s="117"/>
      <c r="ALU46" s="117"/>
      <c r="ALV46" s="117"/>
      <c r="ALW46" s="117"/>
      <c r="ALX46" s="117"/>
      <c r="ALY46" s="117"/>
      <c r="ALZ46" s="117"/>
      <c r="AMA46" s="117"/>
      <c r="AMB46" s="117"/>
      <c r="AMC46" s="117"/>
      <c r="AMD46" s="117"/>
      <c r="AME46" s="117"/>
      <c r="AMF46" s="117"/>
      <c r="AMG46" s="117"/>
      <c r="AMH46" s="117"/>
      <c r="AMI46" s="117"/>
      <c r="AMJ46" s="117"/>
      <c r="AMK46" s="117"/>
      <c r="AML46" s="117"/>
    </row>
    <row r="47" spans="1:1026" ht="15.75">
      <c r="A47" s="117" t="s">
        <v>1435</v>
      </c>
      <c r="B47" s="143"/>
      <c r="C47" s="143"/>
      <c r="D47" s="143"/>
      <c r="E47" s="143"/>
      <c r="F47" s="143"/>
      <c r="G47" s="143"/>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7"/>
      <c r="CQ47" s="117"/>
      <c r="CR47" s="117"/>
      <c r="CS47" s="117"/>
      <c r="CT47" s="117"/>
      <c r="CU47" s="117"/>
      <c r="CV47" s="117"/>
      <c r="CW47" s="117"/>
      <c r="CX47" s="117"/>
      <c r="CY47" s="117"/>
      <c r="CZ47" s="117"/>
      <c r="DA47" s="117"/>
      <c r="DB47" s="117"/>
      <c r="DC47" s="117"/>
      <c r="DD47" s="117"/>
      <c r="DE47" s="117"/>
      <c r="DF47" s="117"/>
      <c r="DG47" s="117"/>
      <c r="DH47" s="117"/>
      <c r="DI47" s="117"/>
      <c r="DJ47" s="117"/>
      <c r="DK47" s="117"/>
      <c r="DL47" s="117"/>
      <c r="DM47" s="117"/>
      <c r="DN47" s="117"/>
      <c r="DO47" s="117"/>
      <c r="DP47" s="117"/>
      <c r="DQ47" s="117"/>
      <c r="DR47" s="117"/>
      <c r="DS47" s="117"/>
      <c r="DT47" s="117"/>
      <c r="DU47" s="117"/>
      <c r="DV47" s="117"/>
      <c r="DW47" s="117"/>
      <c r="DX47" s="117"/>
      <c r="DY47" s="117"/>
      <c r="DZ47" s="117"/>
      <c r="EA47" s="117"/>
      <c r="EB47" s="117"/>
      <c r="EC47" s="117"/>
      <c r="ED47" s="117"/>
      <c r="EE47" s="117"/>
      <c r="EF47" s="117"/>
      <c r="EG47" s="117"/>
      <c r="EH47" s="117"/>
      <c r="EI47" s="117"/>
      <c r="EJ47" s="117"/>
      <c r="EK47" s="117"/>
      <c r="EL47" s="117"/>
      <c r="EM47" s="117"/>
      <c r="EN47" s="117"/>
      <c r="EO47" s="117"/>
      <c r="EP47" s="117"/>
      <c r="EQ47" s="117"/>
      <c r="ER47" s="117"/>
      <c r="ES47" s="117"/>
      <c r="ET47" s="117"/>
      <c r="EU47" s="117"/>
      <c r="EV47" s="117"/>
      <c r="EW47" s="117"/>
      <c r="EX47" s="117"/>
      <c r="EY47" s="117"/>
      <c r="EZ47" s="117"/>
      <c r="FA47" s="117"/>
      <c r="FB47" s="117"/>
      <c r="FC47" s="117"/>
      <c r="FD47" s="117"/>
      <c r="FE47" s="117"/>
      <c r="FF47" s="117"/>
      <c r="FG47" s="117"/>
      <c r="FH47" s="117"/>
      <c r="FI47" s="117"/>
      <c r="FJ47" s="117"/>
      <c r="FK47" s="117"/>
      <c r="FL47" s="117"/>
      <c r="FM47" s="117"/>
      <c r="FN47" s="117"/>
      <c r="FO47" s="117"/>
      <c r="FP47" s="117"/>
      <c r="FQ47" s="117"/>
      <c r="FR47" s="117"/>
      <c r="FS47" s="117"/>
      <c r="FT47" s="117"/>
      <c r="FU47" s="117"/>
      <c r="FV47" s="117"/>
      <c r="FW47" s="117"/>
      <c r="FX47" s="117"/>
      <c r="FY47" s="117"/>
      <c r="FZ47" s="117"/>
      <c r="GA47" s="117"/>
      <c r="GB47" s="117"/>
      <c r="GC47" s="117"/>
      <c r="GD47" s="117"/>
      <c r="GE47" s="117"/>
      <c r="GF47" s="117"/>
      <c r="GG47" s="117"/>
      <c r="GH47" s="117"/>
      <c r="GI47" s="117"/>
      <c r="GJ47" s="117"/>
      <c r="GK47" s="117"/>
      <c r="GL47" s="117"/>
      <c r="GM47" s="117"/>
      <c r="GN47" s="117"/>
      <c r="GO47" s="117"/>
      <c r="GP47" s="117"/>
      <c r="GQ47" s="117"/>
      <c r="GR47" s="117"/>
      <c r="GS47" s="117"/>
      <c r="GT47" s="117"/>
      <c r="GU47" s="117"/>
      <c r="GV47" s="117"/>
      <c r="GW47" s="117"/>
      <c r="GX47" s="117"/>
      <c r="GY47" s="117"/>
      <c r="GZ47" s="117"/>
      <c r="HA47" s="117"/>
      <c r="HB47" s="117"/>
      <c r="HC47" s="117"/>
      <c r="HD47" s="117"/>
      <c r="HE47" s="117"/>
      <c r="HF47" s="117"/>
      <c r="HG47" s="117"/>
      <c r="HH47" s="117"/>
      <c r="HI47" s="117"/>
      <c r="HJ47" s="117"/>
      <c r="HK47" s="117"/>
      <c r="HL47" s="117"/>
      <c r="HM47" s="117"/>
      <c r="HN47" s="117"/>
      <c r="HO47" s="117"/>
      <c r="HP47" s="117"/>
      <c r="HQ47" s="117"/>
      <c r="HR47" s="117"/>
      <c r="HS47" s="117"/>
      <c r="HT47" s="117"/>
      <c r="HU47" s="117"/>
      <c r="HV47" s="117"/>
      <c r="HW47" s="117"/>
      <c r="HX47" s="117"/>
      <c r="HY47" s="117"/>
      <c r="HZ47" s="117"/>
      <c r="IA47" s="117"/>
      <c r="IB47" s="117"/>
      <c r="IC47" s="117"/>
      <c r="ID47" s="117"/>
      <c r="IE47" s="117"/>
      <c r="IF47" s="117"/>
      <c r="IG47" s="117"/>
      <c r="IH47" s="117"/>
      <c r="II47" s="117"/>
      <c r="IJ47" s="117"/>
      <c r="IK47" s="117"/>
      <c r="IL47" s="117"/>
      <c r="IM47" s="117"/>
      <c r="IN47" s="117"/>
      <c r="IO47" s="117"/>
      <c r="IP47" s="117"/>
      <c r="IQ47" s="117"/>
      <c r="IR47" s="117"/>
      <c r="IS47" s="117"/>
      <c r="IT47" s="117"/>
      <c r="IU47" s="117"/>
      <c r="IV47" s="117"/>
      <c r="IW47" s="117"/>
      <c r="IX47" s="117"/>
      <c r="IY47" s="117"/>
      <c r="IZ47" s="117"/>
      <c r="JA47" s="117"/>
      <c r="JB47" s="117"/>
      <c r="JC47" s="117"/>
      <c r="JD47" s="117"/>
      <c r="JE47" s="117"/>
      <c r="JF47" s="117"/>
      <c r="JG47" s="117"/>
      <c r="JH47" s="117"/>
      <c r="JI47" s="117"/>
      <c r="JJ47" s="117"/>
      <c r="JK47" s="117"/>
      <c r="JL47" s="117"/>
      <c r="JM47" s="117"/>
      <c r="JN47" s="117"/>
      <c r="JO47" s="117"/>
      <c r="JP47" s="117"/>
      <c r="JQ47" s="117"/>
      <c r="JR47" s="117"/>
      <c r="JS47" s="117"/>
      <c r="JT47" s="117"/>
      <c r="JU47" s="117"/>
      <c r="JV47" s="117"/>
      <c r="JW47" s="117"/>
      <c r="JX47" s="117"/>
      <c r="JY47" s="117"/>
      <c r="JZ47" s="117"/>
      <c r="KA47" s="117"/>
      <c r="KB47" s="117"/>
      <c r="KC47" s="117"/>
      <c r="KD47" s="117"/>
      <c r="KE47" s="117"/>
      <c r="KF47" s="117"/>
      <c r="KG47" s="117"/>
      <c r="KH47" s="117"/>
      <c r="KI47" s="117"/>
      <c r="KJ47" s="117"/>
      <c r="KK47" s="117"/>
      <c r="KL47" s="117"/>
      <c r="KM47" s="117"/>
      <c r="KN47" s="117"/>
      <c r="KO47" s="117"/>
      <c r="KP47" s="117"/>
      <c r="KQ47" s="117"/>
      <c r="KR47" s="117"/>
      <c r="KS47" s="117"/>
      <c r="KT47" s="117"/>
      <c r="KU47" s="117"/>
      <c r="KV47" s="117"/>
      <c r="KW47" s="117"/>
      <c r="KX47" s="117"/>
      <c r="KY47" s="117"/>
      <c r="KZ47" s="117"/>
      <c r="LA47" s="117"/>
      <c r="LB47" s="117"/>
      <c r="LC47" s="117"/>
      <c r="LD47" s="117"/>
      <c r="LE47" s="117"/>
      <c r="LF47" s="117"/>
      <c r="LG47" s="117"/>
      <c r="LH47" s="117"/>
      <c r="LI47" s="117"/>
      <c r="LJ47" s="117"/>
      <c r="LK47" s="117"/>
      <c r="LL47" s="117"/>
      <c r="LM47" s="117"/>
      <c r="LN47" s="117"/>
      <c r="LO47" s="117"/>
      <c r="LP47" s="117"/>
      <c r="LQ47" s="117"/>
      <c r="LR47" s="117"/>
      <c r="LS47" s="117"/>
      <c r="LT47" s="117"/>
      <c r="LU47" s="117"/>
      <c r="LV47" s="117"/>
      <c r="LW47" s="117"/>
      <c r="LX47" s="117"/>
      <c r="LY47" s="117"/>
      <c r="LZ47" s="117"/>
      <c r="MA47" s="117"/>
      <c r="MB47" s="117"/>
      <c r="MC47" s="117"/>
      <c r="MD47" s="117"/>
      <c r="ME47" s="117"/>
      <c r="MF47" s="117"/>
      <c r="MG47" s="117"/>
      <c r="MH47" s="117"/>
      <c r="MI47" s="117"/>
      <c r="MJ47" s="117"/>
      <c r="MK47" s="117"/>
      <c r="ML47" s="117"/>
      <c r="MM47" s="117"/>
      <c r="MN47" s="117"/>
      <c r="MO47" s="117"/>
      <c r="MP47" s="117"/>
      <c r="MQ47" s="117"/>
      <c r="MR47" s="117"/>
      <c r="MS47" s="117"/>
      <c r="MT47" s="117"/>
      <c r="MU47" s="117"/>
      <c r="MV47" s="117"/>
      <c r="MW47" s="117"/>
      <c r="MX47" s="117"/>
      <c r="MY47" s="117"/>
      <c r="MZ47" s="117"/>
      <c r="NA47" s="117"/>
      <c r="NB47" s="117"/>
      <c r="NC47" s="117"/>
      <c r="ND47" s="117"/>
      <c r="NE47" s="117"/>
      <c r="NF47" s="117"/>
      <c r="NG47" s="117"/>
      <c r="NH47" s="117"/>
      <c r="NI47" s="117"/>
      <c r="NJ47" s="117"/>
      <c r="NK47" s="117"/>
      <c r="NL47" s="117"/>
      <c r="NM47" s="117"/>
      <c r="NN47" s="117"/>
      <c r="NO47" s="117"/>
      <c r="NP47" s="117"/>
      <c r="NQ47" s="117"/>
      <c r="NR47" s="117"/>
      <c r="NS47" s="117"/>
      <c r="NT47" s="117"/>
      <c r="NU47" s="117"/>
      <c r="NV47" s="117"/>
      <c r="NW47" s="117"/>
      <c r="NX47" s="117"/>
      <c r="NY47" s="117"/>
      <c r="NZ47" s="117"/>
      <c r="OA47" s="117"/>
      <c r="OB47" s="117"/>
      <c r="OC47" s="117"/>
      <c r="OD47" s="117"/>
      <c r="OE47" s="117"/>
      <c r="OF47" s="117"/>
      <c r="OG47" s="117"/>
      <c r="OH47" s="117"/>
      <c r="OI47" s="117"/>
      <c r="OJ47" s="117"/>
      <c r="OK47" s="117"/>
      <c r="OL47" s="117"/>
      <c r="OM47" s="117"/>
      <c r="ON47" s="117"/>
      <c r="OO47" s="117"/>
      <c r="OP47" s="117"/>
      <c r="OQ47" s="117"/>
      <c r="OR47" s="117"/>
      <c r="OS47" s="117"/>
      <c r="OT47" s="117"/>
      <c r="OU47" s="117"/>
      <c r="OV47" s="117"/>
      <c r="OW47" s="117"/>
      <c r="OX47" s="117"/>
      <c r="OY47" s="117"/>
      <c r="OZ47" s="117"/>
      <c r="PA47" s="117"/>
      <c r="PB47" s="117"/>
      <c r="PC47" s="117"/>
      <c r="PD47" s="117"/>
      <c r="PE47" s="117"/>
      <c r="PF47" s="117"/>
      <c r="PG47" s="117"/>
      <c r="PH47" s="117"/>
      <c r="PI47" s="117"/>
      <c r="PJ47" s="117"/>
      <c r="PK47" s="117"/>
      <c r="PL47" s="117"/>
      <c r="PM47" s="117"/>
      <c r="PN47" s="117"/>
      <c r="PO47" s="117"/>
      <c r="PP47" s="117"/>
      <c r="PQ47" s="117"/>
      <c r="PR47" s="117"/>
      <c r="PS47" s="117"/>
      <c r="PT47" s="117"/>
      <c r="PU47" s="117"/>
      <c r="PV47" s="117"/>
      <c r="PW47" s="117"/>
      <c r="PX47" s="117"/>
      <c r="PY47" s="117"/>
      <c r="PZ47" s="117"/>
      <c r="QA47" s="117"/>
      <c r="QB47" s="117"/>
      <c r="QC47" s="117"/>
      <c r="QD47" s="117"/>
      <c r="QE47" s="117"/>
      <c r="QF47" s="117"/>
      <c r="QG47" s="117"/>
      <c r="QH47" s="117"/>
      <c r="QI47" s="117"/>
      <c r="QJ47" s="117"/>
      <c r="QK47" s="117"/>
      <c r="QL47" s="117"/>
      <c r="QM47" s="117"/>
      <c r="QN47" s="117"/>
      <c r="QO47" s="117"/>
      <c r="QP47" s="117"/>
      <c r="QQ47" s="117"/>
      <c r="QR47" s="117"/>
      <c r="QS47" s="117"/>
      <c r="QT47" s="117"/>
      <c r="QU47" s="117"/>
      <c r="QV47" s="117"/>
      <c r="QW47" s="117"/>
      <c r="QX47" s="117"/>
      <c r="QY47" s="117"/>
      <c r="QZ47" s="117"/>
      <c r="RA47" s="117"/>
      <c r="RB47" s="117"/>
      <c r="RC47" s="117"/>
      <c r="RD47" s="117"/>
      <c r="RE47" s="117"/>
      <c r="RF47" s="117"/>
      <c r="RG47" s="117"/>
      <c r="RH47" s="117"/>
      <c r="RI47" s="117"/>
      <c r="RJ47" s="117"/>
      <c r="RK47" s="117"/>
      <c r="RL47" s="117"/>
      <c r="RM47" s="117"/>
      <c r="RN47" s="117"/>
      <c r="RO47" s="117"/>
      <c r="RP47" s="117"/>
      <c r="RQ47" s="117"/>
      <c r="RR47" s="117"/>
      <c r="RS47" s="117"/>
      <c r="RT47" s="117"/>
      <c r="RU47" s="117"/>
      <c r="RV47" s="117"/>
      <c r="RW47" s="117"/>
      <c r="RX47" s="117"/>
      <c r="RY47" s="117"/>
      <c r="RZ47" s="117"/>
      <c r="SA47" s="117"/>
      <c r="SB47" s="117"/>
      <c r="SC47" s="117"/>
      <c r="SD47" s="117"/>
      <c r="SE47" s="117"/>
      <c r="SF47" s="117"/>
      <c r="SG47" s="117"/>
      <c r="SH47" s="117"/>
      <c r="SI47" s="117"/>
      <c r="SJ47" s="117"/>
      <c r="SK47" s="117"/>
      <c r="SL47" s="117"/>
      <c r="SM47" s="117"/>
      <c r="SN47" s="117"/>
      <c r="SO47" s="117"/>
      <c r="SP47" s="117"/>
      <c r="SQ47" s="117"/>
      <c r="SR47" s="117"/>
      <c r="SS47" s="117"/>
      <c r="ST47" s="117"/>
      <c r="SU47" s="117"/>
      <c r="SV47" s="117"/>
      <c r="SW47" s="117"/>
      <c r="SX47" s="117"/>
      <c r="SY47" s="117"/>
      <c r="SZ47" s="117"/>
      <c r="TA47" s="117"/>
      <c r="TB47" s="117"/>
      <c r="TC47" s="117"/>
      <c r="TD47" s="117"/>
      <c r="TE47" s="117"/>
      <c r="TF47" s="117"/>
      <c r="TG47" s="117"/>
      <c r="TH47" s="117"/>
      <c r="TI47" s="117"/>
      <c r="TJ47" s="117"/>
      <c r="TK47" s="117"/>
      <c r="TL47" s="117"/>
      <c r="TM47" s="117"/>
      <c r="TN47" s="117"/>
      <c r="TO47" s="117"/>
      <c r="TP47" s="117"/>
      <c r="TQ47" s="117"/>
      <c r="TR47" s="117"/>
      <c r="TS47" s="117"/>
      <c r="TT47" s="117"/>
      <c r="TU47" s="117"/>
      <c r="TV47" s="117"/>
      <c r="TW47" s="117"/>
      <c r="TX47" s="117"/>
      <c r="TY47" s="117"/>
      <c r="TZ47" s="117"/>
      <c r="UA47" s="117"/>
      <c r="UB47" s="117"/>
      <c r="UC47" s="117"/>
      <c r="UD47" s="117"/>
      <c r="UE47" s="117"/>
      <c r="UF47" s="117"/>
      <c r="UG47" s="117"/>
      <c r="UH47" s="117"/>
      <c r="UI47" s="117"/>
      <c r="UJ47" s="117"/>
      <c r="UK47" s="117"/>
      <c r="UL47" s="117"/>
      <c r="UM47" s="117"/>
      <c r="UN47" s="117"/>
      <c r="UO47" s="117"/>
      <c r="UP47" s="117"/>
      <c r="UQ47" s="117"/>
      <c r="UR47" s="117"/>
      <c r="US47" s="117"/>
      <c r="UT47" s="117"/>
      <c r="UU47" s="117"/>
      <c r="UV47" s="117"/>
      <c r="UW47" s="117"/>
      <c r="UX47" s="117"/>
      <c r="UY47" s="117"/>
      <c r="UZ47" s="117"/>
      <c r="VA47" s="117"/>
      <c r="VB47" s="117"/>
      <c r="VC47" s="117"/>
      <c r="VD47" s="117"/>
      <c r="VE47" s="117"/>
      <c r="VF47" s="117"/>
      <c r="VG47" s="117"/>
      <c r="VH47" s="117"/>
      <c r="VI47" s="117"/>
      <c r="VJ47" s="117"/>
      <c r="VK47" s="117"/>
      <c r="VL47" s="117"/>
      <c r="VM47" s="117"/>
      <c r="VN47" s="117"/>
      <c r="VO47" s="117"/>
      <c r="VP47" s="117"/>
      <c r="VQ47" s="117"/>
      <c r="VR47" s="117"/>
      <c r="VS47" s="117"/>
      <c r="VT47" s="117"/>
      <c r="VU47" s="117"/>
      <c r="VV47" s="117"/>
      <c r="VW47" s="117"/>
      <c r="VX47" s="117"/>
      <c r="VY47" s="117"/>
      <c r="VZ47" s="117"/>
      <c r="WA47" s="117"/>
      <c r="WB47" s="117"/>
      <c r="WC47" s="117"/>
      <c r="WD47" s="117"/>
      <c r="WE47" s="117"/>
      <c r="WF47" s="117"/>
      <c r="WG47" s="117"/>
      <c r="WH47" s="117"/>
      <c r="WI47" s="117"/>
      <c r="WJ47" s="117"/>
      <c r="WK47" s="117"/>
      <c r="WL47" s="117"/>
      <c r="WM47" s="117"/>
      <c r="WN47" s="117"/>
      <c r="WO47" s="117"/>
      <c r="WP47" s="117"/>
      <c r="WQ47" s="117"/>
      <c r="WR47" s="117"/>
      <c r="WS47" s="117"/>
      <c r="WT47" s="117"/>
      <c r="WU47" s="117"/>
      <c r="WV47" s="117"/>
      <c r="WW47" s="117"/>
      <c r="WX47" s="117"/>
      <c r="WY47" s="117"/>
      <c r="WZ47" s="117"/>
      <c r="XA47" s="117"/>
      <c r="XB47" s="117"/>
      <c r="XC47" s="117"/>
      <c r="XD47" s="117"/>
      <c r="XE47" s="117"/>
      <c r="XF47" s="117"/>
      <c r="XG47" s="117"/>
      <c r="XH47" s="117"/>
      <c r="XI47" s="117"/>
      <c r="XJ47" s="117"/>
      <c r="XK47" s="117"/>
      <c r="XL47" s="117"/>
      <c r="XM47" s="117"/>
      <c r="XN47" s="117"/>
      <c r="XO47" s="117"/>
      <c r="XP47" s="117"/>
      <c r="XQ47" s="117"/>
      <c r="XR47" s="117"/>
      <c r="XS47" s="117"/>
      <c r="XT47" s="117"/>
      <c r="XU47" s="117"/>
      <c r="XV47" s="117"/>
      <c r="XW47" s="117"/>
      <c r="XX47" s="117"/>
      <c r="XY47" s="117"/>
      <c r="XZ47" s="117"/>
      <c r="YA47" s="117"/>
      <c r="YB47" s="117"/>
      <c r="YC47" s="117"/>
      <c r="YD47" s="117"/>
      <c r="YE47" s="117"/>
      <c r="YF47" s="117"/>
      <c r="YG47" s="117"/>
      <c r="YH47" s="117"/>
      <c r="YI47" s="117"/>
      <c r="YJ47" s="117"/>
      <c r="YK47" s="117"/>
      <c r="YL47" s="117"/>
      <c r="YM47" s="117"/>
      <c r="YN47" s="117"/>
      <c r="YO47" s="117"/>
      <c r="YP47" s="117"/>
      <c r="YQ47" s="117"/>
      <c r="YR47" s="117"/>
      <c r="YS47" s="117"/>
      <c r="YT47" s="117"/>
      <c r="YU47" s="117"/>
      <c r="YV47" s="117"/>
      <c r="YW47" s="117"/>
      <c r="YX47" s="117"/>
      <c r="YY47" s="117"/>
      <c r="YZ47" s="117"/>
      <c r="ZA47" s="117"/>
      <c r="ZB47" s="117"/>
      <c r="ZC47" s="117"/>
      <c r="ZD47" s="117"/>
      <c r="ZE47" s="117"/>
      <c r="ZF47" s="117"/>
      <c r="ZG47" s="117"/>
      <c r="ZH47" s="117"/>
      <c r="ZI47" s="117"/>
      <c r="ZJ47" s="117"/>
      <c r="ZK47" s="117"/>
      <c r="ZL47" s="117"/>
      <c r="ZM47" s="117"/>
      <c r="ZN47" s="117"/>
      <c r="ZO47" s="117"/>
      <c r="ZP47" s="117"/>
      <c r="ZQ47" s="117"/>
      <c r="ZR47" s="117"/>
      <c r="ZS47" s="117"/>
      <c r="ZT47" s="117"/>
      <c r="ZU47" s="117"/>
      <c r="ZV47" s="117"/>
      <c r="ZW47" s="117"/>
      <c r="ZX47" s="117"/>
      <c r="ZY47" s="117"/>
      <c r="ZZ47" s="117"/>
      <c r="AAA47" s="117"/>
      <c r="AAB47" s="117"/>
      <c r="AAC47" s="117"/>
      <c r="AAD47" s="117"/>
      <c r="AAE47" s="117"/>
      <c r="AAF47" s="117"/>
      <c r="AAG47" s="117"/>
      <c r="AAH47" s="117"/>
      <c r="AAI47" s="117"/>
      <c r="AAJ47" s="117"/>
      <c r="AAK47" s="117"/>
      <c r="AAL47" s="117"/>
      <c r="AAM47" s="117"/>
      <c r="AAN47" s="117"/>
      <c r="AAO47" s="117"/>
      <c r="AAP47" s="117"/>
      <c r="AAQ47" s="117"/>
      <c r="AAR47" s="117"/>
      <c r="AAS47" s="117"/>
      <c r="AAT47" s="117"/>
      <c r="AAU47" s="117"/>
      <c r="AAV47" s="117"/>
      <c r="AAW47" s="117"/>
      <c r="AAX47" s="117"/>
      <c r="AAY47" s="117"/>
      <c r="AAZ47" s="117"/>
      <c r="ABA47" s="117"/>
      <c r="ABB47" s="117"/>
      <c r="ABC47" s="117"/>
      <c r="ABD47" s="117"/>
      <c r="ABE47" s="117"/>
      <c r="ABF47" s="117"/>
      <c r="ABG47" s="117"/>
      <c r="ABH47" s="117"/>
      <c r="ABI47" s="117"/>
      <c r="ABJ47" s="117"/>
      <c r="ABK47" s="117"/>
      <c r="ABL47" s="117"/>
      <c r="ABM47" s="117"/>
      <c r="ABN47" s="117"/>
      <c r="ABO47" s="117"/>
      <c r="ABP47" s="117"/>
      <c r="ABQ47" s="117"/>
      <c r="ABR47" s="117"/>
      <c r="ABS47" s="117"/>
      <c r="ABT47" s="117"/>
      <c r="ABU47" s="117"/>
      <c r="ABV47" s="117"/>
      <c r="ABW47" s="117"/>
      <c r="ABX47" s="117"/>
      <c r="ABY47" s="117"/>
      <c r="ABZ47" s="117"/>
      <c r="ACA47" s="117"/>
      <c r="ACB47" s="117"/>
      <c r="ACC47" s="117"/>
      <c r="ACD47" s="117"/>
      <c r="ACE47" s="117"/>
      <c r="ACF47" s="117"/>
      <c r="ACG47" s="117"/>
      <c r="ACH47" s="117"/>
      <c r="ACI47" s="117"/>
      <c r="ACJ47" s="117"/>
      <c r="ACK47" s="117"/>
      <c r="ACL47" s="117"/>
      <c r="ACM47" s="117"/>
      <c r="ACN47" s="117"/>
      <c r="ACO47" s="117"/>
      <c r="ACP47" s="117"/>
      <c r="ACQ47" s="117"/>
      <c r="ACR47" s="117"/>
      <c r="ACS47" s="117"/>
      <c r="ACT47" s="117"/>
      <c r="ACU47" s="117"/>
      <c r="ACV47" s="117"/>
      <c r="ACW47" s="117"/>
      <c r="ACX47" s="117"/>
      <c r="ACY47" s="117"/>
      <c r="ACZ47" s="117"/>
      <c r="ADA47" s="117"/>
      <c r="ADB47" s="117"/>
      <c r="ADC47" s="117"/>
      <c r="ADD47" s="117"/>
      <c r="ADE47" s="117"/>
      <c r="ADF47" s="117"/>
      <c r="ADG47" s="117"/>
      <c r="ADH47" s="117"/>
      <c r="ADI47" s="117"/>
      <c r="ADJ47" s="117"/>
      <c r="ADK47" s="117"/>
      <c r="ADL47" s="117"/>
      <c r="ADM47" s="117"/>
      <c r="ADN47" s="117"/>
      <c r="ADO47" s="117"/>
      <c r="ADP47" s="117"/>
      <c r="ADQ47" s="117"/>
      <c r="ADR47" s="117"/>
      <c r="ADS47" s="117"/>
      <c r="ADT47" s="117"/>
      <c r="ADU47" s="117"/>
      <c r="ADV47" s="117"/>
      <c r="ADW47" s="117"/>
      <c r="ADX47" s="117"/>
      <c r="ADY47" s="117"/>
      <c r="ADZ47" s="117"/>
      <c r="AEA47" s="117"/>
      <c r="AEB47" s="117"/>
      <c r="AEC47" s="117"/>
      <c r="AED47" s="117"/>
      <c r="AEE47" s="117"/>
      <c r="AEF47" s="117"/>
      <c r="AEG47" s="117"/>
      <c r="AEH47" s="117"/>
      <c r="AEI47" s="117"/>
      <c r="AEJ47" s="117"/>
      <c r="AEK47" s="117"/>
      <c r="AEL47" s="117"/>
      <c r="AEM47" s="117"/>
      <c r="AEN47" s="117"/>
      <c r="AEO47" s="117"/>
      <c r="AEP47" s="117"/>
      <c r="AEQ47" s="117"/>
      <c r="AER47" s="117"/>
      <c r="AES47" s="117"/>
      <c r="AET47" s="117"/>
      <c r="AEU47" s="117"/>
      <c r="AEV47" s="117"/>
      <c r="AEW47" s="117"/>
      <c r="AEX47" s="117"/>
      <c r="AEY47" s="117"/>
      <c r="AEZ47" s="117"/>
      <c r="AFA47" s="117"/>
      <c r="AFB47" s="117"/>
      <c r="AFC47" s="117"/>
      <c r="AFD47" s="117"/>
      <c r="AFE47" s="117"/>
      <c r="AFF47" s="117"/>
      <c r="AFG47" s="117"/>
      <c r="AFH47" s="117"/>
      <c r="AFI47" s="117"/>
      <c r="AFJ47" s="117"/>
      <c r="AFK47" s="117"/>
      <c r="AFL47" s="117"/>
      <c r="AFM47" s="117"/>
      <c r="AFN47" s="117"/>
      <c r="AFO47" s="117"/>
      <c r="AFP47" s="117"/>
      <c r="AFQ47" s="117"/>
      <c r="AFR47" s="117"/>
      <c r="AFS47" s="117"/>
      <c r="AFT47" s="117"/>
      <c r="AFU47" s="117"/>
      <c r="AFV47" s="117"/>
      <c r="AFW47" s="117"/>
      <c r="AFX47" s="117"/>
      <c r="AFY47" s="117"/>
      <c r="AFZ47" s="117"/>
      <c r="AGA47" s="117"/>
      <c r="AGB47" s="117"/>
      <c r="AGC47" s="117"/>
      <c r="AGD47" s="117"/>
      <c r="AGE47" s="117"/>
      <c r="AGF47" s="117"/>
      <c r="AGG47" s="117"/>
      <c r="AGH47" s="117"/>
      <c r="AGI47" s="117"/>
      <c r="AGJ47" s="117"/>
      <c r="AGK47" s="117"/>
      <c r="AGL47" s="117"/>
      <c r="AGM47" s="117"/>
      <c r="AGN47" s="117"/>
      <c r="AGO47" s="117"/>
      <c r="AGP47" s="117"/>
      <c r="AGQ47" s="117"/>
      <c r="AGR47" s="117"/>
      <c r="AGS47" s="117"/>
      <c r="AGT47" s="117"/>
      <c r="AGU47" s="117"/>
      <c r="AGV47" s="117"/>
      <c r="AGW47" s="117"/>
      <c r="AGX47" s="117"/>
      <c r="AGY47" s="117"/>
      <c r="AGZ47" s="117"/>
      <c r="AHA47" s="117"/>
      <c r="AHB47" s="117"/>
      <c r="AHC47" s="117"/>
      <c r="AHD47" s="117"/>
      <c r="AHE47" s="117"/>
      <c r="AHF47" s="117"/>
      <c r="AHG47" s="117"/>
      <c r="AHH47" s="117"/>
      <c r="AHI47" s="117"/>
      <c r="AHJ47" s="117"/>
      <c r="AHK47" s="117"/>
      <c r="AHL47" s="117"/>
      <c r="AHM47" s="117"/>
      <c r="AHN47" s="117"/>
      <c r="AHO47" s="117"/>
      <c r="AHP47" s="117"/>
      <c r="AHQ47" s="117"/>
      <c r="AHR47" s="117"/>
      <c r="AHS47" s="117"/>
      <c r="AHT47" s="117"/>
      <c r="AHU47" s="117"/>
      <c r="AHV47" s="117"/>
      <c r="AHW47" s="117"/>
      <c r="AHX47" s="117"/>
      <c r="AHY47" s="117"/>
      <c r="AHZ47" s="117"/>
      <c r="AIA47" s="117"/>
      <c r="AIB47" s="117"/>
      <c r="AIC47" s="117"/>
      <c r="AID47" s="117"/>
      <c r="AIE47" s="117"/>
      <c r="AIF47" s="117"/>
      <c r="AIG47" s="117"/>
      <c r="AIH47" s="117"/>
      <c r="AII47" s="117"/>
      <c r="AIJ47" s="117"/>
      <c r="AIK47" s="117"/>
      <c r="AIL47" s="117"/>
      <c r="AIM47" s="117"/>
      <c r="AIN47" s="117"/>
      <c r="AIO47" s="117"/>
      <c r="AIP47" s="117"/>
      <c r="AIQ47" s="117"/>
      <c r="AIR47" s="117"/>
      <c r="AIS47" s="117"/>
      <c r="AIT47" s="117"/>
      <c r="AIU47" s="117"/>
      <c r="AIV47" s="117"/>
      <c r="AIW47" s="117"/>
      <c r="AIX47" s="117"/>
      <c r="AIY47" s="117"/>
      <c r="AIZ47" s="117"/>
      <c r="AJA47" s="117"/>
      <c r="AJB47" s="117"/>
      <c r="AJC47" s="117"/>
      <c r="AJD47" s="117"/>
      <c r="AJE47" s="117"/>
      <c r="AJF47" s="117"/>
      <c r="AJG47" s="117"/>
      <c r="AJH47" s="117"/>
      <c r="AJI47" s="117"/>
      <c r="AJJ47" s="117"/>
      <c r="AJK47" s="117"/>
      <c r="AJL47" s="117"/>
      <c r="AJM47" s="117"/>
      <c r="AJN47" s="117"/>
      <c r="AJO47" s="117"/>
      <c r="AJP47" s="117"/>
      <c r="AJQ47" s="117"/>
      <c r="AJR47" s="117"/>
      <c r="AJS47" s="117"/>
      <c r="AJT47" s="117"/>
      <c r="AJU47" s="117"/>
      <c r="AJV47" s="117"/>
      <c r="AJW47" s="117"/>
      <c r="AJX47" s="117"/>
      <c r="AJY47" s="117"/>
      <c r="AJZ47" s="117"/>
      <c r="AKA47" s="117"/>
      <c r="AKB47" s="117"/>
      <c r="AKC47" s="117"/>
      <c r="AKD47" s="117"/>
      <c r="AKE47" s="117"/>
      <c r="AKF47" s="117"/>
      <c r="AKG47" s="117"/>
      <c r="AKH47" s="117"/>
      <c r="AKI47" s="117"/>
      <c r="AKJ47" s="117"/>
      <c r="AKK47" s="117"/>
      <c r="AKL47" s="117"/>
      <c r="AKM47" s="117"/>
      <c r="AKN47" s="117"/>
      <c r="AKO47" s="117"/>
      <c r="AKP47" s="117"/>
      <c r="AKQ47" s="117"/>
      <c r="AKR47" s="117"/>
      <c r="AKS47" s="117"/>
      <c r="AKT47" s="117"/>
      <c r="AKU47" s="117"/>
      <c r="AKV47" s="117"/>
      <c r="AKW47" s="117"/>
      <c r="AKX47" s="117"/>
      <c r="AKY47" s="117"/>
      <c r="AKZ47" s="117"/>
      <c r="ALA47" s="117"/>
      <c r="ALB47" s="117"/>
      <c r="ALC47" s="117"/>
      <c r="ALD47" s="117"/>
      <c r="ALE47" s="117"/>
      <c r="ALF47" s="117"/>
      <c r="ALG47" s="117"/>
      <c r="ALH47" s="117"/>
      <c r="ALI47" s="117"/>
      <c r="ALJ47" s="117"/>
      <c r="ALK47" s="117"/>
      <c r="ALL47" s="117"/>
      <c r="ALM47" s="117"/>
      <c r="ALN47" s="117"/>
      <c r="ALO47" s="117"/>
      <c r="ALP47" s="117"/>
      <c r="ALQ47" s="117"/>
      <c r="ALR47" s="117"/>
      <c r="ALS47" s="117"/>
      <c r="ALT47" s="117"/>
      <c r="ALU47" s="117"/>
      <c r="ALV47" s="117"/>
      <c r="ALW47" s="117"/>
      <c r="ALX47" s="117"/>
      <c r="ALY47" s="117"/>
      <c r="ALZ47" s="117"/>
      <c r="AMA47" s="117"/>
      <c r="AMB47" s="117"/>
      <c r="AMC47" s="117"/>
      <c r="AMD47" s="117"/>
      <c r="AME47" s="117"/>
      <c r="AMF47" s="117"/>
      <c r="AMG47" s="117"/>
      <c r="AMH47" s="117"/>
      <c r="AMI47" s="117"/>
      <c r="AMJ47" s="117"/>
      <c r="AMK47" s="117"/>
      <c r="AML47" s="117"/>
    </row>
    <row r="48" spans="1:1026" ht="15.75">
      <c r="A48" s="784" t="s">
        <v>1449</v>
      </c>
      <c r="B48" s="784"/>
      <c r="C48" s="784"/>
      <c r="D48" s="784"/>
      <c r="E48" s="784"/>
      <c r="F48" s="784"/>
      <c r="G48" s="784"/>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c r="IN48" s="117"/>
      <c r="IO48" s="117"/>
      <c r="IP48" s="117"/>
      <c r="IQ48" s="117"/>
      <c r="IR48" s="117"/>
      <c r="IS48" s="117"/>
      <c r="IT48" s="117"/>
      <c r="IU48" s="117"/>
      <c r="IV48" s="117"/>
      <c r="IW48" s="117"/>
      <c r="IX48" s="117"/>
      <c r="IY48" s="117"/>
      <c r="IZ48" s="117"/>
      <c r="JA48" s="117"/>
      <c r="JB48" s="117"/>
      <c r="JC48" s="117"/>
      <c r="JD48" s="117"/>
      <c r="JE48" s="117"/>
      <c r="JF48" s="117"/>
      <c r="JG48" s="117"/>
      <c r="JH48" s="117"/>
      <c r="JI48" s="117"/>
      <c r="JJ48" s="117"/>
      <c r="JK48" s="117"/>
      <c r="JL48" s="117"/>
      <c r="JM48" s="117"/>
      <c r="JN48" s="117"/>
      <c r="JO48" s="117"/>
      <c r="JP48" s="117"/>
      <c r="JQ48" s="117"/>
      <c r="JR48" s="117"/>
      <c r="JS48" s="117"/>
      <c r="JT48" s="117"/>
      <c r="JU48" s="117"/>
      <c r="JV48" s="117"/>
      <c r="JW48" s="117"/>
      <c r="JX48" s="117"/>
      <c r="JY48" s="117"/>
      <c r="JZ48" s="117"/>
      <c r="KA48" s="117"/>
      <c r="KB48" s="117"/>
      <c r="KC48" s="117"/>
      <c r="KD48" s="117"/>
      <c r="KE48" s="117"/>
      <c r="KF48" s="117"/>
      <c r="KG48" s="117"/>
      <c r="KH48" s="117"/>
      <c r="KI48" s="117"/>
      <c r="KJ48" s="117"/>
      <c r="KK48" s="117"/>
      <c r="KL48" s="117"/>
      <c r="KM48" s="117"/>
      <c r="KN48" s="117"/>
      <c r="KO48" s="117"/>
      <c r="KP48" s="117"/>
      <c r="KQ48" s="117"/>
      <c r="KR48" s="117"/>
      <c r="KS48" s="117"/>
      <c r="KT48" s="117"/>
      <c r="KU48" s="117"/>
      <c r="KV48" s="117"/>
      <c r="KW48" s="117"/>
      <c r="KX48" s="117"/>
      <c r="KY48" s="117"/>
      <c r="KZ48" s="117"/>
      <c r="LA48" s="117"/>
      <c r="LB48" s="117"/>
      <c r="LC48" s="117"/>
      <c r="LD48" s="117"/>
      <c r="LE48" s="117"/>
      <c r="LF48" s="117"/>
      <c r="LG48" s="117"/>
      <c r="LH48" s="117"/>
      <c r="LI48" s="117"/>
      <c r="LJ48" s="117"/>
      <c r="LK48" s="117"/>
      <c r="LL48" s="117"/>
      <c r="LM48" s="117"/>
      <c r="LN48" s="117"/>
      <c r="LO48" s="117"/>
      <c r="LP48" s="117"/>
      <c r="LQ48" s="117"/>
      <c r="LR48" s="117"/>
      <c r="LS48" s="117"/>
      <c r="LT48" s="117"/>
      <c r="LU48" s="117"/>
      <c r="LV48" s="117"/>
      <c r="LW48" s="117"/>
      <c r="LX48" s="117"/>
      <c r="LY48" s="117"/>
      <c r="LZ48" s="117"/>
      <c r="MA48" s="117"/>
      <c r="MB48" s="117"/>
      <c r="MC48" s="117"/>
      <c r="MD48" s="117"/>
      <c r="ME48" s="117"/>
      <c r="MF48" s="117"/>
      <c r="MG48" s="117"/>
      <c r="MH48" s="117"/>
      <c r="MI48" s="117"/>
      <c r="MJ48" s="117"/>
      <c r="MK48" s="117"/>
      <c r="ML48" s="117"/>
      <c r="MM48" s="117"/>
      <c r="MN48" s="117"/>
      <c r="MO48" s="117"/>
      <c r="MP48" s="117"/>
      <c r="MQ48" s="117"/>
      <c r="MR48" s="117"/>
      <c r="MS48" s="117"/>
      <c r="MT48" s="117"/>
      <c r="MU48" s="117"/>
      <c r="MV48" s="117"/>
      <c r="MW48" s="117"/>
      <c r="MX48" s="117"/>
      <c r="MY48" s="117"/>
      <c r="MZ48" s="117"/>
      <c r="NA48" s="117"/>
      <c r="NB48" s="117"/>
      <c r="NC48" s="117"/>
      <c r="ND48" s="117"/>
      <c r="NE48" s="117"/>
      <c r="NF48" s="117"/>
      <c r="NG48" s="117"/>
      <c r="NH48" s="117"/>
      <c r="NI48" s="117"/>
      <c r="NJ48" s="117"/>
      <c r="NK48" s="117"/>
      <c r="NL48" s="117"/>
      <c r="NM48" s="117"/>
      <c r="NN48" s="117"/>
      <c r="NO48" s="117"/>
      <c r="NP48" s="117"/>
      <c r="NQ48" s="117"/>
      <c r="NR48" s="117"/>
      <c r="NS48" s="117"/>
      <c r="NT48" s="117"/>
      <c r="NU48" s="117"/>
      <c r="NV48" s="117"/>
      <c r="NW48" s="117"/>
      <c r="NX48" s="117"/>
      <c r="NY48" s="117"/>
      <c r="NZ48" s="117"/>
      <c r="OA48" s="117"/>
      <c r="OB48" s="117"/>
      <c r="OC48" s="117"/>
      <c r="OD48" s="117"/>
      <c r="OE48" s="117"/>
      <c r="OF48" s="117"/>
      <c r="OG48" s="117"/>
      <c r="OH48" s="117"/>
      <c r="OI48" s="117"/>
      <c r="OJ48" s="117"/>
      <c r="OK48" s="117"/>
      <c r="OL48" s="117"/>
      <c r="OM48" s="117"/>
      <c r="ON48" s="117"/>
      <c r="OO48" s="117"/>
      <c r="OP48" s="117"/>
      <c r="OQ48" s="117"/>
      <c r="OR48" s="117"/>
      <c r="OS48" s="117"/>
      <c r="OT48" s="117"/>
      <c r="OU48" s="117"/>
      <c r="OV48" s="117"/>
      <c r="OW48" s="117"/>
      <c r="OX48" s="117"/>
      <c r="OY48" s="117"/>
      <c r="OZ48" s="117"/>
      <c r="PA48" s="117"/>
      <c r="PB48" s="117"/>
      <c r="PC48" s="117"/>
      <c r="PD48" s="117"/>
      <c r="PE48" s="117"/>
      <c r="PF48" s="117"/>
      <c r="PG48" s="117"/>
      <c r="PH48" s="117"/>
      <c r="PI48" s="117"/>
      <c r="PJ48" s="117"/>
      <c r="PK48" s="117"/>
      <c r="PL48" s="117"/>
      <c r="PM48" s="117"/>
      <c r="PN48" s="117"/>
      <c r="PO48" s="117"/>
      <c r="PP48" s="117"/>
      <c r="PQ48" s="117"/>
      <c r="PR48" s="117"/>
      <c r="PS48" s="117"/>
      <c r="PT48" s="117"/>
      <c r="PU48" s="117"/>
      <c r="PV48" s="117"/>
      <c r="PW48" s="117"/>
      <c r="PX48" s="117"/>
      <c r="PY48" s="117"/>
      <c r="PZ48" s="117"/>
      <c r="QA48" s="117"/>
      <c r="QB48" s="117"/>
      <c r="QC48" s="117"/>
      <c r="QD48" s="117"/>
      <c r="QE48" s="117"/>
      <c r="QF48" s="117"/>
      <c r="QG48" s="117"/>
      <c r="QH48" s="117"/>
      <c r="QI48" s="117"/>
      <c r="QJ48" s="117"/>
      <c r="QK48" s="117"/>
      <c r="QL48" s="117"/>
      <c r="QM48" s="117"/>
      <c r="QN48" s="117"/>
      <c r="QO48" s="117"/>
      <c r="QP48" s="117"/>
      <c r="QQ48" s="117"/>
      <c r="QR48" s="117"/>
      <c r="QS48" s="117"/>
      <c r="QT48" s="117"/>
      <c r="QU48" s="117"/>
      <c r="QV48" s="117"/>
      <c r="QW48" s="117"/>
      <c r="QX48" s="117"/>
      <c r="QY48" s="117"/>
      <c r="QZ48" s="117"/>
      <c r="RA48" s="117"/>
      <c r="RB48" s="117"/>
      <c r="RC48" s="117"/>
      <c r="RD48" s="117"/>
      <c r="RE48" s="117"/>
      <c r="RF48" s="117"/>
      <c r="RG48" s="117"/>
      <c r="RH48" s="117"/>
      <c r="RI48" s="117"/>
      <c r="RJ48" s="117"/>
      <c r="RK48" s="117"/>
      <c r="RL48" s="117"/>
      <c r="RM48" s="117"/>
      <c r="RN48" s="117"/>
      <c r="RO48" s="117"/>
      <c r="RP48" s="117"/>
      <c r="RQ48" s="117"/>
      <c r="RR48" s="117"/>
      <c r="RS48" s="117"/>
      <c r="RT48" s="117"/>
      <c r="RU48" s="117"/>
      <c r="RV48" s="117"/>
      <c r="RW48" s="117"/>
      <c r="RX48" s="117"/>
      <c r="RY48" s="117"/>
      <c r="RZ48" s="117"/>
      <c r="SA48" s="117"/>
      <c r="SB48" s="117"/>
      <c r="SC48" s="117"/>
      <c r="SD48" s="117"/>
      <c r="SE48" s="117"/>
      <c r="SF48" s="117"/>
      <c r="SG48" s="117"/>
      <c r="SH48" s="117"/>
      <c r="SI48" s="117"/>
      <c r="SJ48" s="117"/>
      <c r="SK48" s="117"/>
      <c r="SL48" s="117"/>
      <c r="SM48" s="117"/>
      <c r="SN48" s="117"/>
      <c r="SO48" s="117"/>
      <c r="SP48" s="117"/>
      <c r="SQ48" s="117"/>
      <c r="SR48" s="117"/>
      <c r="SS48" s="117"/>
      <c r="ST48" s="117"/>
      <c r="SU48" s="117"/>
      <c r="SV48" s="117"/>
      <c r="SW48" s="117"/>
      <c r="SX48" s="117"/>
      <c r="SY48" s="117"/>
      <c r="SZ48" s="117"/>
      <c r="TA48" s="117"/>
      <c r="TB48" s="117"/>
      <c r="TC48" s="117"/>
      <c r="TD48" s="117"/>
      <c r="TE48" s="117"/>
      <c r="TF48" s="117"/>
      <c r="TG48" s="117"/>
      <c r="TH48" s="117"/>
      <c r="TI48" s="117"/>
      <c r="TJ48" s="117"/>
      <c r="TK48" s="117"/>
      <c r="TL48" s="117"/>
      <c r="TM48" s="117"/>
      <c r="TN48" s="117"/>
      <c r="TO48" s="117"/>
      <c r="TP48" s="117"/>
      <c r="TQ48" s="117"/>
      <c r="TR48" s="117"/>
      <c r="TS48" s="117"/>
      <c r="TT48" s="117"/>
      <c r="TU48" s="117"/>
      <c r="TV48" s="117"/>
      <c r="TW48" s="117"/>
      <c r="TX48" s="117"/>
      <c r="TY48" s="117"/>
      <c r="TZ48" s="117"/>
      <c r="UA48" s="117"/>
      <c r="UB48" s="117"/>
      <c r="UC48" s="117"/>
      <c r="UD48" s="117"/>
      <c r="UE48" s="117"/>
      <c r="UF48" s="117"/>
      <c r="UG48" s="117"/>
      <c r="UH48" s="117"/>
      <c r="UI48" s="117"/>
      <c r="UJ48" s="117"/>
      <c r="UK48" s="117"/>
      <c r="UL48" s="117"/>
      <c r="UM48" s="117"/>
      <c r="UN48" s="117"/>
      <c r="UO48" s="117"/>
      <c r="UP48" s="117"/>
      <c r="UQ48" s="117"/>
      <c r="UR48" s="117"/>
      <c r="US48" s="117"/>
      <c r="UT48" s="117"/>
      <c r="UU48" s="117"/>
      <c r="UV48" s="117"/>
      <c r="UW48" s="117"/>
      <c r="UX48" s="117"/>
      <c r="UY48" s="117"/>
      <c r="UZ48" s="117"/>
      <c r="VA48" s="117"/>
      <c r="VB48" s="117"/>
      <c r="VC48" s="117"/>
      <c r="VD48" s="117"/>
      <c r="VE48" s="117"/>
      <c r="VF48" s="117"/>
      <c r="VG48" s="117"/>
      <c r="VH48" s="117"/>
      <c r="VI48" s="117"/>
      <c r="VJ48" s="117"/>
      <c r="VK48" s="117"/>
      <c r="VL48" s="117"/>
      <c r="VM48" s="117"/>
      <c r="VN48" s="117"/>
      <c r="VO48" s="117"/>
      <c r="VP48" s="117"/>
      <c r="VQ48" s="117"/>
      <c r="VR48" s="117"/>
      <c r="VS48" s="117"/>
      <c r="VT48" s="117"/>
      <c r="VU48" s="117"/>
      <c r="VV48" s="117"/>
      <c r="VW48" s="117"/>
      <c r="VX48" s="117"/>
      <c r="VY48" s="117"/>
      <c r="VZ48" s="117"/>
      <c r="WA48" s="117"/>
      <c r="WB48" s="117"/>
      <c r="WC48" s="117"/>
      <c r="WD48" s="117"/>
      <c r="WE48" s="117"/>
      <c r="WF48" s="117"/>
      <c r="WG48" s="117"/>
      <c r="WH48" s="117"/>
      <c r="WI48" s="117"/>
      <c r="WJ48" s="117"/>
      <c r="WK48" s="117"/>
      <c r="WL48" s="117"/>
      <c r="WM48" s="117"/>
      <c r="WN48" s="117"/>
      <c r="WO48" s="117"/>
      <c r="WP48" s="117"/>
      <c r="WQ48" s="117"/>
      <c r="WR48" s="117"/>
      <c r="WS48" s="117"/>
      <c r="WT48" s="117"/>
      <c r="WU48" s="117"/>
      <c r="WV48" s="117"/>
      <c r="WW48" s="117"/>
      <c r="WX48" s="117"/>
      <c r="WY48" s="117"/>
      <c r="WZ48" s="117"/>
      <c r="XA48" s="117"/>
      <c r="XB48" s="117"/>
      <c r="XC48" s="117"/>
      <c r="XD48" s="117"/>
      <c r="XE48" s="117"/>
      <c r="XF48" s="117"/>
      <c r="XG48" s="117"/>
      <c r="XH48" s="117"/>
      <c r="XI48" s="117"/>
      <c r="XJ48" s="117"/>
      <c r="XK48" s="117"/>
      <c r="XL48" s="117"/>
      <c r="XM48" s="117"/>
      <c r="XN48" s="117"/>
      <c r="XO48" s="117"/>
      <c r="XP48" s="117"/>
      <c r="XQ48" s="117"/>
      <c r="XR48" s="117"/>
      <c r="XS48" s="117"/>
      <c r="XT48" s="117"/>
      <c r="XU48" s="117"/>
      <c r="XV48" s="117"/>
      <c r="XW48" s="117"/>
      <c r="XX48" s="117"/>
      <c r="XY48" s="117"/>
      <c r="XZ48" s="117"/>
      <c r="YA48" s="117"/>
      <c r="YB48" s="117"/>
      <c r="YC48" s="117"/>
      <c r="YD48" s="117"/>
      <c r="YE48" s="117"/>
      <c r="YF48" s="117"/>
      <c r="YG48" s="117"/>
      <c r="YH48" s="117"/>
      <c r="YI48" s="117"/>
      <c r="YJ48" s="117"/>
      <c r="YK48" s="117"/>
      <c r="YL48" s="117"/>
      <c r="YM48" s="117"/>
      <c r="YN48" s="117"/>
      <c r="YO48" s="117"/>
      <c r="YP48" s="117"/>
      <c r="YQ48" s="117"/>
      <c r="YR48" s="117"/>
      <c r="YS48" s="117"/>
      <c r="YT48" s="117"/>
      <c r="YU48" s="117"/>
      <c r="YV48" s="117"/>
      <c r="YW48" s="117"/>
      <c r="YX48" s="117"/>
      <c r="YY48" s="117"/>
      <c r="YZ48" s="117"/>
      <c r="ZA48" s="117"/>
      <c r="ZB48" s="117"/>
      <c r="ZC48" s="117"/>
      <c r="ZD48" s="117"/>
      <c r="ZE48" s="117"/>
      <c r="ZF48" s="117"/>
      <c r="ZG48" s="117"/>
      <c r="ZH48" s="117"/>
      <c r="ZI48" s="117"/>
      <c r="ZJ48" s="117"/>
      <c r="ZK48" s="117"/>
      <c r="ZL48" s="117"/>
      <c r="ZM48" s="117"/>
      <c r="ZN48" s="117"/>
      <c r="ZO48" s="117"/>
      <c r="ZP48" s="117"/>
      <c r="ZQ48" s="117"/>
      <c r="ZR48" s="117"/>
      <c r="ZS48" s="117"/>
      <c r="ZT48" s="117"/>
      <c r="ZU48" s="117"/>
      <c r="ZV48" s="117"/>
      <c r="ZW48" s="117"/>
      <c r="ZX48" s="117"/>
      <c r="ZY48" s="117"/>
      <c r="ZZ48" s="117"/>
      <c r="AAA48" s="117"/>
      <c r="AAB48" s="117"/>
      <c r="AAC48" s="117"/>
      <c r="AAD48" s="117"/>
      <c r="AAE48" s="117"/>
      <c r="AAF48" s="117"/>
      <c r="AAG48" s="117"/>
      <c r="AAH48" s="117"/>
      <c r="AAI48" s="117"/>
      <c r="AAJ48" s="117"/>
      <c r="AAK48" s="117"/>
      <c r="AAL48" s="117"/>
      <c r="AAM48" s="117"/>
      <c r="AAN48" s="117"/>
      <c r="AAO48" s="117"/>
      <c r="AAP48" s="117"/>
      <c r="AAQ48" s="117"/>
      <c r="AAR48" s="117"/>
      <c r="AAS48" s="117"/>
      <c r="AAT48" s="117"/>
      <c r="AAU48" s="117"/>
      <c r="AAV48" s="117"/>
      <c r="AAW48" s="117"/>
      <c r="AAX48" s="117"/>
      <c r="AAY48" s="117"/>
      <c r="AAZ48" s="117"/>
      <c r="ABA48" s="117"/>
      <c r="ABB48" s="117"/>
      <c r="ABC48" s="117"/>
      <c r="ABD48" s="117"/>
      <c r="ABE48" s="117"/>
      <c r="ABF48" s="117"/>
      <c r="ABG48" s="117"/>
      <c r="ABH48" s="117"/>
      <c r="ABI48" s="117"/>
      <c r="ABJ48" s="117"/>
      <c r="ABK48" s="117"/>
      <c r="ABL48" s="117"/>
      <c r="ABM48" s="117"/>
      <c r="ABN48" s="117"/>
      <c r="ABO48" s="117"/>
      <c r="ABP48" s="117"/>
      <c r="ABQ48" s="117"/>
      <c r="ABR48" s="117"/>
      <c r="ABS48" s="117"/>
      <c r="ABT48" s="117"/>
      <c r="ABU48" s="117"/>
      <c r="ABV48" s="117"/>
      <c r="ABW48" s="117"/>
      <c r="ABX48" s="117"/>
      <c r="ABY48" s="117"/>
      <c r="ABZ48" s="117"/>
      <c r="ACA48" s="117"/>
      <c r="ACB48" s="117"/>
      <c r="ACC48" s="117"/>
      <c r="ACD48" s="117"/>
      <c r="ACE48" s="117"/>
      <c r="ACF48" s="117"/>
      <c r="ACG48" s="117"/>
      <c r="ACH48" s="117"/>
      <c r="ACI48" s="117"/>
      <c r="ACJ48" s="117"/>
      <c r="ACK48" s="117"/>
      <c r="ACL48" s="117"/>
      <c r="ACM48" s="117"/>
      <c r="ACN48" s="117"/>
      <c r="ACO48" s="117"/>
      <c r="ACP48" s="117"/>
      <c r="ACQ48" s="117"/>
      <c r="ACR48" s="117"/>
      <c r="ACS48" s="117"/>
      <c r="ACT48" s="117"/>
      <c r="ACU48" s="117"/>
      <c r="ACV48" s="117"/>
      <c r="ACW48" s="117"/>
      <c r="ACX48" s="117"/>
      <c r="ACY48" s="117"/>
      <c r="ACZ48" s="117"/>
      <c r="ADA48" s="117"/>
      <c r="ADB48" s="117"/>
      <c r="ADC48" s="117"/>
      <c r="ADD48" s="117"/>
      <c r="ADE48" s="117"/>
      <c r="ADF48" s="117"/>
      <c r="ADG48" s="117"/>
      <c r="ADH48" s="117"/>
      <c r="ADI48" s="117"/>
      <c r="ADJ48" s="117"/>
      <c r="ADK48" s="117"/>
      <c r="ADL48" s="117"/>
      <c r="ADM48" s="117"/>
      <c r="ADN48" s="117"/>
      <c r="ADO48" s="117"/>
      <c r="ADP48" s="117"/>
      <c r="ADQ48" s="117"/>
      <c r="ADR48" s="117"/>
      <c r="ADS48" s="117"/>
      <c r="ADT48" s="117"/>
      <c r="ADU48" s="117"/>
      <c r="ADV48" s="117"/>
      <c r="ADW48" s="117"/>
      <c r="ADX48" s="117"/>
      <c r="ADY48" s="117"/>
      <c r="ADZ48" s="117"/>
      <c r="AEA48" s="117"/>
      <c r="AEB48" s="117"/>
      <c r="AEC48" s="117"/>
      <c r="AED48" s="117"/>
      <c r="AEE48" s="117"/>
      <c r="AEF48" s="117"/>
      <c r="AEG48" s="117"/>
      <c r="AEH48" s="117"/>
      <c r="AEI48" s="117"/>
      <c r="AEJ48" s="117"/>
      <c r="AEK48" s="117"/>
      <c r="AEL48" s="117"/>
      <c r="AEM48" s="117"/>
      <c r="AEN48" s="117"/>
      <c r="AEO48" s="117"/>
      <c r="AEP48" s="117"/>
      <c r="AEQ48" s="117"/>
      <c r="AER48" s="117"/>
      <c r="AES48" s="117"/>
      <c r="AET48" s="117"/>
      <c r="AEU48" s="117"/>
      <c r="AEV48" s="117"/>
      <c r="AEW48" s="117"/>
      <c r="AEX48" s="117"/>
      <c r="AEY48" s="117"/>
      <c r="AEZ48" s="117"/>
      <c r="AFA48" s="117"/>
      <c r="AFB48" s="117"/>
      <c r="AFC48" s="117"/>
      <c r="AFD48" s="117"/>
      <c r="AFE48" s="117"/>
      <c r="AFF48" s="117"/>
      <c r="AFG48" s="117"/>
      <c r="AFH48" s="117"/>
      <c r="AFI48" s="117"/>
      <c r="AFJ48" s="117"/>
      <c r="AFK48" s="117"/>
      <c r="AFL48" s="117"/>
      <c r="AFM48" s="117"/>
      <c r="AFN48" s="117"/>
      <c r="AFO48" s="117"/>
      <c r="AFP48" s="117"/>
      <c r="AFQ48" s="117"/>
      <c r="AFR48" s="117"/>
      <c r="AFS48" s="117"/>
      <c r="AFT48" s="117"/>
      <c r="AFU48" s="117"/>
      <c r="AFV48" s="117"/>
      <c r="AFW48" s="117"/>
      <c r="AFX48" s="117"/>
      <c r="AFY48" s="117"/>
      <c r="AFZ48" s="117"/>
      <c r="AGA48" s="117"/>
      <c r="AGB48" s="117"/>
      <c r="AGC48" s="117"/>
      <c r="AGD48" s="117"/>
      <c r="AGE48" s="117"/>
      <c r="AGF48" s="117"/>
      <c r="AGG48" s="117"/>
      <c r="AGH48" s="117"/>
      <c r="AGI48" s="117"/>
      <c r="AGJ48" s="117"/>
      <c r="AGK48" s="117"/>
      <c r="AGL48" s="117"/>
      <c r="AGM48" s="117"/>
      <c r="AGN48" s="117"/>
      <c r="AGO48" s="117"/>
      <c r="AGP48" s="117"/>
      <c r="AGQ48" s="117"/>
      <c r="AGR48" s="117"/>
      <c r="AGS48" s="117"/>
      <c r="AGT48" s="117"/>
      <c r="AGU48" s="117"/>
      <c r="AGV48" s="117"/>
      <c r="AGW48" s="117"/>
      <c r="AGX48" s="117"/>
      <c r="AGY48" s="117"/>
      <c r="AGZ48" s="117"/>
      <c r="AHA48" s="117"/>
      <c r="AHB48" s="117"/>
      <c r="AHC48" s="117"/>
      <c r="AHD48" s="117"/>
      <c r="AHE48" s="117"/>
      <c r="AHF48" s="117"/>
      <c r="AHG48" s="117"/>
      <c r="AHH48" s="117"/>
      <c r="AHI48" s="117"/>
      <c r="AHJ48" s="117"/>
      <c r="AHK48" s="117"/>
      <c r="AHL48" s="117"/>
      <c r="AHM48" s="117"/>
      <c r="AHN48" s="117"/>
      <c r="AHO48" s="117"/>
      <c r="AHP48" s="117"/>
      <c r="AHQ48" s="117"/>
      <c r="AHR48" s="117"/>
      <c r="AHS48" s="117"/>
      <c r="AHT48" s="117"/>
      <c r="AHU48" s="117"/>
      <c r="AHV48" s="117"/>
      <c r="AHW48" s="117"/>
      <c r="AHX48" s="117"/>
      <c r="AHY48" s="117"/>
      <c r="AHZ48" s="117"/>
      <c r="AIA48" s="117"/>
      <c r="AIB48" s="117"/>
      <c r="AIC48" s="117"/>
      <c r="AID48" s="117"/>
      <c r="AIE48" s="117"/>
      <c r="AIF48" s="117"/>
      <c r="AIG48" s="117"/>
      <c r="AIH48" s="117"/>
      <c r="AII48" s="117"/>
      <c r="AIJ48" s="117"/>
      <c r="AIK48" s="117"/>
      <c r="AIL48" s="117"/>
      <c r="AIM48" s="117"/>
      <c r="AIN48" s="117"/>
      <c r="AIO48" s="117"/>
      <c r="AIP48" s="117"/>
      <c r="AIQ48" s="117"/>
      <c r="AIR48" s="117"/>
      <c r="AIS48" s="117"/>
      <c r="AIT48" s="117"/>
      <c r="AIU48" s="117"/>
      <c r="AIV48" s="117"/>
      <c r="AIW48" s="117"/>
      <c r="AIX48" s="117"/>
      <c r="AIY48" s="117"/>
      <c r="AIZ48" s="117"/>
      <c r="AJA48" s="117"/>
      <c r="AJB48" s="117"/>
      <c r="AJC48" s="117"/>
      <c r="AJD48" s="117"/>
      <c r="AJE48" s="117"/>
      <c r="AJF48" s="117"/>
      <c r="AJG48" s="117"/>
      <c r="AJH48" s="117"/>
      <c r="AJI48" s="117"/>
      <c r="AJJ48" s="117"/>
      <c r="AJK48" s="117"/>
      <c r="AJL48" s="117"/>
      <c r="AJM48" s="117"/>
      <c r="AJN48" s="117"/>
      <c r="AJO48" s="117"/>
      <c r="AJP48" s="117"/>
      <c r="AJQ48" s="117"/>
      <c r="AJR48" s="117"/>
      <c r="AJS48" s="117"/>
      <c r="AJT48" s="117"/>
      <c r="AJU48" s="117"/>
      <c r="AJV48" s="117"/>
      <c r="AJW48" s="117"/>
      <c r="AJX48" s="117"/>
      <c r="AJY48" s="117"/>
      <c r="AJZ48" s="117"/>
      <c r="AKA48" s="117"/>
      <c r="AKB48" s="117"/>
      <c r="AKC48" s="117"/>
      <c r="AKD48" s="117"/>
      <c r="AKE48" s="117"/>
      <c r="AKF48" s="117"/>
      <c r="AKG48" s="117"/>
      <c r="AKH48" s="117"/>
      <c r="AKI48" s="117"/>
      <c r="AKJ48" s="117"/>
      <c r="AKK48" s="117"/>
      <c r="AKL48" s="117"/>
      <c r="AKM48" s="117"/>
      <c r="AKN48" s="117"/>
      <c r="AKO48" s="117"/>
      <c r="AKP48" s="117"/>
      <c r="AKQ48" s="117"/>
      <c r="AKR48" s="117"/>
      <c r="AKS48" s="117"/>
      <c r="AKT48" s="117"/>
      <c r="AKU48" s="117"/>
      <c r="AKV48" s="117"/>
      <c r="AKW48" s="117"/>
      <c r="AKX48" s="117"/>
      <c r="AKY48" s="117"/>
      <c r="AKZ48" s="117"/>
      <c r="ALA48" s="117"/>
      <c r="ALB48" s="117"/>
      <c r="ALC48" s="117"/>
      <c r="ALD48" s="117"/>
      <c r="ALE48" s="117"/>
      <c r="ALF48" s="117"/>
      <c r="ALG48" s="117"/>
      <c r="ALH48" s="117"/>
      <c r="ALI48" s="117"/>
      <c r="ALJ48" s="117"/>
      <c r="ALK48" s="117"/>
      <c r="ALL48" s="117"/>
      <c r="ALM48" s="117"/>
      <c r="ALN48" s="117"/>
      <c r="ALO48" s="117"/>
      <c r="ALP48" s="117"/>
      <c r="ALQ48" s="117"/>
      <c r="ALR48" s="117"/>
      <c r="ALS48" s="117"/>
      <c r="ALT48" s="117"/>
      <c r="ALU48" s="117"/>
      <c r="ALV48" s="117"/>
      <c r="ALW48" s="117"/>
      <c r="ALX48" s="117"/>
      <c r="ALY48" s="117"/>
      <c r="ALZ48" s="117"/>
      <c r="AMA48" s="117"/>
      <c r="AMB48" s="117"/>
      <c r="AMC48" s="117"/>
      <c r="AMD48" s="117"/>
      <c r="AME48" s="117"/>
      <c r="AMF48" s="117"/>
      <c r="AMG48" s="117"/>
      <c r="AMH48" s="117"/>
      <c r="AMI48" s="117"/>
      <c r="AMJ48" s="117"/>
      <c r="AMK48" s="117"/>
      <c r="AML48" s="117"/>
    </row>
    <row r="49" spans="1:1026" ht="15.75">
      <c r="A49" s="784" t="s">
        <v>1450</v>
      </c>
      <c r="B49" s="784"/>
      <c r="C49" s="784"/>
      <c r="D49" s="784"/>
      <c r="E49" s="784"/>
      <c r="F49" s="784"/>
      <c r="G49" s="784"/>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c r="DA49" s="117"/>
      <c r="DB49" s="117"/>
      <c r="DC49" s="117"/>
      <c r="DD49" s="117"/>
      <c r="DE49" s="117"/>
      <c r="DF49" s="117"/>
      <c r="DG49" s="117"/>
      <c r="DH49" s="117"/>
      <c r="DI49" s="117"/>
      <c r="DJ49" s="117"/>
      <c r="DK49" s="117"/>
      <c r="DL49" s="117"/>
      <c r="DM49" s="117"/>
      <c r="DN49" s="117"/>
      <c r="DO49" s="117"/>
      <c r="DP49" s="117"/>
      <c r="DQ49" s="117"/>
      <c r="DR49" s="117"/>
      <c r="DS49" s="117"/>
      <c r="DT49" s="117"/>
      <c r="DU49" s="117"/>
      <c r="DV49" s="117"/>
      <c r="DW49" s="117"/>
      <c r="DX49" s="117"/>
      <c r="DY49" s="117"/>
      <c r="DZ49" s="117"/>
      <c r="EA49" s="117"/>
      <c r="EB49" s="117"/>
      <c r="EC49" s="117"/>
      <c r="ED49" s="117"/>
      <c r="EE49" s="117"/>
      <c r="EF49" s="117"/>
      <c r="EG49" s="117"/>
      <c r="EH49" s="117"/>
      <c r="EI49" s="117"/>
      <c r="EJ49" s="117"/>
      <c r="EK49" s="117"/>
      <c r="EL49" s="117"/>
      <c r="EM49" s="117"/>
      <c r="EN49" s="117"/>
      <c r="EO49" s="117"/>
      <c r="EP49" s="117"/>
      <c r="EQ49" s="117"/>
      <c r="ER49" s="117"/>
      <c r="ES49" s="117"/>
      <c r="ET49" s="117"/>
      <c r="EU49" s="117"/>
      <c r="EV49" s="117"/>
      <c r="EW49" s="117"/>
      <c r="EX49" s="117"/>
      <c r="EY49" s="117"/>
      <c r="EZ49" s="117"/>
      <c r="FA49" s="117"/>
      <c r="FB49" s="117"/>
      <c r="FC49" s="117"/>
      <c r="FD49" s="117"/>
      <c r="FE49" s="117"/>
      <c r="FF49" s="117"/>
      <c r="FG49" s="117"/>
      <c r="FH49" s="117"/>
      <c r="FI49" s="117"/>
      <c r="FJ49" s="117"/>
      <c r="FK49" s="117"/>
      <c r="FL49" s="117"/>
      <c r="FM49" s="117"/>
      <c r="FN49" s="117"/>
      <c r="FO49" s="117"/>
      <c r="FP49" s="117"/>
      <c r="FQ49" s="117"/>
      <c r="FR49" s="117"/>
      <c r="FS49" s="117"/>
      <c r="FT49" s="117"/>
      <c r="FU49" s="117"/>
      <c r="FV49" s="117"/>
      <c r="FW49" s="117"/>
      <c r="FX49" s="117"/>
      <c r="FY49" s="117"/>
      <c r="FZ49" s="117"/>
      <c r="GA49" s="117"/>
      <c r="GB49" s="117"/>
      <c r="GC49" s="117"/>
      <c r="GD49" s="117"/>
      <c r="GE49" s="117"/>
      <c r="GF49" s="117"/>
      <c r="GG49" s="117"/>
      <c r="GH49" s="117"/>
      <c r="GI49" s="117"/>
      <c r="GJ49" s="117"/>
      <c r="GK49" s="117"/>
      <c r="GL49" s="117"/>
      <c r="GM49" s="117"/>
      <c r="GN49" s="117"/>
      <c r="GO49" s="117"/>
      <c r="GP49" s="117"/>
      <c r="GQ49" s="117"/>
      <c r="GR49" s="117"/>
      <c r="GS49" s="117"/>
      <c r="GT49" s="117"/>
      <c r="GU49" s="117"/>
      <c r="GV49" s="117"/>
      <c r="GW49" s="117"/>
      <c r="GX49" s="117"/>
      <c r="GY49" s="117"/>
      <c r="GZ49" s="117"/>
      <c r="HA49" s="117"/>
      <c r="HB49" s="117"/>
      <c r="HC49" s="117"/>
      <c r="HD49" s="117"/>
      <c r="HE49" s="117"/>
      <c r="HF49" s="117"/>
      <c r="HG49" s="117"/>
      <c r="HH49" s="117"/>
      <c r="HI49" s="117"/>
      <c r="HJ49" s="117"/>
      <c r="HK49" s="117"/>
      <c r="HL49" s="117"/>
      <c r="HM49" s="117"/>
      <c r="HN49" s="117"/>
      <c r="HO49" s="117"/>
      <c r="HP49" s="117"/>
      <c r="HQ49" s="117"/>
      <c r="HR49" s="117"/>
      <c r="HS49" s="117"/>
      <c r="HT49" s="117"/>
      <c r="HU49" s="117"/>
      <c r="HV49" s="117"/>
      <c r="HW49" s="117"/>
      <c r="HX49" s="117"/>
      <c r="HY49" s="117"/>
      <c r="HZ49" s="117"/>
      <c r="IA49" s="117"/>
      <c r="IB49" s="117"/>
      <c r="IC49" s="117"/>
      <c r="ID49" s="117"/>
      <c r="IE49" s="117"/>
      <c r="IF49" s="117"/>
      <c r="IG49" s="117"/>
      <c r="IH49" s="117"/>
      <c r="II49" s="117"/>
      <c r="IJ49" s="117"/>
      <c r="IK49" s="117"/>
      <c r="IL49" s="117"/>
      <c r="IM49" s="117"/>
      <c r="IN49" s="117"/>
      <c r="IO49" s="117"/>
      <c r="IP49" s="117"/>
      <c r="IQ49" s="117"/>
      <c r="IR49" s="117"/>
      <c r="IS49" s="117"/>
      <c r="IT49" s="117"/>
      <c r="IU49" s="117"/>
      <c r="IV49" s="117"/>
      <c r="IW49" s="117"/>
      <c r="IX49" s="117"/>
      <c r="IY49" s="117"/>
      <c r="IZ49" s="117"/>
      <c r="JA49" s="117"/>
      <c r="JB49" s="117"/>
      <c r="JC49" s="117"/>
      <c r="JD49" s="117"/>
      <c r="JE49" s="117"/>
      <c r="JF49" s="117"/>
      <c r="JG49" s="117"/>
      <c r="JH49" s="117"/>
      <c r="JI49" s="117"/>
      <c r="JJ49" s="117"/>
      <c r="JK49" s="117"/>
      <c r="JL49" s="117"/>
      <c r="JM49" s="117"/>
      <c r="JN49" s="117"/>
      <c r="JO49" s="117"/>
      <c r="JP49" s="117"/>
      <c r="JQ49" s="117"/>
      <c r="JR49" s="117"/>
      <c r="JS49" s="117"/>
      <c r="JT49" s="117"/>
      <c r="JU49" s="117"/>
      <c r="JV49" s="117"/>
      <c r="JW49" s="117"/>
      <c r="JX49" s="117"/>
      <c r="JY49" s="117"/>
      <c r="JZ49" s="117"/>
      <c r="KA49" s="117"/>
      <c r="KB49" s="117"/>
      <c r="KC49" s="117"/>
      <c r="KD49" s="117"/>
      <c r="KE49" s="117"/>
      <c r="KF49" s="117"/>
      <c r="KG49" s="117"/>
      <c r="KH49" s="117"/>
      <c r="KI49" s="117"/>
      <c r="KJ49" s="117"/>
      <c r="KK49" s="117"/>
      <c r="KL49" s="117"/>
      <c r="KM49" s="117"/>
      <c r="KN49" s="117"/>
      <c r="KO49" s="117"/>
      <c r="KP49" s="117"/>
      <c r="KQ49" s="117"/>
      <c r="KR49" s="117"/>
      <c r="KS49" s="117"/>
      <c r="KT49" s="117"/>
      <c r="KU49" s="117"/>
      <c r="KV49" s="117"/>
      <c r="KW49" s="117"/>
      <c r="KX49" s="117"/>
      <c r="KY49" s="117"/>
      <c r="KZ49" s="117"/>
      <c r="LA49" s="117"/>
      <c r="LB49" s="117"/>
      <c r="LC49" s="117"/>
      <c r="LD49" s="117"/>
      <c r="LE49" s="117"/>
      <c r="LF49" s="117"/>
      <c r="LG49" s="117"/>
      <c r="LH49" s="117"/>
      <c r="LI49" s="117"/>
      <c r="LJ49" s="117"/>
      <c r="LK49" s="117"/>
      <c r="LL49" s="117"/>
      <c r="LM49" s="117"/>
      <c r="LN49" s="117"/>
      <c r="LO49" s="117"/>
      <c r="LP49" s="117"/>
      <c r="LQ49" s="117"/>
      <c r="LR49" s="117"/>
      <c r="LS49" s="117"/>
      <c r="LT49" s="117"/>
      <c r="LU49" s="117"/>
      <c r="LV49" s="117"/>
      <c r="LW49" s="117"/>
      <c r="LX49" s="117"/>
      <c r="LY49" s="117"/>
      <c r="LZ49" s="117"/>
      <c r="MA49" s="117"/>
      <c r="MB49" s="117"/>
      <c r="MC49" s="117"/>
      <c r="MD49" s="117"/>
      <c r="ME49" s="117"/>
      <c r="MF49" s="117"/>
      <c r="MG49" s="117"/>
      <c r="MH49" s="117"/>
      <c r="MI49" s="117"/>
      <c r="MJ49" s="117"/>
      <c r="MK49" s="117"/>
      <c r="ML49" s="117"/>
      <c r="MM49" s="117"/>
      <c r="MN49" s="117"/>
      <c r="MO49" s="117"/>
      <c r="MP49" s="117"/>
      <c r="MQ49" s="117"/>
      <c r="MR49" s="117"/>
      <c r="MS49" s="117"/>
      <c r="MT49" s="117"/>
      <c r="MU49" s="117"/>
      <c r="MV49" s="117"/>
      <c r="MW49" s="117"/>
      <c r="MX49" s="117"/>
      <c r="MY49" s="117"/>
      <c r="MZ49" s="117"/>
      <c r="NA49" s="117"/>
      <c r="NB49" s="117"/>
      <c r="NC49" s="117"/>
      <c r="ND49" s="117"/>
      <c r="NE49" s="117"/>
      <c r="NF49" s="117"/>
      <c r="NG49" s="117"/>
      <c r="NH49" s="117"/>
      <c r="NI49" s="117"/>
      <c r="NJ49" s="117"/>
      <c r="NK49" s="117"/>
      <c r="NL49" s="117"/>
      <c r="NM49" s="117"/>
      <c r="NN49" s="117"/>
      <c r="NO49" s="117"/>
      <c r="NP49" s="117"/>
      <c r="NQ49" s="117"/>
      <c r="NR49" s="117"/>
      <c r="NS49" s="117"/>
      <c r="NT49" s="117"/>
      <c r="NU49" s="117"/>
      <c r="NV49" s="117"/>
      <c r="NW49" s="117"/>
      <c r="NX49" s="117"/>
      <c r="NY49" s="117"/>
      <c r="NZ49" s="117"/>
      <c r="OA49" s="117"/>
      <c r="OB49" s="117"/>
      <c r="OC49" s="117"/>
      <c r="OD49" s="117"/>
      <c r="OE49" s="117"/>
      <c r="OF49" s="117"/>
      <c r="OG49" s="117"/>
      <c r="OH49" s="117"/>
      <c r="OI49" s="117"/>
      <c r="OJ49" s="117"/>
      <c r="OK49" s="117"/>
      <c r="OL49" s="117"/>
      <c r="OM49" s="117"/>
      <c r="ON49" s="117"/>
      <c r="OO49" s="117"/>
      <c r="OP49" s="117"/>
      <c r="OQ49" s="117"/>
      <c r="OR49" s="117"/>
      <c r="OS49" s="117"/>
      <c r="OT49" s="117"/>
      <c r="OU49" s="117"/>
      <c r="OV49" s="117"/>
      <c r="OW49" s="117"/>
      <c r="OX49" s="117"/>
      <c r="OY49" s="117"/>
      <c r="OZ49" s="117"/>
      <c r="PA49" s="117"/>
      <c r="PB49" s="117"/>
      <c r="PC49" s="117"/>
      <c r="PD49" s="117"/>
      <c r="PE49" s="117"/>
      <c r="PF49" s="117"/>
      <c r="PG49" s="117"/>
      <c r="PH49" s="117"/>
      <c r="PI49" s="117"/>
      <c r="PJ49" s="117"/>
      <c r="PK49" s="117"/>
      <c r="PL49" s="117"/>
      <c r="PM49" s="117"/>
      <c r="PN49" s="117"/>
      <c r="PO49" s="117"/>
      <c r="PP49" s="117"/>
      <c r="PQ49" s="117"/>
      <c r="PR49" s="117"/>
      <c r="PS49" s="117"/>
      <c r="PT49" s="117"/>
      <c r="PU49" s="117"/>
      <c r="PV49" s="117"/>
      <c r="PW49" s="117"/>
      <c r="PX49" s="117"/>
      <c r="PY49" s="117"/>
      <c r="PZ49" s="117"/>
      <c r="QA49" s="117"/>
      <c r="QB49" s="117"/>
      <c r="QC49" s="117"/>
      <c r="QD49" s="117"/>
      <c r="QE49" s="117"/>
      <c r="QF49" s="117"/>
      <c r="QG49" s="117"/>
      <c r="QH49" s="117"/>
      <c r="QI49" s="117"/>
      <c r="QJ49" s="117"/>
      <c r="QK49" s="117"/>
      <c r="QL49" s="117"/>
      <c r="QM49" s="117"/>
      <c r="QN49" s="117"/>
      <c r="QO49" s="117"/>
      <c r="QP49" s="117"/>
      <c r="QQ49" s="117"/>
      <c r="QR49" s="117"/>
      <c r="QS49" s="117"/>
      <c r="QT49" s="117"/>
      <c r="QU49" s="117"/>
      <c r="QV49" s="117"/>
      <c r="QW49" s="117"/>
      <c r="QX49" s="117"/>
      <c r="QY49" s="117"/>
      <c r="QZ49" s="117"/>
      <c r="RA49" s="117"/>
      <c r="RB49" s="117"/>
      <c r="RC49" s="117"/>
      <c r="RD49" s="117"/>
      <c r="RE49" s="117"/>
      <c r="RF49" s="117"/>
      <c r="RG49" s="117"/>
      <c r="RH49" s="117"/>
      <c r="RI49" s="117"/>
      <c r="RJ49" s="117"/>
      <c r="RK49" s="117"/>
      <c r="RL49" s="117"/>
      <c r="RM49" s="117"/>
      <c r="RN49" s="117"/>
      <c r="RO49" s="117"/>
      <c r="RP49" s="117"/>
      <c r="RQ49" s="117"/>
      <c r="RR49" s="117"/>
      <c r="RS49" s="117"/>
      <c r="RT49" s="117"/>
      <c r="RU49" s="117"/>
      <c r="RV49" s="117"/>
      <c r="RW49" s="117"/>
      <c r="RX49" s="117"/>
      <c r="RY49" s="117"/>
      <c r="RZ49" s="117"/>
      <c r="SA49" s="117"/>
      <c r="SB49" s="117"/>
      <c r="SC49" s="117"/>
      <c r="SD49" s="117"/>
      <c r="SE49" s="117"/>
      <c r="SF49" s="117"/>
      <c r="SG49" s="117"/>
      <c r="SH49" s="117"/>
      <c r="SI49" s="117"/>
      <c r="SJ49" s="117"/>
      <c r="SK49" s="117"/>
      <c r="SL49" s="117"/>
      <c r="SM49" s="117"/>
      <c r="SN49" s="117"/>
      <c r="SO49" s="117"/>
      <c r="SP49" s="117"/>
      <c r="SQ49" s="117"/>
      <c r="SR49" s="117"/>
      <c r="SS49" s="117"/>
      <c r="ST49" s="117"/>
      <c r="SU49" s="117"/>
      <c r="SV49" s="117"/>
      <c r="SW49" s="117"/>
      <c r="SX49" s="117"/>
      <c r="SY49" s="117"/>
      <c r="SZ49" s="117"/>
      <c r="TA49" s="117"/>
      <c r="TB49" s="117"/>
      <c r="TC49" s="117"/>
      <c r="TD49" s="117"/>
      <c r="TE49" s="117"/>
      <c r="TF49" s="117"/>
      <c r="TG49" s="117"/>
      <c r="TH49" s="117"/>
      <c r="TI49" s="117"/>
      <c r="TJ49" s="117"/>
      <c r="TK49" s="117"/>
      <c r="TL49" s="117"/>
      <c r="TM49" s="117"/>
      <c r="TN49" s="117"/>
      <c r="TO49" s="117"/>
      <c r="TP49" s="117"/>
      <c r="TQ49" s="117"/>
      <c r="TR49" s="117"/>
      <c r="TS49" s="117"/>
      <c r="TT49" s="117"/>
      <c r="TU49" s="117"/>
      <c r="TV49" s="117"/>
      <c r="TW49" s="117"/>
      <c r="TX49" s="117"/>
      <c r="TY49" s="117"/>
      <c r="TZ49" s="117"/>
      <c r="UA49" s="117"/>
      <c r="UB49" s="117"/>
      <c r="UC49" s="117"/>
      <c r="UD49" s="117"/>
      <c r="UE49" s="117"/>
      <c r="UF49" s="117"/>
      <c r="UG49" s="117"/>
      <c r="UH49" s="117"/>
      <c r="UI49" s="117"/>
      <c r="UJ49" s="117"/>
      <c r="UK49" s="117"/>
      <c r="UL49" s="117"/>
      <c r="UM49" s="117"/>
      <c r="UN49" s="117"/>
      <c r="UO49" s="117"/>
      <c r="UP49" s="117"/>
      <c r="UQ49" s="117"/>
      <c r="UR49" s="117"/>
      <c r="US49" s="117"/>
      <c r="UT49" s="117"/>
      <c r="UU49" s="117"/>
      <c r="UV49" s="117"/>
      <c r="UW49" s="117"/>
      <c r="UX49" s="117"/>
      <c r="UY49" s="117"/>
      <c r="UZ49" s="117"/>
      <c r="VA49" s="117"/>
      <c r="VB49" s="117"/>
      <c r="VC49" s="117"/>
      <c r="VD49" s="117"/>
      <c r="VE49" s="117"/>
      <c r="VF49" s="117"/>
      <c r="VG49" s="117"/>
      <c r="VH49" s="117"/>
      <c r="VI49" s="117"/>
      <c r="VJ49" s="117"/>
      <c r="VK49" s="117"/>
      <c r="VL49" s="117"/>
      <c r="VM49" s="117"/>
      <c r="VN49" s="117"/>
      <c r="VO49" s="117"/>
      <c r="VP49" s="117"/>
      <c r="VQ49" s="117"/>
      <c r="VR49" s="117"/>
      <c r="VS49" s="117"/>
      <c r="VT49" s="117"/>
      <c r="VU49" s="117"/>
      <c r="VV49" s="117"/>
      <c r="VW49" s="117"/>
      <c r="VX49" s="117"/>
      <c r="VY49" s="117"/>
      <c r="VZ49" s="117"/>
      <c r="WA49" s="117"/>
      <c r="WB49" s="117"/>
      <c r="WC49" s="117"/>
      <c r="WD49" s="117"/>
      <c r="WE49" s="117"/>
      <c r="WF49" s="117"/>
      <c r="WG49" s="117"/>
      <c r="WH49" s="117"/>
      <c r="WI49" s="117"/>
      <c r="WJ49" s="117"/>
      <c r="WK49" s="117"/>
      <c r="WL49" s="117"/>
      <c r="WM49" s="117"/>
      <c r="WN49" s="117"/>
      <c r="WO49" s="117"/>
      <c r="WP49" s="117"/>
      <c r="WQ49" s="117"/>
      <c r="WR49" s="117"/>
      <c r="WS49" s="117"/>
      <c r="WT49" s="117"/>
      <c r="WU49" s="117"/>
      <c r="WV49" s="117"/>
      <c r="WW49" s="117"/>
      <c r="WX49" s="117"/>
      <c r="WY49" s="117"/>
      <c r="WZ49" s="117"/>
      <c r="XA49" s="117"/>
      <c r="XB49" s="117"/>
      <c r="XC49" s="117"/>
      <c r="XD49" s="117"/>
      <c r="XE49" s="117"/>
      <c r="XF49" s="117"/>
      <c r="XG49" s="117"/>
      <c r="XH49" s="117"/>
      <c r="XI49" s="117"/>
      <c r="XJ49" s="117"/>
      <c r="XK49" s="117"/>
      <c r="XL49" s="117"/>
      <c r="XM49" s="117"/>
      <c r="XN49" s="117"/>
      <c r="XO49" s="117"/>
      <c r="XP49" s="117"/>
      <c r="XQ49" s="117"/>
      <c r="XR49" s="117"/>
      <c r="XS49" s="117"/>
      <c r="XT49" s="117"/>
      <c r="XU49" s="117"/>
      <c r="XV49" s="117"/>
      <c r="XW49" s="117"/>
      <c r="XX49" s="117"/>
      <c r="XY49" s="117"/>
      <c r="XZ49" s="117"/>
      <c r="YA49" s="117"/>
      <c r="YB49" s="117"/>
      <c r="YC49" s="117"/>
      <c r="YD49" s="117"/>
      <c r="YE49" s="117"/>
      <c r="YF49" s="117"/>
      <c r="YG49" s="117"/>
      <c r="YH49" s="117"/>
      <c r="YI49" s="117"/>
      <c r="YJ49" s="117"/>
      <c r="YK49" s="117"/>
      <c r="YL49" s="117"/>
      <c r="YM49" s="117"/>
      <c r="YN49" s="117"/>
      <c r="YO49" s="117"/>
      <c r="YP49" s="117"/>
      <c r="YQ49" s="117"/>
      <c r="YR49" s="117"/>
      <c r="YS49" s="117"/>
      <c r="YT49" s="117"/>
      <c r="YU49" s="117"/>
      <c r="YV49" s="117"/>
      <c r="YW49" s="117"/>
      <c r="YX49" s="117"/>
      <c r="YY49" s="117"/>
      <c r="YZ49" s="117"/>
      <c r="ZA49" s="117"/>
      <c r="ZB49" s="117"/>
      <c r="ZC49" s="117"/>
      <c r="ZD49" s="117"/>
      <c r="ZE49" s="117"/>
      <c r="ZF49" s="117"/>
      <c r="ZG49" s="117"/>
      <c r="ZH49" s="117"/>
      <c r="ZI49" s="117"/>
      <c r="ZJ49" s="117"/>
      <c r="ZK49" s="117"/>
      <c r="ZL49" s="117"/>
      <c r="ZM49" s="117"/>
      <c r="ZN49" s="117"/>
      <c r="ZO49" s="117"/>
      <c r="ZP49" s="117"/>
      <c r="ZQ49" s="117"/>
      <c r="ZR49" s="117"/>
      <c r="ZS49" s="117"/>
      <c r="ZT49" s="117"/>
      <c r="ZU49" s="117"/>
      <c r="ZV49" s="117"/>
      <c r="ZW49" s="117"/>
      <c r="ZX49" s="117"/>
      <c r="ZY49" s="117"/>
      <c r="ZZ49" s="117"/>
      <c r="AAA49" s="117"/>
      <c r="AAB49" s="117"/>
      <c r="AAC49" s="117"/>
      <c r="AAD49" s="117"/>
      <c r="AAE49" s="117"/>
      <c r="AAF49" s="117"/>
      <c r="AAG49" s="117"/>
      <c r="AAH49" s="117"/>
      <c r="AAI49" s="117"/>
      <c r="AAJ49" s="117"/>
      <c r="AAK49" s="117"/>
      <c r="AAL49" s="117"/>
      <c r="AAM49" s="117"/>
      <c r="AAN49" s="117"/>
      <c r="AAO49" s="117"/>
      <c r="AAP49" s="117"/>
      <c r="AAQ49" s="117"/>
      <c r="AAR49" s="117"/>
      <c r="AAS49" s="117"/>
      <c r="AAT49" s="117"/>
      <c r="AAU49" s="117"/>
      <c r="AAV49" s="117"/>
      <c r="AAW49" s="117"/>
      <c r="AAX49" s="117"/>
      <c r="AAY49" s="117"/>
      <c r="AAZ49" s="117"/>
      <c r="ABA49" s="117"/>
      <c r="ABB49" s="117"/>
      <c r="ABC49" s="117"/>
      <c r="ABD49" s="117"/>
      <c r="ABE49" s="117"/>
      <c r="ABF49" s="117"/>
      <c r="ABG49" s="117"/>
      <c r="ABH49" s="117"/>
      <c r="ABI49" s="117"/>
      <c r="ABJ49" s="117"/>
      <c r="ABK49" s="117"/>
      <c r="ABL49" s="117"/>
      <c r="ABM49" s="117"/>
      <c r="ABN49" s="117"/>
      <c r="ABO49" s="117"/>
      <c r="ABP49" s="117"/>
      <c r="ABQ49" s="117"/>
      <c r="ABR49" s="117"/>
      <c r="ABS49" s="117"/>
      <c r="ABT49" s="117"/>
      <c r="ABU49" s="117"/>
      <c r="ABV49" s="117"/>
      <c r="ABW49" s="117"/>
      <c r="ABX49" s="117"/>
      <c r="ABY49" s="117"/>
      <c r="ABZ49" s="117"/>
      <c r="ACA49" s="117"/>
      <c r="ACB49" s="117"/>
      <c r="ACC49" s="117"/>
      <c r="ACD49" s="117"/>
      <c r="ACE49" s="117"/>
      <c r="ACF49" s="117"/>
      <c r="ACG49" s="117"/>
      <c r="ACH49" s="117"/>
      <c r="ACI49" s="117"/>
      <c r="ACJ49" s="117"/>
      <c r="ACK49" s="117"/>
      <c r="ACL49" s="117"/>
      <c r="ACM49" s="117"/>
      <c r="ACN49" s="117"/>
      <c r="ACO49" s="117"/>
      <c r="ACP49" s="117"/>
      <c r="ACQ49" s="117"/>
      <c r="ACR49" s="117"/>
      <c r="ACS49" s="117"/>
      <c r="ACT49" s="117"/>
      <c r="ACU49" s="117"/>
      <c r="ACV49" s="117"/>
      <c r="ACW49" s="117"/>
      <c r="ACX49" s="117"/>
      <c r="ACY49" s="117"/>
      <c r="ACZ49" s="117"/>
      <c r="ADA49" s="117"/>
      <c r="ADB49" s="117"/>
      <c r="ADC49" s="117"/>
      <c r="ADD49" s="117"/>
      <c r="ADE49" s="117"/>
      <c r="ADF49" s="117"/>
      <c r="ADG49" s="117"/>
      <c r="ADH49" s="117"/>
      <c r="ADI49" s="117"/>
      <c r="ADJ49" s="117"/>
      <c r="ADK49" s="117"/>
      <c r="ADL49" s="117"/>
      <c r="ADM49" s="117"/>
      <c r="ADN49" s="117"/>
      <c r="ADO49" s="117"/>
      <c r="ADP49" s="117"/>
      <c r="ADQ49" s="117"/>
      <c r="ADR49" s="117"/>
      <c r="ADS49" s="117"/>
      <c r="ADT49" s="117"/>
      <c r="ADU49" s="117"/>
      <c r="ADV49" s="117"/>
      <c r="ADW49" s="117"/>
      <c r="ADX49" s="117"/>
      <c r="ADY49" s="117"/>
      <c r="ADZ49" s="117"/>
      <c r="AEA49" s="117"/>
      <c r="AEB49" s="117"/>
      <c r="AEC49" s="117"/>
      <c r="AED49" s="117"/>
      <c r="AEE49" s="117"/>
      <c r="AEF49" s="117"/>
      <c r="AEG49" s="117"/>
      <c r="AEH49" s="117"/>
      <c r="AEI49" s="117"/>
      <c r="AEJ49" s="117"/>
      <c r="AEK49" s="117"/>
      <c r="AEL49" s="117"/>
      <c r="AEM49" s="117"/>
      <c r="AEN49" s="117"/>
      <c r="AEO49" s="117"/>
      <c r="AEP49" s="117"/>
      <c r="AEQ49" s="117"/>
      <c r="AER49" s="117"/>
      <c r="AES49" s="117"/>
      <c r="AET49" s="117"/>
      <c r="AEU49" s="117"/>
      <c r="AEV49" s="117"/>
      <c r="AEW49" s="117"/>
      <c r="AEX49" s="117"/>
      <c r="AEY49" s="117"/>
      <c r="AEZ49" s="117"/>
      <c r="AFA49" s="117"/>
      <c r="AFB49" s="117"/>
      <c r="AFC49" s="117"/>
      <c r="AFD49" s="117"/>
      <c r="AFE49" s="117"/>
      <c r="AFF49" s="117"/>
      <c r="AFG49" s="117"/>
      <c r="AFH49" s="117"/>
      <c r="AFI49" s="117"/>
      <c r="AFJ49" s="117"/>
      <c r="AFK49" s="117"/>
      <c r="AFL49" s="117"/>
      <c r="AFM49" s="117"/>
      <c r="AFN49" s="117"/>
      <c r="AFO49" s="117"/>
      <c r="AFP49" s="117"/>
      <c r="AFQ49" s="117"/>
      <c r="AFR49" s="117"/>
      <c r="AFS49" s="117"/>
      <c r="AFT49" s="117"/>
      <c r="AFU49" s="117"/>
      <c r="AFV49" s="117"/>
      <c r="AFW49" s="117"/>
      <c r="AFX49" s="117"/>
      <c r="AFY49" s="117"/>
      <c r="AFZ49" s="117"/>
      <c r="AGA49" s="117"/>
      <c r="AGB49" s="117"/>
      <c r="AGC49" s="117"/>
      <c r="AGD49" s="117"/>
      <c r="AGE49" s="117"/>
      <c r="AGF49" s="117"/>
      <c r="AGG49" s="117"/>
      <c r="AGH49" s="117"/>
      <c r="AGI49" s="117"/>
      <c r="AGJ49" s="117"/>
      <c r="AGK49" s="117"/>
      <c r="AGL49" s="117"/>
      <c r="AGM49" s="117"/>
      <c r="AGN49" s="117"/>
      <c r="AGO49" s="117"/>
      <c r="AGP49" s="117"/>
      <c r="AGQ49" s="117"/>
      <c r="AGR49" s="117"/>
      <c r="AGS49" s="117"/>
      <c r="AGT49" s="117"/>
      <c r="AGU49" s="117"/>
      <c r="AGV49" s="117"/>
      <c r="AGW49" s="117"/>
      <c r="AGX49" s="117"/>
      <c r="AGY49" s="117"/>
      <c r="AGZ49" s="117"/>
      <c r="AHA49" s="117"/>
      <c r="AHB49" s="117"/>
      <c r="AHC49" s="117"/>
      <c r="AHD49" s="117"/>
      <c r="AHE49" s="117"/>
      <c r="AHF49" s="117"/>
      <c r="AHG49" s="117"/>
      <c r="AHH49" s="117"/>
      <c r="AHI49" s="117"/>
      <c r="AHJ49" s="117"/>
      <c r="AHK49" s="117"/>
      <c r="AHL49" s="117"/>
      <c r="AHM49" s="117"/>
      <c r="AHN49" s="117"/>
      <c r="AHO49" s="117"/>
      <c r="AHP49" s="117"/>
      <c r="AHQ49" s="117"/>
      <c r="AHR49" s="117"/>
      <c r="AHS49" s="117"/>
      <c r="AHT49" s="117"/>
      <c r="AHU49" s="117"/>
      <c r="AHV49" s="117"/>
      <c r="AHW49" s="117"/>
      <c r="AHX49" s="117"/>
      <c r="AHY49" s="117"/>
      <c r="AHZ49" s="117"/>
      <c r="AIA49" s="117"/>
      <c r="AIB49" s="117"/>
      <c r="AIC49" s="117"/>
      <c r="AID49" s="117"/>
      <c r="AIE49" s="117"/>
      <c r="AIF49" s="117"/>
      <c r="AIG49" s="117"/>
      <c r="AIH49" s="117"/>
      <c r="AII49" s="117"/>
      <c r="AIJ49" s="117"/>
      <c r="AIK49" s="117"/>
      <c r="AIL49" s="117"/>
      <c r="AIM49" s="117"/>
      <c r="AIN49" s="117"/>
      <c r="AIO49" s="117"/>
      <c r="AIP49" s="117"/>
      <c r="AIQ49" s="117"/>
      <c r="AIR49" s="117"/>
      <c r="AIS49" s="117"/>
      <c r="AIT49" s="117"/>
      <c r="AIU49" s="117"/>
      <c r="AIV49" s="117"/>
      <c r="AIW49" s="117"/>
      <c r="AIX49" s="117"/>
      <c r="AIY49" s="117"/>
      <c r="AIZ49" s="117"/>
      <c r="AJA49" s="117"/>
      <c r="AJB49" s="117"/>
      <c r="AJC49" s="117"/>
      <c r="AJD49" s="117"/>
      <c r="AJE49" s="117"/>
      <c r="AJF49" s="117"/>
      <c r="AJG49" s="117"/>
      <c r="AJH49" s="117"/>
      <c r="AJI49" s="117"/>
      <c r="AJJ49" s="117"/>
      <c r="AJK49" s="117"/>
      <c r="AJL49" s="117"/>
      <c r="AJM49" s="117"/>
      <c r="AJN49" s="117"/>
      <c r="AJO49" s="117"/>
      <c r="AJP49" s="117"/>
      <c r="AJQ49" s="117"/>
      <c r="AJR49" s="117"/>
      <c r="AJS49" s="117"/>
      <c r="AJT49" s="117"/>
      <c r="AJU49" s="117"/>
      <c r="AJV49" s="117"/>
      <c r="AJW49" s="117"/>
      <c r="AJX49" s="117"/>
      <c r="AJY49" s="117"/>
      <c r="AJZ49" s="117"/>
      <c r="AKA49" s="117"/>
      <c r="AKB49" s="117"/>
      <c r="AKC49" s="117"/>
      <c r="AKD49" s="117"/>
      <c r="AKE49" s="117"/>
      <c r="AKF49" s="117"/>
      <c r="AKG49" s="117"/>
      <c r="AKH49" s="117"/>
      <c r="AKI49" s="117"/>
      <c r="AKJ49" s="117"/>
      <c r="AKK49" s="117"/>
      <c r="AKL49" s="117"/>
      <c r="AKM49" s="117"/>
      <c r="AKN49" s="117"/>
      <c r="AKO49" s="117"/>
      <c r="AKP49" s="117"/>
      <c r="AKQ49" s="117"/>
      <c r="AKR49" s="117"/>
      <c r="AKS49" s="117"/>
      <c r="AKT49" s="117"/>
      <c r="AKU49" s="117"/>
      <c r="AKV49" s="117"/>
      <c r="AKW49" s="117"/>
      <c r="AKX49" s="117"/>
      <c r="AKY49" s="117"/>
      <c r="AKZ49" s="117"/>
      <c r="ALA49" s="117"/>
      <c r="ALB49" s="117"/>
      <c r="ALC49" s="117"/>
      <c r="ALD49" s="117"/>
      <c r="ALE49" s="117"/>
      <c r="ALF49" s="117"/>
      <c r="ALG49" s="117"/>
      <c r="ALH49" s="117"/>
      <c r="ALI49" s="117"/>
      <c r="ALJ49" s="117"/>
      <c r="ALK49" s="117"/>
      <c r="ALL49" s="117"/>
      <c r="ALM49" s="117"/>
      <c r="ALN49" s="117"/>
      <c r="ALO49" s="117"/>
      <c r="ALP49" s="117"/>
      <c r="ALQ49" s="117"/>
      <c r="ALR49" s="117"/>
      <c r="ALS49" s="117"/>
      <c r="ALT49" s="117"/>
      <c r="ALU49" s="117"/>
      <c r="ALV49" s="117"/>
      <c r="ALW49" s="117"/>
      <c r="ALX49" s="117"/>
      <c r="ALY49" s="117"/>
      <c r="ALZ49" s="117"/>
      <c r="AMA49" s="117"/>
      <c r="AMB49" s="117"/>
      <c r="AMC49" s="117"/>
      <c r="AMD49" s="117"/>
      <c r="AME49" s="117"/>
      <c r="AMF49" s="117"/>
      <c r="AMG49" s="117"/>
      <c r="AMH49" s="117"/>
      <c r="AMI49" s="117"/>
      <c r="AMJ49" s="117"/>
      <c r="AMK49" s="117"/>
      <c r="AML49" s="117"/>
    </row>
    <row r="50" spans="1:1026" ht="15.75">
      <c r="A50" s="784" t="s">
        <v>1451</v>
      </c>
      <c r="B50" s="784"/>
      <c r="C50" s="784"/>
      <c r="D50" s="784"/>
      <c r="E50" s="784"/>
      <c r="F50" s="784"/>
      <c r="G50" s="784"/>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c r="FA50" s="117"/>
      <c r="FB50" s="117"/>
      <c r="FC50" s="117"/>
      <c r="FD50" s="117"/>
      <c r="FE50" s="117"/>
      <c r="FF50" s="117"/>
      <c r="FG50" s="117"/>
      <c r="FH50" s="117"/>
      <c r="FI50" s="117"/>
      <c r="FJ50" s="117"/>
      <c r="FK50" s="117"/>
      <c r="FL50" s="117"/>
      <c r="FM50" s="117"/>
      <c r="FN50" s="117"/>
      <c r="FO50" s="117"/>
      <c r="FP50" s="117"/>
      <c r="FQ50" s="117"/>
      <c r="FR50" s="117"/>
      <c r="FS50" s="117"/>
      <c r="FT50" s="117"/>
      <c r="FU50" s="117"/>
      <c r="FV50" s="117"/>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c r="IC50" s="117"/>
      <c r="ID50" s="117"/>
      <c r="IE50" s="117"/>
      <c r="IF50" s="117"/>
      <c r="IG50" s="117"/>
      <c r="IH50" s="117"/>
      <c r="II50" s="117"/>
      <c r="IJ50" s="117"/>
      <c r="IK50" s="117"/>
      <c r="IL50" s="117"/>
      <c r="IM50" s="117"/>
      <c r="IN50" s="117"/>
      <c r="IO50" s="117"/>
      <c r="IP50" s="117"/>
      <c r="IQ50" s="117"/>
      <c r="IR50" s="117"/>
      <c r="IS50" s="117"/>
      <c r="IT50" s="117"/>
      <c r="IU50" s="117"/>
      <c r="IV50" s="117"/>
      <c r="IW50" s="117"/>
      <c r="IX50" s="117"/>
      <c r="IY50" s="117"/>
      <c r="IZ50" s="117"/>
      <c r="JA50" s="117"/>
      <c r="JB50" s="117"/>
      <c r="JC50" s="117"/>
      <c r="JD50" s="117"/>
      <c r="JE50" s="117"/>
      <c r="JF50" s="117"/>
      <c r="JG50" s="117"/>
      <c r="JH50" s="117"/>
      <c r="JI50" s="117"/>
      <c r="JJ50" s="117"/>
      <c r="JK50" s="117"/>
      <c r="JL50" s="117"/>
      <c r="JM50" s="117"/>
      <c r="JN50" s="117"/>
      <c r="JO50" s="117"/>
      <c r="JP50" s="117"/>
      <c r="JQ50" s="117"/>
      <c r="JR50" s="117"/>
      <c r="JS50" s="117"/>
      <c r="JT50" s="117"/>
      <c r="JU50" s="117"/>
      <c r="JV50" s="117"/>
      <c r="JW50" s="117"/>
      <c r="JX50" s="117"/>
      <c r="JY50" s="117"/>
      <c r="JZ50" s="117"/>
      <c r="KA50" s="117"/>
      <c r="KB50" s="117"/>
      <c r="KC50" s="117"/>
      <c r="KD50" s="117"/>
      <c r="KE50" s="117"/>
      <c r="KF50" s="117"/>
      <c r="KG50" s="117"/>
      <c r="KH50" s="117"/>
      <c r="KI50" s="117"/>
      <c r="KJ50" s="117"/>
      <c r="KK50" s="117"/>
      <c r="KL50" s="117"/>
      <c r="KM50" s="117"/>
      <c r="KN50" s="117"/>
      <c r="KO50" s="117"/>
      <c r="KP50" s="117"/>
      <c r="KQ50" s="117"/>
      <c r="KR50" s="117"/>
      <c r="KS50" s="117"/>
      <c r="KT50" s="117"/>
      <c r="KU50" s="117"/>
      <c r="KV50" s="117"/>
      <c r="KW50" s="117"/>
      <c r="KX50" s="117"/>
      <c r="KY50" s="117"/>
      <c r="KZ50" s="117"/>
      <c r="LA50" s="117"/>
      <c r="LB50" s="117"/>
      <c r="LC50" s="117"/>
      <c r="LD50" s="117"/>
      <c r="LE50" s="117"/>
      <c r="LF50" s="117"/>
      <c r="LG50" s="117"/>
      <c r="LH50" s="117"/>
      <c r="LI50" s="117"/>
      <c r="LJ50" s="117"/>
      <c r="LK50" s="117"/>
      <c r="LL50" s="117"/>
      <c r="LM50" s="117"/>
      <c r="LN50" s="117"/>
      <c r="LO50" s="117"/>
      <c r="LP50" s="117"/>
      <c r="LQ50" s="117"/>
      <c r="LR50" s="117"/>
      <c r="LS50" s="117"/>
      <c r="LT50" s="117"/>
      <c r="LU50" s="117"/>
      <c r="LV50" s="117"/>
      <c r="LW50" s="117"/>
      <c r="LX50" s="117"/>
      <c r="LY50" s="117"/>
      <c r="LZ50" s="117"/>
      <c r="MA50" s="117"/>
      <c r="MB50" s="117"/>
      <c r="MC50" s="117"/>
      <c r="MD50" s="117"/>
      <c r="ME50" s="117"/>
      <c r="MF50" s="117"/>
      <c r="MG50" s="117"/>
      <c r="MH50" s="117"/>
      <c r="MI50" s="117"/>
      <c r="MJ50" s="117"/>
      <c r="MK50" s="117"/>
      <c r="ML50" s="117"/>
      <c r="MM50" s="117"/>
      <c r="MN50" s="117"/>
      <c r="MO50" s="117"/>
      <c r="MP50" s="117"/>
      <c r="MQ50" s="117"/>
      <c r="MR50" s="117"/>
      <c r="MS50" s="117"/>
      <c r="MT50" s="117"/>
      <c r="MU50" s="117"/>
      <c r="MV50" s="117"/>
      <c r="MW50" s="117"/>
      <c r="MX50" s="117"/>
      <c r="MY50" s="117"/>
      <c r="MZ50" s="117"/>
      <c r="NA50" s="117"/>
      <c r="NB50" s="117"/>
      <c r="NC50" s="117"/>
      <c r="ND50" s="117"/>
      <c r="NE50" s="117"/>
      <c r="NF50" s="117"/>
      <c r="NG50" s="117"/>
      <c r="NH50" s="117"/>
      <c r="NI50" s="117"/>
      <c r="NJ50" s="117"/>
      <c r="NK50" s="117"/>
      <c r="NL50" s="117"/>
      <c r="NM50" s="117"/>
      <c r="NN50" s="117"/>
      <c r="NO50" s="117"/>
      <c r="NP50" s="117"/>
      <c r="NQ50" s="117"/>
      <c r="NR50" s="117"/>
      <c r="NS50" s="117"/>
      <c r="NT50" s="117"/>
      <c r="NU50" s="117"/>
      <c r="NV50" s="117"/>
      <c r="NW50" s="117"/>
      <c r="NX50" s="117"/>
      <c r="NY50" s="117"/>
      <c r="NZ50" s="117"/>
      <c r="OA50" s="117"/>
      <c r="OB50" s="117"/>
      <c r="OC50" s="117"/>
      <c r="OD50" s="117"/>
      <c r="OE50" s="117"/>
      <c r="OF50" s="117"/>
      <c r="OG50" s="117"/>
      <c r="OH50" s="117"/>
      <c r="OI50" s="117"/>
      <c r="OJ50" s="117"/>
      <c r="OK50" s="117"/>
      <c r="OL50" s="117"/>
      <c r="OM50" s="117"/>
      <c r="ON50" s="117"/>
      <c r="OO50" s="117"/>
      <c r="OP50" s="117"/>
      <c r="OQ50" s="117"/>
      <c r="OR50" s="117"/>
      <c r="OS50" s="117"/>
      <c r="OT50" s="117"/>
      <c r="OU50" s="117"/>
      <c r="OV50" s="117"/>
      <c r="OW50" s="117"/>
      <c r="OX50" s="117"/>
      <c r="OY50" s="117"/>
      <c r="OZ50" s="117"/>
      <c r="PA50" s="117"/>
      <c r="PB50" s="117"/>
      <c r="PC50" s="117"/>
      <c r="PD50" s="117"/>
      <c r="PE50" s="117"/>
      <c r="PF50" s="117"/>
      <c r="PG50" s="117"/>
      <c r="PH50" s="117"/>
      <c r="PI50" s="117"/>
      <c r="PJ50" s="117"/>
      <c r="PK50" s="117"/>
      <c r="PL50" s="117"/>
      <c r="PM50" s="117"/>
      <c r="PN50" s="117"/>
      <c r="PO50" s="117"/>
      <c r="PP50" s="117"/>
      <c r="PQ50" s="117"/>
      <c r="PR50" s="117"/>
      <c r="PS50" s="117"/>
      <c r="PT50" s="117"/>
      <c r="PU50" s="117"/>
      <c r="PV50" s="117"/>
      <c r="PW50" s="117"/>
      <c r="PX50" s="117"/>
      <c r="PY50" s="117"/>
      <c r="PZ50" s="117"/>
      <c r="QA50" s="117"/>
      <c r="QB50" s="117"/>
      <c r="QC50" s="117"/>
      <c r="QD50" s="117"/>
      <c r="QE50" s="117"/>
      <c r="QF50" s="117"/>
      <c r="QG50" s="117"/>
      <c r="QH50" s="117"/>
      <c r="QI50" s="117"/>
      <c r="QJ50" s="117"/>
      <c r="QK50" s="117"/>
      <c r="QL50" s="117"/>
      <c r="QM50" s="117"/>
      <c r="QN50" s="117"/>
      <c r="QO50" s="117"/>
      <c r="QP50" s="117"/>
      <c r="QQ50" s="117"/>
      <c r="QR50" s="117"/>
      <c r="QS50" s="117"/>
      <c r="QT50" s="117"/>
      <c r="QU50" s="117"/>
      <c r="QV50" s="117"/>
      <c r="QW50" s="117"/>
      <c r="QX50" s="117"/>
      <c r="QY50" s="117"/>
      <c r="QZ50" s="117"/>
      <c r="RA50" s="117"/>
      <c r="RB50" s="117"/>
      <c r="RC50" s="117"/>
      <c r="RD50" s="117"/>
      <c r="RE50" s="117"/>
      <c r="RF50" s="117"/>
      <c r="RG50" s="117"/>
      <c r="RH50" s="117"/>
      <c r="RI50" s="117"/>
      <c r="RJ50" s="117"/>
      <c r="RK50" s="117"/>
      <c r="RL50" s="117"/>
      <c r="RM50" s="117"/>
      <c r="RN50" s="117"/>
      <c r="RO50" s="117"/>
      <c r="RP50" s="117"/>
      <c r="RQ50" s="117"/>
      <c r="RR50" s="117"/>
      <c r="RS50" s="117"/>
      <c r="RT50" s="117"/>
      <c r="RU50" s="117"/>
      <c r="RV50" s="117"/>
      <c r="RW50" s="117"/>
      <c r="RX50" s="117"/>
      <c r="RY50" s="117"/>
      <c r="RZ50" s="117"/>
      <c r="SA50" s="117"/>
      <c r="SB50" s="117"/>
      <c r="SC50" s="117"/>
      <c r="SD50" s="117"/>
      <c r="SE50" s="117"/>
      <c r="SF50" s="117"/>
      <c r="SG50" s="117"/>
      <c r="SH50" s="117"/>
      <c r="SI50" s="117"/>
      <c r="SJ50" s="117"/>
      <c r="SK50" s="117"/>
      <c r="SL50" s="117"/>
      <c r="SM50" s="117"/>
      <c r="SN50" s="117"/>
      <c r="SO50" s="117"/>
      <c r="SP50" s="117"/>
      <c r="SQ50" s="117"/>
      <c r="SR50" s="117"/>
      <c r="SS50" s="117"/>
      <c r="ST50" s="117"/>
      <c r="SU50" s="117"/>
      <c r="SV50" s="117"/>
      <c r="SW50" s="117"/>
      <c r="SX50" s="117"/>
      <c r="SY50" s="117"/>
      <c r="SZ50" s="117"/>
      <c r="TA50" s="117"/>
      <c r="TB50" s="117"/>
      <c r="TC50" s="117"/>
      <c r="TD50" s="117"/>
      <c r="TE50" s="117"/>
      <c r="TF50" s="117"/>
      <c r="TG50" s="117"/>
      <c r="TH50" s="117"/>
      <c r="TI50" s="117"/>
      <c r="TJ50" s="117"/>
      <c r="TK50" s="117"/>
      <c r="TL50" s="117"/>
      <c r="TM50" s="117"/>
      <c r="TN50" s="117"/>
      <c r="TO50" s="117"/>
      <c r="TP50" s="117"/>
      <c r="TQ50" s="117"/>
      <c r="TR50" s="117"/>
      <c r="TS50" s="117"/>
      <c r="TT50" s="117"/>
      <c r="TU50" s="117"/>
      <c r="TV50" s="117"/>
      <c r="TW50" s="117"/>
      <c r="TX50" s="117"/>
      <c r="TY50" s="117"/>
      <c r="TZ50" s="117"/>
      <c r="UA50" s="117"/>
      <c r="UB50" s="117"/>
      <c r="UC50" s="117"/>
      <c r="UD50" s="117"/>
      <c r="UE50" s="117"/>
      <c r="UF50" s="117"/>
      <c r="UG50" s="117"/>
      <c r="UH50" s="117"/>
      <c r="UI50" s="117"/>
      <c r="UJ50" s="117"/>
      <c r="UK50" s="117"/>
      <c r="UL50" s="117"/>
      <c r="UM50" s="117"/>
      <c r="UN50" s="117"/>
      <c r="UO50" s="117"/>
      <c r="UP50" s="117"/>
      <c r="UQ50" s="117"/>
      <c r="UR50" s="117"/>
      <c r="US50" s="117"/>
      <c r="UT50" s="117"/>
      <c r="UU50" s="117"/>
      <c r="UV50" s="117"/>
      <c r="UW50" s="117"/>
      <c r="UX50" s="117"/>
      <c r="UY50" s="117"/>
      <c r="UZ50" s="117"/>
      <c r="VA50" s="117"/>
      <c r="VB50" s="117"/>
      <c r="VC50" s="117"/>
      <c r="VD50" s="117"/>
      <c r="VE50" s="117"/>
      <c r="VF50" s="117"/>
      <c r="VG50" s="117"/>
      <c r="VH50" s="117"/>
      <c r="VI50" s="117"/>
      <c r="VJ50" s="117"/>
      <c r="VK50" s="117"/>
      <c r="VL50" s="117"/>
      <c r="VM50" s="117"/>
      <c r="VN50" s="117"/>
      <c r="VO50" s="117"/>
      <c r="VP50" s="117"/>
      <c r="VQ50" s="117"/>
      <c r="VR50" s="117"/>
      <c r="VS50" s="117"/>
      <c r="VT50" s="117"/>
      <c r="VU50" s="117"/>
      <c r="VV50" s="117"/>
      <c r="VW50" s="117"/>
      <c r="VX50" s="117"/>
      <c r="VY50" s="117"/>
      <c r="VZ50" s="117"/>
      <c r="WA50" s="117"/>
      <c r="WB50" s="117"/>
      <c r="WC50" s="117"/>
      <c r="WD50" s="117"/>
      <c r="WE50" s="117"/>
      <c r="WF50" s="117"/>
      <c r="WG50" s="117"/>
      <c r="WH50" s="117"/>
      <c r="WI50" s="117"/>
      <c r="WJ50" s="117"/>
      <c r="WK50" s="117"/>
      <c r="WL50" s="117"/>
      <c r="WM50" s="117"/>
      <c r="WN50" s="117"/>
      <c r="WO50" s="117"/>
      <c r="WP50" s="117"/>
      <c r="WQ50" s="117"/>
      <c r="WR50" s="117"/>
      <c r="WS50" s="117"/>
      <c r="WT50" s="117"/>
      <c r="WU50" s="117"/>
      <c r="WV50" s="117"/>
      <c r="WW50" s="117"/>
      <c r="WX50" s="117"/>
      <c r="WY50" s="117"/>
      <c r="WZ50" s="117"/>
      <c r="XA50" s="117"/>
      <c r="XB50" s="117"/>
      <c r="XC50" s="117"/>
      <c r="XD50" s="117"/>
      <c r="XE50" s="117"/>
      <c r="XF50" s="117"/>
      <c r="XG50" s="117"/>
      <c r="XH50" s="117"/>
      <c r="XI50" s="117"/>
      <c r="XJ50" s="117"/>
      <c r="XK50" s="117"/>
      <c r="XL50" s="117"/>
      <c r="XM50" s="117"/>
      <c r="XN50" s="117"/>
      <c r="XO50" s="117"/>
      <c r="XP50" s="117"/>
      <c r="XQ50" s="117"/>
      <c r="XR50" s="117"/>
      <c r="XS50" s="117"/>
      <c r="XT50" s="117"/>
      <c r="XU50" s="117"/>
      <c r="XV50" s="117"/>
      <c r="XW50" s="117"/>
      <c r="XX50" s="117"/>
      <c r="XY50" s="117"/>
      <c r="XZ50" s="117"/>
      <c r="YA50" s="117"/>
      <c r="YB50" s="117"/>
      <c r="YC50" s="117"/>
      <c r="YD50" s="117"/>
      <c r="YE50" s="117"/>
      <c r="YF50" s="117"/>
      <c r="YG50" s="117"/>
      <c r="YH50" s="117"/>
      <c r="YI50" s="117"/>
      <c r="YJ50" s="117"/>
      <c r="YK50" s="117"/>
      <c r="YL50" s="117"/>
      <c r="YM50" s="117"/>
      <c r="YN50" s="117"/>
      <c r="YO50" s="117"/>
      <c r="YP50" s="117"/>
      <c r="YQ50" s="117"/>
      <c r="YR50" s="117"/>
      <c r="YS50" s="117"/>
      <c r="YT50" s="117"/>
      <c r="YU50" s="117"/>
      <c r="YV50" s="117"/>
      <c r="YW50" s="117"/>
      <c r="YX50" s="117"/>
      <c r="YY50" s="117"/>
      <c r="YZ50" s="117"/>
      <c r="ZA50" s="117"/>
      <c r="ZB50" s="117"/>
      <c r="ZC50" s="117"/>
      <c r="ZD50" s="117"/>
      <c r="ZE50" s="117"/>
      <c r="ZF50" s="117"/>
      <c r="ZG50" s="117"/>
      <c r="ZH50" s="117"/>
      <c r="ZI50" s="117"/>
      <c r="ZJ50" s="117"/>
      <c r="ZK50" s="117"/>
      <c r="ZL50" s="117"/>
      <c r="ZM50" s="117"/>
      <c r="ZN50" s="117"/>
      <c r="ZO50" s="117"/>
      <c r="ZP50" s="117"/>
      <c r="ZQ50" s="117"/>
      <c r="ZR50" s="117"/>
      <c r="ZS50" s="117"/>
      <c r="ZT50" s="117"/>
      <c r="ZU50" s="117"/>
      <c r="ZV50" s="117"/>
      <c r="ZW50" s="117"/>
      <c r="ZX50" s="117"/>
      <c r="ZY50" s="117"/>
      <c r="ZZ50" s="117"/>
      <c r="AAA50" s="117"/>
      <c r="AAB50" s="117"/>
      <c r="AAC50" s="117"/>
      <c r="AAD50" s="117"/>
      <c r="AAE50" s="117"/>
      <c r="AAF50" s="117"/>
      <c r="AAG50" s="117"/>
      <c r="AAH50" s="117"/>
      <c r="AAI50" s="117"/>
      <c r="AAJ50" s="117"/>
      <c r="AAK50" s="117"/>
      <c r="AAL50" s="117"/>
      <c r="AAM50" s="117"/>
      <c r="AAN50" s="117"/>
      <c r="AAO50" s="117"/>
      <c r="AAP50" s="117"/>
      <c r="AAQ50" s="117"/>
      <c r="AAR50" s="117"/>
      <c r="AAS50" s="117"/>
      <c r="AAT50" s="117"/>
      <c r="AAU50" s="117"/>
      <c r="AAV50" s="117"/>
      <c r="AAW50" s="117"/>
      <c r="AAX50" s="117"/>
      <c r="AAY50" s="117"/>
      <c r="AAZ50" s="117"/>
      <c r="ABA50" s="117"/>
      <c r="ABB50" s="117"/>
      <c r="ABC50" s="117"/>
      <c r="ABD50" s="117"/>
      <c r="ABE50" s="117"/>
      <c r="ABF50" s="117"/>
      <c r="ABG50" s="117"/>
      <c r="ABH50" s="117"/>
      <c r="ABI50" s="117"/>
      <c r="ABJ50" s="117"/>
      <c r="ABK50" s="117"/>
      <c r="ABL50" s="117"/>
      <c r="ABM50" s="117"/>
      <c r="ABN50" s="117"/>
      <c r="ABO50" s="117"/>
      <c r="ABP50" s="117"/>
      <c r="ABQ50" s="117"/>
      <c r="ABR50" s="117"/>
      <c r="ABS50" s="117"/>
      <c r="ABT50" s="117"/>
      <c r="ABU50" s="117"/>
      <c r="ABV50" s="117"/>
      <c r="ABW50" s="117"/>
      <c r="ABX50" s="117"/>
      <c r="ABY50" s="117"/>
      <c r="ABZ50" s="117"/>
      <c r="ACA50" s="117"/>
      <c r="ACB50" s="117"/>
      <c r="ACC50" s="117"/>
      <c r="ACD50" s="117"/>
      <c r="ACE50" s="117"/>
      <c r="ACF50" s="117"/>
      <c r="ACG50" s="117"/>
      <c r="ACH50" s="117"/>
      <c r="ACI50" s="117"/>
      <c r="ACJ50" s="117"/>
      <c r="ACK50" s="117"/>
      <c r="ACL50" s="117"/>
      <c r="ACM50" s="117"/>
      <c r="ACN50" s="117"/>
      <c r="ACO50" s="117"/>
      <c r="ACP50" s="117"/>
      <c r="ACQ50" s="117"/>
      <c r="ACR50" s="117"/>
      <c r="ACS50" s="117"/>
      <c r="ACT50" s="117"/>
      <c r="ACU50" s="117"/>
      <c r="ACV50" s="117"/>
      <c r="ACW50" s="117"/>
      <c r="ACX50" s="117"/>
      <c r="ACY50" s="117"/>
      <c r="ACZ50" s="117"/>
      <c r="ADA50" s="117"/>
      <c r="ADB50" s="117"/>
      <c r="ADC50" s="117"/>
      <c r="ADD50" s="117"/>
      <c r="ADE50" s="117"/>
      <c r="ADF50" s="117"/>
      <c r="ADG50" s="117"/>
      <c r="ADH50" s="117"/>
      <c r="ADI50" s="117"/>
      <c r="ADJ50" s="117"/>
      <c r="ADK50" s="117"/>
      <c r="ADL50" s="117"/>
      <c r="ADM50" s="117"/>
      <c r="ADN50" s="117"/>
      <c r="ADO50" s="117"/>
      <c r="ADP50" s="117"/>
      <c r="ADQ50" s="117"/>
      <c r="ADR50" s="117"/>
      <c r="ADS50" s="117"/>
      <c r="ADT50" s="117"/>
      <c r="ADU50" s="117"/>
      <c r="ADV50" s="117"/>
      <c r="ADW50" s="117"/>
      <c r="ADX50" s="117"/>
      <c r="ADY50" s="117"/>
      <c r="ADZ50" s="117"/>
      <c r="AEA50" s="117"/>
      <c r="AEB50" s="117"/>
      <c r="AEC50" s="117"/>
      <c r="AED50" s="117"/>
      <c r="AEE50" s="117"/>
      <c r="AEF50" s="117"/>
      <c r="AEG50" s="117"/>
      <c r="AEH50" s="117"/>
      <c r="AEI50" s="117"/>
      <c r="AEJ50" s="117"/>
      <c r="AEK50" s="117"/>
      <c r="AEL50" s="117"/>
      <c r="AEM50" s="117"/>
      <c r="AEN50" s="117"/>
      <c r="AEO50" s="117"/>
      <c r="AEP50" s="117"/>
      <c r="AEQ50" s="117"/>
      <c r="AER50" s="117"/>
      <c r="AES50" s="117"/>
      <c r="AET50" s="117"/>
      <c r="AEU50" s="117"/>
      <c r="AEV50" s="117"/>
      <c r="AEW50" s="117"/>
      <c r="AEX50" s="117"/>
      <c r="AEY50" s="117"/>
      <c r="AEZ50" s="117"/>
      <c r="AFA50" s="117"/>
      <c r="AFB50" s="117"/>
      <c r="AFC50" s="117"/>
      <c r="AFD50" s="117"/>
      <c r="AFE50" s="117"/>
      <c r="AFF50" s="117"/>
      <c r="AFG50" s="117"/>
      <c r="AFH50" s="117"/>
      <c r="AFI50" s="117"/>
      <c r="AFJ50" s="117"/>
      <c r="AFK50" s="117"/>
      <c r="AFL50" s="117"/>
      <c r="AFM50" s="117"/>
      <c r="AFN50" s="117"/>
      <c r="AFO50" s="117"/>
      <c r="AFP50" s="117"/>
      <c r="AFQ50" s="117"/>
      <c r="AFR50" s="117"/>
      <c r="AFS50" s="117"/>
      <c r="AFT50" s="117"/>
      <c r="AFU50" s="117"/>
      <c r="AFV50" s="117"/>
      <c r="AFW50" s="117"/>
      <c r="AFX50" s="117"/>
      <c r="AFY50" s="117"/>
      <c r="AFZ50" s="117"/>
      <c r="AGA50" s="117"/>
      <c r="AGB50" s="117"/>
      <c r="AGC50" s="117"/>
      <c r="AGD50" s="117"/>
      <c r="AGE50" s="117"/>
      <c r="AGF50" s="117"/>
      <c r="AGG50" s="117"/>
      <c r="AGH50" s="117"/>
      <c r="AGI50" s="117"/>
      <c r="AGJ50" s="117"/>
      <c r="AGK50" s="117"/>
      <c r="AGL50" s="117"/>
      <c r="AGM50" s="117"/>
      <c r="AGN50" s="117"/>
      <c r="AGO50" s="117"/>
      <c r="AGP50" s="117"/>
      <c r="AGQ50" s="117"/>
      <c r="AGR50" s="117"/>
      <c r="AGS50" s="117"/>
      <c r="AGT50" s="117"/>
      <c r="AGU50" s="117"/>
      <c r="AGV50" s="117"/>
      <c r="AGW50" s="117"/>
      <c r="AGX50" s="117"/>
      <c r="AGY50" s="117"/>
      <c r="AGZ50" s="117"/>
      <c r="AHA50" s="117"/>
      <c r="AHB50" s="117"/>
      <c r="AHC50" s="117"/>
      <c r="AHD50" s="117"/>
      <c r="AHE50" s="117"/>
      <c r="AHF50" s="117"/>
      <c r="AHG50" s="117"/>
      <c r="AHH50" s="117"/>
      <c r="AHI50" s="117"/>
      <c r="AHJ50" s="117"/>
      <c r="AHK50" s="117"/>
      <c r="AHL50" s="117"/>
      <c r="AHM50" s="117"/>
      <c r="AHN50" s="117"/>
      <c r="AHO50" s="117"/>
      <c r="AHP50" s="117"/>
      <c r="AHQ50" s="117"/>
      <c r="AHR50" s="117"/>
      <c r="AHS50" s="117"/>
      <c r="AHT50" s="117"/>
      <c r="AHU50" s="117"/>
      <c r="AHV50" s="117"/>
      <c r="AHW50" s="117"/>
      <c r="AHX50" s="117"/>
      <c r="AHY50" s="117"/>
      <c r="AHZ50" s="117"/>
      <c r="AIA50" s="117"/>
      <c r="AIB50" s="117"/>
      <c r="AIC50" s="117"/>
      <c r="AID50" s="117"/>
      <c r="AIE50" s="117"/>
      <c r="AIF50" s="117"/>
      <c r="AIG50" s="117"/>
      <c r="AIH50" s="117"/>
      <c r="AII50" s="117"/>
      <c r="AIJ50" s="117"/>
      <c r="AIK50" s="117"/>
      <c r="AIL50" s="117"/>
      <c r="AIM50" s="117"/>
      <c r="AIN50" s="117"/>
      <c r="AIO50" s="117"/>
      <c r="AIP50" s="117"/>
      <c r="AIQ50" s="117"/>
      <c r="AIR50" s="117"/>
      <c r="AIS50" s="117"/>
      <c r="AIT50" s="117"/>
      <c r="AIU50" s="117"/>
      <c r="AIV50" s="117"/>
      <c r="AIW50" s="117"/>
      <c r="AIX50" s="117"/>
      <c r="AIY50" s="117"/>
      <c r="AIZ50" s="117"/>
      <c r="AJA50" s="117"/>
      <c r="AJB50" s="117"/>
      <c r="AJC50" s="117"/>
      <c r="AJD50" s="117"/>
      <c r="AJE50" s="117"/>
      <c r="AJF50" s="117"/>
      <c r="AJG50" s="117"/>
      <c r="AJH50" s="117"/>
      <c r="AJI50" s="117"/>
      <c r="AJJ50" s="117"/>
      <c r="AJK50" s="117"/>
      <c r="AJL50" s="117"/>
      <c r="AJM50" s="117"/>
      <c r="AJN50" s="117"/>
      <c r="AJO50" s="117"/>
      <c r="AJP50" s="117"/>
      <c r="AJQ50" s="117"/>
      <c r="AJR50" s="117"/>
      <c r="AJS50" s="117"/>
      <c r="AJT50" s="117"/>
      <c r="AJU50" s="117"/>
      <c r="AJV50" s="117"/>
      <c r="AJW50" s="117"/>
      <c r="AJX50" s="117"/>
      <c r="AJY50" s="117"/>
      <c r="AJZ50" s="117"/>
      <c r="AKA50" s="117"/>
      <c r="AKB50" s="117"/>
      <c r="AKC50" s="117"/>
      <c r="AKD50" s="117"/>
      <c r="AKE50" s="117"/>
      <c r="AKF50" s="117"/>
      <c r="AKG50" s="117"/>
      <c r="AKH50" s="117"/>
      <c r="AKI50" s="117"/>
      <c r="AKJ50" s="117"/>
      <c r="AKK50" s="117"/>
      <c r="AKL50" s="117"/>
      <c r="AKM50" s="117"/>
      <c r="AKN50" s="117"/>
      <c r="AKO50" s="117"/>
      <c r="AKP50" s="117"/>
      <c r="AKQ50" s="117"/>
      <c r="AKR50" s="117"/>
      <c r="AKS50" s="117"/>
      <c r="AKT50" s="117"/>
      <c r="AKU50" s="117"/>
      <c r="AKV50" s="117"/>
      <c r="AKW50" s="117"/>
      <c r="AKX50" s="117"/>
      <c r="AKY50" s="117"/>
      <c r="AKZ50" s="117"/>
      <c r="ALA50" s="117"/>
      <c r="ALB50" s="117"/>
      <c r="ALC50" s="117"/>
      <c r="ALD50" s="117"/>
      <c r="ALE50" s="117"/>
      <c r="ALF50" s="117"/>
      <c r="ALG50" s="117"/>
      <c r="ALH50" s="117"/>
      <c r="ALI50" s="117"/>
      <c r="ALJ50" s="117"/>
      <c r="ALK50" s="117"/>
      <c r="ALL50" s="117"/>
      <c r="ALM50" s="117"/>
      <c r="ALN50" s="117"/>
      <c r="ALO50" s="117"/>
      <c r="ALP50" s="117"/>
      <c r="ALQ50" s="117"/>
      <c r="ALR50" s="117"/>
      <c r="ALS50" s="117"/>
      <c r="ALT50" s="117"/>
      <c r="ALU50" s="117"/>
      <c r="ALV50" s="117"/>
      <c r="ALW50" s="117"/>
      <c r="ALX50" s="117"/>
      <c r="ALY50" s="117"/>
      <c r="ALZ50" s="117"/>
      <c r="AMA50" s="117"/>
      <c r="AMB50" s="117"/>
      <c r="AMC50" s="117"/>
      <c r="AMD50" s="117"/>
      <c r="AME50" s="117"/>
      <c r="AMF50" s="117"/>
      <c r="AMG50" s="117"/>
      <c r="AMH50" s="117"/>
      <c r="AMI50" s="117"/>
      <c r="AMJ50" s="117"/>
      <c r="AMK50" s="117"/>
      <c r="AML50" s="117"/>
    </row>
    <row r="51" spans="1:1026" ht="15.75">
      <c r="A51" s="784" t="s">
        <v>1452</v>
      </c>
      <c r="B51" s="784"/>
      <c r="C51" s="784"/>
      <c r="D51" s="784"/>
      <c r="E51" s="784"/>
      <c r="F51" s="784"/>
      <c r="G51" s="784"/>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c r="DA51" s="117"/>
      <c r="DB51" s="117"/>
      <c r="DC51" s="117"/>
      <c r="DD51" s="117"/>
      <c r="DE51" s="117"/>
      <c r="DF51" s="117"/>
      <c r="DG51" s="117"/>
      <c r="DH51" s="117"/>
      <c r="DI51" s="117"/>
      <c r="DJ51" s="117"/>
      <c r="DK51" s="117"/>
      <c r="DL51" s="117"/>
      <c r="DM51" s="117"/>
      <c r="DN51" s="117"/>
      <c r="DO51" s="117"/>
      <c r="DP51" s="117"/>
      <c r="DQ51" s="117"/>
      <c r="DR51" s="117"/>
      <c r="DS51" s="117"/>
      <c r="DT51" s="117"/>
      <c r="DU51" s="117"/>
      <c r="DV51" s="117"/>
      <c r="DW51" s="117"/>
      <c r="DX51" s="117"/>
      <c r="DY51" s="117"/>
      <c r="DZ51" s="117"/>
      <c r="EA51" s="117"/>
      <c r="EB51" s="117"/>
      <c r="EC51" s="117"/>
      <c r="ED51" s="117"/>
      <c r="EE51" s="117"/>
      <c r="EF51" s="117"/>
      <c r="EG51" s="117"/>
      <c r="EH51" s="117"/>
      <c r="EI51" s="117"/>
      <c r="EJ51" s="117"/>
      <c r="EK51" s="117"/>
      <c r="EL51" s="117"/>
      <c r="EM51" s="117"/>
      <c r="EN51" s="117"/>
      <c r="EO51" s="117"/>
      <c r="EP51" s="117"/>
      <c r="EQ51" s="117"/>
      <c r="ER51" s="117"/>
      <c r="ES51" s="117"/>
      <c r="ET51" s="117"/>
      <c r="EU51" s="117"/>
      <c r="EV51" s="117"/>
      <c r="EW51" s="117"/>
      <c r="EX51" s="117"/>
      <c r="EY51" s="117"/>
      <c r="EZ51" s="117"/>
      <c r="FA51" s="117"/>
      <c r="FB51" s="117"/>
      <c r="FC51" s="117"/>
      <c r="FD51" s="117"/>
      <c r="FE51" s="117"/>
      <c r="FF51" s="117"/>
      <c r="FG51" s="117"/>
      <c r="FH51" s="117"/>
      <c r="FI51" s="117"/>
      <c r="FJ51" s="117"/>
      <c r="FK51" s="117"/>
      <c r="FL51" s="117"/>
      <c r="FM51" s="117"/>
      <c r="FN51" s="117"/>
      <c r="FO51" s="117"/>
      <c r="FP51" s="117"/>
      <c r="FQ51" s="117"/>
      <c r="FR51" s="117"/>
      <c r="FS51" s="117"/>
      <c r="FT51" s="117"/>
      <c r="FU51" s="117"/>
      <c r="FV51" s="117"/>
      <c r="FW51" s="117"/>
      <c r="FX51" s="117"/>
      <c r="FY51" s="117"/>
      <c r="FZ51" s="117"/>
      <c r="GA51" s="117"/>
      <c r="GB51" s="117"/>
      <c r="GC51" s="117"/>
      <c r="GD51" s="117"/>
      <c r="GE51" s="117"/>
      <c r="GF51" s="117"/>
      <c r="GG51" s="117"/>
      <c r="GH51" s="117"/>
      <c r="GI51" s="117"/>
      <c r="GJ51" s="117"/>
      <c r="GK51" s="117"/>
      <c r="GL51" s="117"/>
      <c r="GM51" s="117"/>
      <c r="GN51" s="117"/>
      <c r="GO51" s="117"/>
      <c r="GP51" s="117"/>
      <c r="GQ51" s="117"/>
      <c r="GR51" s="117"/>
      <c r="GS51" s="117"/>
      <c r="GT51" s="117"/>
      <c r="GU51" s="117"/>
      <c r="GV51" s="117"/>
      <c r="GW51" s="117"/>
      <c r="GX51" s="117"/>
      <c r="GY51" s="117"/>
      <c r="GZ51" s="117"/>
      <c r="HA51" s="117"/>
      <c r="HB51" s="117"/>
      <c r="HC51" s="117"/>
      <c r="HD51" s="117"/>
      <c r="HE51" s="117"/>
      <c r="HF51" s="117"/>
      <c r="HG51" s="117"/>
      <c r="HH51" s="117"/>
      <c r="HI51" s="117"/>
      <c r="HJ51" s="117"/>
      <c r="HK51" s="117"/>
      <c r="HL51" s="117"/>
      <c r="HM51" s="117"/>
      <c r="HN51" s="117"/>
      <c r="HO51" s="117"/>
      <c r="HP51" s="117"/>
      <c r="HQ51" s="117"/>
      <c r="HR51" s="117"/>
      <c r="HS51" s="117"/>
      <c r="HT51" s="117"/>
      <c r="HU51" s="117"/>
      <c r="HV51" s="117"/>
      <c r="HW51" s="117"/>
      <c r="HX51" s="117"/>
      <c r="HY51" s="117"/>
      <c r="HZ51" s="117"/>
      <c r="IA51" s="117"/>
      <c r="IB51" s="117"/>
      <c r="IC51" s="117"/>
      <c r="ID51" s="117"/>
      <c r="IE51" s="117"/>
      <c r="IF51" s="117"/>
      <c r="IG51" s="117"/>
      <c r="IH51" s="117"/>
      <c r="II51" s="117"/>
      <c r="IJ51" s="117"/>
      <c r="IK51" s="117"/>
      <c r="IL51" s="117"/>
      <c r="IM51" s="117"/>
      <c r="IN51" s="117"/>
      <c r="IO51" s="117"/>
      <c r="IP51" s="117"/>
      <c r="IQ51" s="117"/>
      <c r="IR51" s="117"/>
      <c r="IS51" s="117"/>
      <c r="IT51" s="117"/>
      <c r="IU51" s="117"/>
      <c r="IV51" s="117"/>
      <c r="IW51" s="117"/>
      <c r="IX51" s="117"/>
      <c r="IY51" s="117"/>
      <c r="IZ51" s="117"/>
      <c r="JA51" s="117"/>
      <c r="JB51" s="117"/>
      <c r="JC51" s="117"/>
      <c r="JD51" s="117"/>
      <c r="JE51" s="117"/>
      <c r="JF51" s="117"/>
      <c r="JG51" s="117"/>
      <c r="JH51" s="117"/>
      <c r="JI51" s="117"/>
      <c r="JJ51" s="117"/>
      <c r="JK51" s="117"/>
      <c r="JL51" s="117"/>
      <c r="JM51" s="117"/>
      <c r="JN51" s="117"/>
      <c r="JO51" s="117"/>
      <c r="JP51" s="117"/>
      <c r="JQ51" s="117"/>
      <c r="JR51" s="117"/>
      <c r="JS51" s="117"/>
      <c r="JT51" s="117"/>
      <c r="JU51" s="117"/>
      <c r="JV51" s="117"/>
      <c r="JW51" s="117"/>
      <c r="JX51" s="117"/>
      <c r="JY51" s="117"/>
      <c r="JZ51" s="117"/>
      <c r="KA51" s="117"/>
      <c r="KB51" s="117"/>
      <c r="KC51" s="117"/>
      <c r="KD51" s="117"/>
      <c r="KE51" s="117"/>
      <c r="KF51" s="117"/>
      <c r="KG51" s="117"/>
      <c r="KH51" s="117"/>
      <c r="KI51" s="117"/>
      <c r="KJ51" s="117"/>
      <c r="KK51" s="117"/>
      <c r="KL51" s="117"/>
      <c r="KM51" s="117"/>
      <c r="KN51" s="117"/>
      <c r="KO51" s="117"/>
      <c r="KP51" s="117"/>
      <c r="KQ51" s="117"/>
      <c r="KR51" s="117"/>
      <c r="KS51" s="117"/>
      <c r="KT51" s="117"/>
      <c r="KU51" s="117"/>
      <c r="KV51" s="117"/>
      <c r="KW51" s="117"/>
      <c r="KX51" s="117"/>
      <c r="KY51" s="117"/>
      <c r="KZ51" s="117"/>
      <c r="LA51" s="117"/>
      <c r="LB51" s="117"/>
      <c r="LC51" s="117"/>
      <c r="LD51" s="117"/>
      <c r="LE51" s="117"/>
      <c r="LF51" s="117"/>
      <c r="LG51" s="117"/>
      <c r="LH51" s="117"/>
      <c r="LI51" s="117"/>
      <c r="LJ51" s="117"/>
      <c r="LK51" s="117"/>
      <c r="LL51" s="117"/>
      <c r="LM51" s="117"/>
      <c r="LN51" s="117"/>
      <c r="LO51" s="117"/>
      <c r="LP51" s="117"/>
      <c r="LQ51" s="117"/>
      <c r="LR51" s="117"/>
      <c r="LS51" s="117"/>
      <c r="LT51" s="117"/>
      <c r="LU51" s="117"/>
      <c r="LV51" s="117"/>
      <c r="LW51" s="117"/>
      <c r="LX51" s="117"/>
      <c r="LY51" s="117"/>
      <c r="LZ51" s="117"/>
      <c r="MA51" s="117"/>
      <c r="MB51" s="117"/>
      <c r="MC51" s="117"/>
      <c r="MD51" s="117"/>
      <c r="ME51" s="117"/>
      <c r="MF51" s="117"/>
      <c r="MG51" s="117"/>
      <c r="MH51" s="117"/>
      <c r="MI51" s="117"/>
      <c r="MJ51" s="117"/>
      <c r="MK51" s="117"/>
      <c r="ML51" s="117"/>
      <c r="MM51" s="117"/>
      <c r="MN51" s="117"/>
      <c r="MO51" s="117"/>
      <c r="MP51" s="117"/>
      <c r="MQ51" s="117"/>
      <c r="MR51" s="117"/>
      <c r="MS51" s="117"/>
      <c r="MT51" s="117"/>
      <c r="MU51" s="117"/>
      <c r="MV51" s="117"/>
      <c r="MW51" s="117"/>
      <c r="MX51" s="117"/>
      <c r="MY51" s="117"/>
      <c r="MZ51" s="117"/>
      <c r="NA51" s="117"/>
      <c r="NB51" s="117"/>
      <c r="NC51" s="117"/>
      <c r="ND51" s="117"/>
      <c r="NE51" s="117"/>
      <c r="NF51" s="117"/>
      <c r="NG51" s="117"/>
      <c r="NH51" s="117"/>
      <c r="NI51" s="117"/>
      <c r="NJ51" s="117"/>
      <c r="NK51" s="117"/>
      <c r="NL51" s="117"/>
      <c r="NM51" s="117"/>
      <c r="NN51" s="117"/>
      <c r="NO51" s="117"/>
      <c r="NP51" s="117"/>
      <c r="NQ51" s="117"/>
      <c r="NR51" s="117"/>
      <c r="NS51" s="117"/>
      <c r="NT51" s="117"/>
      <c r="NU51" s="117"/>
      <c r="NV51" s="117"/>
      <c r="NW51" s="117"/>
      <c r="NX51" s="117"/>
      <c r="NY51" s="117"/>
      <c r="NZ51" s="117"/>
      <c r="OA51" s="117"/>
      <c r="OB51" s="117"/>
      <c r="OC51" s="117"/>
      <c r="OD51" s="117"/>
      <c r="OE51" s="117"/>
      <c r="OF51" s="117"/>
      <c r="OG51" s="117"/>
      <c r="OH51" s="117"/>
      <c r="OI51" s="117"/>
      <c r="OJ51" s="117"/>
      <c r="OK51" s="117"/>
      <c r="OL51" s="117"/>
      <c r="OM51" s="117"/>
      <c r="ON51" s="117"/>
      <c r="OO51" s="117"/>
      <c r="OP51" s="117"/>
      <c r="OQ51" s="117"/>
      <c r="OR51" s="117"/>
      <c r="OS51" s="117"/>
      <c r="OT51" s="117"/>
      <c r="OU51" s="117"/>
      <c r="OV51" s="117"/>
      <c r="OW51" s="117"/>
      <c r="OX51" s="117"/>
      <c r="OY51" s="117"/>
      <c r="OZ51" s="117"/>
      <c r="PA51" s="117"/>
      <c r="PB51" s="117"/>
      <c r="PC51" s="117"/>
      <c r="PD51" s="117"/>
      <c r="PE51" s="117"/>
      <c r="PF51" s="117"/>
      <c r="PG51" s="117"/>
      <c r="PH51" s="117"/>
      <c r="PI51" s="117"/>
      <c r="PJ51" s="117"/>
      <c r="PK51" s="117"/>
      <c r="PL51" s="117"/>
      <c r="PM51" s="117"/>
      <c r="PN51" s="117"/>
      <c r="PO51" s="117"/>
      <c r="PP51" s="117"/>
      <c r="PQ51" s="117"/>
      <c r="PR51" s="117"/>
      <c r="PS51" s="117"/>
      <c r="PT51" s="117"/>
      <c r="PU51" s="117"/>
      <c r="PV51" s="117"/>
      <c r="PW51" s="117"/>
      <c r="PX51" s="117"/>
      <c r="PY51" s="117"/>
      <c r="PZ51" s="117"/>
      <c r="QA51" s="117"/>
      <c r="QB51" s="117"/>
      <c r="QC51" s="117"/>
      <c r="QD51" s="117"/>
      <c r="QE51" s="117"/>
      <c r="QF51" s="117"/>
      <c r="QG51" s="117"/>
      <c r="QH51" s="117"/>
      <c r="QI51" s="117"/>
      <c r="QJ51" s="117"/>
      <c r="QK51" s="117"/>
      <c r="QL51" s="117"/>
      <c r="QM51" s="117"/>
      <c r="QN51" s="117"/>
      <c r="QO51" s="117"/>
      <c r="QP51" s="117"/>
      <c r="QQ51" s="117"/>
      <c r="QR51" s="117"/>
      <c r="QS51" s="117"/>
      <c r="QT51" s="117"/>
      <c r="QU51" s="117"/>
      <c r="QV51" s="117"/>
      <c r="QW51" s="117"/>
      <c r="QX51" s="117"/>
      <c r="QY51" s="117"/>
      <c r="QZ51" s="117"/>
      <c r="RA51" s="117"/>
      <c r="RB51" s="117"/>
      <c r="RC51" s="117"/>
      <c r="RD51" s="117"/>
      <c r="RE51" s="117"/>
      <c r="RF51" s="117"/>
      <c r="RG51" s="117"/>
      <c r="RH51" s="117"/>
      <c r="RI51" s="117"/>
      <c r="RJ51" s="117"/>
      <c r="RK51" s="117"/>
      <c r="RL51" s="117"/>
      <c r="RM51" s="117"/>
      <c r="RN51" s="117"/>
      <c r="RO51" s="117"/>
      <c r="RP51" s="117"/>
      <c r="RQ51" s="117"/>
      <c r="RR51" s="117"/>
      <c r="RS51" s="117"/>
      <c r="RT51" s="117"/>
      <c r="RU51" s="117"/>
      <c r="RV51" s="117"/>
      <c r="RW51" s="117"/>
      <c r="RX51" s="117"/>
      <c r="RY51" s="117"/>
      <c r="RZ51" s="117"/>
      <c r="SA51" s="117"/>
      <c r="SB51" s="117"/>
      <c r="SC51" s="117"/>
      <c r="SD51" s="117"/>
      <c r="SE51" s="117"/>
      <c r="SF51" s="117"/>
      <c r="SG51" s="117"/>
      <c r="SH51" s="117"/>
      <c r="SI51" s="117"/>
      <c r="SJ51" s="117"/>
      <c r="SK51" s="117"/>
      <c r="SL51" s="117"/>
      <c r="SM51" s="117"/>
      <c r="SN51" s="117"/>
      <c r="SO51" s="117"/>
      <c r="SP51" s="117"/>
      <c r="SQ51" s="117"/>
      <c r="SR51" s="117"/>
      <c r="SS51" s="117"/>
      <c r="ST51" s="117"/>
      <c r="SU51" s="117"/>
      <c r="SV51" s="117"/>
      <c r="SW51" s="117"/>
      <c r="SX51" s="117"/>
      <c r="SY51" s="117"/>
      <c r="SZ51" s="117"/>
      <c r="TA51" s="117"/>
      <c r="TB51" s="117"/>
      <c r="TC51" s="117"/>
      <c r="TD51" s="117"/>
      <c r="TE51" s="117"/>
      <c r="TF51" s="117"/>
      <c r="TG51" s="117"/>
      <c r="TH51" s="117"/>
      <c r="TI51" s="117"/>
      <c r="TJ51" s="117"/>
      <c r="TK51" s="117"/>
      <c r="TL51" s="117"/>
      <c r="TM51" s="117"/>
      <c r="TN51" s="117"/>
      <c r="TO51" s="117"/>
      <c r="TP51" s="117"/>
      <c r="TQ51" s="117"/>
      <c r="TR51" s="117"/>
      <c r="TS51" s="117"/>
      <c r="TT51" s="117"/>
      <c r="TU51" s="117"/>
      <c r="TV51" s="117"/>
      <c r="TW51" s="117"/>
      <c r="TX51" s="117"/>
      <c r="TY51" s="117"/>
      <c r="TZ51" s="117"/>
      <c r="UA51" s="117"/>
      <c r="UB51" s="117"/>
      <c r="UC51" s="117"/>
      <c r="UD51" s="117"/>
      <c r="UE51" s="117"/>
      <c r="UF51" s="117"/>
      <c r="UG51" s="117"/>
      <c r="UH51" s="117"/>
      <c r="UI51" s="117"/>
      <c r="UJ51" s="117"/>
      <c r="UK51" s="117"/>
      <c r="UL51" s="117"/>
      <c r="UM51" s="117"/>
      <c r="UN51" s="117"/>
      <c r="UO51" s="117"/>
      <c r="UP51" s="117"/>
      <c r="UQ51" s="117"/>
      <c r="UR51" s="117"/>
      <c r="US51" s="117"/>
      <c r="UT51" s="117"/>
      <c r="UU51" s="117"/>
      <c r="UV51" s="117"/>
      <c r="UW51" s="117"/>
      <c r="UX51" s="117"/>
      <c r="UY51" s="117"/>
      <c r="UZ51" s="117"/>
      <c r="VA51" s="117"/>
      <c r="VB51" s="117"/>
      <c r="VC51" s="117"/>
      <c r="VD51" s="117"/>
      <c r="VE51" s="117"/>
      <c r="VF51" s="117"/>
      <c r="VG51" s="117"/>
      <c r="VH51" s="117"/>
      <c r="VI51" s="117"/>
      <c r="VJ51" s="117"/>
      <c r="VK51" s="117"/>
      <c r="VL51" s="117"/>
      <c r="VM51" s="117"/>
      <c r="VN51" s="117"/>
      <c r="VO51" s="117"/>
      <c r="VP51" s="117"/>
      <c r="VQ51" s="117"/>
      <c r="VR51" s="117"/>
      <c r="VS51" s="117"/>
      <c r="VT51" s="117"/>
      <c r="VU51" s="117"/>
      <c r="VV51" s="117"/>
      <c r="VW51" s="117"/>
      <c r="VX51" s="117"/>
      <c r="VY51" s="117"/>
      <c r="VZ51" s="117"/>
      <c r="WA51" s="117"/>
      <c r="WB51" s="117"/>
      <c r="WC51" s="117"/>
      <c r="WD51" s="117"/>
      <c r="WE51" s="117"/>
      <c r="WF51" s="117"/>
      <c r="WG51" s="117"/>
      <c r="WH51" s="117"/>
      <c r="WI51" s="117"/>
      <c r="WJ51" s="117"/>
      <c r="WK51" s="117"/>
      <c r="WL51" s="117"/>
      <c r="WM51" s="117"/>
      <c r="WN51" s="117"/>
      <c r="WO51" s="117"/>
      <c r="WP51" s="117"/>
      <c r="WQ51" s="117"/>
      <c r="WR51" s="117"/>
      <c r="WS51" s="117"/>
      <c r="WT51" s="117"/>
      <c r="WU51" s="117"/>
      <c r="WV51" s="117"/>
      <c r="WW51" s="117"/>
      <c r="WX51" s="117"/>
      <c r="WY51" s="117"/>
      <c r="WZ51" s="117"/>
      <c r="XA51" s="117"/>
      <c r="XB51" s="117"/>
      <c r="XC51" s="117"/>
      <c r="XD51" s="117"/>
      <c r="XE51" s="117"/>
      <c r="XF51" s="117"/>
      <c r="XG51" s="117"/>
      <c r="XH51" s="117"/>
      <c r="XI51" s="117"/>
      <c r="XJ51" s="117"/>
      <c r="XK51" s="117"/>
      <c r="XL51" s="117"/>
      <c r="XM51" s="117"/>
      <c r="XN51" s="117"/>
      <c r="XO51" s="117"/>
      <c r="XP51" s="117"/>
      <c r="XQ51" s="117"/>
      <c r="XR51" s="117"/>
      <c r="XS51" s="117"/>
      <c r="XT51" s="117"/>
      <c r="XU51" s="117"/>
      <c r="XV51" s="117"/>
      <c r="XW51" s="117"/>
      <c r="XX51" s="117"/>
      <c r="XY51" s="117"/>
      <c r="XZ51" s="117"/>
      <c r="YA51" s="117"/>
      <c r="YB51" s="117"/>
      <c r="YC51" s="117"/>
      <c r="YD51" s="117"/>
      <c r="YE51" s="117"/>
      <c r="YF51" s="117"/>
      <c r="YG51" s="117"/>
      <c r="YH51" s="117"/>
      <c r="YI51" s="117"/>
      <c r="YJ51" s="117"/>
      <c r="YK51" s="117"/>
      <c r="YL51" s="117"/>
      <c r="YM51" s="117"/>
      <c r="YN51" s="117"/>
      <c r="YO51" s="117"/>
      <c r="YP51" s="117"/>
      <c r="YQ51" s="117"/>
      <c r="YR51" s="117"/>
      <c r="YS51" s="117"/>
      <c r="YT51" s="117"/>
      <c r="YU51" s="117"/>
      <c r="YV51" s="117"/>
      <c r="YW51" s="117"/>
      <c r="YX51" s="117"/>
      <c r="YY51" s="117"/>
      <c r="YZ51" s="117"/>
      <c r="ZA51" s="117"/>
      <c r="ZB51" s="117"/>
      <c r="ZC51" s="117"/>
      <c r="ZD51" s="117"/>
      <c r="ZE51" s="117"/>
      <c r="ZF51" s="117"/>
      <c r="ZG51" s="117"/>
      <c r="ZH51" s="117"/>
      <c r="ZI51" s="117"/>
      <c r="ZJ51" s="117"/>
      <c r="ZK51" s="117"/>
      <c r="ZL51" s="117"/>
      <c r="ZM51" s="117"/>
      <c r="ZN51" s="117"/>
      <c r="ZO51" s="117"/>
      <c r="ZP51" s="117"/>
      <c r="ZQ51" s="117"/>
      <c r="ZR51" s="117"/>
      <c r="ZS51" s="117"/>
      <c r="ZT51" s="117"/>
      <c r="ZU51" s="117"/>
      <c r="ZV51" s="117"/>
      <c r="ZW51" s="117"/>
      <c r="ZX51" s="117"/>
      <c r="ZY51" s="117"/>
      <c r="ZZ51" s="117"/>
      <c r="AAA51" s="117"/>
      <c r="AAB51" s="117"/>
      <c r="AAC51" s="117"/>
      <c r="AAD51" s="117"/>
      <c r="AAE51" s="117"/>
      <c r="AAF51" s="117"/>
      <c r="AAG51" s="117"/>
      <c r="AAH51" s="117"/>
      <c r="AAI51" s="117"/>
      <c r="AAJ51" s="117"/>
      <c r="AAK51" s="117"/>
      <c r="AAL51" s="117"/>
      <c r="AAM51" s="117"/>
      <c r="AAN51" s="117"/>
      <c r="AAO51" s="117"/>
      <c r="AAP51" s="117"/>
      <c r="AAQ51" s="117"/>
      <c r="AAR51" s="117"/>
      <c r="AAS51" s="117"/>
      <c r="AAT51" s="117"/>
      <c r="AAU51" s="117"/>
      <c r="AAV51" s="117"/>
      <c r="AAW51" s="117"/>
      <c r="AAX51" s="117"/>
      <c r="AAY51" s="117"/>
      <c r="AAZ51" s="117"/>
      <c r="ABA51" s="117"/>
      <c r="ABB51" s="117"/>
      <c r="ABC51" s="117"/>
      <c r="ABD51" s="117"/>
      <c r="ABE51" s="117"/>
      <c r="ABF51" s="117"/>
      <c r="ABG51" s="117"/>
      <c r="ABH51" s="117"/>
      <c r="ABI51" s="117"/>
      <c r="ABJ51" s="117"/>
      <c r="ABK51" s="117"/>
      <c r="ABL51" s="117"/>
      <c r="ABM51" s="117"/>
      <c r="ABN51" s="117"/>
      <c r="ABO51" s="117"/>
      <c r="ABP51" s="117"/>
      <c r="ABQ51" s="117"/>
      <c r="ABR51" s="117"/>
      <c r="ABS51" s="117"/>
      <c r="ABT51" s="117"/>
      <c r="ABU51" s="117"/>
      <c r="ABV51" s="117"/>
      <c r="ABW51" s="117"/>
      <c r="ABX51" s="117"/>
      <c r="ABY51" s="117"/>
      <c r="ABZ51" s="117"/>
      <c r="ACA51" s="117"/>
      <c r="ACB51" s="117"/>
      <c r="ACC51" s="117"/>
      <c r="ACD51" s="117"/>
      <c r="ACE51" s="117"/>
      <c r="ACF51" s="117"/>
      <c r="ACG51" s="117"/>
      <c r="ACH51" s="117"/>
      <c r="ACI51" s="117"/>
      <c r="ACJ51" s="117"/>
      <c r="ACK51" s="117"/>
      <c r="ACL51" s="117"/>
      <c r="ACM51" s="117"/>
      <c r="ACN51" s="117"/>
      <c r="ACO51" s="117"/>
      <c r="ACP51" s="117"/>
      <c r="ACQ51" s="117"/>
      <c r="ACR51" s="117"/>
      <c r="ACS51" s="117"/>
      <c r="ACT51" s="117"/>
      <c r="ACU51" s="117"/>
      <c r="ACV51" s="117"/>
      <c r="ACW51" s="117"/>
      <c r="ACX51" s="117"/>
      <c r="ACY51" s="117"/>
      <c r="ACZ51" s="117"/>
      <c r="ADA51" s="117"/>
      <c r="ADB51" s="117"/>
      <c r="ADC51" s="117"/>
      <c r="ADD51" s="117"/>
      <c r="ADE51" s="117"/>
      <c r="ADF51" s="117"/>
      <c r="ADG51" s="117"/>
      <c r="ADH51" s="117"/>
      <c r="ADI51" s="117"/>
      <c r="ADJ51" s="117"/>
      <c r="ADK51" s="117"/>
      <c r="ADL51" s="117"/>
      <c r="ADM51" s="117"/>
      <c r="ADN51" s="117"/>
      <c r="ADO51" s="117"/>
      <c r="ADP51" s="117"/>
      <c r="ADQ51" s="117"/>
      <c r="ADR51" s="117"/>
      <c r="ADS51" s="117"/>
      <c r="ADT51" s="117"/>
      <c r="ADU51" s="117"/>
      <c r="ADV51" s="117"/>
      <c r="ADW51" s="117"/>
      <c r="ADX51" s="117"/>
      <c r="ADY51" s="117"/>
      <c r="ADZ51" s="117"/>
      <c r="AEA51" s="117"/>
      <c r="AEB51" s="117"/>
      <c r="AEC51" s="117"/>
      <c r="AED51" s="117"/>
      <c r="AEE51" s="117"/>
      <c r="AEF51" s="117"/>
      <c r="AEG51" s="117"/>
      <c r="AEH51" s="117"/>
      <c r="AEI51" s="117"/>
      <c r="AEJ51" s="117"/>
      <c r="AEK51" s="117"/>
      <c r="AEL51" s="117"/>
      <c r="AEM51" s="117"/>
      <c r="AEN51" s="117"/>
      <c r="AEO51" s="117"/>
      <c r="AEP51" s="117"/>
      <c r="AEQ51" s="117"/>
      <c r="AER51" s="117"/>
      <c r="AES51" s="117"/>
      <c r="AET51" s="117"/>
      <c r="AEU51" s="117"/>
      <c r="AEV51" s="117"/>
      <c r="AEW51" s="117"/>
      <c r="AEX51" s="117"/>
      <c r="AEY51" s="117"/>
      <c r="AEZ51" s="117"/>
      <c r="AFA51" s="117"/>
      <c r="AFB51" s="117"/>
      <c r="AFC51" s="117"/>
      <c r="AFD51" s="117"/>
      <c r="AFE51" s="117"/>
      <c r="AFF51" s="117"/>
      <c r="AFG51" s="117"/>
      <c r="AFH51" s="117"/>
      <c r="AFI51" s="117"/>
      <c r="AFJ51" s="117"/>
      <c r="AFK51" s="117"/>
      <c r="AFL51" s="117"/>
      <c r="AFM51" s="117"/>
      <c r="AFN51" s="117"/>
      <c r="AFO51" s="117"/>
      <c r="AFP51" s="117"/>
      <c r="AFQ51" s="117"/>
      <c r="AFR51" s="117"/>
      <c r="AFS51" s="117"/>
      <c r="AFT51" s="117"/>
      <c r="AFU51" s="117"/>
      <c r="AFV51" s="117"/>
      <c r="AFW51" s="117"/>
      <c r="AFX51" s="117"/>
      <c r="AFY51" s="117"/>
      <c r="AFZ51" s="117"/>
      <c r="AGA51" s="117"/>
      <c r="AGB51" s="117"/>
      <c r="AGC51" s="117"/>
      <c r="AGD51" s="117"/>
      <c r="AGE51" s="117"/>
      <c r="AGF51" s="117"/>
      <c r="AGG51" s="117"/>
      <c r="AGH51" s="117"/>
      <c r="AGI51" s="117"/>
      <c r="AGJ51" s="117"/>
      <c r="AGK51" s="117"/>
      <c r="AGL51" s="117"/>
      <c r="AGM51" s="117"/>
      <c r="AGN51" s="117"/>
      <c r="AGO51" s="117"/>
      <c r="AGP51" s="117"/>
      <c r="AGQ51" s="117"/>
      <c r="AGR51" s="117"/>
      <c r="AGS51" s="117"/>
      <c r="AGT51" s="117"/>
      <c r="AGU51" s="117"/>
      <c r="AGV51" s="117"/>
      <c r="AGW51" s="117"/>
      <c r="AGX51" s="117"/>
      <c r="AGY51" s="117"/>
      <c r="AGZ51" s="117"/>
      <c r="AHA51" s="117"/>
      <c r="AHB51" s="117"/>
      <c r="AHC51" s="117"/>
      <c r="AHD51" s="117"/>
      <c r="AHE51" s="117"/>
      <c r="AHF51" s="117"/>
      <c r="AHG51" s="117"/>
      <c r="AHH51" s="117"/>
      <c r="AHI51" s="117"/>
      <c r="AHJ51" s="117"/>
      <c r="AHK51" s="117"/>
      <c r="AHL51" s="117"/>
      <c r="AHM51" s="117"/>
      <c r="AHN51" s="117"/>
      <c r="AHO51" s="117"/>
      <c r="AHP51" s="117"/>
      <c r="AHQ51" s="117"/>
      <c r="AHR51" s="117"/>
      <c r="AHS51" s="117"/>
      <c r="AHT51" s="117"/>
      <c r="AHU51" s="117"/>
      <c r="AHV51" s="117"/>
      <c r="AHW51" s="117"/>
      <c r="AHX51" s="117"/>
      <c r="AHY51" s="117"/>
      <c r="AHZ51" s="117"/>
      <c r="AIA51" s="117"/>
      <c r="AIB51" s="117"/>
      <c r="AIC51" s="117"/>
      <c r="AID51" s="117"/>
      <c r="AIE51" s="117"/>
      <c r="AIF51" s="117"/>
      <c r="AIG51" s="117"/>
      <c r="AIH51" s="117"/>
      <c r="AII51" s="117"/>
      <c r="AIJ51" s="117"/>
      <c r="AIK51" s="117"/>
      <c r="AIL51" s="117"/>
      <c r="AIM51" s="117"/>
      <c r="AIN51" s="117"/>
      <c r="AIO51" s="117"/>
      <c r="AIP51" s="117"/>
      <c r="AIQ51" s="117"/>
      <c r="AIR51" s="117"/>
      <c r="AIS51" s="117"/>
      <c r="AIT51" s="117"/>
      <c r="AIU51" s="117"/>
      <c r="AIV51" s="117"/>
      <c r="AIW51" s="117"/>
      <c r="AIX51" s="117"/>
      <c r="AIY51" s="117"/>
      <c r="AIZ51" s="117"/>
      <c r="AJA51" s="117"/>
      <c r="AJB51" s="117"/>
      <c r="AJC51" s="117"/>
      <c r="AJD51" s="117"/>
      <c r="AJE51" s="117"/>
      <c r="AJF51" s="117"/>
      <c r="AJG51" s="117"/>
      <c r="AJH51" s="117"/>
      <c r="AJI51" s="117"/>
      <c r="AJJ51" s="117"/>
      <c r="AJK51" s="117"/>
      <c r="AJL51" s="117"/>
      <c r="AJM51" s="117"/>
      <c r="AJN51" s="117"/>
      <c r="AJO51" s="117"/>
      <c r="AJP51" s="117"/>
      <c r="AJQ51" s="117"/>
      <c r="AJR51" s="117"/>
      <c r="AJS51" s="117"/>
      <c r="AJT51" s="117"/>
      <c r="AJU51" s="117"/>
      <c r="AJV51" s="117"/>
      <c r="AJW51" s="117"/>
      <c r="AJX51" s="117"/>
      <c r="AJY51" s="117"/>
      <c r="AJZ51" s="117"/>
      <c r="AKA51" s="117"/>
      <c r="AKB51" s="117"/>
      <c r="AKC51" s="117"/>
      <c r="AKD51" s="117"/>
      <c r="AKE51" s="117"/>
      <c r="AKF51" s="117"/>
      <c r="AKG51" s="117"/>
      <c r="AKH51" s="117"/>
      <c r="AKI51" s="117"/>
      <c r="AKJ51" s="117"/>
      <c r="AKK51" s="117"/>
      <c r="AKL51" s="117"/>
      <c r="AKM51" s="117"/>
      <c r="AKN51" s="117"/>
      <c r="AKO51" s="117"/>
      <c r="AKP51" s="117"/>
      <c r="AKQ51" s="117"/>
      <c r="AKR51" s="117"/>
      <c r="AKS51" s="117"/>
      <c r="AKT51" s="117"/>
      <c r="AKU51" s="117"/>
      <c r="AKV51" s="117"/>
      <c r="AKW51" s="117"/>
      <c r="AKX51" s="117"/>
      <c r="AKY51" s="117"/>
      <c r="AKZ51" s="117"/>
      <c r="ALA51" s="117"/>
      <c r="ALB51" s="117"/>
      <c r="ALC51" s="117"/>
      <c r="ALD51" s="117"/>
      <c r="ALE51" s="117"/>
      <c r="ALF51" s="117"/>
      <c r="ALG51" s="117"/>
      <c r="ALH51" s="117"/>
      <c r="ALI51" s="117"/>
      <c r="ALJ51" s="117"/>
      <c r="ALK51" s="117"/>
      <c r="ALL51" s="117"/>
      <c r="ALM51" s="117"/>
      <c r="ALN51" s="117"/>
      <c r="ALO51" s="117"/>
      <c r="ALP51" s="117"/>
      <c r="ALQ51" s="117"/>
      <c r="ALR51" s="117"/>
      <c r="ALS51" s="117"/>
      <c r="ALT51" s="117"/>
      <c r="ALU51" s="117"/>
      <c r="ALV51" s="117"/>
      <c r="ALW51" s="117"/>
      <c r="ALX51" s="117"/>
      <c r="ALY51" s="117"/>
      <c r="ALZ51" s="117"/>
      <c r="AMA51" s="117"/>
      <c r="AMB51" s="117"/>
      <c r="AMC51" s="117"/>
      <c r="AMD51" s="117"/>
      <c r="AME51" s="117"/>
      <c r="AMF51" s="117"/>
      <c r="AMG51" s="117"/>
      <c r="AMH51" s="117"/>
      <c r="AMI51" s="117"/>
      <c r="AMJ51" s="117"/>
      <c r="AMK51" s="117"/>
      <c r="AML51" s="117"/>
    </row>
    <row r="52" spans="1:1026" ht="15.75">
      <c r="A52" s="784" t="s">
        <v>1453</v>
      </c>
      <c r="B52" s="784"/>
      <c r="C52" s="784"/>
      <c r="D52" s="784"/>
      <c r="E52" s="784"/>
      <c r="F52" s="784"/>
      <c r="G52" s="784"/>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c r="DA52" s="117"/>
      <c r="DB52" s="117"/>
      <c r="DC52" s="117"/>
      <c r="DD52" s="117"/>
      <c r="DE52" s="117"/>
      <c r="DF52" s="117"/>
      <c r="DG52" s="117"/>
      <c r="DH52" s="117"/>
      <c r="DI52" s="117"/>
      <c r="DJ52" s="117"/>
      <c r="DK52" s="117"/>
      <c r="DL52" s="117"/>
      <c r="DM52" s="117"/>
      <c r="DN52" s="117"/>
      <c r="DO52" s="117"/>
      <c r="DP52" s="117"/>
      <c r="DQ52" s="117"/>
      <c r="DR52" s="117"/>
      <c r="DS52" s="117"/>
      <c r="DT52" s="117"/>
      <c r="DU52" s="117"/>
      <c r="DV52" s="117"/>
      <c r="DW52" s="117"/>
      <c r="DX52" s="117"/>
      <c r="DY52" s="117"/>
      <c r="DZ52" s="117"/>
      <c r="EA52" s="117"/>
      <c r="EB52" s="117"/>
      <c r="EC52" s="117"/>
      <c r="ED52" s="117"/>
      <c r="EE52" s="117"/>
      <c r="EF52" s="117"/>
      <c r="EG52" s="117"/>
      <c r="EH52" s="117"/>
      <c r="EI52" s="117"/>
      <c r="EJ52" s="117"/>
      <c r="EK52" s="117"/>
      <c r="EL52" s="117"/>
      <c r="EM52" s="117"/>
      <c r="EN52" s="117"/>
      <c r="EO52" s="117"/>
      <c r="EP52" s="117"/>
      <c r="EQ52" s="117"/>
      <c r="ER52" s="117"/>
      <c r="ES52" s="117"/>
      <c r="ET52" s="117"/>
      <c r="EU52" s="117"/>
      <c r="EV52" s="117"/>
      <c r="EW52" s="117"/>
      <c r="EX52" s="117"/>
      <c r="EY52" s="117"/>
      <c r="EZ52" s="117"/>
      <c r="FA52" s="117"/>
      <c r="FB52" s="117"/>
      <c r="FC52" s="117"/>
      <c r="FD52" s="117"/>
      <c r="FE52" s="117"/>
      <c r="FF52" s="117"/>
      <c r="FG52" s="117"/>
      <c r="FH52" s="117"/>
      <c r="FI52" s="117"/>
      <c r="FJ52" s="117"/>
      <c r="FK52" s="117"/>
      <c r="FL52" s="117"/>
      <c r="FM52" s="117"/>
      <c r="FN52" s="117"/>
      <c r="FO52" s="117"/>
      <c r="FP52" s="117"/>
      <c r="FQ52" s="117"/>
      <c r="FR52" s="117"/>
      <c r="FS52" s="117"/>
      <c r="FT52" s="117"/>
      <c r="FU52" s="117"/>
      <c r="FV52" s="117"/>
      <c r="FW52" s="117"/>
      <c r="FX52" s="117"/>
      <c r="FY52" s="117"/>
      <c r="FZ52" s="117"/>
      <c r="GA52" s="117"/>
      <c r="GB52" s="117"/>
      <c r="GC52" s="117"/>
      <c r="GD52" s="117"/>
      <c r="GE52" s="117"/>
      <c r="GF52" s="117"/>
      <c r="GG52" s="117"/>
      <c r="GH52" s="117"/>
      <c r="GI52" s="117"/>
      <c r="GJ52" s="117"/>
      <c r="GK52" s="117"/>
      <c r="GL52" s="117"/>
      <c r="GM52" s="117"/>
      <c r="GN52" s="117"/>
      <c r="GO52" s="117"/>
      <c r="GP52" s="117"/>
      <c r="GQ52" s="117"/>
      <c r="GR52" s="117"/>
      <c r="GS52" s="117"/>
      <c r="GT52" s="117"/>
      <c r="GU52" s="117"/>
      <c r="GV52" s="117"/>
      <c r="GW52" s="117"/>
      <c r="GX52" s="117"/>
      <c r="GY52" s="117"/>
      <c r="GZ52" s="117"/>
      <c r="HA52" s="117"/>
      <c r="HB52" s="117"/>
      <c r="HC52" s="117"/>
      <c r="HD52" s="117"/>
      <c r="HE52" s="117"/>
      <c r="HF52" s="117"/>
      <c r="HG52" s="117"/>
      <c r="HH52" s="117"/>
      <c r="HI52" s="117"/>
      <c r="HJ52" s="117"/>
      <c r="HK52" s="117"/>
      <c r="HL52" s="117"/>
      <c r="HM52" s="117"/>
      <c r="HN52" s="117"/>
      <c r="HO52" s="117"/>
      <c r="HP52" s="117"/>
      <c r="HQ52" s="117"/>
      <c r="HR52" s="117"/>
      <c r="HS52" s="117"/>
      <c r="HT52" s="117"/>
      <c r="HU52" s="117"/>
      <c r="HV52" s="117"/>
      <c r="HW52" s="117"/>
      <c r="HX52" s="117"/>
      <c r="HY52" s="117"/>
      <c r="HZ52" s="117"/>
      <c r="IA52" s="117"/>
      <c r="IB52" s="117"/>
      <c r="IC52" s="117"/>
      <c r="ID52" s="117"/>
      <c r="IE52" s="117"/>
      <c r="IF52" s="117"/>
      <c r="IG52" s="117"/>
      <c r="IH52" s="117"/>
      <c r="II52" s="117"/>
      <c r="IJ52" s="117"/>
      <c r="IK52" s="117"/>
      <c r="IL52" s="117"/>
      <c r="IM52" s="117"/>
      <c r="IN52" s="117"/>
      <c r="IO52" s="117"/>
      <c r="IP52" s="117"/>
      <c r="IQ52" s="117"/>
      <c r="IR52" s="117"/>
      <c r="IS52" s="117"/>
      <c r="IT52" s="117"/>
      <c r="IU52" s="117"/>
      <c r="IV52" s="117"/>
      <c r="IW52" s="117"/>
      <c r="IX52" s="117"/>
      <c r="IY52" s="117"/>
      <c r="IZ52" s="117"/>
      <c r="JA52" s="117"/>
      <c r="JB52" s="117"/>
      <c r="JC52" s="117"/>
      <c r="JD52" s="117"/>
      <c r="JE52" s="117"/>
      <c r="JF52" s="117"/>
      <c r="JG52" s="117"/>
      <c r="JH52" s="117"/>
      <c r="JI52" s="117"/>
      <c r="JJ52" s="117"/>
      <c r="JK52" s="117"/>
      <c r="JL52" s="117"/>
      <c r="JM52" s="117"/>
      <c r="JN52" s="117"/>
      <c r="JO52" s="117"/>
      <c r="JP52" s="117"/>
      <c r="JQ52" s="117"/>
      <c r="JR52" s="117"/>
      <c r="JS52" s="117"/>
      <c r="JT52" s="117"/>
      <c r="JU52" s="117"/>
      <c r="JV52" s="117"/>
      <c r="JW52" s="117"/>
      <c r="JX52" s="117"/>
      <c r="JY52" s="117"/>
      <c r="JZ52" s="117"/>
      <c r="KA52" s="117"/>
      <c r="KB52" s="117"/>
      <c r="KC52" s="117"/>
      <c r="KD52" s="117"/>
      <c r="KE52" s="117"/>
      <c r="KF52" s="117"/>
      <c r="KG52" s="117"/>
      <c r="KH52" s="117"/>
      <c r="KI52" s="117"/>
      <c r="KJ52" s="117"/>
      <c r="KK52" s="117"/>
      <c r="KL52" s="117"/>
      <c r="KM52" s="117"/>
      <c r="KN52" s="117"/>
      <c r="KO52" s="117"/>
      <c r="KP52" s="117"/>
      <c r="KQ52" s="117"/>
      <c r="KR52" s="117"/>
      <c r="KS52" s="117"/>
      <c r="KT52" s="117"/>
      <c r="KU52" s="117"/>
      <c r="KV52" s="117"/>
      <c r="KW52" s="117"/>
      <c r="KX52" s="117"/>
      <c r="KY52" s="117"/>
      <c r="KZ52" s="117"/>
      <c r="LA52" s="117"/>
      <c r="LB52" s="117"/>
      <c r="LC52" s="117"/>
      <c r="LD52" s="117"/>
      <c r="LE52" s="117"/>
      <c r="LF52" s="117"/>
      <c r="LG52" s="117"/>
      <c r="LH52" s="117"/>
      <c r="LI52" s="117"/>
      <c r="LJ52" s="117"/>
      <c r="LK52" s="117"/>
      <c r="LL52" s="117"/>
      <c r="LM52" s="117"/>
      <c r="LN52" s="117"/>
      <c r="LO52" s="117"/>
      <c r="LP52" s="117"/>
      <c r="LQ52" s="117"/>
      <c r="LR52" s="117"/>
      <c r="LS52" s="117"/>
      <c r="LT52" s="117"/>
      <c r="LU52" s="117"/>
      <c r="LV52" s="117"/>
      <c r="LW52" s="117"/>
      <c r="LX52" s="117"/>
      <c r="LY52" s="117"/>
      <c r="LZ52" s="117"/>
      <c r="MA52" s="117"/>
      <c r="MB52" s="117"/>
      <c r="MC52" s="117"/>
      <c r="MD52" s="117"/>
      <c r="ME52" s="117"/>
      <c r="MF52" s="117"/>
      <c r="MG52" s="117"/>
      <c r="MH52" s="117"/>
      <c r="MI52" s="117"/>
      <c r="MJ52" s="117"/>
      <c r="MK52" s="117"/>
      <c r="ML52" s="117"/>
      <c r="MM52" s="117"/>
      <c r="MN52" s="117"/>
      <c r="MO52" s="117"/>
      <c r="MP52" s="117"/>
      <c r="MQ52" s="117"/>
      <c r="MR52" s="117"/>
      <c r="MS52" s="117"/>
      <c r="MT52" s="117"/>
      <c r="MU52" s="117"/>
      <c r="MV52" s="117"/>
      <c r="MW52" s="117"/>
      <c r="MX52" s="117"/>
      <c r="MY52" s="117"/>
      <c r="MZ52" s="117"/>
      <c r="NA52" s="117"/>
      <c r="NB52" s="117"/>
      <c r="NC52" s="117"/>
      <c r="ND52" s="117"/>
      <c r="NE52" s="117"/>
      <c r="NF52" s="117"/>
      <c r="NG52" s="117"/>
      <c r="NH52" s="117"/>
      <c r="NI52" s="117"/>
      <c r="NJ52" s="117"/>
      <c r="NK52" s="117"/>
      <c r="NL52" s="117"/>
      <c r="NM52" s="117"/>
      <c r="NN52" s="117"/>
      <c r="NO52" s="117"/>
      <c r="NP52" s="117"/>
      <c r="NQ52" s="117"/>
      <c r="NR52" s="117"/>
      <c r="NS52" s="117"/>
      <c r="NT52" s="117"/>
      <c r="NU52" s="117"/>
      <c r="NV52" s="117"/>
      <c r="NW52" s="117"/>
      <c r="NX52" s="117"/>
      <c r="NY52" s="117"/>
      <c r="NZ52" s="117"/>
      <c r="OA52" s="117"/>
      <c r="OB52" s="117"/>
      <c r="OC52" s="117"/>
      <c r="OD52" s="117"/>
      <c r="OE52" s="117"/>
      <c r="OF52" s="117"/>
      <c r="OG52" s="117"/>
      <c r="OH52" s="117"/>
      <c r="OI52" s="117"/>
      <c r="OJ52" s="117"/>
      <c r="OK52" s="117"/>
      <c r="OL52" s="117"/>
      <c r="OM52" s="117"/>
      <c r="ON52" s="117"/>
      <c r="OO52" s="117"/>
      <c r="OP52" s="117"/>
      <c r="OQ52" s="117"/>
      <c r="OR52" s="117"/>
      <c r="OS52" s="117"/>
      <c r="OT52" s="117"/>
      <c r="OU52" s="117"/>
      <c r="OV52" s="117"/>
      <c r="OW52" s="117"/>
      <c r="OX52" s="117"/>
      <c r="OY52" s="117"/>
      <c r="OZ52" s="117"/>
      <c r="PA52" s="117"/>
      <c r="PB52" s="117"/>
      <c r="PC52" s="117"/>
      <c r="PD52" s="117"/>
      <c r="PE52" s="117"/>
      <c r="PF52" s="117"/>
      <c r="PG52" s="117"/>
      <c r="PH52" s="117"/>
      <c r="PI52" s="117"/>
      <c r="PJ52" s="117"/>
      <c r="PK52" s="117"/>
      <c r="PL52" s="117"/>
      <c r="PM52" s="117"/>
      <c r="PN52" s="117"/>
      <c r="PO52" s="117"/>
      <c r="PP52" s="117"/>
      <c r="PQ52" s="117"/>
      <c r="PR52" s="117"/>
      <c r="PS52" s="117"/>
      <c r="PT52" s="117"/>
      <c r="PU52" s="117"/>
      <c r="PV52" s="117"/>
      <c r="PW52" s="117"/>
      <c r="PX52" s="117"/>
      <c r="PY52" s="117"/>
      <c r="PZ52" s="117"/>
      <c r="QA52" s="117"/>
      <c r="QB52" s="117"/>
      <c r="QC52" s="117"/>
      <c r="QD52" s="117"/>
      <c r="QE52" s="117"/>
      <c r="QF52" s="117"/>
      <c r="QG52" s="117"/>
      <c r="QH52" s="117"/>
      <c r="QI52" s="117"/>
      <c r="QJ52" s="117"/>
      <c r="QK52" s="117"/>
      <c r="QL52" s="117"/>
      <c r="QM52" s="117"/>
      <c r="QN52" s="117"/>
      <c r="QO52" s="117"/>
      <c r="QP52" s="117"/>
      <c r="QQ52" s="117"/>
      <c r="QR52" s="117"/>
      <c r="QS52" s="117"/>
      <c r="QT52" s="117"/>
      <c r="QU52" s="117"/>
      <c r="QV52" s="117"/>
      <c r="QW52" s="117"/>
      <c r="QX52" s="117"/>
      <c r="QY52" s="117"/>
      <c r="QZ52" s="117"/>
      <c r="RA52" s="117"/>
      <c r="RB52" s="117"/>
      <c r="RC52" s="117"/>
      <c r="RD52" s="117"/>
      <c r="RE52" s="117"/>
      <c r="RF52" s="117"/>
      <c r="RG52" s="117"/>
      <c r="RH52" s="117"/>
      <c r="RI52" s="117"/>
      <c r="RJ52" s="117"/>
      <c r="RK52" s="117"/>
      <c r="RL52" s="117"/>
      <c r="RM52" s="117"/>
      <c r="RN52" s="117"/>
      <c r="RO52" s="117"/>
      <c r="RP52" s="117"/>
      <c r="RQ52" s="117"/>
      <c r="RR52" s="117"/>
      <c r="RS52" s="117"/>
      <c r="RT52" s="117"/>
      <c r="RU52" s="117"/>
      <c r="RV52" s="117"/>
      <c r="RW52" s="117"/>
      <c r="RX52" s="117"/>
      <c r="RY52" s="117"/>
      <c r="RZ52" s="117"/>
      <c r="SA52" s="117"/>
      <c r="SB52" s="117"/>
      <c r="SC52" s="117"/>
      <c r="SD52" s="117"/>
      <c r="SE52" s="117"/>
      <c r="SF52" s="117"/>
      <c r="SG52" s="117"/>
      <c r="SH52" s="117"/>
      <c r="SI52" s="117"/>
      <c r="SJ52" s="117"/>
      <c r="SK52" s="117"/>
      <c r="SL52" s="117"/>
      <c r="SM52" s="117"/>
      <c r="SN52" s="117"/>
      <c r="SO52" s="117"/>
      <c r="SP52" s="117"/>
      <c r="SQ52" s="117"/>
      <c r="SR52" s="117"/>
      <c r="SS52" s="117"/>
      <c r="ST52" s="117"/>
      <c r="SU52" s="117"/>
      <c r="SV52" s="117"/>
      <c r="SW52" s="117"/>
      <c r="SX52" s="117"/>
      <c r="SY52" s="117"/>
      <c r="SZ52" s="117"/>
      <c r="TA52" s="117"/>
      <c r="TB52" s="117"/>
      <c r="TC52" s="117"/>
      <c r="TD52" s="117"/>
      <c r="TE52" s="117"/>
      <c r="TF52" s="117"/>
      <c r="TG52" s="117"/>
      <c r="TH52" s="117"/>
      <c r="TI52" s="117"/>
      <c r="TJ52" s="117"/>
      <c r="TK52" s="117"/>
      <c r="TL52" s="117"/>
      <c r="TM52" s="117"/>
      <c r="TN52" s="117"/>
      <c r="TO52" s="117"/>
      <c r="TP52" s="117"/>
      <c r="TQ52" s="117"/>
      <c r="TR52" s="117"/>
      <c r="TS52" s="117"/>
      <c r="TT52" s="117"/>
      <c r="TU52" s="117"/>
      <c r="TV52" s="117"/>
      <c r="TW52" s="117"/>
      <c r="TX52" s="117"/>
      <c r="TY52" s="117"/>
      <c r="TZ52" s="117"/>
      <c r="UA52" s="117"/>
      <c r="UB52" s="117"/>
      <c r="UC52" s="117"/>
      <c r="UD52" s="117"/>
      <c r="UE52" s="117"/>
      <c r="UF52" s="117"/>
      <c r="UG52" s="117"/>
      <c r="UH52" s="117"/>
      <c r="UI52" s="117"/>
      <c r="UJ52" s="117"/>
      <c r="UK52" s="117"/>
      <c r="UL52" s="117"/>
      <c r="UM52" s="117"/>
      <c r="UN52" s="117"/>
      <c r="UO52" s="117"/>
      <c r="UP52" s="117"/>
      <c r="UQ52" s="117"/>
      <c r="UR52" s="117"/>
      <c r="US52" s="117"/>
      <c r="UT52" s="117"/>
      <c r="UU52" s="117"/>
      <c r="UV52" s="117"/>
      <c r="UW52" s="117"/>
      <c r="UX52" s="117"/>
      <c r="UY52" s="117"/>
      <c r="UZ52" s="117"/>
      <c r="VA52" s="117"/>
      <c r="VB52" s="117"/>
      <c r="VC52" s="117"/>
      <c r="VD52" s="117"/>
      <c r="VE52" s="117"/>
      <c r="VF52" s="117"/>
      <c r="VG52" s="117"/>
      <c r="VH52" s="117"/>
      <c r="VI52" s="117"/>
      <c r="VJ52" s="117"/>
      <c r="VK52" s="117"/>
      <c r="VL52" s="117"/>
      <c r="VM52" s="117"/>
      <c r="VN52" s="117"/>
      <c r="VO52" s="117"/>
      <c r="VP52" s="117"/>
      <c r="VQ52" s="117"/>
      <c r="VR52" s="117"/>
      <c r="VS52" s="117"/>
      <c r="VT52" s="117"/>
      <c r="VU52" s="117"/>
      <c r="VV52" s="117"/>
      <c r="VW52" s="117"/>
      <c r="VX52" s="117"/>
      <c r="VY52" s="117"/>
      <c r="VZ52" s="117"/>
      <c r="WA52" s="117"/>
      <c r="WB52" s="117"/>
      <c r="WC52" s="117"/>
      <c r="WD52" s="117"/>
      <c r="WE52" s="117"/>
      <c r="WF52" s="117"/>
      <c r="WG52" s="117"/>
      <c r="WH52" s="117"/>
      <c r="WI52" s="117"/>
      <c r="WJ52" s="117"/>
      <c r="WK52" s="117"/>
      <c r="WL52" s="117"/>
      <c r="WM52" s="117"/>
      <c r="WN52" s="117"/>
      <c r="WO52" s="117"/>
      <c r="WP52" s="117"/>
      <c r="WQ52" s="117"/>
      <c r="WR52" s="117"/>
      <c r="WS52" s="117"/>
      <c r="WT52" s="117"/>
      <c r="WU52" s="117"/>
      <c r="WV52" s="117"/>
      <c r="WW52" s="117"/>
      <c r="WX52" s="117"/>
      <c r="WY52" s="117"/>
      <c r="WZ52" s="117"/>
      <c r="XA52" s="117"/>
      <c r="XB52" s="117"/>
      <c r="XC52" s="117"/>
      <c r="XD52" s="117"/>
      <c r="XE52" s="117"/>
      <c r="XF52" s="117"/>
      <c r="XG52" s="117"/>
      <c r="XH52" s="117"/>
      <c r="XI52" s="117"/>
      <c r="XJ52" s="117"/>
      <c r="XK52" s="117"/>
      <c r="XL52" s="117"/>
      <c r="XM52" s="117"/>
      <c r="XN52" s="117"/>
      <c r="XO52" s="117"/>
      <c r="XP52" s="117"/>
      <c r="XQ52" s="117"/>
      <c r="XR52" s="117"/>
      <c r="XS52" s="117"/>
      <c r="XT52" s="117"/>
      <c r="XU52" s="117"/>
      <c r="XV52" s="117"/>
      <c r="XW52" s="117"/>
      <c r="XX52" s="117"/>
      <c r="XY52" s="117"/>
      <c r="XZ52" s="117"/>
      <c r="YA52" s="117"/>
      <c r="YB52" s="117"/>
      <c r="YC52" s="117"/>
      <c r="YD52" s="117"/>
      <c r="YE52" s="117"/>
      <c r="YF52" s="117"/>
      <c r="YG52" s="117"/>
      <c r="YH52" s="117"/>
      <c r="YI52" s="117"/>
      <c r="YJ52" s="117"/>
      <c r="YK52" s="117"/>
      <c r="YL52" s="117"/>
      <c r="YM52" s="117"/>
      <c r="YN52" s="117"/>
      <c r="YO52" s="117"/>
      <c r="YP52" s="117"/>
      <c r="YQ52" s="117"/>
      <c r="YR52" s="117"/>
      <c r="YS52" s="117"/>
      <c r="YT52" s="117"/>
      <c r="YU52" s="117"/>
      <c r="YV52" s="117"/>
      <c r="YW52" s="117"/>
      <c r="YX52" s="117"/>
      <c r="YY52" s="117"/>
      <c r="YZ52" s="117"/>
      <c r="ZA52" s="117"/>
      <c r="ZB52" s="117"/>
      <c r="ZC52" s="117"/>
      <c r="ZD52" s="117"/>
      <c r="ZE52" s="117"/>
      <c r="ZF52" s="117"/>
      <c r="ZG52" s="117"/>
      <c r="ZH52" s="117"/>
      <c r="ZI52" s="117"/>
      <c r="ZJ52" s="117"/>
      <c r="ZK52" s="117"/>
      <c r="ZL52" s="117"/>
      <c r="ZM52" s="117"/>
      <c r="ZN52" s="117"/>
      <c r="ZO52" s="117"/>
      <c r="ZP52" s="117"/>
      <c r="ZQ52" s="117"/>
      <c r="ZR52" s="117"/>
      <c r="ZS52" s="117"/>
      <c r="ZT52" s="117"/>
      <c r="ZU52" s="117"/>
      <c r="ZV52" s="117"/>
      <c r="ZW52" s="117"/>
      <c r="ZX52" s="117"/>
      <c r="ZY52" s="117"/>
      <c r="ZZ52" s="117"/>
      <c r="AAA52" s="117"/>
      <c r="AAB52" s="117"/>
      <c r="AAC52" s="117"/>
      <c r="AAD52" s="117"/>
      <c r="AAE52" s="117"/>
      <c r="AAF52" s="117"/>
      <c r="AAG52" s="117"/>
      <c r="AAH52" s="117"/>
      <c r="AAI52" s="117"/>
      <c r="AAJ52" s="117"/>
      <c r="AAK52" s="117"/>
      <c r="AAL52" s="117"/>
      <c r="AAM52" s="117"/>
      <c r="AAN52" s="117"/>
      <c r="AAO52" s="117"/>
      <c r="AAP52" s="117"/>
      <c r="AAQ52" s="117"/>
      <c r="AAR52" s="117"/>
      <c r="AAS52" s="117"/>
      <c r="AAT52" s="117"/>
      <c r="AAU52" s="117"/>
      <c r="AAV52" s="117"/>
      <c r="AAW52" s="117"/>
      <c r="AAX52" s="117"/>
      <c r="AAY52" s="117"/>
      <c r="AAZ52" s="117"/>
      <c r="ABA52" s="117"/>
      <c r="ABB52" s="117"/>
      <c r="ABC52" s="117"/>
      <c r="ABD52" s="117"/>
      <c r="ABE52" s="117"/>
      <c r="ABF52" s="117"/>
      <c r="ABG52" s="117"/>
      <c r="ABH52" s="117"/>
      <c r="ABI52" s="117"/>
      <c r="ABJ52" s="117"/>
      <c r="ABK52" s="117"/>
      <c r="ABL52" s="117"/>
      <c r="ABM52" s="117"/>
      <c r="ABN52" s="117"/>
      <c r="ABO52" s="117"/>
      <c r="ABP52" s="117"/>
      <c r="ABQ52" s="117"/>
      <c r="ABR52" s="117"/>
      <c r="ABS52" s="117"/>
      <c r="ABT52" s="117"/>
      <c r="ABU52" s="117"/>
      <c r="ABV52" s="117"/>
      <c r="ABW52" s="117"/>
      <c r="ABX52" s="117"/>
      <c r="ABY52" s="117"/>
      <c r="ABZ52" s="117"/>
      <c r="ACA52" s="117"/>
      <c r="ACB52" s="117"/>
      <c r="ACC52" s="117"/>
      <c r="ACD52" s="117"/>
      <c r="ACE52" s="117"/>
      <c r="ACF52" s="117"/>
      <c r="ACG52" s="117"/>
      <c r="ACH52" s="117"/>
      <c r="ACI52" s="117"/>
      <c r="ACJ52" s="117"/>
      <c r="ACK52" s="117"/>
      <c r="ACL52" s="117"/>
      <c r="ACM52" s="117"/>
      <c r="ACN52" s="117"/>
      <c r="ACO52" s="117"/>
      <c r="ACP52" s="117"/>
      <c r="ACQ52" s="117"/>
      <c r="ACR52" s="117"/>
      <c r="ACS52" s="117"/>
      <c r="ACT52" s="117"/>
      <c r="ACU52" s="117"/>
      <c r="ACV52" s="117"/>
      <c r="ACW52" s="117"/>
      <c r="ACX52" s="117"/>
      <c r="ACY52" s="117"/>
      <c r="ACZ52" s="117"/>
      <c r="ADA52" s="117"/>
      <c r="ADB52" s="117"/>
      <c r="ADC52" s="117"/>
      <c r="ADD52" s="117"/>
      <c r="ADE52" s="117"/>
      <c r="ADF52" s="117"/>
      <c r="ADG52" s="117"/>
      <c r="ADH52" s="117"/>
      <c r="ADI52" s="117"/>
      <c r="ADJ52" s="117"/>
      <c r="ADK52" s="117"/>
      <c r="ADL52" s="117"/>
      <c r="ADM52" s="117"/>
      <c r="ADN52" s="117"/>
      <c r="ADO52" s="117"/>
      <c r="ADP52" s="117"/>
      <c r="ADQ52" s="117"/>
      <c r="ADR52" s="117"/>
      <c r="ADS52" s="117"/>
      <c r="ADT52" s="117"/>
      <c r="ADU52" s="117"/>
      <c r="ADV52" s="117"/>
      <c r="ADW52" s="117"/>
      <c r="ADX52" s="117"/>
      <c r="ADY52" s="117"/>
      <c r="ADZ52" s="117"/>
      <c r="AEA52" s="117"/>
      <c r="AEB52" s="117"/>
      <c r="AEC52" s="117"/>
      <c r="AED52" s="117"/>
      <c r="AEE52" s="117"/>
      <c r="AEF52" s="117"/>
      <c r="AEG52" s="117"/>
      <c r="AEH52" s="117"/>
      <c r="AEI52" s="117"/>
      <c r="AEJ52" s="117"/>
      <c r="AEK52" s="117"/>
      <c r="AEL52" s="117"/>
      <c r="AEM52" s="117"/>
      <c r="AEN52" s="117"/>
      <c r="AEO52" s="117"/>
      <c r="AEP52" s="117"/>
      <c r="AEQ52" s="117"/>
      <c r="AER52" s="117"/>
      <c r="AES52" s="117"/>
      <c r="AET52" s="117"/>
      <c r="AEU52" s="117"/>
      <c r="AEV52" s="117"/>
      <c r="AEW52" s="117"/>
      <c r="AEX52" s="117"/>
      <c r="AEY52" s="117"/>
      <c r="AEZ52" s="117"/>
      <c r="AFA52" s="117"/>
      <c r="AFB52" s="117"/>
      <c r="AFC52" s="117"/>
      <c r="AFD52" s="117"/>
      <c r="AFE52" s="117"/>
      <c r="AFF52" s="117"/>
      <c r="AFG52" s="117"/>
      <c r="AFH52" s="117"/>
      <c r="AFI52" s="117"/>
      <c r="AFJ52" s="117"/>
      <c r="AFK52" s="117"/>
      <c r="AFL52" s="117"/>
      <c r="AFM52" s="117"/>
      <c r="AFN52" s="117"/>
      <c r="AFO52" s="117"/>
      <c r="AFP52" s="117"/>
      <c r="AFQ52" s="117"/>
      <c r="AFR52" s="117"/>
      <c r="AFS52" s="117"/>
      <c r="AFT52" s="117"/>
      <c r="AFU52" s="117"/>
      <c r="AFV52" s="117"/>
      <c r="AFW52" s="117"/>
      <c r="AFX52" s="117"/>
      <c r="AFY52" s="117"/>
      <c r="AFZ52" s="117"/>
      <c r="AGA52" s="117"/>
      <c r="AGB52" s="117"/>
      <c r="AGC52" s="117"/>
      <c r="AGD52" s="117"/>
      <c r="AGE52" s="117"/>
      <c r="AGF52" s="117"/>
      <c r="AGG52" s="117"/>
      <c r="AGH52" s="117"/>
      <c r="AGI52" s="117"/>
      <c r="AGJ52" s="117"/>
      <c r="AGK52" s="117"/>
      <c r="AGL52" s="117"/>
      <c r="AGM52" s="117"/>
      <c r="AGN52" s="117"/>
      <c r="AGO52" s="117"/>
      <c r="AGP52" s="117"/>
      <c r="AGQ52" s="117"/>
      <c r="AGR52" s="117"/>
      <c r="AGS52" s="117"/>
      <c r="AGT52" s="117"/>
      <c r="AGU52" s="117"/>
      <c r="AGV52" s="117"/>
      <c r="AGW52" s="117"/>
      <c r="AGX52" s="117"/>
      <c r="AGY52" s="117"/>
      <c r="AGZ52" s="117"/>
      <c r="AHA52" s="117"/>
      <c r="AHB52" s="117"/>
      <c r="AHC52" s="117"/>
      <c r="AHD52" s="117"/>
      <c r="AHE52" s="117"/>
      <c r="AHF52" s="117"/>
      <c r="AHG52" s="117"/>
      <c r="AHH52" s="117"/>
      <c r="AHI52" s="117"/>
      <c r="AHJ52" s="117"/>
      <c r="AHK52" s="117"/>
      <c r="AHL52" s="117"/>
      <c r="AHM52" s="117"/>
      <c r="AHN52" s="117"/>
      <c r="AHO52" s="117"/>
      <c r="AHP52" s="117"/>
      <c r="AHQ52" s="117"/>
      <c r="AHR52" s="117"/>
      <c r="AHS52" s="117"/>
      <c r="AHT52" s="117"/>
      <c r="AHU52" s="117"/>
      <c r="AHV52" s="117"/>
      <c r="AHW52" s="117"/>
      <c r="AHX52" s="117"/>
      <c r="AHY52" s="117"/>
      <c r="AHZ52" s="117"/>
      <c r="AIA52" s="117"/>
      <c r="AIB52" s="117"/>
      <c r="AIC52" s="117"/>
      <c r="AID52" s="117"/>
      <c r="AIE52" s="117"/>
      <c r="AIF52" s="117"/>
      <c r="AIG52" s="117"/>
      <c r="AIH52" s="117"/>
      <c r="AII52" s="117"/>
      <c r="AIJ52" s="117"/>
      <c r="AIK52" s="117"/>
      <c r="AIL52" s="117"/>
      <c r="AIM52" s="117"/>
      <c r="AIN52" s="117"/>
      <c r="AIO52" s="117"/>
      <c r="AIP52" s="117"/>
      <c r="AIQ52" s="117"/>
      <c r="AIR52" s="117"/>
      <c r="AIS52" s="117"/>
      <c r="AIT52" s="117"/>
      <c r="AIU52" s="117"/>
      <c r="AIV52" s="117"/>
      <c r="AIW52" s="117"/>
      <c r="AIX52" s="117"/>
      <c r="AIY52" s="117"/>
      <c r="AIZ52" s="117"/>
      <c r="AJA52" s="117"/>
      <c r="AJB52" s="117"/>
      <c r="AJC52" s="117"/>
      <c r="AJD52" s="117"/>
      <c r="AJE52" s="117"/>
      <c r="AJF52" s="117"/>
      <c r="AJG52" s="117"/>
      <c r="AJH52" s="117"/>
      <c r="AJI52" s="117"/>
      <c r="AJJ52" s="117"/>
      <c r="AJK52" s="117"/>
      <c r="AJL52" s="117"/>
      <c r="AJM52" s="117"/>
      <c r="AJN52" s="117"/>
      <c r="AJO52" s="117"/>
      <c r="AJP52" s="117"/>
      <c r="AJQ52" s="117"/>
      <c r="AJR52" s="117"/>
      <c r="AJS52" s="117"/>
      <c r="AJT52" s="117"/>
      <c r="AJU52" s="117"/>
      <c r="AJV52" s="117"/>
      <c r="AJW52" s="117"/>
      <c r="AJX52" s="117"/>
      <c r="AJY52" s="117"/>
      <c r="AJZ52" s="117"/>
      <c r="AKA52" s="117"/>
      <c r="AKB52" s="117"/>
      <c r="AKC52" s="117"/>
      <c r="AKD52" s="117"/>
      <c r="AKE52" s="117"/>
      <c r="AKF52" s="117"/>
      <c r="AKG52" s="117"/>
      <c r="AKH52" s="117"/>
      <c r="AKI52" s="117"/>
      <c r="AKJ52" s="117"/>
      <c r="AKK52" s="117"/>
      <c r="AKL52" s="117"/>
      <c r="AKM52" s="117"/>
      <c r="AKN52" s="117"/>
      <c r="AKO52" s="117"/>
      <c r="AKP52" s="117"/>
      <c r="AKQ52" s="117"/>
      <c r="AKR52" s="117"/>
      <c r="AKS52" s="117"/>
      <c r="AKT52" s="117"/>
      <c r="AKU52" s="117"/>
      <c r="AKV52" s="117"/>
      <c r="AKW52" s="117"/>
      <c r="AKX52" s="117"/>
      <c r="AKY52" s="117"/>
      <c r="AKZ52" s="117"/>
      <c r="ALA52" s="117"/>
      <c r="ALB52" s="117"/>
      <c r="ALC52" s="117"/>
      <c r="ALD52" s="117"/>
      <c r="ALE52" s="117"/>
      <c r="ALF52" s="117"/>
      <c r="ALG52" s="117"/>
      <c r="ALH52" s="117"/>
      <c r="ALI52" s="117"/>
      <c r="ALJ52" s="117"/>
      <c r="ALK52" s="117"/>
      <c r="ALL52" s="117"/>
      <c r="ALM52" s="117"/>
      <c r="ALN52" s="117"/>
      <c r="ALO52" s="117"/>
      <c r="ALP52" s="117"/>
      <c r="ALQ52" s="117"/>
      <c r="ALR52" s="117"/>
      <c r="ALS52" s="117"/>
      <c r="ALT52" s="117"/>
      <c r="ALU52" s="117"/>
      <c r="ALV52" s="117"/>
      <c r="ALW52" s="117"/>
      <c r="ALX52" s="117"/>
      <c r="ALY52" s="117"/>
      <c r="ALZ52" s="117"/>
      <c r="AMA52" s="117"/>
      <c r="AMB52" s="117"/>
      <c r="AMC52" s="117"/>
      <c r="AMD52" s="117"/>
      <c r="AME52" s="117"/>
      <c r="AMF52" s="117"/>
      <c r="AMG52" s="117"/>
      <c r="AMH52" s="117"/>
      <c r="AMI52" s="117"/>
      <c r="AMJ52" s="117"/>
      <c r="AMK52" s="117"/>
      <c r="AML52" s="117"/>
    </row>
    <row r="53" spans="1:1026">
      <c r="A53" s="95" t="s">
        <v>2648</v>
      </c>
    </row>
    <row r="54" spans="1:1026">
      <c r="A54" s="95" t="s">
        <v>2655</v>
      </c>
    </row>
    <row r="55" spans="1:1026">
      <c r="A55" s="95" t="s">
        <v>2657</v>
      </c>
    </row>
    <row r="56" spans="1:1026">
      <c r="A56" s="95" t="s">
        <v>2659</v>
      </c>
    </row>
    <row r="57" spans="1:1026">
      <c r="A57" s="95" t="s">
        <v>2660</v>
      </c>
    </row>
    <row r="58" spans="1:1026">
      <c r="A58" s="95" t="s">
        <v>2662</v>
      </c>
    </row>
  </sheetData>
  <mergeCells count="14">
    <mergeCell ref="A1:B1"/>
    <mergeCell ref="C1:D1"/>
    <mergeCell ref="C2:D2"/>
    <mergeCell ref="C3:D3"/>
    <mergeCell ref="A44:B44"/>
    <mergeCell ref="C44:G44"/>
    <mergeCell ref="A51:G51"/>
    <mergeCell ref="A52:G52"/>
    <mergeCell ref="A45:B45"/>
    <mergeCell ref="C45:G45"/>
    <mergeCell ref="C46:G46"/>
    <mergeCell ref="A48:G48"/>
    <mergeCell ref="A49:G49"/>
    <mergeCell ref="A50:G50"/>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ML52"/>
  <sheetViews>
    <sheetView workbookViewId="0">
      <selection sqref="A1:B1"/>
    </sheetView>
  </sheetViews>
  <sheetFormatPr defaultColWidth="7.7109375" defaultRowHeight="15.75"/>
  <cols>
    <col min="1" max="1" width="7.7109375" style="321"/>
    <col min="2" max="2" width="29.42578125" style="322" customWidth="1"/>
    <col min="3" max="3" width="9.42578125" style="322" customWidth="1"/>
    <col min="4" max="4" width="7.7109375" style="322"/>
    <col min="5" max="5" width="7.7109375" style="323"/>
    <col min="6" max="6" width="17.42578125" style="323" bestFit="1" customWidth="1"/>
    <col min="7" max="7" width="51.7109375" style="322" customWidth="1"/>
    <col min="8" max="1026" width="7.7109375" style="321"/>
    <col min="1027" max="16384" width="7.7109375" style="320"/>
  </cols>
  <sheetData>
    <row r="1" spans="1:7">
      <c r="A1" s="725" t="s">
        <v>1391</v>
      </c>
      <c r="B1" s="725"/>
      <c r="C1" s="725" t="s">
        <v>1392</v>
      </c>
      <c r="D1" s="725"/>
      <c r="E1" s="347" t="s">
        <v>1393</v>
      </c>
      <c r="F1" s="347" t="s">
        <v>1208</v>
      </c>
      <c r="G1" s="347" t="s">
        <v>1394</v>
      </c>
    </row>
    <row r="2" spans="1:7">
      <c r="A2" s="345" t="s">
        <v>1395</v>
      </c>
      <c r="B2" s="344"/>
      <c r="C2" s="726"/>
      <c r="D2" s="726"/>
      <c r="E2" s="327"/>
      <c r="F2" s="327"/>
      <c r="G2" s="326"/>
    </row>
    <row r="3" spans="1:7">
      <c r="A3" s="336" t="s">
        <v>1396</v>
      </c>
      <c r="B3" s="339"/>
      <c r="C3" s="727" t="s">
        <v>1397</v>
      </c>
      <c r="D3" s="727"/>
      <c r="E3" s="320"/>
      <c r="F3" s="327"/>
      <c r="G3" s="326"/>
    </row>
    <row r="4" spans="1:7">
      <c r="A4" s="335" t="s">
        <v>1398</v>
      </c>
      <c r="B4" s="338"/>
      <c r="C4" s="335"/>
      <c r="D4" s="339"/>
      <c r="E4" s="320"/>
      <c r="F4" s="340"/>
      <c r="G4" s="326"/>
    </row>
    <row r="5" spans="1:7">
      <c r="A5" s="335"/>
      <c r="B5" s="338" t="s">
        <v>1399</v>
      </c>
      <c r="C5" s="336" t="s">
        <v>1441</v>
      </c>
      <c r="D5" s="332"/>
      <c r="E5" s="320"/>
      <c r="F5" s="340"/>
      <c r="G5" s="340"/>
    </row>
    <row r="6" spans="1:7">
      <c r="A6" s="335"/>
      <c r="B6" s="338" t="s">
        <v>1102</v>
      </c>
      <c r="C6" s="336" t="s">
        <v>2089</v>
      </c>
      <c r="D6" s="332"/>
      <c r="E6" s="320"/>
      <c r="F6" s="340"/>
      <c r="G6" s="340"/>
    </row>
    <row r="7" spans="1:7">
      <c r="A7" s="335"/>
      <c r="B7" s="338" t="s">
        <v>1402</v>
      </c>
      <c r="C7" s="320">
        <f>2015-1982</f>
        <v>33</v>
      </c>
      <c r="D7" s="332" t="s">
        <v>10</v>
      </c>
      <c r="E7" s="320">
        <v>1</v>
      </c>
      <c r="F7" s="340">
        <v>4</v>
      </c>
      <c r="G7" s="340" t="s">
        <v>2088</v>
      </c>
    </row>
    <row r="8" spans="1:7">
      <c r="A8" s="335"/>
      <c r="B8" s="338" t="s">
        <v>1403</v>
      </c>
      <c r="C8" s="320">
        <v>13100</v>
      </c>
      <c r="D8" s="332" t="s">
        <v>12</v>
      </c>
      <c r="E8" s="320">
        <v>2</v>
      </c>
      <c r="F8" s="340">
        <v>4</v>
      </c>
      <c r="G8" s="340"/>
    </row>
    <row r="9" spans="1:7">
      <c r="A9" s="335"/>
      <c r="B9" s="338" t="s">
        <v>1404</v>
      </c>
      <c r="C9" s="320">
        <v>69000</v>
      </c>
      <c r="D9" s="332" t="s">
        <v>15</v>
      </c>
      <c r="E9" s="320">
        <v>2</v>
      </c>
      <c r="F9" s="340">
        <v>4</v>
      </c>
      <c r="G9" s="340" t="s">
        <v>2087</v>
      </c>
    </row>
    <row r="10" spans="1:7">
      <c r="A10" s="335"/>
      <c r="B10" s="338" t="s">
        <v>1405</v>
      </c>
      <c r="C10" s="320">
        <v>19</v>
      </c>
      <c r="D10" s="332"/>
      <c r="E10" s="320">
        <v>4</v>
      </c>
      <c r="F10" s="340"/>
      <c r="G10" s="340"/>
    </row>
    <row r="11" spans="1:7">
      <c r="A11" s="335"/>
      <c r="B11" s="338" t="s">
        <v>1407</v>
      </c>
      <c r="C11" s="320"/>
      <c r="D11" s="332"/>
      <c r="E11" s="320"/>
      <c r="F11" s="340"/>
      <c r="G11" s="340"/>
    </row>
    <row r="12" spans="1:7">
      <c r="A12" s="335"/>
      <c r="B12" s="338" t="s">
        <v>1408</v>
      </c>
      <c r="C12" s="320"/>
      <c r="D12" s="332" t="s">
        <v>19</v>
      </c>
      <c r="E12" s="320"/>
      <c r="F12" s="340"/>
      <c r="G12" s="340"/>
    </row>
    <row r="13" spans="1:7">
      <c r="A13" s="335"/>
      <c r="B13" s="338" t="s">
        <v>1409</v>
      </c>
      <c r="C13" s="320"/>
      <c r="D13" s="332" t="s">
        <v>21</v>
      </c>
      <c r="E13" s="320"/>
      <c r="F13" s="340"/>
      <c r="G13" s="340"/>
    </row>
    <row r="14" spans="1:7">
      <c r="A14" s="335"/>
      <c r="B14" s="338" t="s">
        <v>1410</v>
      </c>
      <c r="C14" s="320">
        <v>3925</v>
      </c>
      <c r="D14" s="332" t="s">
        <v>24</v>
      </c>
      <c r="E14" s="320">
        <v>3</v>
      </c>
      <c r="F14" s="340"/>
      <c r="G14" s="340" t="s">
        <v>2086</v>
      </c>
    </row>
    <row r="15" spans="1:7">
      <c r="A15" s="335"/>
      <c r="B15" s="338"/>
      <c r="C15" s="320"/>
      <c r="D15" s="332"/>
      <c r="E15" s="320"/>
      <c r="F15" s="340"/>
      <c r="G15" s="340"/>
    </row>
    <row r="16" spans="1:7">
      <c r="A16" s="335" t="s">
        <v>1411</v>
      </c>
      <c r="B16" s="338"/>
      <c r="C16" s="320"/>
      <c r="D16" s="332"/>
      <c r="E16" s="320"/>
      <c r="F16" s="340"/>
      <c r="G16" s="340"/>
    </row>
    <row r="17" spans="1:7">
      <c r="A17" s="335"/>
      <c r="B17" s="338" t="s">
        <v>1412</v>
      </c>
      <c r="C17" s="320"/>
      <c r="D17" s="332" t="s">
        <v>28</v>
      </c>
      <c r="E17" s="320"/>
      <c r="F17" s="340"/>
      <c r="G17" s="340"/>
    </row>
    <row r="18" spans="1:7">
      <c r="A18" s="335"/>
      <c r="B18" s="338" t="s">
        <v>1413</v>
      </c>
      <c r="C18" s="320"/>
      <c r="D18" s="332" t="s">
        <v>31</v>
      </c>
      <c r="E18" s="320"/>
      <c r="F18" s="340"/>
      <c r="G18" s="340"/>
    </row>
    <row r="19" spans="1:7">
      <c r="A19" s="335"/>
      <c r="B19" s="337" t="s">
        <v>1414</v>
      </c>
      <c r="C19" s="336"/>
      <c r="D19" s="332" t="s">
        <v>31</v>
      </c>
      <c r="E19" s="320"/>
      <c r="F19" s="340"/>
      <c r="G19" s="340"/>
    </row>
    <row r="20" spans="1:7">
      <c r="A20" s="335"/>
      <c r="B20" s="337" t="s">
        <v>1415</v>
      </c>
      <c r="C20" s="336">
        <v>0</v>
      </c>
      <c r="D20" s="332" t="s">
        <v>35</v>
      </c>
      <c r="E20" s="320"/>
      <c r="F20" s="327"/>
      <c r="G20" s="326"/>
    </row>
    <row r="21" spans="1:7" ht="63">
      <c r="A21" s="335"/>
      <c r="B21" s="337" t="s">
        <v>1416</v>
      </c>
      <c r="C21" s="336">
        <v>0</v>
      </c>
      <c r="D21" s="332" t="s">
        <v>28</v>
      </c>
      <c r="E21" s="320"/>
      <c r="F21" s="327">
        <v>5</v>
      </c>
      <c r="G21" s="410" t="s">
        <v>2085</v>
      </c>
    </row>
    <row r="22" spans="1:7">
      <c r="A22" s="335"/>
      <c r="B22" s="337" t="s">
        <v>1417</v>
      </c>
      <c r="C22" s="336">
        <v>0</v>
      </c>
      <c r="D22" s="332" t="s">
        <v>39</v>
      </c>
      <c r="E22" s="320"/>
      <c r="F22" s="327"/>
      <c r="G22" s="410"/>
    </row>
    <row r="23" spans="1:7">
      <c r="A23" s="335"/>
      <c r="B23" s="337" t="s">
        <v>1418</v>
      </c>
      <c r="C23" s="336">
        <v>0</v>
      </c>
      <c r="D23" s="332" t="s">
        <v>41</v>
      </c>
      <c r="E23" s="320"/>
      <c r="F23" s="327"/>
      <c r="G23" s="410"/>
    </row>
    <row r="24" spans="1:7">
      <c r="A24" s="335"/>
      <c r="B24" s="337" t="s">
        <v>1420</v>
      </c>
      <c r="C24" s="336">
        <v>0</v>
      </c>
      <c r="D24" s="332" t="s">
        <v>41</v>
      </c>
      <c r="E24" s="320"/>
      <c r="F24" s="327"/>
      <c r="G24" s="326"/>
    </row>
    <row r="25" spans="1:7">
      <c r="A25" s="335"/>
      <c r="B25" s="338" t="s">
        <v>1421</v>
      </c>
      <c r="C25" s="336">
        <v>1</v>
      </c>
      <c r="D25" s="332" t="s">
        <v>41</v>
      </c>
      <c r="E25" s="327"/>
      <c r="F25" s="327"/>
      <c r="G25" s="326"/>
    </row>
    <row r="26" spans="1:7">
      <c r="A26" s="335"/>
      <c r="B26" s="338" t="s">
        <v>1422</v>
      </c>
      <c r="C26" s="336">
        <v>0</v>
      </c>
      <c r="D26" s="332" t="s">
        <v>41</v>
      </c>
      <c r="E26" s="327"/>
      <c r="F26" s="327"/>
      <c r="G26" s="326"/>
    </row>
    <row r="27" spans="1:7">
      <c r="A27" s="335"/>
      <c r="B27" s="338"/>
      <c r="C27" s="336"/>
      <c r="D27" s="332"/>
      <c r="E27" s="327"/>
      <c r="F27" s="327"/>
      <c r="G27" s="326"/>
    </row>
    <row r="28" spans="1:7">
      <c r="A28" s="335" t="s">
        <v>1423</v>
      </c>
      <c r="B28" s="338"/>
      <c r="C28" s="336"/>
      <c r="D28" s="332"/>
      <c r="E28" s="327"/>
      <c r="F28" s="327"/>
      <c r="G28" s="326"/>
    </row>
    <row r="29" spans="1:7">
      <c r="A29" s="335"/>
      <c r="B29" s="338" t="s">
        <v>1424</v>
      </c>
      <c r="C29" s="336" t="s">
        <v>2084</v>
      </c>
      <c r="D29" s="332" t="s">
        <v>48</v>
      </c>
      <c r="E29" s="327"/>
      <c r="F29" s="327"/>
      <c r="G29" s="326"/>
    </row>
    <row r="30" spans="1:7">
      <c r="A30" s="335"/>
      <c r="B30" s="337" t="s">
        <v>1425</v>
      </c>
      <c r="C30" s="336"/>
      <c r="D30" s="332" t="s">
        <v>50</v>
      </c>
      <c r="E30" s="327"/>
      <c r="F30" s="327"/>
      <c r="G30" s="326"/>
    </row>
    <row r="31" spans="1:7">
      <c r="A31" s="335"/>
      <c r="B31" s="337" t="s">
        <v>1426</v>
      </c>
      <c r="C31" s="336"/>
      <c r="D31" s="332" t="s">
        <v>50</v>
      </c>
      <c r="E31" s="327"/>
      <c r="F31" s="327"/>
      <c r="G31" s="326"/>
    </row>
    <row r="32" spans="1:7">
      <c r="A32" s="335"/>
      <c r="B32" s="337" t="s">
        <v>1427</v>
      </c>
      <c r="C32" s="336" t="s">
        <v>2084</v>
      </c>
      <c r="D32" s="332" t="s">
        <v>41</v>
      </c>
      <c r="E32" s="327"/>
      <c r="F32" s="327"/>
      <c r="G32" s="326"/>
    </row>
    <row r="33" spans="1:7">
      <c r="A33" s="336"/>
      <c r="B33" s="339"/>
      <c r="C33" s="336"/>
      <c r="D33" s="339"/>
      <c r="E33" s="327"/>
      <c r="F33" s="327"/>
      <c r="G33" s="326"/>
    </row>
    <row r="34" spans="1:7">
      <c r="A34" s="335" t="s">
        <v>1428</v>
      </c>
      <c r="B34" s="338"/>
      <c r="C34" s="336"/>
      <c r="D34" s="332"/>
      <c r="E34" s="327"/>
      <c r="F34" s="327"/>
      <c r="G34" s="326"/>
    </row>
    <row r="35" spans="1:7" ht="31.5">
      <c r="A35" s="335"/>
      <c r="B35" s="338" t="s">
        <v>1429</v>
      </c>
      <c r="C35" s="336">
        <v>33</v>
      </c>
      <c r="D35" s="332" t="s">
        <v>56</v>
      </c>
      <c r="E35" s="327">
        <v>2</v>
      </c>
      <c r="F35" s="327">
        <v>4</v>
      </c>
      <c r="G35" s="326" t="s">
        <v>2083</v>
      </c>
    </row>
    <row r="36" spans="1:7">
      <c r="A36" s="335"/>
      <c r="B36" s="337" t="s">
        <v>1431</v>
      </c>
      <c r="C36" s="336"/>
      <c r="D36" s="332"/>
      <c r="E36" s="327"/>
      <c r="F36" s="327"/>
      <c r="G36" s="326"/>
    </row>
    <row r="37" spans="1:7">
      <c r="A37" s="335"/>
      <c r="B37" s="334" t="s">
        <v>58</v>
      </c>
      <c r="C37" s="333"/>
      <c r="D37" s="332" t="s">
        <v>59</v>
      </c>
      <c r="E37" s="327"/>
      <c r="F37" s="327"/>
      <c r="G37" s="326"/>
    </row>
    <row r="38" spans="1:7">
      <c r="A38" s="335"/>
      <c r="B38" s="334" t="s">
        <v>60</v>
      </c>
      <c r="C38" s="333"/>
      <c r="D38" s="332" t="s">
        <v>59</v>
      </c>
      <c r="E38" s="327"/>
      <c r="F38" s="327"/>
      <c r="G38" s="326"/>
    </row>
    <row r="39" spans="1:7">
      <c r="A39" s="335"/>
      <c r="B39" s="334" t="s">
        <v>61</v>
      </c>
      <c r="C39" s="333"/>
      <c r="D39" s="332" t="s">
        <v>59</v>
      </c>
      <c r="E39" s="327"/>
      <c r="F39" s="327"/>
      <c r="G39" s="326"/>
    </row>
    <row r="40" spans="1:7">
      <c r="A40" s="335"/>
      <c r="B40" s="334" t="s">
        <v>62</v>
      </c>
      <c r="C40" s="333"/>
      <c r="D40" s="332" t="s">
        <v>59</v>
      </c>
      <c r="E40" s="327"/>
      <c r="F40" s="327"/>
      <c r="G40" s="326"/>
    </row>
    <row r="41" spans="1:7">
      <c r="A41" s="335"/>
      <c r="B41" s="334" t="s">
        <v>63</v>
      </c>
      <c r="C41" s="333"/>
      <c r="D41" s="332" t="s">
        <v>59</v>
      </c>
      <c r="E41" s="327"/>
      <c r="F41" s="327"/>
      <c r="G41" s="326"/>
    </row>
    <row r="42" spans="1:7">
      <c r="A42" s="335"/>
      <c r="B42" s="334" t="s">
        <v>64</v>
      </c>
      <c r="C42" s="333"/>
      <c r="D42" s="332" t="s">
        <v>59</v>
      </c>
      <c r="E42" s="327"/>
      <c r="F42" s="327"/>
      <c r="G42" s="326"/>
    </row>
    <row r="43" spans="1:7">
      <c r="A43" s="331"/>
      <c r="B43" s="330" t="s">
        <v>65</v>
      </c>
      <c r="C43" s="329"/>
      <c r="D43" s="328" t="s">
        <v>59</v>
      </c>
      <c r="E43" s="327"/>
      <c r="F43" s="327"/>
      <c r="G43" s="326"/>
    </row>
    <row r="44" spans="1:7">
      <c r="A44" s="728" t="s">
        <v>1432</v>
      </c>
      <c r="B44" s="728"/>
      <c r="C44" s="729"/>
      <c r="D44" s="729"/>
      <c r="E44" s="729"/>
      <c r="F44" s="729"/>
      <c r="G44" s="729"/>
    </row>
    <row r="45" spans="1:7">
      <c r="A45" s="723" t="s">
        <v>1433</v>
      </c>
      <c r="B45" s="723"/>
      <c r="C45" s="724" t="s">
        <v>2498</v>
      </c>
      <c r="D45" s="724"/>
      <c r="E45" s="724"/>
      <c r="F45" s="724"/>
      <c r="G45" s="724"/>
    </row>
    <row r="46" spans="1:7">
      <c r="A46" s="325" t="s">
        <v>1394</v>
      </c>
      <c r="B46" s="324"/>
      <c r="C46" s="769"/>
      <c r="D46" s="769"/>
      <c r="E46" s="769"/>
      <c r="F46" s="769"/>
      <c r="G46" s="769"/>
    </row>
    <row r="47" spans="1:7">
      <c r="A47" s="321" t="s">
        <v>1435</v>
      </c>
      <c r="B47" s="320"/>
      <c r="C47" s="320"/>
      <c r="D47" s="320"/>
      <c r="E47" s="320"/>
      <c r="F47" s="320"/>
      <c r="G47" s="320"/>
    </row>
    <row r="48" spans="1:7">
      <c r="A48" s="320" t="s">
        <v>2082</v>
      </c>
      <c r="B48" s="320"/>
      <c r="C48" s="320"/>
      <c r="D48" s="320"/>
      <c r="E48" s="320"/>
      <c r="F48" s="320"/>
      <c r="G48" s="320"/>
    </row>
    <row r="49" spans="1:7">
      <c r="A49" s="320" t="s">
        <v>2081</v>
      </c>
      <c r="B49" s="320"/>
      <c r="C49" s="320"/>
      <c r="D49" s="320"/>
      <c r="E49" s="320"/>
      <c r="F49" s="320"/>
      <c r="G49" s="320"/>
    </row>
    <row r="50" spans="1:7">
      <c r="A50" s="320" t="s">
        <v>2080</v>
      </c>
      <c r="B50" s="320"/>
      <c r="C50" s="320"/>
      <c r="D50" s="320"/>
      <c r="E50" s="320"/>
      <c r="F50" s="320"/>
      <c r="G50" s="320"/>
    </row>
    <row r="51" spans="1:7">
      <c r="A51" s="320" t="s">
        <v>2079</v>
      </c>
      <c r="B51" s="320"/>
      <c r="C51" s="320"/>
      <c r="D51" s="320"/>
      <c r="E51" s="320"/>
      <c r="F51" s="320"/>
      <c r="G51" s="320"/>
    </row>
    <row r="52" spans="1:7">
      <c r="A52" s="320"/>
      <c r="B52" s="320"/>
      <c r="C52" s="320"/>
      <c r="D52" s="320"/>
      <c r="E52" s="320"/>
      <c r="F52" s="320"/>
      <c r="G52" s="320"/>
    </row>
  </sheetData>
  <mergeCells count="9">
    <mergeCell ref="A45:B45"/>
    <mergeCell ref="C45:G45"/>
    <mergeCell ref="C46:G46"/>
    <mergeCell ref="A1:B1"/>
    <mergeCell ref="C1:D1"/>
    <mergeCell ref="C2:D2"/>
    <mergeCell ref="C3:D3"/>
    <mergeCell ref="A44:B44"/>
    <mergeCell ref="C44:G44"/>
  </mergeCells>
  <phoneticPr fontId="28" type="noConversion"/>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F53"/>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509</v>
      </c>
      <c r="B1" s="659"/>
      <c r="C1" s="659" t="s">
        <v>283</v>
      </c>
      <c r="D1" s="659"/>
      <c r="E1" s="98" t="s">
        <v>510</v>
      </c>
      <c r="F1" s="98" t="s">
        <v>285</v>
      </c>
    </row>
    <row r="2" spans="1:6">
      <c r="A2" s="70" t="s">
        <v>511</v>
      </c>
      <c r="B2" s="71"/>
      <c r="C2" s="660"/>
      <c r="D2" s="661"/>
      <c r="E2" s="72"/>
      <c r="F2" s="73"/>
    </row>
    <row r="3" spans="1:6" ht="110.25">
      <c r="A3" s="74" t="s">
        <v>512</v>
      </c>
      <c r="B3" s="75"/>
      <c r="C3" s="662" t="s">
        <v>342</v>
      </c>
      <c r="D3" s="663"/>
      <c r="E3" s="72">
        <v>1</v>
      </c>
      <c r="F3" s="73" t="s">
        <v>513</v>
      </c>
    </row>
    <row r="4" spans="1:6">
      <c r="A4" s="31" t="s">
        <v>514</v>
      </c>
      <c r="B4" s="32"/>
      <c r="C4" s="31"/>
      <c r="D4" s="75"/>
      <c r="E4" s="72"/>
      <c r="F4" s="73"/>
    </row>
    <row r="5" spans="1:6">
      <c r="A5" s="31"/>
      <c r="B5" s="32" t="s">
        <v>515</v>
      </c>
      <c r="C5" s="74" t="s">
        <v>516</v>
      </c>
      <c r="D5" s="32"/>
      <c r="E5" s="72"/>
      <c r="F5" s="73"/>
    </row>
    <row r="6" spans="1:6">
      <c r="A6" s="31"/>
      <c r="B6" s="32" t="s">
        <v>380</v>
      </c>
      <c r="C6" s="74" t="s">
        <v>517</v>
      </c>
      <c r="D6" s="32"/>
      <c r="E6" s="72"/>
      <c r="F6" s="73"/>
    </row>
    <row r="7" spans="1:6">
      <c r="A7" s="31"/>
      <c r="B7" s="32" t="s">
        <v>348</v>
      </c>
      <c r="C7" s="74">
        <v>5</v>
      </c>
      <c r="D7" s="32" t="s">
        <v>10</v>
      </c>
      <c r="E7" s="72">
        <v>2</v>
      </c>
      <c r="F7" s="73" t="s">
        <v>518</v>
      </c>
    </row>
    <row r="8" spans="1:6" ht="31.5">
      <c r="A8" s="31"/>
      <c r="B8" s="32" t="s">
        <v>519</v>
      </c>
      <c r="C8" s="74">
        <v>13000</v>
      </c>
      <c r="D8" s="32" t="s">
        <v>12</v>
      </c>
      <c r="E8" s="72">
        <v>3</v>
      </c>
      <c r="F8" s="73" t="s">
        <v>520</v>
      </c>
    </row>
    <row r="9" spans="1:6">
      <c r="A9" s="31"/>
      <c r="B9" s="32" t="s">
        <v>300</v>
      </c>
      <c r="C9" s="74">
        <v>233000</v>
      </c>
      <c r="D9" s="32" t="s">
        <v>15</v>
      </c>
      <c r="E9" s="72">
        <v>2</v>
      </c>
      <c r="F9" s="73" t="s">
        <v>521</v>
      </c>
    </row>
    <row r="10" spans="1:6">
      <c r="A10" s="31"/>
      <c r="B10" s="32" t="s">
        <v>522</v>
      </c>
      <c r="C10" s="74">
        <v>22</v>
      </c>
      <c r="D10" s="32"/>
      <c r="E10" s="72">
        <v>2</v>
      </c>
      <c r="F10" s="73"/>
    </row>
    <row r="11" spans="1:6">
      <c r="A11" s="31"/>
      <c r="B11" s="32" t="s">
        <v>523</v>
      </c>
      <c r="C11" s="74">
        <v>11</v>
      </c>
      <c r="D11" s="32"/>
      <c r="E11" s="72">
        <v>2</v>
      </c>
      <c r="F11" s="73"/>
    </row>
    <row r="12" spans="1:6" ht="31.5">
      <c r="A12" s="31"/>
      <c r="B12" s="32" t="s">
        <v>524</v>
      </c>
      <c r="C12" s="74">
        <v>4.5</v>
      </c>
      <c r="D12" s="32" t="s">
        <v>19</v>
      </c>
      <c r="E12" s="72">
        <v>4</v>
      </c>
      <c r="F12" s="73" t="s">
        <v>525</v>
      </c>
    </row>
    <row r="13" spans="1:6">
      <c r="A13" s="31"/>
      <c r="B13" s="32" t="s">
        <v>351</v>
      </c>
      <c r="C13" s="74"/>
      <c r="D13" s="32" t="s">
        <v>21</v>
      </c>
      <c r="E13" s="72"/>
      <c r="F13" s="73"/>
    </row>
    <row r="14" spans="1:6" ht="31.5">
      <c r="A14" s="31"/>
      <c r="B14" s="32" t="s">
        <v>306</v>
      </c>
      <c r="C14" s="74">
        <v>2700</v>
      </c>
      <c r="D14" s="32" t="s">
        <v>24</v>
      </c>
      <c r="E14" s="72">
        <v>3</v>
      </c>
      <c r="F14" s="73" t="s">
        <v>526</v>
      </c>
    </row>
    <row r="15" spans="1:6">
      <c r="A15" s="31"/>
      <c r="B15" s="32"/>
      <c r="C15" s="74"/>
      <c r="D15" s="32"/>
      <c r="E15" s="72"/>
      <c r="F15" s="73"/>
    </row>
    <row r="16" spans="1:6">
      <c r="A16" s="31" t="s">
        <v>527</v>
      </c>
      <c r="B16" s="32"/>
      <c r="C16" s="74"/>
      <c r="D16" s="32"/>
      <c r="E16" s="72"/>
      <c r="F16" s="73"/>
    </row>
    <row r="17" spans="1:6" ht="25.5">
      <c r="A17" s="31"/>
      <c r="B17" s="32" t="s">
        <v>308</v>
      </c>
      <c r="C17" s="74">
        <v>1733</v>
      </c>
      <c r="D17" s="32" t="s">
        <v>28</v>
      </c>
      <c r="E17" s="147">
        <v>6</v>
      </c>
      <c r="F17" s="148" t="s">
        <v>528</v>
      </c>
    </row>
    <row r="18" spans="1:6" ht="31.5">
      <c r="A18" s="31"/>
      <c r="B18" s="32" t="s">
        <v>529</v>
      </c>
      <c r="C18" s="74">
        <v>0.3</v>
      </c>
      <c r="D18" s="32" t="s">
        <v>31</v>
      </c>
      <c r="E18" s="72">
        <v>6</v>
      </c>
      <c r="F18" s="73" t="s">
        <v>530</v>
      </c>
    </row>
    <row r="19" spans="1:6">
      <c r="A19" s="31"/>
      <c r="B19" s="35" t="s">
        <v>354</v>
      </c>
      <c r="C19" s="74">
        <v>1.3</v>
      </c>
      <c r="D19" s="32" t="s">
        <v>31</v>
      </c>
      <c r="E19" s="72"/>
      <c r="F19" s="73" t="s">
        <v>531</v>
      </c>
    </row>
    <row r="20" spans="1:6">
      <c r="A20" s="31"/>
      <c r="B20" s="35" t="s">
        <v>532</v>
      </c>
      <c r="C20" s="74"/>
      <c r="D20" s="32" t="s">
        <v>35</v>
      </c>
      <c r="E20" s="72"/>
      <c r="F20" s="73"/>
    </row>
    <row r="21" spans="1:6">
      <c r="A21" s="31"/>
      <c r="B21" s="35" t="s">
        <v>533</v>
      </c>
      <c r="C21" s="74"/>
      <c r="D21" s="32" t="s">
        <v>28</v>
      </c>
      <c r="E21" s="72"/>
      <c r="F21" s="73"/>
    </row>
    <row r="22" spans="1:6">
      <c r="A22" s="31"/>
      <c r="B22" s="35" t="s">
        <v>534</v>
      </c>
      <c r="C22" s="74"/>
      <c r="D22" s="32" t="s">
        <v>39</v>
      </c>
      <c r="E22" s="72"/>
      <c r="F22" s="73"/>
    </row>
    <row r="23" spans="1:6">
      <c r="A23" s="31"/>
      <c r="B23" s="35" t="s">
        <v>535</v>
      </c>
      <c r="C23" s="74">
        <v>1</v>
      </c>
      <c r="D23" s="32" t="s">
        <v>41</v>
      </c>
      <c r="E23" s="72"/>
      <c r="F23" s="73" t="s">
        <v>536</v>
      </c>
    </row>
    <row r="24" spans="1:6" ht="47.25">
      <c r="A24" s="31"/>
      <c r="B24" s="35" t="s">
        <v>318</v>
      </c>
      <c r="C24" s="74">
        <v>0.9</v>
      </c>
      <c r="D24" s="32" t="s">
        <v>41</v>
      </c>
      <c r="E24" s="72">
        <v>6</v>
      </c>
      <c r="F24" s="73" t="s">
        <v>537</v>
      </c>
    </row>
    <row r="25" spans="1:6">
      <c r="A25" s="31"/>
      <c r="B25" s="32" t="s">
        <v>319</v>
      </c>
      <c r="C25" s="74">
        <v>1</v>
      </c>
      <c r="D25" s="32" t="s">
        <v>41</v>
      </c>
      <c r="E25" s="72"/>
      <c r="F25" s="73"/>
    </row>
    <row r="26" spans="1:6">
      <c r="A26" s="31"/>
      <c r="B26" s="32" t="s">
        <v>320</v>
      </c>
      <c r="C26" s="74"/>
      <c r="D26" s="32" t="s">
        <v>41</v>
      </c>
      <c r="E26" s="72"/>
      <c r="F26" s="73"/>
    </row>
    <row r="27" spans="1:6">
      <c r="A27" s="31"/>
      <c r="B27" s="32"/>
      <c r="C27" s="74"/>
      <c r="D27" s="32"/>
      <c r="E27" s="72"/>
      <c r="F27" s="73"/>
    </row>
    <row r="28" spans="1:6">
      <c r="A28" s="31" t="s">
        <v>538</v>
      </c>
      <c r="B28" s="32"/>
      <c r="C28" s="74"/>
      <c r="D28" s="32"/>
      <c r="E28" s="72"/>
      <c r="F28" s="73"/>
    </row>
    <row r="29" spans="1:6">
      <c r="A29" s="31"/>
      <c r="B29" s="32" t="s">
        <v>323</v>
      </c>
      <c r="C29" s="74"/>
      <c r="D29" s="32" t="s">
        <v>48</v>
      </c>
      <c r="E29" s="72"/>
      <c r="F29" s="73"/>
    </row>
    <row r="30" spans="1:6">
      <c r="A30" s="31"/>
      <c r="B30" s="35" t="s">
        <v>505</v>
      </c>
      <c r="C30" s="74">
        <v>90</v>
      </c>
      <c r="D30" s="32" t="s">
        <v>50</v>
      </c>
      <c r="E30" s="72">
        <v>6</v>
      </c>
      <c r="F30" s="73" t="s">
        <v>539</v>
      </c>
    </row>
    <row r="31" spans="1:6">
      <c r="A31" s="31"/>
      <c r="B31" s="35" t="s">
        <v>325</v>
      </c>
      <c r="C31" s="74"/>
      <c r="D31" s="32" t="s">
        <v>50</v>
      </c>
      <c r="E31" s="72"/>
      <c r="F31" s="73"/>
    </row>
    <row r="32" spans="1:6">
      <c r="A32" s="31"/>
      <c r="B32" s="35" t="s">
        <v>540</v>
      </c>
      <c r="C32" s="74"/>
      <c r="D32" s="32" t="s">
        <v>41</v>
      </c>
      <c r="E32" s="72"/>
      <c r="F32" s="73"/>
    </row>
    <row r="33" spans="1:6">
      <c r="A33" s="74"/>
      <c r="B33" s="75"/>
      <c r="C33" s="74"/>
      <c r="D33" s="75"/>
      <c r="E33" s="72"/>
      <c r="F33" s="73"/>
    </row>
    <row r="34" spans="1:6">
      <c r="A34" s="31" t="s">
        <v>438</v>
      </c>
      <c r="B34" s="32"/>
      <c r="C34" s="74"/>
      <c r="D34" s="32"/>
      <c r="E34" s="72"/>
      <c r="F34" s="73"/>
    </row>
    <row r="35" spans="1:6">
      <c r="A35" s="31"/>
      <c r="B35" s="32" t="s">
        <v>507</v>
      </c>
      <c r="C35" s="74">
        <v>47</v>
      </c>
      <c r="D35" s="32" t="s">
        <v>56</v>
      </c>
      <c r="E35" s="72"/>
      <c r="F35" s="73" t="s">
        <v>541</v>
      </c>
    </row>
    <row r="36" spans="1:6">
      <c r="A36" s="31"/>
      <c r="B36" s="35" t="s">
        <v>542</v>
      </c>
      <c r="C36" s="74"/>
      <c r="D36" s="32"/>
      <c r="E36" s="72"/>
      <c r="F36" s="73"/>
    </row>
    <row r="37" spans="1:6">
      <c r="A37" s="31"/>
      <c r="B37" s="32"/>
      <c r="C37" s="74"/>
      <c r="D37" s="32" t="s">
        <v>59</v>
      </c>
      <c r="E37" s="72"/>
      <c r="F37" s="73"/>
    </row>
    <row r="38" spans="1:6">
      <c r="A38" s="31"/>
      <c r="B38" s="47"/>
      <c r="C38" s="74"/>
      <c r="D38" s="32" t="s">
        <v>59</v>
      </c>
      <c r="E38" s="72"/>
      <c r="F38" s="73"/>
    </row>
    <row r="39" spans="1:6">
      <c r="A39" s="31"/>
      <c r="B39" s="48"/>
      <c r="C39" s="74"/>
      <c r="D39" s="32" t="s">
        <v>59</v>
      </c>
      <c r="E39" s="72"/>
      <c r="F39" s="73"/>
    </row>
    <row r="40" spans="1:6">
      <c r="A40" s="31"/>
      <c r="B40" s="48"/>
      <c r="C40" s="74"/>
      <c r="D40" s="32" t="s">
        <v>59</v>
      </c>
      <c r="E40" s="72"/>
      <c r="F40" s="73"/>
    </row>
    <row r="41" spans="1:6">
      <c r="A41" s="31"/>
      <c r="B41" s="48"/>
      <c r="C41" s="74"/>
      <c r="D41" s="32" t="s">
        <v>59</v>
      </c>
      <c r="E41" s="72"/>
      <c r="F41" s="73"/>
    </row>
    <row r="42" spans="1:6">
      <c r="A42" s="31"/>
      <c r="B42" s="32"/>
      <c r="C42" s="74"/>
      <c r="D42" s="32" t="s">
        <v>59</v>
      </c>
      <c r="E42" s="72"/>
      <c r="F42" s="73"/>
    </row>
    <row r="43" spans="1:6">
      <c r="A43" s="31"/>
      <c r="B43" s="32"/>
      <c r="C43" s="74"/>
      <c r="D43" s="32" t="s">
        <v>59</v>
      </c>
      <c r="E43" s="72"/>
      <c r="F43" s="73"/>
    </row>
    <row r="44" spans="1:6">
      <c r="A44" s="664" t="s">
        <v>543</v>
      </c>
      <c r="B44" s="664"/>
      <c r="C44" s="685" t="s">
        <v>544</v>
      </c>
      <c r="D44" s="666"/>
      <c r="E44" s="666"/>
      <c r="F44" s="667"/>
    </row>
    <row r="45" spans="1:6">
      <c r="A45" s="664" t="s">
        <v>545</v>
      </c>
      <c r="B45" s="664"/>
      <c r="C45" s="685" t="s">
        <v>1606</v>
      </c>
      <c r="D45" s="666"/>
      <c r="E45" s="666"/>
      <c r="F45" s="667"/>
    </row>
    <row r="46" spans="1:6">
      <c r="A46" s="77"/>
      <c r="B46" s="77"/>
      <c r="C46" s="77"/>
      <c r="D46" s="77"/>
      <c r="E46" s="101"/>
      <c r="F46" s="77"/>
    </row>
    <row r="47" spans="1:6">
      <c r="A47" s="69" t="s">
        <v>442</v>
      </c>
    </row>
    <row r="48" spans="1:6">
      <c r="A48" s="696" t="s">
        <v>546</v>
      </c>
      <c r="B48" s="664"/>
      <c r="C48" s="664"/>
      <c r="D48" s="664"/>
      <c r="E48" s="664"/>
      <c r="F48" s="664"/>
    </row>
    <row r="49" spans="1:6">
      <c r="A49" s="696" t="s">
        <v>547</v>
      </c>
      <c r="B49" s="664"/>
      <c r="C49" s="664"/>
      <c r="D49" s="664"/>
      <c r="E49" s="664"/>
      <c r="F49" s="664"/>
    </row>
    <row r="50" spans="1:6">
      <c r="A50" s="696" t="s">
        <v>548</v>
      </c>
      <c r="B50" s="664"/>
      <c r="C50" s="664"/>
      <c r="D50" s="664"/>
      <c r="E50" s="664"/>
      <c r="F50" s="664"/>
    </row>
    <row r="51" spans="1:6">
      <c r="A51" s="696" t="s">
        <v>549</v>
      </c>
      <c r="B51" s="664"/>
      <c r="C51" s="664"/>
      <c r="D51" s="664"/>
      <c r="E51" s="664"/>
      <c r="F51" s="664"/>
    </row>
    <row r="52" spans="1:6">
      <c r="A52" s="696" t="s">
        <v>550</v>
      </c>
      <c r="B52" s="664"/>
      <c r="C52" s="664"/>
      <c r="D52" s="664"/>
      <c r="E52" s="664"/>
      <c r="F52" s="664"/>
    </row>
    <row r="53" spans="1:6">
      <c r="A53" s="768"/>
      <c r="B53" s="768"/>
      <c r="C53" s="768"/>
      <c r="D53" s="768"/>
      <c r="E53" s="768"/>
      <c r="F53" s="768"/>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K55"/>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7" width="9.140625" style="69" bestFit="1" customWidth="1"/>
    <col min="8" max="16384" width="9" style="69"/>
  </cols>
  <sheetData>
    <row r="1" spans="1:7">
      <c r="A1" s="659" t="s">
        <v>252</v>
      </c>
      <c r="B1" s="659"/>
      <c r="C1" s="659" t="s">
        <v>253</v>
      </c>
      <c r="D1" s="659"/>
      <c r="E1" s="98" t="s">
        <v>254</v>
      </c>
      <c r="F1" s="98" t="s">
        <v>255</v>
      </c>
    </row>
    <row r="2" spans="1:7">
      <c r="A2" s="70" t="s">
        <v>863</v>
      </c>
      <c r="B2" s="71"/>
      <c r="C2" s="660"/>
      <c r="D2" s="661"/>
      <c r="E2" s="72"/>
      <c r="F2" s="73"/>
    </row>
    <row r="3" spans="1:7">
      <c r="A3" s="74" t="s">
        <v>865</v>
      </c>
      <c r="B3" s="75"/>
      <c r="C3" s="662" t="s">
        <v>866</v>
      </c>
      <c r="D3" s="663"/>
      <c r="E3" s="72">
        <v>3</v>
      </c>
      <c r="F3" s="73" t="s">
        <v>1540</v>
      </c>
    </row>
    <row r="4" spans="1:7">
      <c r="A4" s="31" t="s">
        <v>868</v>
      </c>
      <c r="B4" s="32"/>
      <c r="C4" s="31"/>
      <c r="D4" s="75"/>
      <c r="E4" s="72"/>
      <c r="F4" s="73"/>
    </row>
    <row r="5" spans="1:7">
      <c r="A5" s="31"/>
      <c r="B5" s="32" t="s">
        <v>869</v>
      </c>
      <c r="C5" s="74" t="s">
        <v>554</v>
      </c>
      <c r="D5" s="32"/>
      <c r="E5" s="72"/>
      <c r="F5" s="73"/>
    </row>
    <row r="6" spans="1:7">
      <c r="A6" s="31"/>
      <c r="B6" s="32" t="s">
        <v>871</v>
      </c>
      <c r="C6" s="74" t="s">
        <v>1526</v>
      </c>
      <c r="D6" s="32"/>
      <c r="E6" s="72"/>
      <c r="F6" s="73"/>
    </row>
    <row r="7" spans="1:7">
      <c r="A7" s="31"/>
      <c r="B7" s="32" t="s">
        <v>925</v>
      </c>
      <c r="C7" s="74">
        <v>9</v>
      </c>
      <c r="D7" s="32" t="s">
        <v>10</v>
      </c>
      <c r="E7" s="72">
        <v>4</v>
      </c>
      <c r="F7" s="73" t="s">
        <v>1562</v>
      </c>
    </row>
    <row r="8" spans="1:7">
      <c r="A8" s="31"/>
      <c r="B8" s="32" t="s">
        <v>1143</v>
      </c>
      <c r="C8" s="74">
        <v>8200</v>
      </c>
      <c r="D8" s="32" t="s">
        <v>12</v>
      </c>
      <c r="E8" s="72">
        <v>2</v>
      </c>
      <c r="F8" s="73"/>
    </row>
    <row r="9" spans="1:7">
      <c r="A9" s="31"/>
      <c r="B9" s="32" t="s">
        <v>176</v>
      </c>
      <c r="C9" s="74">
        <f>G9</f>
        <v>97260.353424657529</v>
      </c>
      <c r="D9" s="32" t="s">
        <v>15</v>
      </c>
      <c r="E9" s="72">
        <v>1</v>
      </c>
      <c r="F9" s="73" t="s">
        <v>1541</v>
      </c>
      <c r="G9" s="69">
        <f>35500029/365</f>
        <v>97260.353424657529</v>
      </c>
    </row>
    <row r="10" spans="1:7">
      <c r="A10" s="31"/>
      <c r="B10" s="32" t="s">
        <v>877</v>
      </c>
      <c r="C10" s="74">
        <v>13</v>
      </c>
      <c r="D10" s="32"/>
      <c r="E10" s="72">
        <v>4</v>
      </c>
      <c r="F10" s="73" t="s">
        <v>1542</v>
      </c>
    </row>
    <row r="11" spans="1:7">
      <c r="A11" s="31"/>
      <c r="B11" s="32" t="s">
        <v>978</v>
      </c>
      <c r="C11" s="74">
        <v>8</v>
      </c>
      <c r="D11" s="32"/>
      <c r="E11" s="72">
        <v>4</v>
      </c>
      <c r="F11" s="73" t="s">
        <v>1543</v>
      </c>
    </row>
    <row r="12" spans="1:7">
      <c r="A12" s="31"/>
      <c r="B12" s="32" t="s">
        <v>979</v>
      </c>
      <c r="C12" s="74"/>
      <c r="D12" s="32" t="s">
        <v>19</v>
      </c>
      <c r="E12" s="72"/>
      <c r="F12" s="73"/>
    </row>
    <row r="13" spans="1:7">
      <c r="A13" s="31"/>
      <c r="B13" s="32" t="s">
        <v>1544</v>
      </c>
      <c r="C13" s="74"/>
      <c r="D13" s="32" t="s">
        <v>21</v>
      </c>
      <c r="E13" s="72"/>
      <c r="F13" s="73"/>
    </row>
    <row r="14" spans="1:7">
      <c r="A14" s="31"/>
      <c r="B14" s="32" t="s">
        <v>1367</v>
      </c>
      <c r="C14" s="74"/>
      <c r="D14" s="32" t="s">
        <v>24</v>
      </c>
      <c r="E14" s="72"/>
      <c r="F14" s="73"/>
    </row>
    <row r="15" spans="1:7">
      <c r="A15" s="31"/>
      <c r="B15" s="32"/>
      <c r="C15" s="74"/>
      <c r="D15" s="32"/>
      <c r="E15" s="72"/>
      <c r="F15" s="73"/>
    </row>
    <row r="16" spans="1:7">
      <c r="A16" s="31" t="s">
        <v>1545</v>
      </c>
      <c r="B16" s="32"/>
      <c r="C16" s="74"/>
      <c r="D16" s="32"/>
      <c r="E16" s="72"/>
      <c r="F16" s="73"/>
    </row>
    <row r="17" spans="1:11">
      <c r="A17" s="31"/>
      <c r="B17" s="32" t="s">
        <v>1546</v>
      </c>
      <c r="C17" s="74">
        <f>I17/C9</f>
        <v>899.46270184737034</v>
      </c>
      <c r="D17" s="32" t="s">
        <v>28</v>
      </c>
      <c r="E17" s="72">
        <v>1</v>
      </c>
      <c r="F17" s="73" t="s">
        <v>1547</v>
      </c>
      <c r="G17" s="69">
        <v>31930952</v>
      </c>
      <c r="H17" s="69" t="s">
        <v>1532</v>
      </c>
      <c r="I17" s="69">
        <f>G17*1000/365</f>
        <v>87482060.273972601</v>
      </c>
      <c r="J17" s="69" t="s">
        <v>1533</v>
      </c>
      <c r="K17" s="69">
        <f>I17/C9</f>
        <v>899.46270184737034</v>
      </c>
    </row>
    <row r="18" spans="1:11">
      <c r="A18" s="31"/>
      <c r="B18" s="32" t="s">
        <v>104</v>
      </c>
      <c r="C18" s="74">
        <f>I18/C9</f>
        <v>0.2150536553082816</v>
      </c>
      <c r="D18" s="32" t="s">
        <v>31</v>
      </c>
      <c r="E18" s="72">
        <v>1</v>
      </c>
      <c r="F18" s="73" t="s">
        <v>1548</v>
      </c>
      <c r="G18" s="69">
        <v>7634411</v>
      </c>
      <c r="H18" s="69" t="s">
        <v>1535</v>
      </c>
      <c r="I18" s="69">
        <f>G18/365</f>
        <v>20916.194520547946</v>
      </c>
    </row>
    <row r="19" spans="1:11" ht="31.5">
      <c r="A19" s="31"/>
      <c r="B19" s="35" t="s">
        <v>1549</v>
      </c>
      <c r="C19" s="74">
        <v>1.72</v>
      </c>
      <c r="D19" s="32" t="s">
        <v>31</v>
      </c>
      <c r="E19" s="72">
        <v>4</v>
      </c>
      <c r="F19" s="73" t="s">
        <v>1550</v>
      </c>
    </row>
    <row r="20" spans="1:11">
      <c r="A20" s="31"/>
      <c r="B20" s="35" t="s">
        <v>108</v>
      </c>
      <c r="C20" s="74">
        <f>I20/C9</f>
        <v>27.646963330649676</v>
      </c>
      <c r="D20" s="32" t="s">
        <v>35</v>
      </c>
      <c r="E20" s="72">
        <v>1</v>
      </c>
      <c r="F20" s="73"/>
      <c r="G20" s="69">
        <v>981468</v>
      </c>
      <c r="H20" s="69" t="s">
        <v>1532</v>
      </c>
      <c r="I20" s="69">
        <f>G20*1000/365</f>
        <v>2688953.4246575343</v>
      </c>
    </row>
    <row r="21" spans="1:11">
      <c r="A21" s="31"/>
      <c r="B21" s="35" t="s">
        <v>1551</v>
      </c>
      <c r="C21" s="74"/>
      <c r="D21" s="32" t="s">
        <v>28</v>
      </c>
      <c r="E21" s="72"/>
      <c r="F21" s="73"/>
    </row>
    <row r="22" spans="1:11">
      <c r="A22" s="31"/>
      <c r="B22" s="35" t="s">
        <v>110</v>
      </c>
      <c r="C22" s="74"/>
      <c r="D22" s="32" t="s">
        <v>39</v>
      </c>
      <c r="E22" s="72"/>
      <c r="F22" s="73"/>
    </row>
    <row r="23" spans="1:11">
      <c r="A23" s="31"/>
      <c r="B23" s="35" t="s">
        <v>111</v>
      </c>
      <c r="C23" s="74"/>
      <c r="D23" s="32" t="s">
        <v>41</v>
      </c>
      <c r="E23" s="72"/>
      <c r="F23" s="73"/>
    </row>
    <row r="24" spans="1:11">
      <c r="A24" s="31"/>
      <c r="B24" s="35" t="s">
        <v>112</v>
      </c>
      <c r="C24" s="74"/>
      <c r="D24" s="32" t="s">
        <v>41</v>
      </c>
      <c r="E24" s="72"/>
      <c r="F24" s="73"/>
    </row>
    <row r="25" spans="1:11">
      <c r="A25" s="31"/>
      <c r="B25" s="32" t="s">
        <v>1552</v>
      </c>
      <c r="C25" s="74"/>
      <c r="D25" s="32" t="s">
        <v>41</v>
      </c>
      <c r="E25" s="72"/>
      <c r="F25" s="73"/>
    </row>
    <row r="26" spans="1:11">
      <c r="A26" s="31"/>
      <c r="B26" s="32" t="s">
        <v>115</v>
      </c>
      <c r="C26" s="74"/>
      <c r="D26" s="32" t="s">
        <v>41</v>
      </c>
      <c r="E26" s="72"/>
      <c r="F26" s="73"/>
    </row>
    <row r="27" spans="1:11">
      <c r="A27" s="31"/>
      <c r="B27" s="32"/>
      <c r="C27" s="74"/>
      <c r="D27" s="32"/>
      <c r="E27" s="72"/>
      <c r="F27" s="73"/>
    </row>
    <row r="28" spans="1:11">
      <c r="A28" s="31" t="s">
        <v>116</v>
      </c>
      <c r="B28" s="32"/>
      <c r="C28" s="74"/>
      <c r="D28" s="32"/>
      <c r="E28" s="72"/>
      <c r="F28" s="73"/>
    </row>
    <row r="29" spans="1:11">
      <c r="A29" s="31"/>
      <c r="B29" s="32" t="s">
        <v>1553</v>
      </c>
      <c r="C29" s="74"/>
      <c r="D29" s="32" t="s">
        <v>48</v>
      </c>
      <c r="E29" s="72"/>
      <c r="F29" s="73"/>
    </row>
    <row r="30" spans="1:11">
      <c r="A30" s="31"/>
      <c r="B30" s="35" t="s">
        <v>1554</v>
      </c>
      <c r="C30" s="74">
        <f>I30</f>
        <v>129.24952821869527</v>
      </c>
      <c r="D30" s="32" t="s">
        <v>50</v>
      </c>
      <c r="E30" s="72">
        <v>1</v>
      </c>
      <c r="F30" s="73" t="s">
        <v>1555</v>
      </c>
      <c r="G30" s="69">
        <f>4588362*1000/365</f>
        <v>12570854.794520548</v>
      </c>
      <c r="H30" s="69" t="s">
        <v>1533</v>
      </c>
      <c r="I30" s="69">
        <f>G30/C9</f>
        <v>129.24952821869527</v>
      </c>
    </row>
    <row r="31" spans="1:11">
      <c r="A31" s="31"/>
      <c r="B31" s="35" t="s">
        <v>119</v>
      </c>
      <c r="C31" s="74"/>
      <c r="D31" s="32" t="s">
        <v>50</v>
      </c>
      <c r="E31" s="72"/>
      <c r="F31" s="73"/>
    </row>
    <row r="32" spans="1:11">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1556</v>
      </c>
      <c r="C35" s="74"/>
      <c r="D35" s="32" t="s">
        <v>56</v>
      </c>
      <c r="E35" s="72"/>
      <c r="F35" s="73"/>
    </row>
    <row r="36" spans="1:6">
      <c r="A36" s="31"/>
      <c r="B36" s="35" t="s">
        <v>123</v>
      </c>
      <c r="C36" s="74"/>
      <c r="D36" s="32"/>
      <c r="E36" s="72"/>
      <c r="F36" s="73"/>
    </row>
    <row r="37" spans="1:6">
      <c r="A37" s="31"/>
      <c r="B37" s="36" t="s">
        <v>58</v>
      </c>
      <c r="C37" s="37"/>
      <c r="D37" s="32" t="s">
        <v>59</v>
      </c>
      <c r="E37" s="72"/>
      <c r="F37" s="73"/>
    </row>
    <row r="38" spans="1:6">
      <c r="A38" s="31"/>
      <c r="B38" s="36" t="s">
        <v>60</v>
      </c>
      <c r="C38" s="37"/>
      <c r="D38" s="32" t="s">
        <v>59</v>
      </c>
      <c r="E38" s="72"/>
      <c r="F38" s="73"/>
    </row>
    <row r="39" spans="1:6">
      <c r="A39" s="31"/>
      <c r="B39" s="36" t="s">
        <v>61</v>
      </c>
      <c r="C39" s="37"/>
      <c r="D39" s="32" t="s">
        <v>59</v>
      </c>
      <c r="E39" s="72"/>
      <c r="F39" s="73"/>
    </row>
    <row r="40" spans="1:6">
      <c r="A40" s="31"/>
      <c r="B40" s="36" t="s">
        <v>62</v>
      </c>
      <c r="C40" s="37"/>
      <c r="D40" s="32" t="s">
        <v>59</v>
      </c>
      <c r="E40" s="72"/>
      <c r="F40" s="73"/>
    </row>
    <row r="41" spans="1:6">
      <c r="A41" s="31"/>
      <c r="B41" s="36" t="s">
        <v>63</v>
      </c>
      <c r="C41" s="37"/>
      <c r="D41" s="32" t="s">
        <v>59</v>
      </c>
      <c r="E41" s="72"/>
      <c r="F41" s="73"/>
    </row>
    <row r="42" spans="1:6">
      <c r="A42" s="31"/>
      <c r="B42" s="36" t="s">
        <v>64</v>
      </c>
      <c r="C42" s="37"/>
      <c r="D42" s="32" t="s">
        <v>59</v>
      </c>
      <c r="E42" s="72"/>
      <c r="F42" s="73"/>
    </row>
    <row r="43" spans="1:6">
      <c r="A43" s="38"/>
      <c r="B43" s="39" t="s">
        <v>65</v>
      </c>
      <c r="C43" s="40"/>
      <c r="D43" s="125" t="s">
        <v>59</v>
      </c>
      <c r="E43" s="72"/>
      <c r="F43" s="73"/>
    </row>
    <row r="44" spans="1:6">
      <c r="A44" s="664" t="s">
        <v>1557</v>
      </c>
      <c r="B44" s="664"/>
      <c r="C44" s="665" t="s">
        <v>582</v>
      </c>
      <c r="D44" s="666"/>
      <c r="E44" s="666"/>
      <c r="F44" s="667"/>
    </row>
    <row r="45" spans="1:6">
      <c r="A45" s="664" t="s">
        <v>1558</v>
      </c>
      <c r="B45" s="664"/>
      <c r="C45" s="685" t="s">
        <v>1606</v>
      </c>
      <c r="D45" s="666"/>
      <c r="E45" s="666"/>
      <c r="F45" s="667"/>
    </row>
    <row r="46" spans="1:6">
      <c r="A46" s="77"/>
      <c r="B46" s="77"/>
      <c r="C46" s="77"/>
      <c r="D46" s="77"/>
      <c r="E46" s="101"/>
      <c r="F46" s="77"/>
    </row>
    <row r="47" spans="1:6">
      <c r="A47" s="69" t="s">
        <v>1559</v>
      </c>
    </row>
    <row r="48" spans="1:6">
      <c r="A48" s="668"/>
      <c r="B48" s="668"/>
      <c r="C48" s="668"/>
      <c r="D48" s="668"/>
      <c r="E48" s="668"/>
      <c r="F48" s="668"/>
    </row>
    <row r="49" spans="1:6">
      <c r="A49" s="668" t="s">
        <v>1537</v>
      </c>
      <c r="B49" s="668"/>
      <c r="C49" s="668"/>
      <c r="D49" s="668"/>
      <c r="E49" s="668"/>
      <c r="F49" s="668"/>
    </row>
    <row r="50" spans="1:6">
      <c r="A50" s="668" t="s">
        <v>1538</v>
      </c>
      <c r="B50" s="668"/>
      <c r="C50" s="668"/>
      <c r="D50" s="668"/>
      <c r="E50" s="668"/>
      <c r="F50" s="668"/>
    </row>
    <row r="51" spans="1:6">
      <c r="A51" s="668" t="s">
        <v>1560</v>
      </c>
      <c r="B51" s="668"/>
      <c r="C51" s="668"/>
      <c r="D51" s="668"/>
      <c r="E51" s="668"/>
      <c r="F51" s="668"/>
    </row>
    <row r="52" spans="1:6">
      <c r="A52" s="668" t="s">
        <v>1561</v>
      </c>
      <c r="B52" s="668"/>
      <c r="C52" s="668"/>
      <c r="D52" s="668"/>
      <c r="E52" s="668"/>
      <c r="F52" s="668"/>
    </row>
    <row r="53" spans="1:6">
      <c r="A53" s="668"/>
      <c r="B53" s="668"/>
      <c r="C53" s="668"/>
      <c r="D53" s="668"/>
      <c r="E53" s="668"/>
      <c r="F53" s="668"/>
    </row>
    <row r="54" spans="1:6">
      <c r="A54" s="668"/>
      <c r="B54" s="668"/>
      <c r="C54" s="668"/>
      <c r="D54" s="668"/>
      <c r="E54" s="668"/>
      <c r="F54" s="668"/>
    </row>
    <row r="55" spans="1:6">
      <c r="A55" s="668"/>
      <c r="B55" s="668"/>
      <c r="C55" s="668"/>
      <c r="D55" s="668"/>
      <c r="E55" s="668"/>
      <c r="F55" s="668"/>
    </row>
  </sheetData>
  <mergeCells count="16">
    <mergeCell ref="A1:B1"/>
    <mergeCell ref="C1:D1"/>
    <mergeCell ref="C2:D2"/>
    <mergeCell ref="C3:D3"/>
    <mergeCell ref="A44:B44"/>
    <mergeCell ref="C44:F44"/>
    <mergeCell ref="A52:F52"/>
    <mergeCell ref="A53:F53"/>
    <mergeCell ref="A54:F54"/>
    <mergeCell ref="A55:F55"/>
    <mergeCell ref="A45:B45"/>
    <mergeCell ref="C45:F45"/>
    <mergeCell ref="A48:F48"/>
    <mergeCell ref="A49:F49"/>
    <mergeCell ref="A50:F50"/>
    <mergeCell ref="A51:F51"/>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F55"/>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282</v>
      </c>
      <c r="B1" s="659"/>
      <c r="C1" s="659" t="s">
        <v>283</v>
      </c>
      <c r="D1" s="659"/>
      <c r="E1" s="98" t="s">
        <v>449</v>
      </c>
      <c r="F1" s="98" t="s">
        <v>285</v>
      </c>
    </row>
    <row r="2" spans="1:6">
      <c r="A2" s="70" t="s">
        <v>551</v>
      </c>
      <c r="B2" s="71"/>
      <c r="C2" s="660"/>
      <c r="D2" s="661"/>
      <c r="E2" s="72"/>
      <c r="F2" s="73"/>
    </row>
    <row r="3" spans="1:6" ht="47.25">
      <c r="A3" s="74" t="s">
        <v>552</v>
      </c>
      <c r="B3" s="75"/>
      <c r="C3" s="662" t="s">
        <v>342</v>
      </c>
      <c r="D3" s="663"/>
      <c r="E3" s="72">
        <v>3</v>
      </c>
      <c r="F3" s="73" t="s">
        <v>553</v>
      </c>
    </row>
    <row r="4" spans="1:6">
      <c r="A4" s="31" t="s">
        <v>291</v>
      </c>
      <c r="B4" s="32"/>
      <c r="C4" s="31"/>
      <c r="D4" s="75"/>
      <c r="E4" s="72"/>
      <c r="F4" s="73"/>
    </row>
    <row r="5" spans="1:6">
      <c r="A5" s="31"/>
      <c r="B5" s="32" t="s">
        <v>344</v>
      </c>
      <c r="C5" s="74" t="s">
        <v>554</v>
      </c>
      <c r="D5" s="32"/>
      <c r="E5" s="72"/>
      <c r="F5" s="73"/>
    </row>
    <row r="6" spans="1:6">
      <c r="A6" s="31"/>
      <c r="B6" s="32" t="s">
        <v>555</v>
      </c>
      <c r="C6" s="74" t="s">
        <v>556</v>
      </c>
      <c r="D6" s="32"/>
      <c r="E6" s="72"/>
      <c r="F6" s="73"/>
    </row>
    <row r="7" spans="1:6">
      <c r="A7" s="31"/>
      <c r="B7" s="32" t="s">
        <v>348</v>
      </c>
      <c r="C7" s="74">
        <v>40</v>
      </c>
      <c r="D7" s="32" t="s">
        <v>10</v>
      </c>
      <c r="E7" s="72">
        <v>3</v>
      </c>
      <c r="F7" s="73" t="s">
        <v>557</v>
      </c>
    </row>
    <row r="8" spans="1:6" ht="47.25">
      <c r="A8" s="31"/>
      <c r="B8" s="32" t="s">
        <v>558</v>
      </c>
      <c r="C8" s="74">
        <v>11500</v>
      </c>
      <c r="D8" s="32" t="s">
        <v>12</v>
      </c>
      <c r="E8" s="72">
        <v>4</v>
      </c>
      <c r="F8" s="73" t="s">
        <v>559</v>
      </c>
    </row>
    <row r="9" spans="1:6" ht="31.5">
      <c r="A9" s="31"/>
      <c r="B9" s="32" t="s">
        <v>300</v>
      </c>
      <c r="C9" s="74">
        <v>2234</v>
      </c>
      <c r="D9" s="32" t="s">
        <v>15</v>
      </c>
      <c r="E9" s="72">
        <v>2</v>
      </c>
      <c r="F9" s="73" t="s">
        <v>560</v>
      </c>
    </row>
    <row r="10" spans="1:6" ht="31.5">
      <c r="A10" s="31"/>
      <c r="B10" s="32" t="s">
        <v>301</v>
      </c>
      <c r="C10" s="74">
        <v>33</v>
      </c>
      <c r="D10" s="32"/>
      <c r="E10" s="72">
        <v>3</v>
      </c>
      <c r="F10" s="73" t="s">
        <v>561</v>
      </c>
    </row>
    <row r="11" spans="1:6">
      <c r="A11" s="31"/>
      <c r="B11" s="32" t="s">
        <v>302</v>
      </c>
      <c r="C11" s="74">
        <v>0</v>
      </c>
      <c r="D11" s="32"/>
      <c r="E11" s="72"/>
      <c r="F11" s="73" t="s">
        <v>562</v>
      </c>
    </row>
    <row r="12" spans="1:6">
      <c r="A12" s="31"/>
      <c r="B12" s="32" t="s">
        <v>563</v>
      </c>
      <c r="C12" s="74"/>
      <c r="D12" s="32" t="s">
        <v>19</v>
      </c>
      <c r="E12" s="72"/>
      <c r="F12" s="73"/>
    </row>
    <row r="13" spans="1:6">
      <c r="A13" s="31"/>
      <c r="B13" s="32" t="s">
        <v>564</v>
      </c>
      <c r="C13" s="74"/>
      <c r="D13" s="32" t="s">
        <v>21</v>
      </c>
      <c r="E13" s="72"/>
      <c r="F13" s="73"/>
    </row>
    <row r="14" spans="1:6">
      <c r="A14" s="31"/>
      <c r="B14" s="32" t="s">
        <v>306</v>
      </c>
      <c r="C14" s="74">
        <v>2400</v>
      </c>
      <c r="D14" s="32" t="s">
        <v>24</v>
      </c>
      <c r="E14" s="72">
        <v>4</v>
      </c>
      <c r="F14" s="73" t="s">
        <v>565</v>
      </c>
    </row>
    <row r="15" spans="1:6">
      <c r="A15" s="31"/>
      <c r="B15" s="32"/>
      <c r="C15" s="74"/>
      <c r="D15" s="32"/>
      <c r="E15" s="72"/>
      <c r="F15" s="73"/>
    </row>
    <row r="16" spans="1:6">
      <c r="A16" s="31" t="s">
        <v>307</v>
      </c>
      <c r="B16" s="32"/>
      <c r="C16" s="74"/>
      <c r="D16" s="32"/>
      <c r="E16" s="72"/>
      <c r="F16" s="73"/>
    </row>
    <row r="17" spans="1:6" ht="31.5">
      <c r="A17" s="31"/>
      <c r="B17" s="32" t="s">
        <v>566</v>
      </c>
      <c r="C17" s="74">
        <v>117056</v>
      </c>
      <c r="D17" s="32" t="s">
        <v>28</v>
      </c>
      <c r="E17" s="72">
        <v>2</v>
      </c>
      <c r="F17" s="73" t="s">
        <v>567</v>
      </c>
    </row>
    <row r="18" spans="1:6" ht="31.5">
      <c r="A18" s="31"/>
      <c r="B18" s="32" t="s">
        <v>309</v>
      </c>
      <c r="C18" s="74">
        <v>0.7</v>
      </c>
      <c r="D18" s="32" t="s">
        <v>31</v>
      </c>
      <c r="E18" s="72">
        <v>2</v>
      </c>
      <c r="F18" s="73" t="s">
        <v>568</v>
      </c>
    </row>
    <row r="19" spans="1:6">
      <c r="A19" s="31"/>
      <c r="B19" s="35" t="s">
        <v>311</v>
      </c>
      <c r="C19" s="74"/>
      <c r="D19" s="32" t="s">
        <v>31</v>
      </c>
      <c r="E19" s="72"/>
      <c r="F19" s="73"/>
    </row>
    <row r="20" spans="1:6">
      <c r="A20" s="31"/>
      <c r="B20" s="35" t="s">
        <v>313</v>
      </c>
      <c r="C20" s="74"/>
      <c r="D20" s="32" t="s">
        <v>35</v>
      </c>
      <c r="E20" s="72"/>
      <c r="F20" s="73"/>
    </row>
    <row r="21" spans="1:6">
      <c r="A21" s="31"/>
      <c r="B21" s="35" t="s">
        <v>314</v>
      </c>
      <c r="C21" s="74"/>
      <c r="D21" s="32" t="s">
        <v>28</v>
      </c>
      <c r="E21" s="72"/>
      <c r="F21" s="73"/>
    </row>
    <row r="22" spans="1:6">
      <c r="A22" s="31"/>
      <c r="B22" s="35" t="s">
        <v>569</v>
      </c>
      <c r="C22" s="74"/>
      <c r="D22" s="32" t="s">
        <v>39</v>
      </c>
      <c r="E22" s="72"/>
      <c r="F22" s="73"/>
    </row>
    <row r="23" spans="1:6" ht="31.5">
      <c r="A23" s="31"/>
      <c r="B23" s="35" t="s">
        <v>570</v>
      </c>
      <c r="C23" s="74">
        <v>1</v>
      </c>
      <c r="D23" s="32" t="s">
        <v>41</v>
      </c>
      <c r="E23" s="72"/>
      <c r="F23" s="73" t="s">
        <v>571</v>
      </c>
    </row>
    <row r="24" spans="1:6">
      <c r="A24" s="31"/>
      <c r="B24" s="35" t="s">
        <v>572</v>
      </c>
      <c r="C24" s="74"/>
      <c r="D24" s="32" t="s">
        <v>41</v>
      </c>
      <c r="E24" s="72"/>
      <c r="F24" s="73"/>
    </row>
    <row r="25" spans="1:6">
      <c r="A25" s="31"/>
      <c r="B25" s="32" t="s">
        <v>573</v>
      </c>
      <c r="C25" s="74"/>
      <c r="D25" s="32" t="s">
        <v>41</v>
      </c>
      <c r="E25" s="72"/>
      <c r="F25" s="73"/>
    </row>
    <row r="26" spans="1:6">
      <c r="A26" s="31"/>
      <c r="B26" s="32" t="s">
        <v>320</v>
      </c>
      <c r="C26" s="74"/>
      <c r="D26" s="32" t="s">
        <v>41</v>
      </c>
      <c r="E26" s="72"/>
      <c r="F26" s="73"/>
    </row>
    <row r="27" spans="1:6">
      <c r="A27" s="31"/>
      <c r="B27" s="32"/>
      <c r="C27" s="74"/>
      <c r="D27" s="32"/>
      <c r="E27" s="72"/>
      <c r="F27" s="73"/>
    </row>
    <row r="28" spans="1:6">
      <c r="A28" s="31" t="s">
        <v>574</v>
      </c>
      <c r="B28" s="32"/>
      <c r="C28" s="74"/>
      <c r="D28" s="32"/>
      <c r="E28" s="72"/>
      <c r="F28" s="73"/>
    </row>
    <row r="29" spans="1:6">
      <c r="A29" s="31"/>
      <c r="B29" s="32" t="s">
        <v>575</v>
      </c>
      <c r="C29" s="74"/>
      <c r="D29" s="32" t="s">
        <v>48</v>
      </c>
      <c r="E29" s="72"/>
      <c r="F29" s="73"/>
    </row>
    <row r="30" spans="1:6" ht="31.5">
      <c r="A30" s="31"/>
      <c r="B30" s="35" t="s">
        <v>324</v>
      </c>
      <c r="C30" s="74">
        <v>1652</v>
      </c>
      <c r="D30" s="32" t="s">
        <v>50</v>
      </c>
      <c r="E30" s="72">
        <v>2</v>
      </c>
      <c r="F30" s="73" t="s">
        <v>576</v>
      </c>
    </row>
    <row r="31" spans="1:6">
      <c r="A31" s="31"/>
      <c r="B31" s="35" t="s">
        <v>325</v>
      </c>
      <c r="C31" s="74"/>
      <c r="D31" s="32" t="s">
        <v>50</v>
      </c>
      <c r="E31" s="72"/>
      <c r="F31" s="73"/>
    </row>
    <row r="32" spans="1:6">
      <c r="A32" s="31"/>
      <c r="B32" s="35" t="s">
        <v>577</v>
      </c>
      <c r="C32" s="74"/>
      <c r="D32" s="32" t="s">
        <v>41</v>
      </c>
      <c r="E32" s="72"/>
      <c r="F32" s="73"/>
    </row>
    <row r="33" spans="1:6">
      <c r="A33" s="74"/>
      <c r="B33" s="75"/>
      <c r="C33" s="74"/>
      <c r="D33" s="75"/>
      <c r="E33" s="72"/>
      <c r="F33" s="73"/>
    </row>
    <row r="34" spans="1:6">
      <c r="A34" s="31" t="s">
        <v>438</v>
      </c>
      <c r="B34" s="32"/>
      <c r="C34" s="74"/>
      <c r="D34" s="32"/>
      <c r="E34" s="72"/>
      <c r="F34" s="73"/>
    </row>
    <row r="35" spans="1:6">
      <c r="A35" s="31"/>
      <c r="B35" s="32" t="s">
        <v>439</v>
      </c>
      <c r="C35" s="74">
        <v>35.299999999999997</v>
      </c>
      <c r="D35" s="32" t="s">
        <v>56</v>
      </c>
      <c r="E35" s="72"/>
      <c r="F35" s="73" t="s">
        <v>578</v>
      </c>
    </row>
    <row r="36" spans="1:6" ht="63">
      <c r="A36" s="31"/>
      <c r="B36" s="35" t="s">
        <v>579</v>
      </c>
      <c r="C36" s="74"/>
      <c r="D36" s="32"/>
      <c r="E36" s="72">
        <v>1</v>
      </c>
      <c r="F36" s="73" t="s">
        <v>580</v>
      </c>
    </row>
    <row r="37" spans="1:6">
      <c r="A37" s="31"/>
      <c r="B37" s="36" t="s">
        <v>58</v>
      </c>
      <c r="C37" s="37"/>
      <c r="D37" s="32" t="s">
        <v>59</v>
      </c>
      <c r="E37" s="72"/>
      <c r="F37" s="73"/>
    </row>
    <row r="38" spans="1:6">
      <c r="A38" s="31"/>
      <c r="B38" s="36" t="s">
        <v>60</v>
      </c>
      <c r="C38" s="37"/>
      <c r="D38" s="32" t="s">
        <v>59</v>
      </c>
      <c r="E38" s="72"/>
      <c r="F38" s="73"/>
    </row>
    <row r="39" spans="1:6">
      <c r="A39" s="31"/>
      <c r="B39" s="36" t="s">
        <v>61</v>
      </c>
      <c r="C39" s="37"/>
      <c r="D39" s="32" t="s">
        <v>59</v>
      </c>
      <c r="E39" s="72"/>
      <c r="F39" s="73"/>
    </row>
    <row r="40" spans="1:6">
      <c r="A40" s="31"/>
      <c r="B40" s="36" t="s">
        <v>62</v>
      </c>
      <c r="C40" s="37"/>
      <c r="D40" s="32" t="s">
        <v>59</v>
      </c>
      <c r="E40" s="72"/>
      <c r="F40" s="73"/>
    </row>
    <row r="41" spans="1:6">
      <c r="A41" s="31"/>
      <c r="B41" s="36" t="s">
        <v>63</v>
      </c>
      <c r="C41" s="37"/>
      <c r="D41" s="32" t="s">
        <v>59</v>
      </c>
      <c r="E41" s="72"/>
      <c r="F41" s="73"/>
    </row>
    <row r="42" spans="1:6">
      <c r="A42" s="31"/>
      <c r="B42" s="36" t="s">
        <v>64</v>
      </c>
      <c r="C42" s="37"/>
      <c r="D42" s="32" t="s">
        <v>59</v>
      </c>
      <c r="E42" s="72"/>
      <c r="F42" s="73"/>
    </row>
    <row r="43" spans="1:6">
      <c r="A43" s="38"/>
      <c r="B43" s="39" t="s">
        <v>65</v>
      </c>
      <c r="C43" s="40"/>
      <c r="D43" s="125" t="s">
        <v>59</v>
      </c>
      <c r="E43" s="72"/>
      <c r="F43" s="73"/>
    </row>
    <row r="44" spans="1:6">
      <c r="A44" s="664" t="s">
        <v>581</v>
      </c>
      <c r="B44" s="664"/>
      <c r="C44" s="665" t="s">
        <v>582</v>
      </c>
      <c r="D44" s="666"/>
      <c r="E44" s="666"/>
      <c r="F44" s="667"/>
    </row>
    <row r="45" spans="1:6">
      <c r="A45" s="664" t="s">
        <v>545</v>
      </c>
      <c r="B45" s="664"/>
      <c r="C45" s="685" t="s">
        <v>1607</v>
      </c>
      <c r="D45" s="666"/>
      <c r="E45" s="666"/>
      <c r="F45" s="667"/>
    </row>
    <row r="46" spans="1:6">
      <c r="A46" s="77"/>
      <c r="B46" s="77"/>
      <c r="C46" s="77"/>
      <c r="D46" s="77"/>
      <c r="E46" s="101"/>
      <c r="F46" s="77"/>
    </row>
    <row r="47" spans="1:6">
      <c r="A47" s="69" t="s">
        <v>442</v>
      </c>
    </row>
    <row r="48" spans="1:6">
      <c r="A48" s="668" t="s">
        <v>583</v>
      </c>
      <c r="B48" s="668"/>
      <c r="C48" s="668"/>
      <c r="D48" s="668"/>
      <c r="E48" s="668"/>
      <c r="F48" s="668"/>
    </row>
    <row r="49" spans="1:6">
      <c r="A49" s="668" t="s">
        <v>584</v>
      </c>
      <c r="B49" s="668"/>
      <c r="C49" s="668"/>
      <c r="D49" s="668"/>
      <c r="E49" s="668"/>
      <c r="F49" s="668"/>
    </row>
    <row r="50" spans="1:6">
      <c r="A50" s="668" t="s">
        <v>585</v>
      </c>
      <c r="B50" s="668"/>
      <c r="C50" s="668"/>
      <c r="D50" s="668"/>
      <c r="E50" s="668"/>
      <c r="F50" s="668"/>
    </row>
    <row r="51" spans="1:6">
      <c r="A51" s="668" t="s">
        <v>586</v>
      </c>
      <c r="B51" s="668"/>
      <c r="C51" s="668"/>
      <c r="D51" s="668"/>
      <c r="E51" s="668"/>
      <c r="F51" s="668"/>
    </row>
    <row r="52" spans="1:6">
      <c r="A52" s="668"/>
      <c r="B52" s="668"/>
      <c r="C52" s="668"/>
      <c r="D52" s="668"/>
      <c r="E52" s="668"/>
      <c r="F52" s="668"/>
    </row>
    <row r="53" spans="1:6">
      <c r="A53" s="668"/>
      <c r="B53" s="668"/>
      <c r="C53" s="668"/>
      <c r="D53" s="668"/>
      <c r="E53" s="668"/>
      <c r="F53" s="668"/>
    </row>
    <row r="54" spans="1:6">
      <c r="A54" s="668"/>
      <c r="B54" s="668"/>
      <c r="C54" s="668"/>
      <c r="D54" s="668"/>
      <c r="E54" s="668"/>
      <c r="F54" s="668"/>
    </row>
    <row r="55" spans="1:6">
      <c r="A55" s="668"/>
      <c r="B55" s="668"/>
      <c r="C55" s="668"/>
      <c r="D55" s="668"/>
      <c r="E55" s="668"/>
      <c r="F55" s="668"/>
    </row>
  </sheetData>
  <mergeCells count="16">
    <mergeCell ref="A52:F52"/>
    <mergeCell ref="A53:F53"/>
    <mergeCell ref="A54:F54"/>
    <mergeCell ref="A55:F55"/>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K55"/>
  <sheetViews>
    <sheetView topLeftCell="A7"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252</v>
      </c>
      <c r="B1" s="659"/>
      <c r="C1" s="659" t="s">
        <v>253</v>
      </c>
      <c r="D1" s="659"/>
      <c r="E1" s="98" t="s">
        <v>254</v>
      </c>
      <c r="F1" s="98" t="s">
        <v>255</v>
      </c>
    </row>
    <row r="2" spans="1:6">
      <c r="A2" s="70" t="s">
        <v>863</v>
      </c>
      <c r="B2" s="71"/>
      <c r="C2" s="660"/>
      <c r="D2" s="661"/>
      <c r="E2" s="72"/>
      <c r="F2" s="73"/>
    </row>
    <row r="3" spans="1:6">
      <c r="A3" s="74" t="s">
        <v>865</v>
      </c>
      <c r="B3" s="75"/>
      <c r="C3" s="662" t="s">
        <v>866</v>
      </c>
      <c r="D3" s="663"/>
      <c r="E3" s="72"/>
      <c r="F3" s="73"/>
    </row>
    <row r="4" spans="1:6">
      <c r="A4" s="31" t="s">
        <v>868</v>
      </c>
      <c r="B4" s="32"/>
      <c r="C4" s="31"/>
      <c r="D4" s="75"/>
      <c r="E4" s="72"/>
      <c r="F4" s="73"/>
    </row>
    <row r="5" spans="1:6">
      <c r="A5" s="31"/>
      <c r="B5" s="32" t="s">
        <v>869</v>
      </c>
      <c r="C5" s="74" t="s">
        <v>554</v>
      </c>
      <c r="D5" s="32"/>
      <c r="E5" s="72"/>
      <c r="F5" s="73"/>
    </row>
    <row r="6" spans="1:6">
      <c r="A6" s="31"/>
      <c r="B6" s="32" t="s">
        <v>871</v>
      </c>
      <c r="C6" s="74" t="s">
        <v>1527</v>
      </c>
      <c r="D6" s="32"/>
      <c r="E6" s="72"/>
      <c r="F6" s="73" t="s">
        <v>1528</v>
      </c>
    </row>
    <row r="7" spans="1:6">
      <c r="A7" s="31"/>
      <c r="B7" s="32" t="s">
        <v>925</v>
      </c>
      <c r="C7" s="74">
        <v>45</v>
      </c>
      <c r="D7" s="32" t="s">
        <v>10</v>
      </c>
      <c r="E7" s="72">
        <v>2</v>
      </c>
      <c r="F7" s="73" t="s">
        <v>1529</v>
      </c>
    </row>
    <row r="8" spans="1:6">
      <c r="A8" s="31"/>
      <c r="B8" s="32" t="s">
        <v>1143</v>
      </c>
      <c r="C8" s="74">
        <v>8175</v>
      </c>
      <c r="D8" s="32" t="s">
        <v>12</v>
      </c>
      <c r="E8" s="72">
        <v>2</v>
      </c>
      <c r="F8" s="73"/>
    </row>
    <row r="9" spans="1:6" ht="31.5">
      <c r="A9" s="31"/>
      <c r="B9" s="32" t="s">
        <v>176</v>
      </c>
      <c r="C9" s="74">
        <v>3540</v>
      </c>
      <c r="D9" s="32" t="s">
        <v>15</v>
      </c>
      <c r="E9" s="72">
        <v>1</v>
      </c>
      <c r="F9" s="73" t="s">
        <v>1530</v>
      </c>
    </row>
    <row r="10" spans="1:6">
      <c r="A10" s="31"/>
      <c r="B10" s="32" t="s">
        <v>877</v>
      </c>
      <c r="C10" s="74"/>
      <c r="D10" s="32"/>
      <c r="E10" s="72"/>
      <c r="F10" s="73"/>
    </row>
    <row r="11" spans="1:6">
      <c r="A11" s="31"/>
      <c r="B11" s="32" t="s">
        <v>978</v>
      </c>
      <c r="C11" s="74"/>
      <c r="D11" s="32"/>
      <c r="E11" s="72"/>
      <c r="F11" s="73"/>
    </row>
    <row r="12" spans="1:6">
      <c r="A12" s="31"/>
      <c r="B12" s="32" t="s">
        <v>979</v>
      </c>
      <c r="C12" s="74"/>
      <c r="D12" s="32" t="s">
        <v>19</v>
      </c>
      <c r="E12" s="72"/>
      <c r="F12" s="73"/>
    </row>
    <row r="13" spans="1:6">
      <c r="A13" s="31"/>
      <c r="B13" s="32" t="s">
        <v>1152</v>
      </c>
      <c r="C13" s="74"/>
      <c r="D13" s="32" t="s">
        <v>21</v>
      </c>
      <c r="E13" s="72"/>
      <c r="F13" s="73"/>
    </row>
    <row r="14" spans="1:6">
      <c r="A14" s="31"/>
      <c r="B14" s="32" t="s">
        <v>1367</v>
      </c>
      <c r="C14" s="74"/>
      <c r="D14" s="32" t="s">
        <v>24</v>
      </c>
      <c r="E14" s="72"/>
      <c r="F14" s="73"/>
    </row>
    <row r="15" spans="1:6">
      <c r="A15" s="31"/>
      <c r="B15" s="32"/>
      <c r="C15" s="74"/>
      <c r="D15" s="32"/>
      <c r="E15" s="72"/>
      <c r="F15" s="73"/>
    </row>
    <row r="16" spans="1:6">
      <c r="A16" s="31" t="s">
        <v>220</v>
      </c>
      <c r="B16" s="32"/>
      <c r="C16" s="74"/>
      <c r="D16" s="32"/>
      <c r="E16" s="72"/>
      <c r="F16" s="73"/>
    </row>
    <row r="17" spans="1:11" ht="31.5">
      <c r="A17" s="31"/>
      <c r="B17" s="32" t="s">
        <v>1157</v>
      </c>
      <c r="C17" s="74">
        <v>1311</v>
      </c>
      <c r="D17" s="32" t="s">
        <v>28</v>
      </c>
      <c r="E17" s="72">
        <v>1</v>
      </c>
      <c r="F17" s="73" t="s">
        <v>1531</v>
      </c>
      <c r="G17" s="69">
        <v>1693829</v>
      </c>
      <c r="H17" s="69" t="s">
        <v>1532</v>
      </c>
      <c r="I17" s="69">
        <f>G17*1000/365</f>
        <v>4640627.3972602738</v>
      </c>
      <c r="J17" s="69" t="s">
        <v>1533</v>
      </c>
      <c r="K17" s="69">
        <f>I17/C9</f>
        <v>1310.9116941413204</v>
      </c>
    </row>
    <row r="18" spans="1:11" ht="31.5">
      <c r="A18" s="31"/>
      <c r="B18" s="32" t="s">
        <v>104</v>
      </c>
      <c r="C18" s="74">
        <f>I18/C9</f>
        <v>1.0787175915176843</v>
      </c>
      <c r="D18" s="32" t="s">
        <v>31</v>
      </c>
      <c r="E18" s="72">
        <v>1</v>
      </c>
      <c r="F18" s="73" t="s">
        <v>1534</v>
      </c>
      <c r="G18" s="69">
        <v>1393811</v>
      </c>
      <c r="H18" s="69" t="s">
        <v>1535</v>
      </c>
      <c r="I18" s="69">
        <f>G18/365</f>
        <v>3818.6602739726027</v>
      </c>
    </row>
    <row r="19" spans="1:11">
      <c r="A19" s="31"/>
      <c r="B19" s="35" t="s">
        <v>106</v>
      </c>
      <c r="C19" s="74"/>
      <c r="D19" s="32" t="s">
        <v>31</v>
      </c>
      <c r="E19" s="72"/>
      <c r="F19" s="73"/>
    </row>
    <row r="20" spans="1:11">
      <c r="A20" s="31"/>
      <c r="B20" s="35" t="s">
        <v>108</v>
      </c>
      <c r="C20" s="74"/>
      <c r="D20" s="32" t="s">
        <v>35</v>
      </c>
      <c r="E20" s="72"/>
      <c r="F20" s="73"/>
    </row>
    <row r="21" spans="1:11">
      <c r="A21" s="31"/>
      <c r="B21" s="35" t="s">
        <v>109</v>
      </c>
      <c r="C21" s="74"/>
      <c r="D21" s="32" t="s">
        <v>28</v>
      </c>
      <c r="E21" s="72"/>
      <c r="F21" s="73"/>
    </row>
    <row r="22" spans="1:11">
      <c r="A22" s="31"/>
      <c r="B22" s="35" t="s">
        <v>110</v>
      </c>
      <c r="C22" s="74"/>
      <c r="D22" s="32" t="s">
        <v>39</v>
      </c>
      <c r="E22" s="72"/>
      <c r="F22" s="73"/>
    </row>
    <row r="23" spans="1:11">
      <c r="A23" s="31"/>
      <c r="B23" s="35" t="s">
        <v>111</v>
      </c>
      <c r="C23" s="74"/>
      <c r="D23" s="32" t="s">
        <v>41</v>
      </c>
      <c r="E23" s="72"/>
      <c r="F23" s="73"/>
    </row>
    <row r="24" spans="1:11">
      <c r="A24" s="31"/>
      <c r="B24" s="35" t="s">
        <v>112</v>
      </c>
      <c r="C24" s="74"/>
      <c r="D24" s="32" t="s">
        <v>41</v>
      </c>
      <c r="E24" s="72"/>
      <c r="F24" s="73"/>
    </row>
    <row r="25" spans="1:11">
      <c r="A25" s="31"/>
      <c r="B25" s="32" t="s">
        <v>114</v>
      </c>
      <c r="C25" s="74"/>
      <c r="D25" s="32" t="s">
        <v>41</v>
      </c>
      <c r="E25" s="72"/>
      <c r="F25" s="73"/>
    </row>
    <row r="26" spans="1:11">
      <c r="A26" s="31"/>
      <c r="B26" s="32" t="s">
        <v>115</v>
      </c>
      <c r="C26" s="74"/>
      <c r="D26" s="32" t="s">
        <v>41</v>
      </c>
      <c r="E26" s="72"/>
      <c r="F26" s="73"/>
    </row>
    <row r="27" spans="1:11">
      <c r="A27" s="31"/>
      <c r="B27" s="32"/>
      <c r="C27" s="74"/>
      <c r="D27" s="32"/>
      <c r="E27" s="72"/>
      <c r="F27" s="73"/>
    </row>
    <row r="28" spans="1:11">
      <c r="A28" s="31" t="s">
        <v>116</v>
      </c>
      <c r="B28" s="32"/>
      <c r="C28" s="74"/>
      <c r="D28" s="32"/>
      <c r="E28" s="72"/>
      <c r="F28" s="73"/>
    </row>
    <row r="29" spans="1:11">
      <c r="A29" s="31"/>
      <c r="B29" s="32" t="s">
        <v>117</v>
      </c>
      <c r="C29" s="74"/>
      <c r="D29" s="32" t="s">
        <v>48</v>
      </c>
      <c r="E29" s="72"/>
      <c r="F29" s="73"/>
    </row>
    <row r="30" spans="1:11">
      <c r="A30" s="31"/>
      <c r="B30" s="35" t="s">
        <v>118</v>
      </c>
      <c r="C30" s="74">
        <v>1273.04</v>
      </c>
      <c r="D30" s="32" t="s">
        <v>50</v>
      </c>
      <c r="E30" s="72">
        <v>1</v>
      </c>
      <c r="F30" s="73" t="s">
        <v>1536</v>
      </c>
      <c r="G30" s="69">
        <f>1644895*1000/365</f>
        <v>4506561.6438356163</v>
      </c>
      <c r="H30" s="69" t="s">
        <v>1533</v>
      </c>
      <c r="I30" s="69">
        <f>G30/C9</f>
        <v>1273.0400123829425</v>
      </c>
    </row>
    <row r="31" spans="1:11">
      <c r="A31" s="31"/>
      <c r="B31" s="35" t="s">
        <v>119</v>
      </c>
      <c r="C31" s="74"/>
      <c r="D31" s="32" t="s">
        <v>50</v>
      </c>
      <c r="E31" s="72"/>
      <c r="F31" s="73"/>
    </row>
    <row r="32" spans="1:11">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122</v>
      </c>
      <c r="C35" s="74">
        <v>35.799999999999997</v>
      </c>
      <c r="D35" s="32" t="s">
        <v>56</v>
      </c>
      <c r="E35" s="72">
        <v>2</v>
      </c>
      <c r="F35" s="73"/>
    </row>
    <row r="36" spans="1:6">
      <c r="A36" s="31"/>
      <c r="B36" s="35" t="s">
        <v>123</v>
      </c>
      <c r="C36" s="74"/>
      <c r="D36" s="32"/>
      <c r="E36" s="72"/>
      <c r="F36" s="73"/>
    </row>
    <row r="37" spans="1:6">
      <c r="A37" s="31"/>
      <c r="B37" s="36" t="s">
        <v>58</v>
      </c>
      <c r="C37" s="37"/>
      <c r="D37" s="32" t="s">
        <v>59</v>
      </c>
      <c r="E37" s="72"/>
      <c r="F37" s="73"/>
    </row>
    <row r="38" spans="1:6">
      <c r="A38" s="31"/>
      <c r="B38" s="36" t="s">
        <v>60</v>
      </c>
      <c r="C38" s="37"/>
      <c r="D38" s="32" t="s">
        <v>59</v>
      </c>
      <c r="E38" s="72"/>
      <c r="F38" s="73"/>
    </row>
    <row r="39" spans="1:6">
      <c r="A39" s="31"/>
      <c r="B39" s="36" t="s">
        <v>61</v>
      </c>
      <c r="C39" s="37"/>
      <c r="D39" s="32" t="s">
        <v>59</v>
      </c>
      <c r="E39" s="72"/>
      <c r="F39" s="73"/>
    </row>
    <row r="40" spans="1:6">
      <c r="A40" s="31"/>
      <c r="B40" s="36" t="s">
        <v>62</v>
      </c>
      <c r="C40" s="37"/>
      <c r="D40" s="32" t="s">
        <v>59</v>
      </c>
      <c r="E40" s="72"/>
      <c r="F40" s="73"/>
    </row>
    <row r="41" spans="1:6">
      <c r="A41" s="31"/>
      <c r="B41" s="36" t="s">
        <v>63</v>
      </c>
      <c r="C41" s="37"/>
      <c r="D41" s="32" t="s">
        <v>59</v>
      </c>
      <c r="E41" s="72"/>
      <c r="F41" s="73"/>
    </row>
    <row r="42" spans="1:6">
      <c r="A42" s="31"/>
      <c r="B42" s="36" t="s">
        <v>64</v>
      </c>
      <c r="C42" s="37"/>
      <c r="D42" s="32" t="s">
        <v>59</v>
      </c>
      <c r="E42" s="72"/>
      <c r="F42" s="73"/>
    </row>
    <row r="43" spans="1:6">
      <c r="A43" s="38"/>
      <c r="B43" s="39" t="s">
        <v>65</v>
      </c>
      <c r="C43" s="40"/>
      <c r="D43" s="125" t="s">
        <v>59</v>
      </c>
      <c r="E43" s="72"/>
      <c r="F43" s="73"/>
    </row>
    <row r="44" spans="1:6">
      <c r="A44" s="664" t="s">
        <v>125</v>
      </c>
      <c r="B44" s="664"/>
      <c r="C44" s="665" t="s">
        <v>1539</v>
      </c>
      <c r="D44" s="666"/>
      <c r="E44" s="666"/>
      <c r="F44" s="667"/>
    </row>
    <row r="45" spans="1:6">
      <c r="A45" s="664" t="s">
        <v>127</v>
      </c>
      <c r="B45" s="664"/>
      <c r="C45" s="685" t="s">
        <v>1608</v>
      </c>
      <c r="D45" s="666"/>
      <c r="E45" s="666"/>
      <c r="F45" s="667"/>
    </row>
    <row r="46" spans="1:6">
      <c r="A46" s="77"/>
      <c r="B46" s="77"/>
      <c r="C46" s="77"/>
      <c r="D46" s="77"/>
      <c r="E46" s="101"/>
      <c r="F46" s="77"/>
    </row>
    <row r="47" spans="1:6">
      <c r="A47" s="69" t="s">
        <v>129</v>
      </c>
    </row>
    <row r="48" spans="1:6">
      <c r="A48" s="668"/>
      <c r="B48" s="668"/>
      <c r="C48" s="668"/>
      <c r="D48" s="668"/>
      <c r="E48" s="668"/>
      <c r="F48" s="668"/>
    </row>
    <row r="49" spans="1:6">
      <c r="A49" s="668" t="s">
        <v>1537</v>
      </c>
      <c r="B49" s="668"/>
      <c r="C49" s="668"/>
      <c r="D49" s="668"/>
      <c r="E49" s="668"/>
      <c r="F49" s="668"/>
    </row>
    <row r="50" spans="1:6">
      <c r="A50" s="668" t="s">
        <v>1538</v>
      </c>
      <c r="B50" s="668"/>
      <c r="C50" s="668"/>
      <c r="D50" s="668"/>
      <c r="E50" s="668"/>
      <c r="F50" s="668"/>
    </row>
    <row r="51" spans="1:6">
      <c r="A51" s="668"/>
      <c r="B51" s="668"/>
      <c r="C51" s="668"/>
      <c r="D51" s="668"/>
      <c r="E51" s="668"/>
      <c r="F51" s="668"/>
    </row>
    <row r="52" spans="1:6">
      <c r="A52" s="668"/>
      <c r="B52" s="668"/>
      <c r="C52" s="668"/>
      <c r="D52" s="668"/>
      <c r="E52" s="668"/>
      <c r="F52" s="668"/>
    </row>
    <row r="53" spans="1:6">
      <c r="A53" s="668"/>
      <c r="B53" s="668"/>
      <c r="C53" s="668"/>
      <c r="D53" s="668"/>
      <c r="E53" s="668"/>
      <c r="F53" s="668"/>
    </row>
    <row r="54" spans="1:6">
      <c r="A54" s="668"/>
      <c r="B54" s="668"/>
      <c r="C54" s="668"/>
      <c r="D54" s="668"/>
      <c r="E54" s="668"/>
      <c r="F54" s="668"/>
    </row>
    <row r="55" spans="1:6">
      <c r="A55" s="668"/>
      <c r="B55" s="668"/>
      <c r="C55" s="668"/>
      <c r="D55" s="668"/>
      <c r="E55" s="668"/>
      <c r="F55" s="668"/>
    </row>
  </sheetData>
  <mergeCells count="16">
    <mergeCell ref="A1:B1"/>
    <mergeCell ref="C1:D1"/>
    <mergeCell ref="C2:D2"/>
    <mergeCell ref="C3:D3"/>
    <mergeCell ref="A44:B44"/>
    <mergeCell ref="C44:F44"/>
    <mergeCell ref="A52:F52"/>
    <mergeCell ref="A53:F53"/>
    <mergeCell ref="A54:F54"/>
    <mergeCell ref="A55:F55"/>
    <mergeCell ref="A45:B45"/>
    <mergeCell ref="C45:F45"/>
    <mergeCell ref="A48:F48"/>
    <mergeCell ref="A49:F49"/>
    <mergeCell ref="A50:F50"/>
    <mergeCell ref="A51:F51"/>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F57"/>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587</v>
      </c>
      <c r="B1" s="659"/>
      <c r="C1" s="659" t="s">
        <v>588</v>
      </c>
      <c r="D1" s="659"/>
      <c r="E1" s="98" t="s">
        <v>589</v>
      </c>
      <c r="F1" s="98" t="s">
        <v>590</v>
      </c>
    </row>
    <row r="2" spans="1:6">
      <c r="A2" s="70" t="s">
        <v>591</v>
      </c>
      <c r="B2" s="71"/>
      <c r="C2" s="660"/>
      <c r="D2" s="661"/>
      <c r="E2" s="72"/>
      <c r="F2" s="73"/>
    </row>
    <row r="3" spans="1:6" ht="47.25">
      <c r="A3" s="74" t="s">
        <v>288</v>
      </c>
      <c r="B3" s="75"/>
      <c r="C3" s="662" t="s">
        <v>592</v>
      </c>
      <c r="D3" s="663"/>
      <c r="E3" s="72">
        <v>2</v>
      </c>
      <c r="F3" s="73" t="s">
        <v>593</v>
      </c>
    </row>
    <row r="4" spans="1:6">
      <c r="A4" s="31" t="s">
        <v>291</v>
      </c>
      <c r="B4" s="32"/>
      <c r="C4" s="31"/>
      <c r="D4" s="75"/>
      <c r="E4" s="72"/>
      <c r="F4" s="128"/>
    </row>
    <row r="5" spans="1:6">
      <c r="A5" s="31"/>
      <c r="B5" s="32" t="s">
        <v>344</v>
      </c>
      <c r="C5" s="74" t="s">
        <v>554</v>
      </c>
      <c r="D5" s="32"/>
      <c r="E5" s="72"/>
      <c r="F5" s="73"/>
    </row>
    <row r="6" spans="1:6">
      <c r="A6" s="31"/>
      <c r="B6" s="32" t="s">
        <v>380</v>
      </c>
      <c r="C6" s="74" t="s">
        <v>594</v>
      </c>
      <c r="D6" s="32"/>
      <c r="E6" s="72"/>
      <c r="F6" s="73"/>
    </row>
    <row r="7" spans="1:6">
      <c r="A7" s="31"/>
      <c r="B7" s="32" t="s">
        <v>348</v>
      </c>
      <c r="C7" s="74">
        <v>47</v>
      </c>
      <c r="D7" s="32" t="s">
        <v>10</v>
      </c>
      <c r="E7" s="72">
        <v>2</v>
      </c>
      <c r="F7" s="73" t="s">
        <v>595</v>
      </c>
    </row>
    <row r="8" spans="1:6">
      <c r="A8" s="31"/>
      <c r="B8" s="32" t="s">
        <v>298</v>
      </c>
      <c r="C8" s="74">
        <v>2050</v>
      </c>
      <c r="D8" s="32" t="s">
        <v>12</v>
      </c>
      <c r="E8" s="72"/>
      <c r="F8" s="73"/>
    </row>
    <row r="9" spans="1:6" ht="31.5">
      <c r="A9" s="31"/>
      <c r="B9" s="32" t="s">
        <v>300</v>
      </c>
      <c r="C9" s="74">
        <v>9910</v>
      </c>
      <c r="D9" s="32" t="s">
        <v>15</v>
      </c>
      <c r="E9" s="72">
        <v>1</v>
      </c>
      <c r="F9" s="73" t="s">
        <v>596</v>
      </c>
    </row>
    <row r="10" spans="1:6">
      <c r="A10" s="31"/>
      <c r="B10" s="32" t="s">
        <v>301</v>
      </c>
      <c r="C10" s="74">
        <v>56</v>
      </c>
      <c r="D10" s="32"/>
      <c r="E10" s="72">
        <v>1</v>
      </c>
      <c r="F10" s="73" t="s">
        <v>597</v>
      </c>
    </row>
    <row r="11" spans="1:6">
      <c r="A11" s="31"/>
      <c r="B11" s="32" t="s">
        <v>598</v>
      </c>
      <c r="C11" s="74">
        <v>12</v>
      </c>
      <c r="D11" s="32"/>
      <c r="E11" s="72"/>
      <c r="F11" s="73"/>
    </row>
    <row r="12" spans="1:6">
      <c r="A12" s="31"/>
      <c r="B12" s="32" t="s">
        <v>599</v>
      </c>
      <c r="C12" s="74">
        <v>2.7749999999999999</v>
      </c>
      <c r="D12" s="32" t="s">
        <v>19</v>
      </c>
      <c r="E12" s="72"/>
      <c r="F12" s="73" t="s">
        <v>600</v>
      </c>
    </row>
    <row r="13" spans="1:6" ht="31.5">
      <c r="A13" s="31"/>
      <c r="B13" s="32" t="s">
        <v>351</v>
      </c>
      <c r="C13" s="74"/>
      <c r="D13" s="32" t="s">
        <v>21</v>
      </c>
      <c r="E13" s="72">
        <v>3</v>
      </c>
      <c r="F13" s="73" t="s">
        <v>1132</v>
      </c>
    </row>
    <row r="14" spans="1:6">
      <c r="A14" s="31"/>
      <c r="B14" s="32" t="s">
        <v>306</v>
      </c>
      <c r="C14" s="74">
        <v>2610</v>
      </c>
      <c r="D14" s="32" t="s">
        <v>24</v>
      </c>
      <c r="E14" s="72">
        <v>2</v>
      </c>
      <c r="F14" s="73"/>
    </row>
    <row r="15" spans="1:6">
      <c r="A15" s="31"/>
      <c r="B15" s="32"/>
      <c r="C15" s="74"/>
      <c r="D15" s="32"/>
      <c r="E15" s="72"/>
      <c r="F15" s="73"/>
    </row>
    <row r="16" spans="1:6">
      <c r="A16" s="31" t="s">
        <v>307</v>
      </c>
      <c r="B16" s="32"/>
      <c r="C16" s="74"/>
      <c r="D16" s="32"/>
      <c r="E16" s="72"/>
      <c r="F16" s="73"/>
    </row>
    <row r="17" spans="1:6" ht="31.5">
      <c r="A17" s="31"/>
      <c r="B17" s="32" t="s">
        <v>308</v>
      </c>
      <c r="C17" s="74">
        <v>19652.36</v>
      </c>
      <c r="D17" s="32" t="s">
        <v>28</v>
      </c>
      <c r="E17" s="72">
        <v>1</v>
      </c>
      <c r="F17" s="73" t="s">
        <v>601</v>
      </c>
    </row>
    <row r="18" spans="1:6" ht="31.5">
      <c r="A18" s="31"/>
      <c r="B18" s="32" t="s">
        <v>602</v>
      </c>
      <c r="C18" s="74">
        <v>3.9</v>
      </c>
      <c r="D18" s="32" t="s">
        <v>31</v>
      </c>
      <c r="E18" s="72">
        <v>1</v>
      </c>
      <c r="F18" s="73" t="s">
        <v>603</v>
      </c>
    </row>
    <row r="19" spans="1:6" ht="31.5">
      <c r="A19" s="31"/>
      <c r="B19" s="35" t="s">
        <v>604</v>
      </c>
      <c r="C19" s="74">
        <v>4.9000000000000004</v>
      </c>
      <c r="D19" s="32" t="s">
        <v>31</v>
      </c>
      <c r="E19" s="72">
        <v>2</v>
      </c>
      <c r="F19" s="73" t="s">
        <v>605</v>
      </c>
    </row>
    <row r="20" spans="1:6" ht="110.25">
      <c r="A20" s="31"/>
      <c r="B20" s="35" t="s">
        <v>313</v>
      </c>
      <c r="C20" s="74">
        <v>256.39999999999998</v>
      </c>
      <c r="D20" s="32" t="s">
        <v>35</v>
      </c>
      <c r="E20" s="72">
        <v>1</v>
      </c>
      <c r="F20" s="73" t="s">
        <v>606</v>
      </c>
    </row>
    <row r="21" spans="1:6">
      <c r="A21" s="31"/>
      <c r="B21" s="35" t="s">
        <v>607</v>
      </c>
      <c r="C21" s="74"/>
      <c r="D21" s="32" t="s">
        <v>28</v>
      </c>
      <c r="E21" s="72"/>
      <c r="F21" s="73"/>
    </row>
    <row r="22" spans="1:6">
      <c r="A22" s="31"/>
      <c r="B22" s="35" t="s">
        <v>608</v>
      </c>
      <c r="C22" s="74"/>
      <c r="D22" s="32" t="s">
        <v>39</v>
      </c>
      <c r="E22" s="72"/>
      <c r="F22" s="73"/>
    </row>
    <row r="23" spans="1:6">
      <c r="A23" s="31"/>
      <c r="B23" s="35" t="s">
        <v>609</v>
      </c>
      <c r="C23" s="74"/>
      <c r="D23" s="32" t="s">
        <v>41</v>
      </c>
      <c r="E23" s="72"/>
      <c r="F23" s="73"/>
    </row>
    <row r="24" spans="1:6">
      <c r="A24" s="31"/>
      <c r="B24" s="35" t="s">
        <v>610</v>
      </c>
      <c r="C24" s="74"/>
      <c r="D24" s="32" t="s">
        <v>41</v>
      </c>
      <c r="E24" s="72"/>
      <c r="F24" s="73"/>
    </row>
    <row r="25" spans="1:6">
      <c r="A25" s="31"/>
      <c r="B25" s="32" t="s">
        <v>319</v>
      </c>
      <c r="C25" s="74">
        <v>1</v>
      </c>
      <c r="D25" s="32" t="s">
        <v>41</v>
      </c>
      <c r="E25" s="72"/>
      <c r="F25" s="73"/>
    </row>
    <row r="26" spans="1:6">
      <c r="A26" s="31"/>
      <c r="B26" s="32" t="s">
        <v>611</v>
      </c>
      <c r="C26" s="74"/>
      <c r="D26" s="32" t="s">
        <v>41</v>
      </c>
      <c r="E26" s="72"/>
      <c r="F26" s="73"/>
    </row>
    <row r="27" spans="1:6">
      <c r="A27" s="31"/>
      <c r="B27" s="32"/>
      <c r="C27" s="74"/>
      <c r="D27" s="32"/>
      <c r="E27" s="72"/>
      <c r="F27" s="73"/>
    </row>
    <row r="28" spans="1:6">
      <c r="A28" s="31" t="s">
        <v>612</v>
      </c>
      <c r="B28" s="32"/>
      <c r="C28" s="74"/>
      <c r="D28" s="32"/>
      <c r="E28" s="72"/>
      <c r="F28" s="73"/>
    </row>
    <row r="29" spans="1:6">
      <c r="A29" s="31"/>
      <c r="B29" s="32" t="s">
        <v>613</v>
      </c>
      <c r="C29" s="74"/>
      <c r="D29" s="32" t="s">
        <v>48</v>
      </c>
      <c r="E29" s="72"/>
      <c r="F29" s="73"/>
    </row>
    <row r="30" spans="1:6" ht="47.25">
      <c r="A30" s="31"/>
      <c r="B30" s="35" t="s">
        <v>324</v>
      </c>
      <c r="C30" s="74">
        <v>2428.3000000000002</v>
      </c>
      <c r="D30" s="32" t="s">
        <v>50</v>
      </c>
      <c r="E30" s="72">
        <v>1</v>
      </c>
      <c r="F30" s="73" t="s">
        <v>614</v>
      </c>
    </row>
    <row r="31" spans="1:6">
      <c r="A31" s="31"/>
      <c r="B31" s="35" t="s">
        <v>615</v>
      </c>
      <c r="C31" s="74"/>
      <c r="D31" s="32" t="s">
        <v>50</v>
      </c>
      <c r="E31" s="72"/>
      <c r="F31" s="149"/>
    </row>
    <row r="32" spans="1:6">
      <c r="A32" s="31"/>
      <c r="B32" s="35" t="s">
        <v>326</v>
      </c>
      <c r="C32" s="74"/>
      <c r="D32" s="32" t="s">
        <v>41</v>
      </c>
      <c r="E32" s="72"/>
      <c r="F32" s="73"/>
    </row>
    <row r="33" spans="1:6">
      <c r="A33" s="74"/>
      <c r="B33" s="75"/>
      <c r="C33" s="74"/>
      <c r="D33" s="75"/>
      <c r="E33" s="72"/>
      <c r="F33" s="73"/>
    </row>
    <row r="34" spans="1:6">
      <c r="A34" s="31" t="s">
        <v>327</v>
      </c>
      <c r="B34" s="32"/>
      <c r="C34" s="74"/>
      <c r="D34" s="32"/>
      <c r="E34" s="72"/>
      <c r="F34" s="73"/>
    </row>
    <row r="35" spans="1:6">
      <c r="A35" s="31"/>
      <c r="B35" s="32" t="s">
        <v>328</v>
      </c>
      <c r="C35" s="74">
        <v>35.299999999999997</v>
      </c>
      <c r="D35" s="32" t="s">
        <v>56</v>
      </c>
      <c r="E35" s="72"/>
      <c r="F35" s="73"/>
    </row>
    <row r="36" spans="1:6">
      <c r="A36" s="31"/>
      <c r="B36" s="35" t="s">
        <v>330</v>
      </c>
      <c r="C36" s="74"/>
      <c r="D36" s="32"/>
      <c r="E36" s="72"/>
      <c r="F36" s="73"/>
    </row>
    <row r="37" spans="1:6">
      <c r="A37" s="31"/>
      <c r="B37" s="36" t="s">
        <v>58</v>
      </c>
      <c r="C37" s="37"/>
      <c r="D37" s="32" t="s">
        <v>59</v>
      </c>
      <c r="E37" s="72"/>
      <c r="F37" s="73"/>
    </row>
    <row r="38" spans="1:6">
      <c r="A38" s="31"/>
      <c r="B38" s="36" t="s">
        <v>60</v>
      </c>
      <c r="C38" s="37"/>
      <c r="D38" s="32" t="s">
        <v>59</v>
      </c>
      <c r="E38" s="72"/>
      <c r="F38" s="73"/>
    </row>
    <row r="39" spans="1:6">
      <c r="A39" s="31"/>
      <c r="B39" s="36" t="s">
        <v>61</v>
      </c>
      <c r="C39" s="37"/>
      <c r="D39" s="32" t="s">
        <v>59</v>
      </c>
      <c r="E39" s="72"/>
      <c r="F39" s="73"/>
    </row>
    <row r="40" spans="1:6">
      <c r="A40" s="31"/>
      <c r="B40" s="36" t="s">
        <v>62</v>
      </c>
      <c r="C40" s="37"/>
      <c r="D40" s="32" t="s">
        <v>59</v>
      </c>
      <c r="E40" s="72"/>
      <c r="F40" s="73"/>
    </row>
    <row r="41" spans="1:6">
      <c r="A41" s="31"/>
      <c r="B41" s="36" t="s">
        <v>63</v>
      </c>
      <c r="C41" s="37"/>
      <c r="D41" s="32" t="s">
        <v>59</v>
      </c>
      <c r="E41" s="72"/>
      <c r="F41" s="73"/>
    </row>
    <row r="42" spans="1:6">
      <c r="A42" s="31"/>
      <c r="B42" s="36" t="s">
        <v>64</v>
      </c>
      <c r="C42" s="37"/>
      <c r="D42" s="32" t="s">
        <v>59</v>
      </c>
      <c r="E42" s="72"/>
      <c r="F42" s="73"/>
    </row>
    <row r="43" spans="1:6">
      <c r="A43" s="38"/>
      <c r="B43" s="39" t="s">
        <v>65</v>
      </c>
      <c r="C43" s="40"/>
      <c r="D43" s="125" t="s">
        <v>59</v>
      </c>
      <c r="E43" s="72"/>
      <c r="F43" s="73"/>
    </row>
    <row r="44" spans="1:6">
      <c r="A44" s="664" t="s">
        <v>616</v>
      </c>
      <c r="B44" s="664"/>
      <c r="C44" s="665" t="s">
        <v>617</v>
      </c>
      <c r="D44" s="666"/>
      <c r="E44" s="666"/>
      <c r="F44" s="667"/>
    </row>
    <row r="45" spans="1:6">
      <c r="A45" s="664" t="s">
        <v>618</v>
      </c>
      <c r="B45" s="664"/>
      <c r="C45" s="685" t="s">
        <v>1609</v>
      </c>
      <c r="D45" s="666"/>
      <c r="E45" s="666"/>
      <c r="F45" s="667"/>
    </row>
    <row r="46" spans="1:6">
      <c r="A46" s="77"/>
      <c r="B46" s="77"/>
      <c r="C46" s="77"/>
      <c r="D46" s="77"/>
      <c r="E46" s="101"/>
      <c r="F46" s="77"/>
    </row>
    <row r="47" spans="1:6">
      <c r="A47" s="69" t="s">
        <v>619</v>
      </c>
    </row>
    <row r="48" spans="1:6">
      <c r="A48" s="668" t="s">
        <v>620</v>
      </c>
      <c r="B48" s="668"/>
      <c r="C48" s="668"/>
      <c r="D48" s="668"/>
      <c r="E48" s="668"/>
      <c r="F48" s="668"/>
    </row>
    <row r="49" spans="1:6">
      <c r="A49" s="668" t="s">
        <v>621</v>
      </c>
      <c r="B49" s="668"/>
      <c r="C49" s="668"/>
      <c r="D49" s="668"/>
      <c r="E49" s="668"/>
      <c r="F49" s="668"/>
    </row>
    <row r="50" spans="1:6">
      <c r="A50" s="668" t="s">
        <v>622</v>
      </c>
      <c r="B50" s="668"/>
      <c r="C50" s="668"/>
      <c r="D50" s="668"/>
      <c r="E50" s="668"/>
      <c r="F50" s="668"/>
    </row>
    <row r="51" spans="1:6">
      <c r="A51" s="668"/>
      <c r="B51" s="668"/>
      <c r="C51" s="668"/>
      <c r="D51" s="668"/>
      <c r="E51" s="668"/>
      <c r="F51" s="668"/>
    </row>
    <row r="52" spans="1:6">
      <c r="A52" s="668"/>
      <c r="B52" s="668"/>
      <c r="C52" s="668"/>
      <c r="D52" s="668"/>
      <c r="E52" s="668"/>
      <c r="F52" s="668"/>
    </row>
    <row r="53" spans="1:6">
      <c r="A53" s="668"/>
      <c r="B53" s="668"/>
      <c r="C53" s="668"/>
      <c r="D53" s="668"/>
      <c r="E53" s="668"/>
      <c r="F53" s="668"/>
    </row>
    <row r="54" spans="1:6">
      <c r="A54" s="668"/>
      <c r="B54" s="668"/>
      <c r="C54" s="668"/>
      <c r="D54" s="668"/>
      <c r="E54" s="668"/>
      <c r="F54" s="668"/>
    </row>
    <row r="55" spans="1:6">
      <c r="A55" s="668"/>
      <c r="B55" s="668"/>
      <c r="C55" s="668"/>
      <c r="D55" s="668"/>
      <c r="E55" s="668"/>
      <c r="F55" s="668"/>
    </row>
    <row r="56" spans="1:6">
      <c r="A56" s="668"/>
      <c r="B56" s="668"/>
      <c r="C56" s="668"/>
      <c r="D56" s="668"/>
      <c r="E56" s="668"/>
      <c r="F56" s="668"/>
    </row>
    <row r="57" spans="1:6">
      <c r="A57" s="668"/>
      <c r="B57" s="668"/>
      <c r="C57" s="668"/>
      <c r="D57" s="668"/>
      <c r="E57" s="668"/>
      <c r="F57" s="668"/>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57"/>
  <sheetViews>
    <sheetView workbookViewId="0">
      <selection sqref="A1:B1"/>
    </sheetView>
  </sheetViews>
  <sheetFormatPr defaultColWidth="9" defaultRowHeight="15.75"/>
  <cols>
    <col min="1" max="1" width="5.28515625" style="533" customWidth="1"/>
    <col min="2" max="2" width="31.28515625" style="534" customWidth="1"/>
    <col min="3" max="3" width="18.7109375" style="534" customWidth="1"/>
    <col min="4" max="4" width="18.140625" style="534" customWidth="1"/>
    <col min="5" max="5" width="9" style="535"/>
    <col min="6" max="6" width="20" style="535" bestFit="1" customWidth="1"/>
    <col min="7" max="7" width="60.85546875" style="534" customWidth="1"/>
    <col min="8" max="16384" width="9" style="533"/>
  </cols>
  <sheetData>
    <row r="1" spans="1:7">
      <c r="A1" s="636" t="s">
        <v>282</v>
      </c>
      <c r="B1" s="636"/>
      <c r="C1" s="636" t="s">
        <v>283</v>
      </c>
      <c r="D1" s="636"/>
      <c r="E1" s="559" t="s">
        <v>284</v>
      </c>
      <c r="F1" s="559" t="s">
        <v>1208</v>
      </c>
      <c r="G1" s="559" t="s">
        <v>285</v>
      </c>
    </row>
    <row r="2" spans="1:7">
      <c r="A2" s="558" t="s">
        <v>286</v>
      </c>
      <c r="B2" s="557"/>
      <c r="C2" s="641" t="s">
        <v>2550</v>
      </c>
      <c r="D2" s="642"/>
      <c r="E2" s="540">
        <v>1</v>
      </c>
      <c r="F2" s="540"/>
    </row>
    <row r="3" spans="1:7" ht="31.5">
      <c r="A3" s="550" t="s">
        <v>288</v>
      </c>
      <c r="B3" s="552"/>
      <c r="C3" s="643" t="s">
        <v>2549</v>
      </c>
      <c r="D3" s="644"/>
      <c r="E3" s="540">
        <v>1</v>
      </c>
      <c r="F3" s="540"/>
      <c r="G3" s="553" t="s">
        <v>2552</v>
      </c>
    </row>
    <row r="4" spans="1:7">
      <c r="A4" s="549" t="s">
        <v>291</v>
      </c>
      <c r="B4" s="539"/>
      <c r="C4" s="549"/>
      <c r="D4" s="552"/>
      <c r="E4" s="540"/>
      <c r="F4" s="540"/>
      <c r="G4" s="556"/>
    </row>
    <row r="5" spans="1:7">
      <c r="A5" s="549"/>
      <c r="B5" s="539" t="s">
        <v>292</v>
      </c>
      <c r="C5" s="550" t="s">
        <v>2548</v>
      </c>
      <c r="D5" s="546"/>
      <c r="E5" s="540"/>
      <c r="F5" s="540"/>
      <c r="G5" s="556"/>
    </row>
    <row r="6" spans="1:7" ht="110.25">
      <c r="A6" s="549"/>
      <c r="B6" s="539" t="s">
        <v>294</v>
      </c>
      <c r="C6" s="550" t="s">
        <v>2551</v>
      </c>
      <c r="D6" s="546"/>
      <c r="E6" s="540">
        <v>1</v>
      </c>
      <c r="F6" s="540"/>
      <c r="G6" s="553" t="s">
        <v>2547</v>
      </c>
    </row>
    <row r="7" spans="1:7" ht="31.5">
      <c r="A7" s="549"/>
      <c r="B7" s="539" t="s">
        <v>296</v>
      </c>
      <c r="C7" s="550">
        <f>2016-1982+1</f>
        <v>35</v>
      </c>
      <c r="D7" s="546" t="s">
        <v>10</v>
      </c>
      <c r="E7" s="540">
        <v>1</v>
      </c>
      <c r="F7" s="540"/>
      <c r="G7" s="553" t="s">
        <v>2546</v>
      </c>
    </row>
    <row r="8" spans="1:7">
      <c r="A8" s="549"/>
      <c r="B8" s="539" t="s">
        <v>298</v>
      </c>
      <c r="C8" s="550">
        <v>188</v>
      </c>
      <c r="D8" s="546" t="s">
        <v>12</v>
      </c>
      <c r="E8" s="540">
        <v>2</v>
      </c>
      <c r="F8" s="540"/>
      <c r="G8" s="553"/>
    </row>
    <row r="9" spans="1:7" ht="31.5">
      <c r="A9" s="549"/>
      <c r="B9" s="539" t="s">
        <v>300</v>
      </c>
      <c r="C9" s="555">
        <v>105000</v>
      </c>
      <c r="D9" s="546" t="s">
        <v>15</v>
      </c>
      <c r="E9" s="540">
        <v>3</v>
      </c>
      <c r="F9" s="540"/>
      <c r="G9" s="553" t="s">
        <v>2545</v>
      </c>
    </row>
    <row r="10" spans="1:7" ht="31.5">
      <c r="A10" s="549"/>
      <c r="B10" s="539" t="s">
        <v>301</v>
      </c>
      <c r="C10" s="550">
        <v>69</v>
      </c>
      <c r="D10" s="546"/>
      <c r="E10" s="540">
        <v>1</v>
      </c>
      <c r="F10" s="540"/>
      <c r="G10" s="553" t="s">
        <v>2544</v>
      </c>
    </row>
    <row r="11" spans="1:7" ht="47.25">
      <c r="A11" s="549"/>
      <c r="B11" s="539" t="s">
        <v>302</v>
      </c>
      <c r="C11" s="550">
        <f>17+4</f>
        <v>21</v>
      </c>
      <c r="D11" s="546"/>
      <c r="E11" s="540">
        <v>1</v>
      </c>
      <c r="F11" s="540"/>
      <c r="G11" s="545" t="s">
        <v>2543</v>
      </c>
    </row>
    <row r="12" spans="1:7">
      <c r="A12" s="549"/>
      <c r="B12" s="539" t="s">
        <v>303</v>
      </c>
      <c r="C12" s="550"/>
      <c r="D12" s="546" t="s">
        <v>19</v>
      </c>
      <c r="E12" s="540"/>
      <c r="F12" s="540"/>
      <c r="G12" s="545"/>
    </row>
    <row r="13" spans="1:7">
      <c r="A13" s="549"/>
      <c r="B13" s="539" t="s">
        <v>305</v>
      </c>
      <c r="C13" s="550"/>
      <c r="D13" s="546" t="s">
        <v>21</v>
      </c>
      <c r="E13" s="540"/>
      <c r="F13" s="540"/>
      <c r="G13" s="545"/>
    </row>
    <row r="14" spans="1:7" ht="31.5">
      <c r="A14" s="549"/>
      <c r="B14" s="539" t="s">
        <v>306</v>
      </c>
      <c r="C14" s="555">
        <v>1300</v>
      </c>
      <c r="D14" s="546" t="s">
        <v>24</v>
      </c>
      <c r="E14" s="540">
        <v>4</v>
      </c>
      <c r="F14" s="540"/>
      <c r="G14" s="553" t="s">
        <v>2542</v>
      </c>
    </row>
    <row r="15" spans="1:7">
      <c r="A15" s="549"/>
      <c r="B15" s="539"/>
      <c r="C15" s="550"/>
      <c r="D15" s="546"/>
      <c r="E15" s="540"/>
      <c r="F15" s="540"/>
      <c r="G15" s="545"/>
    </row>
    <row r="16" spans="1:7">
      <c r="A16" s="549" t="s">
        <v>307</v>
      </c>
      <c r="B16" s="539"/>
      <c r="C16" s="550"/>
      <c r="D16" s="546"/>
      <c r="E16" s="540"/>
      <c r="F16" s="540"/>
      <c r="G16" s="545"/>
    </row>
    <row r="17" spans="1:7" ht="49.5" customHeight="1">
      <c r="A17" s="549"/>
      <c r="B17" s="539" t="s">
        <v>308</v>
      </c>
      <c r="C17" s="550"/>
      <c r="D17" s="546" t="s">
        <v>28</v>
      </c>
      <c r="E17" s="540"/>
      <c r="F17" s="540"/>
      <c r="G17" s="554"/>
    </row>
    <row r="18" spans="1:7" ht="110.25">
      <c r="A18" s="549"/>
      <c r="B18" s="539" t="s">
        <v>309</v>
      </c>
      <c r="C18" s="550">
        <v>4</v>
      </c>
      <c r="D18" s="546" t="s">
        <v>31</v>
      </c>
      <c r="E18" s="540">
        <v>4</v>
      </c>
      <c r="F18" s="540"/>
      <c r="G18" s="553" t="s">
        <v>2541</v>
      </c>
    </row>
    <row r="19" spans="1:7" ht="63">
      <c r="A19" s="549"/>
      <c r="B19" s="551" t="s">
        <v>311</v>
      </c>
      <c r="C19" s="550">
        <f>490000/105000</f>
        <v>4.666666666666667</v>
      </c>
      <c r="D19" s="546" t="s">
        <v>31</v>
      </c>
      <c r="E19" s="540">
        <v>4</v>
      </c>
      <c r="F19" s="540"/>
      <c r="G19" s="553" t="s">
        <v>2540</v>
      </c>
    </row>
    <row r="20" spans="1:7">
      <c r="A20" s="549"/>
      <c r="B20" s="551" t="s">
        <v>313</v>
      </c>
      <c r="C20" s="550"/>
      <c r="D20" s="546" t="s">
        <v>35</v>
      </c>
      <c r="E20" s="540"/>
      <c r="F20" s="540"/>
      <c r="G20" s="545"/>
    </row>
    <row r="21" spans="1:7">
      <c r="A21" s="549"/>
      <c r="B21" s="551" t="s">
        <v>314</v>
      </c>
      <c r="C21" s="550"/>
      <c r="D21" s="546" t="s">
        <v>28</v>
      </c>
      <c r="E21" s="540"/>
      <c r="F21" s="540"/>
      <c r="G21" s="545"/>
    </row>
    <row r="22" spans="1:7">
      <c r="A22" s="549"/>
      <c r="B22" s="551" t="s">
        <v>315</v>
      </c>
      <c r="C22" s="550"/>
      <c r="D22" s="546" t="s">
        <v>39</v>
      </c>
      <c r="E22" s="540"/>
      <c r="F22" s="540"/>
      <c r="G22" s="545"/>
    </row>
    <row r="23" spans="1:7">
      <c r="A23" s="549"/>
      <c r="B23" s="551" t="s">
        <v>317</v>
      </c>
      <c r="C23" s="550"/>
      <c r="D23" s="546" t="s">
        <v>41</v>
      </c>
      <c r="E23" s="540"/>
      <c r="F23" s="540"/>
      <c r="G23" s="545"/>
    </row>
    <row r="24" spans="1:7">
      <c r="A24" s="549"/>
      <c r="B24" s="551" t="s">
        <v>318</v>
      </c>
      <c r="C24" s="550"/>
      <c r="D24" s="546" t="s">
        <v>41</v>
      </c>
      <c r="E24" s="540"/>
      <c r="F24" s="540"/>
      <c r="G24" s="545"/>
    </row>
    <row r="25" spans="1:7">
      <c r="A25" s="549"/>
      <c r="B25" s="539" t="s">
        <v>319</v>
      </c>
      <c r="C25" s="550"/>
      <c r="D25" s="546" t="s">
        <v>41</v>
      </c>
      <c r="E25" s="540"/>
      <c r="F25" s="540"/>
      <c r="G25" s="545"/>
    </row>
    <row r="26" spans="1:7">
      <c r="A26" s="549"/>
      <c r="B26" s="539" t="s">
        <v>320</v>
      </c>
      <c r="C26" s="550"/>
      <c r="D26" s="546" t="s">
        <v>41</v>
      </c>
      <c r="E26" s="540"/>
      <c r="F26" s="540"/>
      <c r="G26" s="545"/>
    </row>
    <row r="27" spans="1:7">
      <c r="A27" s="549"/>
      <c r="B27" s="539"/>
      <c r="C27" s="550"/>
      <c r="D27" s="546"/>
      <c r="E27" s="540"/>
      <c r="F27" s="540"/>
      <c r="G27" s="545"/>
    </row>
    <row r="28" spans="1:7">
      <c r="A28" s="549" t="s">
        <v>322</v>
      </c>
      <c r="B28" s="539"/>
      <c r="C28" s="550"/>
      <c r="D28" s="546"/>
      <c r="E28" s="540"/>
      <c r="F28" s="540"/>
      <c r="G28" s="545"/>
    </row>
    <row r="29" spans="1:7">
      <c r="A29" s="549"/>
      <c r="B29" s="539" t="s">
        <v>323</v>
      </c>
      <c r="C29" s="550"/>
      <c r="D29" s="546" t="s">
        <v>48</v>
      </c>
      <c r="E29" s="540"/>
      <c r="F29" s="540"/>
      <c r="G29" s="545"/>
    </row>
    <row r="30" spans="1:7">
      <c r="A30" s="549"/>
      <c r="B30" s="551" t="s">
        <v>324</v>
      </c>
      <c r="C30" s="550"/>
      <c r="D30" s="546" t="s">
        <v>50</v>
      </c>
      <c r="E30" s="540"/>
      <c r="F30" s="540"/>
      <c r="G30" s="545"/>
    </row>
    <row r="31" spans="1:7">
      <c r="A31" s="549"/>
      <c r="B31" s="551" t="s">
        <v>325</v>
      </c>
      <c r="C31" s="550"/>
      <c r="D31" s="546" t="s">
        <v>50</v>
      </c>
      <c r="E31" s="540"/>
      <c r="F31" s="540"/>
      <c r="G31" s="545"/>
    </row>
    <row r="32" spans="1:7">
      <c r="A32" s="549"/>
      <c r="B32" s="551" t="s">
        <v>326</v>
      </c>
      <c r="C32" s="550"/>
      <c r="D32" s="546" t="s">
        <v>41</v>
      </c>
      <c r="E32" s="540"/>
      <c r="F32" s="540"/>
      <c r="G32" s="545"/>
    </row>
    <row r="33" spans="1:7">
      <c r="A33" s="550"/>
      <c r="B33" s="552"/>
      <c r="C33" s="550"/>
      <c r="D33" s="552"/>
      <c r="E33" s="540"/>
      <c r="F33" s="540"/>
      <c r="G33" s="545"/>
    </row>
    <row r="34" spans="1:7">
      <c r="A34" s="549" t="s">
        <v>327</v>
      </c>
      <c r="B34" s="539"/>
      <c r="C34" s="550"/>
      <c r="D34" s="546"/>
      <c r="E34" s="540"/>
      <c r="F34" s="540"/>
      <c r="G34" s="545"/>
    </row>
    <row r="35" spans="1:7">
      <c r="A35" s="549"/>
      <c r="B35" s="539" t="s">
        <v>328</v>
      </c>
      <c r="C35" s="550">
        <v>32</v>
      </c>
      <c r="D35" s="546" t="s">
        <v>56</v>
      </c>
      <c r="E35" s="540">
        <v>5</v>
      </c>
      <c r="F35" s="540"/>
      <c r="G35" s="539"/>
    </row>
    <row r="36" spans="1:7">
      <c r="A36" s="549"/>
      <c r="B36" s="551" t="s">
        <v>330</v>
      </c>
      <c r="C36" s="550"/>
      <c r="D36" s="546"/>
      <c r="E36" s="540"/>
      <c r="F36" s="540"/>
      <c r="G36" s="545"/>
    </row>
    <row r="37" spans="1:7">
      <c r="A37" s="549"/>
      <c r="B37" s="548" t="s">
        <v>58</v>
      </c>
      <c r="C37" s="547"/>
      <c r="D37" s="546" t="s">
        <v>59</v>
      </c>
      <c r="E37" s="540"/>
      <c r="F37" s="540"/>
      <c r="G37" s="545"/>
    </row>
    <row r="38" spans="1:7">
      <c r="A38" s="549"/>
      <c r="B38" s="548" t="s">
        <v>60</v>
      </c>
      <c r="C38" s="547"/>
      <c r="D38" s="546" t="s">
        <v>59</v>
      </c>
      <c r="E38" s="540"/>
      <c r="F38" s="540"/>
      <c r="G38" s="545"/>
    </row>
    <row r="39" spans="1:7">
      <c r="A39" s="549"/>
      <c r="B39" s="548" t="s">
        <v>61</v>
      </c>
      <c r="C39" s="547"/>
      <c r="D39" s="546" t="s">
        <v>59</v>
      </c>
      <c r="E39" s="540"/>
      <c r="F39" s="540"/>
      <c r="G39" s="545"/>
    </row>
    <row r="40" spans="1:7">
      <c r="A40" s="549"/>
      <c r="B40" s="548" t="s">
        <v>62</v>
      </c>
      <c r="C40" s="547"/>
      <c r="D40" s="546" t="s">
        <v>59</v>
      </c>
      <c r="E40" s="540"/>
      <c r="F40" s="540"/>
      <c r="G40" s="545"/>
    </row>
    <row r="41" spans="1:7">
      <c r="A41" s="549"/>
      <c r="B41" s="548" t="s">
        <v>63</v>
      </c>
      <c r="C41" s="547"/>
      <c r="D41" s="546" t="s">
        <v>59</v>
      </c>
      <c r="E41" s="540"/>
      <c r="F41" s="540"/>
      <c r="G41" s="545"/>
    </row>
    <row r="42" spans="1:7">
      <c r="A42" s="549"/>
      <c r="B42" s="548" t="s">
        <v>64</v>
      </c>
      <c r="C42" s="547"/>
      <c r="D42" s="546" t="s">
        <v>59</v>
      </c>
      <c r="E42" s="540"/>
      <c r="F42" s="540"/>
      <c r="G42" s="545"/>
    </row>
    <row r="43" spans="1:7">
      <c r="A43" s="544"/>
      <c r="B43" s="543" t="s">
        <v>65</v>
      </c>
      <c r="C43" s="542"/>
      <c r="D43" s="541" t="s">
        <v>59</v>
      </c>
      <c r="E43" s="540"/>
      <c r="F43" s="540"/>
      <c r="G43" s="539"/>
    </row>
    <row r="44" spans="1:7">
      <c r="A44" s="637" t="s">
        <v>331</v>
      </c>
      <c r="B44" s="637"/>
      <c r="C44" s="638"/>
      <c r="D44" s="639"/>
      <c r="E44" s="639"/>
      <c r="F44" s="639"/>
      <c r="G44" s="640"/>
    </row>
    <row r="45" spans="1:7" ht="42.75" customHeight="1">
      <c r="A45" s="637" t="s">
        <v>333</v>
      </c>
      <c r="B45" s="637"/>
      <c r="C45" s="634" t="s">
        <v>2539</v>
      </c>
      <c r="D45" s="635"/>
      <c r="E45" s="635"/>
      <c r="F45" s="635"/>
      <c r="G45" s="635"/>
    </row>
    <row r="46" spans="1:7">
      <c r="A46" s="537"/>
      <c r="B46" s="537"/>
      <c r="C46" s="537"/>
      <c r="D46" s="537"/>
      <c r="E46" s="538"/>
      <c r="F46" s="538"/>
      <c r="G46" s="537"/>
    </row>
    <row r="47" spans="1:7">
      <c r="A47" s="533" t="s">
        <v>334</v>
      </c>
    </row>
    <row r="48" spans="1:7">
      <c r="A48" s="536" t="s">
        <v>2538</v>
      </c>
      <c r="B48" s="536"/>
      <c r="C48" s="536"/>
      <c r="D48" s="536"/>
      <c r="E48" s="536"/>
      <c r="F48" s="536"/>
      <c r="G48" s="536"/>
    </row>
    <row r="49" spans="1:7">
      <c r="A49" s="536" t="s">
        <v>2537</v>
      </c>
      <c r="B49" s="536"/>
      <c r="C49" s="536"/>
      <c r="D49" s="536"/>
      <c r="E49" s="536"/>
      <c r="F49" s="536"/>
      <c r="G49" s="536"/>
    </row>
    <row r="50" spans="1:7">
      <c r="A50" s="645" t="s">
        <v>2536</v>
      </c>
      <c r="B50" s="645"/>
      <c r="C50" s="645"/>
      <c r="D50" s="645"/>
      <c r="E50" s="645"/>
      <c r="F50" s="645"/>
      <c r="G50" s="645"/>
    </row>
    <row r="51" spans="1:7">
      <c r="A51" s="645" t="s">
        <v>2535</v>
      </c>
      <c r="B51" s="645"/>
      <c r="C51" s="645"/>
      <c r="D51" s="645"/>
      <c r="E51" s="645"/>
      <c r="F51" s="645"/>
      <c r="G51" s="645"/>
    </row>
    <row r="52" spans="1:7">
      <c r="A52" s="645" t="s">
        <v>2534</v>
      </c>
      <c r="B52" s="645"/>
      <c r="C52" s="645"/>
      <c r="D52" s="645"/>
      <c r="E52" s="645"/>
      <c r="F52" s="645"/>
      <c r="G52" s="645"/>
    </row>
    <row r="54" spans="1:7">
      <c r="A54" s="645"/>
      <c r="B54" s="645"/>
      <c r="C54" s="645"/>
      <c r="D54" s="645"/>
      <c r="E54" s="645"/>
      <c r="F54" s="645"/>
      <c r="G54" s="645"/>
    </row>
    <row r="55" spans="1:7">
      <c r="A55" s="645"/>
      <c r="B55" s="645"/>
      <c r="C55" s="645"/>
      <c r="D55" s="645"/>
      <c r="E55" s="645"/>
      <c r="F55" s="645"/>
      <c r="G55" s="645"/>
    </row>
    <row r="56" spans="1:7">
      <c r="A56" s="645"/>
      <c r="B56" s="645"/>
      <c r="C56" s="645"/>
      <c r="D56" s="645"/>
      <c r="E56" s="645"/>
      <c r="F56" s="645"/>
      <c r="G56" s="645"/>
    </row>
    <row r="57" spans="1:7">
      <c r="A57" s="645"/>
      <c r="B57" s="645"/>
      <c r="C57" s="645"/>
      <c r="D57" s="645"/>
      <c r="E57" s="645"/>
      <c r="F57" s="645"/>
      <c r="G57" s="645"/>
    </row>
  </sheetData>
  <mergeCells count="15">
    <mergeCell ref="A54:G54"/>
    <mergeCell ref="A55:G55"/>
    <mergeCell ref="A56:G56"/>
    <mergeCell ref="A57:G57"/>
    <mergeCell ref="A50:G50"/>
    <mergeCell ref="A52:G52"/>
    <mergeCell ref="A51:G51"/>
    <mergeCell ref="C45:G45"/>
    <mergeCell ref="C1:D1"/>
    <mergeCell ref="A1:B1"/>
    <mergeCell ref="A44:B44"/>
    <mergeCell ref="A45:B45"/>
    <mergeCell ref="C44:G44"/>
    <mergeCell ref="C2:D2"/>
    <mergeCell ref="C3:D3"/>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K55"/>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252</v>
      </c>
      <c r="B1" s="659"/>
      <c r="C1" s="659" t="s">
        <v>253</v>
      </c>
      <c r="D1" s="659"/>
      <c r="E1" s="98" t="s">
        <v>254</v>
      </c>
      <c r="F1" s="98" t="s">
        <v>255</v>
      </c>
    </row>
    <row r="2" spans="1:6">
      <c r="A2" s="70" t="s">
        <v>863</v>
      </c>
      <c r="B2" s="71"/>
      <c r="C2" s="660"/>
      <c r="D2" s="661"/>
      <c r="E2" s="72"/>
      <c r="F2" s="73"/>
    </row>
    <row r="3" spans="1:6">
      <c r="A3" s="74" t="s">
        <v>865</v>
      </c>
      <c r="B3" s="75"/>
      <c r="C3" s="662" t="s">
        <v>866</v>
      </c>
      <c r="D3" s="663"/>
      <c r="E3" s="72"/>
      <c r="F3" s="73"/>
    </row>
    <row r="4" spans="1:6">
      <c r="A4" s="31" t="s">
        <v>868</v>
      </c>
      <c r="B4" s="32"/>
      <c r="C4" s="31"/>
      <c r="D4" s="75"/>
      <c r="E4" s="72"/>
      <c r="F4" s="73"/>
    </row>
    <row r="5" spans="1:6">
      <c r="A5" s="31"/>
      <c r="B5" s="32" t="s">
        <v>869</v>
      </c>
      <c r="C5" s="74" t="s">
        <v>554</v>
      </c>
      <c r="D5" s="32"/>
      <c r="E5" s="72"/>
      <c r="F5" s="73"/>
    </row>
    <row r="6" spans="1:6">
      <c r="A6" s="31"/>
      <c r="B6" s="32" t="s">
        <v>871</v>
      </c>
      <c r="C6" s="74" t="s">
        <v>1525</v>
      </c>
      <c r="D6" s="32"/>
      <c r="E6" s="72"/>
      <c r="F6" s="73"/>
    </row>
    <row r="7" spans="1:6">
      <c r="A7" s="31"/>
      <c r="B7" s="32" t="s">
        <v>925</v>
      </c>
      <c r="C7" s="74"/>
      <c r="D7" s="32" t="s">
        <v>10</v>
      </c>
      <c r="E7" s="72"/>
      <c r="F7" s="73"/>
    </row>
    <row r="8" spans="1:6">
      <c r="A8" s="31"/>
      <c r="B8" s="32" t="s">
        <v>1143</v>
      </c>
      <c r="C8" s="74">
        <v>11000</v>
      </c>
      <c r="D8" s="32" t="s">
        <v>12</v>
      </c>
      <c r="E8" s="72">
        <v>2</v>
      </c>
      <c r="F8" s="73"/>
    </row>
    <row r="9" spans="1:6" ht="31.5">
      <c r="A9" s="31"/>
      <c r="B9" s="32" t="s">
        <v>176</v>
      </c>
      <c r="C9" s="74">
        <f>97029/365</f>
        <v>265.83287671232875</v>
      </c>
      <c r="D9" s="32" t="s">
        <v>15</v>
      </c>
      <c r="E9" s="72">
        <v>1</v>
      </c>
      <c r="F9" s="73" t="s">
        <v>1563</v>
      </c>
    </row>
    <row r="10" spans="1:6">
      <c r="A10" s="31"/>
      <c r="B10" s="32" t="s">
        <v>877</v>
      </c>
      <c r="C10" s="74">
        <v>1</v>
      </c>
      <c r="D10" s="32"/>
      <c r="E10" s="72"/>
      <c r="F10" s="73"/>
    </row>
    <row r="11" spans="1:6">
      <c r="A11" s="31"/>
      <c r="B11" s="32" t="s">
        <v>978</v>
      </c>
      <c r="C11" s="74"/>
      <c r="D11" s="32"/>
      <c r="E11" s="72"/>
      <c r="F11" s="73"/>
    </row>
    <row r="12" spans="1:6">
      <c r="A12" s="31"/>
      <c r="B12" s="32" t="s">
        <v>979</v>
      </c>
      <c r="C12" s="74"/>
      <c r="D12" s="32" t="s">
        <v>19</v>
      </c>
      <c r="E12" s="72"/>
      <c r="F12" s="73"/>
    </row>
    <row r="13" spans="1:6">
      <c r="A13" s="31"/>
      <c r="B13" s="32" t="s">
        <v>1152</v>
      </c>
      <c r="C13" s="74"/>
      <c r="D13" s="32" t="s">
        <v>21</v>
      </c>
      <c r="E13" s="72"/>
      <c r="F13" s="73"/>
    </row>
    <row r="14" spans="1:6">
      <c r="A14" s="31"/>
      <c r="B14" s="32" t="s">
        <v>1367</v>
      </c>
      <c r="C14" s="74"/>
      <c r="D14" s="32" t="s">
        <v>24</v>
      </c>
      <c r="E14" s="72"/>
      <c r="F14" s="73"/>
    </row>
    <row r="15" spans="1:6">
      <c r="A15" s="31"/>
      <c r="B15" s="32"/>
      <c r="C15" s="74"/>
      <c r="D15" s="32"/>
      <c r="E15" s="72"/>
      <c r="F15" s="73"/>
    </row>
    <row r="16" spans="1:6">
      <c r="A16" s="31" t="s">
        <v>220</v>
      </c>
      <c r="B16" s="32"/>
      <c r="C16" s="74"/>
      <c r="D16" s="32"/>
      <c r="E16" s="72"/>
      <c r="F16" s="73"/>
    </row>
    <row r="17" spans="1:11">
      <c r="A17" s="31"/>
      <c r="B17" s="32" t="s">
        <v>1157</v>
      </c>
      <c r="C17" s="74">
        <f>I17/C9</f>
        <v>1240.5672530892828</v>
      </c>
      <c r="D17" s="32" t="s">
        <v>28</v>
      </c>
      <c r="E17" s="72"/>
      <c r="F17" s="73" t="s">
        <v>1564</v>
      </c>
      <c r="G17" s="69">
        <v>120371</v>
      </c>
      <c r="H17" s="69" t="s">
        <v>1532</v>
      </c>
      <c r="I17" s="69">
        <f>G17*1000/365</f>
        <v>329783.56164383562</v>
      </c>
      <c r="J17" s="69" t="s">
        <v>1533</v>
      </c>
      <c r="K17" s="69">
        <f>I17/C9</f>
        <v>1240.5672530892828</v>
      </c>
    </row>
    <row r="18" spans="1:11">
      <c r="A18" s="31"/>
      <c r="B18" s="32" t="s">
        <v>104</v>
      </c>
      <c r="C18" s="74"/>
      <c r="D18" s="32" t="s">
        <v>31</v>
      </c>
      <c r="E18" s="72"/>
      <c r="F18" s="73"/>
      <c r="G18" s="69">
        <v>1393811</v>
      </c>
      <c r="H18" s="69" t="s">
        <v>1535</v>
      </c>
      <c r="I18" s="69">
        <f>G18/365</f>
        <v>3818.6602739726027</v>
      </c>
    </row>
    <row r="19" spans="1:11">
      <c r="A19" s="31"/>
      <c r="B19" s="35" t="s">
        <v>106</v>
      </c>
      <c r="C19" s="74"/>
      <c r="D19" s="32" t="s">
        <v>31</v>
      </c>
      <c r="E19" s="72"/>
      <c r="F19" s="73"/>
    </row>
    <row r="20" spans="1:11">
      <c r="A20" s="31"/>
      <c r="B20" s="35" t="s">
        <v>108</v>
      </c>
      <c r="C20" s="74"/>
      <c r="D20" s="32" t="s">
        <v>35</v>
      </c>
      <c r="E20" s="72"/>
      <c r="F20" s="73"/>
    </row>
    <row r="21" spans="1:11">
      <c r="A21" s="31"/>
      <c r="B21" s="35" t="s">
        <v>109</v>
      </c>
      <c r="C21" s="74"/>
      <c r="D21" s="32" t="s">
        <v>28</v>
      </c>
      <c r="E21" s="72"/>
      <c r="F21" s="73"/>
    </row>
    <row r="22" spans="1:11">
      <c r="A22" s="31"/>
      <c r="B22" s="35" t="s">
        <v>110</v>
      </c>
      <c r="C22" s="74"/>
      <c r="D22" s="32" t="s">
        <v>39</v>
      </c>
      <c r="E22" s="72"/>
      <c r="F22" s="73"/>
    </row>
    <row r="23" spans="1:11">
      <c r="A23" s="31"/>
      <c r="B23" s="35" t="s">
        <v>111</v>
      </c>
      <c r="C23" s="74"/>
      <c r="D23" s="32" t="s">
        <v>41</v>
      </c>
      <c r="E23" s="72"/>
      <c r="F23" s="73"/>
    </row>
    <row r="24" spans="1:11">
      <c r="A24" s="31"/>
      <c r="B24" s="35" t="s">
        <v>112</v>
      </c>
      <c r="C24" s="74"/>
      <c r="D24" s="32" t="s">
        <v>41</v>
      </c>
      <c r="E24" s="72"/>
      <c r="F24" s="73"/>
    </row>
    <row r="25" spans="1:11">
      <c r="A25" s="31"/>
      <c r="B25" s="32" t="s">
        <v>114</v>
      </c>
      <c r="C25" s="74"/>
      <c r="D25" s="32" t="s">
        <v>41</v>
      </c>
      <c r="E25" s="72"/>
      <c r="F25" s="73"/>
    </row>
    <row r="26" spans="1:11">
      <c r="A26" s="31"/>
      <c r="B26" s="32" t="s">
        <v>1565</v>
      </c>
      <c r="C26" s="74"/>
      <c r="D26" s="32" t="s">
        <v>41</v>
      </c>
      <c r="E26" s="72"/>
      <c r="F26" s="73"/>
    </row>
    <row r="27" spans="1:11">
      <c r="A27" s="31"/>
      <c r="B27" s="32"/>
      <c r="C27" s="74"/>
      <c r="D27" s="32"/>
      <c r="E27" s="72"/>
      <c r="F27" s="73"/>
    </row>
    <row r="28" spans="1:11">
      <c r="A28" s="31" t="s">
        <v>116</v>
      </c>
      <c r="B28" s="32"/>
      <c r="C28" s="74"/>
      <c r="D28" s="32"/>
      <c r="E28" s="72"/>
      <c r="F28" s="73"/>
    </row>
    <row r="29" spans="1:11">
      <c r="A29" s="31"/>
      <c r="B29" s="32" t="s">
        <v>117</v>
      </c>
      <c r="C29" s="74"/>
      <c r="D29" s="32" t="s">
        <v>48</v>
      </c>
      <c r="E29" s="72"/>
      <c r="F29" s="73"/>
    </row>
    <row r="30" spans="1:11">
      <c r="A30" s="31"/>
      <c r="B30" s="35" t="s">
        <v>118</v>
      </c>
      <c r="C30" s="74">
        <v>1081</v>
      </c>
      <c r="D30" s="32" t="s">
        <v>50</v>
      </c>
      <c r="E30" s="72"/>
      <c r="F30" s="73"/>
      <c r="G30" s="69">
        <f>104879*1000/365</f>
        <v>287339.72602739726</v>
      </c>
      <c r="H30" s="69" t="s">
        <v>1533</v>
      </c>
      <c r="I30" s="69">
        <f>G30/C9</f>
        <v>1080.9036473631595</v>
      </c>
    </row>
    <row r="31" spans="1:11">
      <c r="A31" s="31"/>
      <c r="B31" s="35" t="s">
        <v>119</v>
      </c>
      <c r="C31" s="74"/>
      <c r="D31" s="32" t="s">
        <v>50</v>
      </c>
      <c r="E31" s="72"/>
      <c r="F31" s="73"/>
    </row>
    <row r="32" spans="1:11">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122</v>
      </c>
      <c r="C35" s="74">
        <v>33.700000000000003</v>
      </c>
      <c r="D35" s="32" t="s">
        <v>56</v>
      </c>
      <c r="E35" s="72"/>
      <c r="F35" s="73"/>
    </row>
    <row r="36" spans="1:6">
      <c r="A36" s="31"/>
      <c r="B36" s="35" t="s">
        <v>123</v>
      </c>
      <c r="C36" s="74"/>
      <c r="D36" s="32"/>
      <c r="E36" s="72"/>
      <c r="F36" s="73"/>
    </row>
    <row r="37" spans="1:6">
      <c r="A37" s="31"/>
      <c r="B37" s="36" t="s">
        <v>58</v>
      </c>
      <c r="C37" s="37"/>
      <c r="D37" s="32" t="s">
        <v>59</v>
      </c>
      <c r="E37" s="72"/>
      <c r="F37" s="73"/>
    </row>
    <row r="38" spans="1:6">
      <c r="A38" s="31"/>
      <c r="B38" s="36" t="s">
        <v>60</v>
      </c>
      <c r="C38" s="37"/>
      <c r="D38" s="32" t="s">
        <v>59</v>
      </c>
      <c r="E38" s="72"/>
      <c r="F38" s="73"/>
    </row>
    <row r="39" spans="1:6">
      <c r="A39" s="31"/>
      <c r="B39" s="36" t="s">
        <v>61</v>
      </c>
      <c r="C39" s="37"/>
      <c r="D39" s="32" t="s">
        <v>59</v>
      </c>
      <c r="E39" s="72"/>
      <c r="F39" s="73"/>
    </row>
    <row r="40" spans="1:6">
      <c r="A40" s="31"/>
      <c r="B40" s="36" t="s">
        <v>62</v>
      </c>
      <c r="C40" s="37"/>
      <c r="D40" s="32" t="s">
        <v>59</v>
      </c>
      <c r="E40" s="72"/>
      <c r="F40" s="73"/>
    </row>
    <row r="41" spans="1:6">
      <c r="A41" s="31"/>
      <c r="B41" s="36" t="s">
        <v>63</v>
      </c>
      <c r="C41" s="37"/>
      <c r="D41" s="32" t="s">
        <v>59</v>
      </c>
      <c r="E41" s="72"/>
      <c r="F41" s="73"/>
    </row>
    <row r="42" spans="1:6">
      <c r="A42" s="31"/>
      <c r="B42" s="36" t="s">
        <v>64</v>
      </c>
      <c r="C42" s="37"/>
      <c r="D42" s="32" t="s">
        <v>59</v>
      </c>
      <c r="E42" s="72"/>
      <c r="F42" s="73"/>
    </row>
    <row r="43" spans="1:6">
      <c r="A43" s="38"/>
      <c r="B43" s="39" t="s">
        <v>65</v>
      </c>
      <c r="C43" s="40"/>
      <c r="D43" s="125" t="s">
        <v>59</v>
      </c>
      <c r="E43" s="72"/>
      <c r="F43" s="73"/>
    </row>
    <row r="44" spans="1:6">
      <c r="A44" s="664" t="s">
        <v>125</v>
      </c>
      <c r="B44" s="664"/>
      <c r="C44" s="665" t="s">
        <v>1539</v>
      </c>
      <c r="D44" s="666"/>
      <c r="E44" s="666"/>
      <c r="F44" s="667"/>
    </row>
    <row r="45" spans="1:6">
      <c r="A45" s="664" t="s">
        <v>127</v>
      </c>
      <c r="B45" s="664"/>
      <c r="C45" s="685" t="s">
        <v>1610</v>
      </c>
      <c r="D45" s="666"/>
      <c r="E45" s="666"/>
      <c r="F45" s="667"/>
    </row>
    <row r="46" spans="1:6">
      <c r="A46" s="77"/>
      <c r="B46" s="77"/>
      <c r="C46" s="77"/>
      <c r="D46" s="77"/>
      <c r="E46" s="101"/>
      <c r="F46" s="77"/>
    </row>
    <row r="47" spans="1:6">
      <c r="A47" s="69" t="s">
        <v>129</v>
      </c>
    </row>
    <row r="48" spans="1:6">
      <c r="A48" s="668"/>
      <c r="B48" s="668"/>
      <c r="C48" s="668"/>
      <c r="D48" s="668"/>
      <c r="E48" s="668"/>
      <c r="F48" s="668"/>
    </row>
    <row r="49" spans="1:6">
      <c r="A49" s="668" t="s">
        <v>1537</v>
      </c>
      <c r="B49" s="668"/>
      <c r="C49" s="668"/>
      <c r="D49" s="668"/>
      <c r="E49" s="668"/>
      <c r="F49" s="668"/>
    </row>
    <row r="50" spans="1:6">
      <c r="A50" s="668" t="s">
        <v>1538</v>
      </c>
      <c r="B50" s="668"/>
      <c r="C50" s="668"/>
      <c r="D50" s="668"/>
      <c r="E50" s="668"/>
      <c r="F50" s="668"/>
    </row>
    <row r="51" spans="1:6">
      <c r="A51" s="668" t="s">
        <v>1566</v>
      </c>
      <c r="B51" s="668"/>
      <c r="C51" s="668"/>
      <c r="D51" s="668"/>
      <c r="E51" s="668"/>
      <c r="F51" s="668"/>
    </row>
    <row r="52" spans="1:6">
      <c r="A52" s="668"/>
      <c r="B52" s="668"/>
      <c r="C52" s="668"/>
      <c r="D52" s="668"/>
      <c r="E52" s="668"/>
      <c r="F52" s="668"/>
    </row>
    <row r="53" spans="1:6">
      <c r="A53" s="668"/>
      <c r="B53" s="668"/>
      <c r="C53" s="668"/>
      <c r="D53" s="668"/>
      <c r="E53" s="668"/>
      <c r="F53" s="668"/>
    </row>
    <row r="54" spans="1:6">
      <c r="A54" s="668"/>
      <c r="B54" s="668"/>
      <c r="C54" s="668"/>
      <c r="D54" s="668"/>
      <c r="E54" s="668"/>
      <c r="F54" s="668"/>
    </row>
    <row r="55" spans="1:6">
      <c r="A55" s="668"/>
      <c r="B55" s="668"/>
      <c r="C55" s="668"/>
      <c r="D55" s="668"/>
      <c r="E55" s="668"/>
      <c r="F55" s="668"/>
    </row>
  </sheetData>
  <mergeCells count="16">
    <mergeCell ref="A1:B1"/>
    <mergeCell ref="C1:D1"/>
    <mergeCell ref="C2:D2"/>
    <mergeCell ref="C3:D3"/>
    <mergeCell ref="A44:B44"/>
    <mergeCell ref="C44:F44"/>
    <mergeCell ref="A52:F52"/>
    <mergeCell ref="A53:F53"/>
    <mergeCell ref="A54:F54"/>
    <mergeCell ref="A55:F55"/>
    <mergeCell ref="A45:B45"/>
    <mergeCell ref="C45:F45"/>
    <mergeCell ref="A48:F48"/>
    <mergeCell ref="A49:F49"/>
    <mergeCell ref="A50:F50"/>
    <mergeCell ref="A51:F51"/>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N58"/>
  <sheetViews>
    <sheetView workbookViewId="0">
      <selection activeCell="K8" sqref="K8"/>
    </sheetView>
  </sheetViews>
  <sheetFormatPr defaultColWidth="9" defaultRowHeight="15.75"/>
  <cols>
    <col min="1" max="1" width="5.42578125" style="69" customWidth="1"/>
    <col min="2" max="2" width="31.42578125" style="79" customWidth="1"/>
    <col min="3" max="3" width="9" style="79"/>
    <col min="4" max="4" width="15" style="79" customWidth="1"/>
    <col min="5" max="5" width="9" style="588"/>
    <col min="6" max="6" width="60.85546875" style="79" customWidth="1"/>
    <col min="7" max="7" width="9" style="69"/>
    <col min="8" max="8" width="12.28515625" style="69" bestFit="1" customWidth="1"/>
    <col min="9" max="11" width="9" style="69"/>
    <col min="12" max="12" width="11.140625" style="69" bestFit="1" customWidth="1"/>
    <col min="13" max="16384" width="9" style="69"/>
  </cols>
  <sheetData>
    <row r="1" spans="1:8">
      <c r="A1" s="659" t="s">
        <v>2850</v>
      </c>
      <c r="B1" s="659"/>
      <c r="C1" s="659" t="s">
        <v>2851</v>
      </c>
      <c r="D1" s="659"/>
      <c r="E1" s="587" t="s">
        <v>2852</v>
      </c>
      <c r="F1" s="587" t="s">
        <v>2853</v>
      </c>
    </row>
    <row r="2" spans="1:8">
      <c r="A2" s="70" t="s">
        <v>2854</v>
      </c>
      <c r="B2" s="71"/>
      <c r="C2" s="660"/>
      <c r="D2" s="661"/>
      <c r="E2" s="72"/>
      <c r="F2" s="73"/>
    </row>
    <row r="3" spans="1:8">
      <c r="A3" s="74" t="s">
        <v>2856</v>
      </c>
      <c r="B3" s="75"/>
      <c r="C3" s="662" t="s">
        <v>2943</v>
      </c>
      <c r="D3" s="663"/>
      <c r="E3" s="72">
        <v>3</v>
      </c>
      <c r="F3" s="73" t="s">
        <v>2944</v>
      </c>
    </row>
    <row r="4" spans="1:8">
      <c r="A4" s="31" t="s">
        <v>2858</v>
      </c>
      <c r="B4" s="32"/>
      <c r="C4" s="31"/>
      <c r="D4" s="75"/>
      <c r="E4" s="72"/>
      <c r="F4" s="73"/>
    </row>
    <row r="5" spans="1:8">
      <c r="A5" s="31"/>
      <c r="B5" s="32" t="s">
        <v>2859</v>
      </c>
      <c r="C5" s="74" t="s">
        <v>1014</v>
      </c>
      <c r="D5" s="33"/>
      <c r="E5" s="72"/>
      <c r="F5" s="73"/>
    </row>
    <row r="6" spans="1:8">
      <c r="A6" s="31"/>
      <c r="B6" s="32" t="s">
        <v>2861</v>
      </c>
      <c r="C6" s="74" t="s">
        <v>2942</v>
      </c>
      <c r="D6" s="33"/>
      <c r="E6" s="72"/>
      <c r="F6" s="73"/>
    </row>
    <row r="7" spans="1:8">
      <c r="A7" s="31"/>
      <c r="B7" s="32" t="s">
        <v>2864</v>
      </c>
      <c r="C7" s="74">
        <f>2016-1988</f>
        <v>28</v>
      </c>
      <c r="D7" s="33" t="s">
        <v>10</v>
      </c>
      <c r="E7" s="72">
        <v>3</v>
      </c>
      <c r="F7" s="100" t="s">
        <v>2945</v>
      </c>
    </row>
    <row r="8" spans="1:8">
      <c r="A8" s="31"/>
      <c r="B8" s="32" t="s">
        <v>2866</v>
      </c>
      <c r="C8" s="74">
        <f>(2300+2700)/2*3.28</f>
        <v>8200</v>
      </c>
      <c r="D8" s="33" t="s">
        <v>12</v>
      </c>
      <c r="E8" s="72">
        <v>4</v>
      </c>
      <c r="F8" s="73" t="s">
        <v>2946</v>
      </c>
    </row>
    <row r="9" spans="1:8">
      <c r="A9" s="31"/>
      <c r="B9" s="32" t="s">
        <v>2947</v>
      </c>
      <c r="C9" s="127">
        <f>H9</f>
        <v>57122.191780821915</v>
      </c>
      <c r="D9" s="33" t="s">
        <v>15</v>
      </c>
      <c r="E9" s="72">
        <v>2</v>
      </c>
      <c r="F9" s="73" t="s">
        <v>2948</v>
      </c>
      <c r="H9" s="69">
        <f>3320000*6.28/365</f>
        <v>57122.191780821915</v>
      </c>
    </row>
    <row r="10" spans="1:8">
      <c r="A10" s="31"/>
      <c r="B10" s="32" t="s">
        <v>2870</v>
      </c>
      <c r="C10" s="74">
        <v>30</v>
      </c>
      <c r="D10" s="33"/>
      <c r="E10" s="72">
        <v>3</v>
      </c>
      <c r="F10" s="73" t="s">
        <v>2949</v>
      </c>
    </row>
    <row r="11" spans="1:8">
      <c r="A11" s="31"/>
      <c r="B11" s="32" t="s">
        <v>2592</v>
      </c>
      <c r="C11" s="74">
        <v>10</v>
      </c>
      <c r="D11" s="33"/>
      <c r="E11" s="72">
        <v>3</v>
      </c>
      <c r="F11" s="73" t="s">
        <v>2949</v>
      </c>
    </row>
    <row r="12" spans="1:8">
      <c r="A12" s="31"/>
      <c r="B12" s="32" t="s">
        <v>2593</v>
      </c>
      <c r="C12" s="74"/>
      <c r="D12" s="33" t="s">
        <v>19</v>
      </c>
      <c r="E12" s="72"/>
      <c r="F12" s="73"/>
    </row>
    <row r="13" spans="1:8">
      <c r="A13" s="31"/>
      <c r="B13" s="32" t="s">
        <v>2595</v>
      </c>
      <c r="C13" s="74"/>
      <c r="D13" s="33" t="s">
        <v>21</v>
      </c>
      <c r="E13" s="72"/>
      <c r="F13" s="73"/>
    </row>
    <row r="14" spans="1:8">
      <c r="A14" s="31"/>
      <c r="B14" s="32" t="s">
        <v>2597</v>
      </c>
      <c r="C14" s="74"/>
      <c r="D14" s="33" t="s">
        <v>24</v>
      </c>
      <c r="E14" s="72"/>
      <c r="F14" s="73"/>
    </row>
    <row r="15" spans="1:8">
      <c r="A15" s="31"/>
      <c r="B15" s="32"/>
      <c r="C15" s="74"/>
      <c r="D15" s="33"/>
      <c r="E15" s="72"/>
      <c r="F15" s="73"/>
    </row>
    <row r="16" spans="1:8">
      <c r="A16" s="31" t="s">
        <v>2599</v>
      </c>
      <c r="B16" s="32"/>
      <c r="C16" s="74"/>
      <c r="D16" s="33"/>
      <c r="E16" s="72"/>
      <c r="F16" s="73"/>
    </row>
    <row r="17" spans="1:14" ht="31.5">
      <c r="A17" s="31"/>
      <c r="B17" s="32" t="s">
        <v>2600</v>
      </c>
      <c r="C17" s="127">
        <f>H17/H9</f>
        <v>4608.734939759036</v>
      </c>
      <c r="D17" s="33" t="s">
        <v>28</v>
      </c>
      <c r="E17" s="72"/>
      <c r="F17" s="73" t="s">
        <v>2950</v>
      </c>
      <c r="H17" s="69">
        <f>2.86*6.28*5.35*1000000000/365</f>
        <v>263261041.0958904</v>
      </c>
      <c r="J17" s="595"/>
      <c r="K17" s="595"/>
      <c r="L17" s="595"/>
      <c r="M17" s="595"/>
      <c r="N17" s="595"/>
    </row>
    <row r="18" spans="1:14">
      <c r="A18" s="31"/>
      <c r="B18" s="32" t="s">
        <v>2602</v>
      </c>
      <c r="C18" s="126">
        <f>3/3.32</f>
        <v>0.90361445783132532</v>
      </c>
      <c r="D18" s="33" t="s">
        <v>31</v>
      </c>
      <c r="E18" s="72">
        <v>4</v>
      </c>
      <c r="F18" s="73" t="s">
        <v>2951</v>
      </c>
    </row>
    <row r="19" spans="1:14" ht="31.5">
      <c r="A19" s="31"/>
      <c r="B19" s="35" t="s">
        <v>2604</v>
      </c>
      <c r="C19" s="74">
        <v>0.9</v>
      </c>
      <c r="D19" s="33" t="s">
        <v>31</v>
      </c>
      <c r="E19" s="72"/>
      <c r="F19" s="73" t="s">
        <v>2952</v>
      </c>
    </row>
    <row r="20" spans="1:14">
      <c r="A20" s="31"/>
      <c r="B20" s="35" t="s">
        <v>2605</v>
      </c>
      <c r="C20" s="74"/>
      <c r="D20" s="33" t="s">
        <v>35</v>
      </c>
      <c r="E20" s="72"/>
      <c r="F20" s="73"/>
    </row>
    <row r="21" spans="1:14">
      <c r="A21" s="31"/>
      <c r="B21" s="35" t="s">
        <v>2606</v>
      </c>
      <c r="C21" s="127"/>
      <c r="D21" s="33" t="s">
        <v>28</v>
      </c>
      <c r="E21" s="72"/>
      <c r="F21" s="73" t="s">
        <v>2953</v>
      </c>
    </row>
    <row r="22" spans="1:14">
      <c r="A22" s="31"/>
      <c r="B22" s="35" t="s">
        <v>2607</v>
      </c>
      <c r="C22" s="74"/>
      <c r="D22" s="33" t="s">
        <v>39</v>
      </c>
      <c r="E22" s="72"/>
      <c r="F22" s="73"/>
    </row>
    <row r="23" spans="1:14">
      <c r="A23" s="31"/>
      <c r="B23" s="35" t="s">
        <v>2608</v>
      </c>
      <c r="C23" s="74"/>
      <c r="D23" s="33" t="s">
        <v>41</v>
      </c>
      <c r="E23" s="72"/>
      <c r="F23" s="73"/>
    </row>
    <row r="24" spans="1:14">
      <c r="A24" s="31"/>
      <c r="B24" s="35" t="s">
        <v>2609</v>
      </c>
      <c r="C24" s="74"/>
      <c r="D24" s="33" t="s">
        <v>41</v>
      </c>
      <c r="E24" s="72"/>
      <c r="F24" s="73"/>
    </row>
    <row r="25" spans="1:14">
      <c r="A25" s="31"/>
      <c r="B25" s="32" t="s">
        <v>2610</v>
      </c>
      <c r="C25" s="74"/>
      <c r="D25" s="33" t="s">
        <v>41</v>
      </c>
      <c r="E25" s="72"/>
      <c r="F25" s="73"/>
    </row>
    <row r="26" spans="1:14">
      <c r="A26" s="31"/>
      <c r="B26" s="32" t="s">
        <v>2611</v>
      </c>
      <c r="C26" s="74"/>
      <c r="D26" s="33" t="s">
        <v>41</v>
      </c>
      <c r="E26" s="72"/>
      <c r="F26" s="73"/>
    </row>
    <row r="27" spans="1:14">
      <c r="A27" s="31"/>
      <c r="B27" s="32" t="s">
        <v>2954</v>
      </c>
      <c r="C27" s="74"/>
      <c r="D27" s="33"/>
      <c r="E27" s="72"/>
      <c r="F27" s="73"/>
    </row>
    <row r="28" spans="1:14">
      <c r="A28" s="31"/>
      <c r="B28" s="32"/>
      <c r="C28" s="74"/>
      <c r="D28" s="33"/>
      <c r="E28" s="72"/>
      <c r="F28" s="73"/>
    </row>
    <row r="29" spans="1:14">
      <c r="A29" s="31" t="s">
        <v>2612</v>
      </c>
      <c r="B29" s="32"/>
      <c r="C29" s="74"/>
      <c r="D29" s="33"/>
      <c r="E29" s="72"/>
      <c r="F29" s="73"/>
    </row>
    <row r="30" spans="1:14">
      <c r="A30" s="31"/>
      <c r="B30" s="32" t="s">
        <v>2613</v>
      </c>
      <c r="C30" s="74"/>
      <c r="D30" s="33" t="s">
        <v>48</v>
      </c>
      <c r="E30" s="72"/>
      <c r="F30" s="73"/>
    </row>
    <row r="31" spans="1:14">
      <c r="A31" s="31"/>
      <c r="B31" s="35" t="s">
        <v>2614</v>
      </c>
      <c r="C31" s="74"/>
      <c r="D31" s="33" t="s">
        <v>50</v>
      </c>
      <c r="E31" s="72"/>
      <c r="F31" s="73"/>
    </row>
    <row r="32" spans="1:14">
      <c r="A32" s="31"/>
      <c r="B32" s="35" t="s">
        <v>2615</v>
      </c>
      <c r="C32" s="74"/>
      <c r="D32" s="33" t="s">
        <v>50</v>
      </c>
      <c r="E32" s="72"/>
      <c r="F32" s="73"/>
    </row>
    <row r="33" spans="1:6">
      <c r="A33" s="31"/>
      <c r="B33" s="35" t="s">
        <v>2616</v>
      </c>
      <c r="C33" s="74"/>
      <c r="D33" s="33" t="s">
        <v>41</v>
      </c>
      <c r="E33" s="72"/>
      <c r="F33" s="73"/>
    </row>
    <row r="34" spans="1:6">
      <c r="A34" s="74"/>
      <c r="B34" s="75"/>
      <c r="C34" s="74"/>
      <c r="D34" s="75"/>
      <c r="E34" s="72"/>
      <c r="F34" s="73"/>
    </row>
    <row r="35" spans="1:6">
      <c r="A35" s="31" t="s">
        <v>2617</v>
      </c>
      <c r="B35" s="32"/>
      <c r="C35" s="74"/>
      <c r="D35" s="33"/>
      <c r="E35" s="72"/>
      <c r="F35" s="73"/>
    </row>
    <row r="36" spans="1:6">
      <c r="A36" s="31"/>
      <c r="B36" s="32" t="s">
        <v>2618</v>
      </c>
      <c r="C36" s="74">
        <v>39.700000000000003</v>
      </c>
      <c r="D36" s="33" t="s">
        <v>56</v>
      </c>
      <c r="E36" s="72">
        <v>5</v>
      </c>
      <c r="F36" s="73"/>
    </row>
    <row r="37" spans="1:6">
      <c r="A37" s="31"/>
      <c r="B37" s="35" t="s">
        <v>2619</v>
      </c>
      <c r="C37" s="74"/>
      <c r="D37" s="33"/>
      <c r="E37" s="72"/>
      <c r="F37" s="73"/>
    </row>
    <row r="38" spans="1:6">
      <c r="A38" s="31"/>
      <c r="B38" s="36" t="s">
        <v>58</v>
      </c>
      <c r="C38" s="37"/>
      <c r="D38" s="33" t="s">
        <v>59</v>
      </c>
      <c r="E38" s="72"/>
      <c r="F38" s="73"/>
    </row>
    <row r="39" spans="1:6">
      <c r="A39" s="31"/>
      <c r="B39" s="36" t="s">
        <v>60</v>
      </c>
      <c r="C39" s="37"/>
      <c r="D39" s="33" t="s">
        <v>59</v>
      </c>
      <c r="E39" s="72"/>
      <c r="F39" s="73"/>
    </row>
    <row r="40" spans="1:6">
      <c r="A40" s="31"/>
      <c r="B40" s="36" t="s">
        <v>61</v>
      </c>
      <c r="C40" s="37"/>
      <c r="D40" s="33" t="s">
        <v>59</v>
      </c>
      <c r="E40" s="72"/>
      <c r="F40" s="73"/>
    </row>
    <row r="41" spans="1:6">
      <c r="A41" s="31"/>
      <c r="B41" s="36" t="s">
        <v>62</v>
      </c>
      <c r="C41" s="37"/>
      <c r="D41" s="33" t="s">
        <v>59</v>
      </c>
      <c r="E41" s="72"/>
      <c r="F41" s="73"/>
    </row>
    <row r="42" spans="1:6">
      <c r="A42" s="31"/>
      <c r="B42" s="36" t="s">
        <v>63</v>
      </c>
      <c r="C42" s="37"/>
      <c r="D42" s="33" t="s">
        <v>59</v>
      </c>
      <c r="E42" s="72"/>
      <c r="F42" s="73"/>
    </row>
    <row r="43" spans="1:6">
      <c r="A43" s="31"/>
      <c r="B43" s="36" t="s">
        <v>64</v>
      </c>
      <c r="C43" s="37"/>
      <c r="D43" s="33" t="s">
        <v>59</v>
      </c>
      <c r="E43" s="72"/>
      <c r="F43" s="73"/>
    </row>
    <row r="44" spans="1:6">
      <c r="A44" s="38"/>
      <c r="B44" s="39" t="s">
        <v>65</v>
      </c>
      <c r="C44" s="40"/>
      <c r="D44" s="41" t="s">
        <v>59</v>
      </c>
      <c r="E44" s="72"/>
      <c r="F44" s="73"/>
    </row>
    <row r="45" spans="1:6">
      <c r="A45" s="664" t="s">
        <v>2620</v>
      </c>
      <c r="B45" s="664"/>
      <c r="C45" s="665"/>
      <c r="D45" s="666"/>
      <c r="E45" s="666"/>
      <c r="F45" s="667"/>
    </row>
    <row r="46" spans="1:6">
      <c r="A46" s="664" t="s">
        <v>2621</v>
      </c>
      <c r="B46" s="664"/>
      <c r="C46" s="685"/>
      <c r="D46" s="666"/>
      <c r="E46" s="666"/>
      <c r="F46" s="667"/>
    </row>
    <row r="47" spans="1:6">
      <c r="A47" s="77"/>
      <c r="B47" s="77"/>
      <c r="C47" s="77"/>
      <c r="D47" s="77"/>
      <c r="E47" s="101"/>
      <c r="F47" s="77"/>
    </row>
    <row r="48" spans="1:6">
      <c r="A48" s="69" t="s">
        <v>2623</v>
      </c>
    </row>
    <row r="49" spans="1:6">
      <c r="A49" s="668" t="s">
        <v>2955</v>
      </c>
      <c r="B49" s="668"/>
      <c r="C49" s="668"/>
      <c r="D49" s="668"/>
      <c r="E49" s="668"/>
      <c r="F49" s="668"/>
    </row>
    <row r="50" spans="1:6">
      <c r="A50" s="668" t="s">
        <v>2956</v>
      </c>
      <c r="B50" s="668"/>
      <c r="C50" s="668"/>
      <c r="D50" s="668"/>
      <c r="E50" s="668"/>
      <c r="F50" s="668"/>
    </row>
    <row r="51" spans="1:6">
      <c r="A51" s="668" t="s">
        <v>2957</v>
      </c>
      <c r="B51" s="668"/>
      <c r="C51" s="668"/>
      <c r="D51" s="668"/>
      <c r="E51" s="668"/>
      <c r="F51" s="668"/>
    </row>
    <row r="52" spans="1:6">
      <c r="A52" s="668" t="s">
        <v>2958</v>
      </c>
      <c r="B52" s="668"/>
      <c r="C52" s="668"/>
      <c r="D52" s="668"/>
      <c r="E52" s="668"/>
      <c r="F52" s="668"/>
    </row>
    <row r="53" spans="1:6">
      <c r="A53" s="668" t="s">
        <v>2959</v>
      </c>
      <c r="B53" s="668"/>
      <c r="C53" s="668"/>
      <c r="D53" s="668"/>
      <c r="E53" s="668"/>
      <c r="F53" s="668"/>
    </row>
    <row r="54" spans="1:6">
      <c r="A54" s="668"/>
      <c r="B54" s="668"/>
      <c r="C54" s="668"/>
      <c r="D54" s="668"/>
      <c r="E54" s="668"/>
      <c r="F54" s="668"/>
    </row>
    <row r="55" spans="1:6">
      <c r="A55" s="668"/>
      <c r="B55" s="668"/>
      <c r="C55" s="668"/>
      <c r="D55" s="668"/>
      <c r="E55" s="668"/>
      <c r="F55" s="668"/>
    </row>
    <row r="56" spans="1:6">
      <c r="A56" s="668"/>
      <c r="B56" s="668"/>
      <c r="C56" s="668"/>
      <c r="D56" s="668"/>
      <c r="E56" s="668"/>
      <c r="F56" s="668"/>
    </row>
    <row r="57" spans="1:6">
      <c r="A57" s="668"/>
      <c r="B57" s="668"/>
      <c r="C57" s="668"/>
      <c r="D57" s="668"/>
      <c r="E57" s="668"/>
      <c r="F57" s="668"/>
    </row>
    <row r="58" spans="1:6">
      <c r="A58" s="668"/>
      <c r="B58" s="668"/>
      <c r="C58" s="668"/>
      <c r="D58" s="668"/>
      <c r="E58" s="668"/>
      <c r="F58" s="668"/>
    </row>
  </sheetData>
  <mergeCells count="18">
    <mergeCell ref="A1:B1"/>
    <mergeCell ref="C1:D1"/>
    <mergeCell ref="C2:D2"/>
    <mergeCell ref="C3:D3"/>
    <mergeCell ref="A46:B46"/>
    <mergeCell ref="C46:F46"/>
    <mergeCell ref="A45:B45"/>
    <mergeCell ref="C45:F45"/>
    <mergeCell ref="A49:F49"/>
    <mergeCell ref="A50:F50"/>
    <mergeCell ref="A51:F51"/>
    <mergeCell ref="A56:F56"/>
    <mergeCell ref="A57:F57"/>
    <mergeCell ref="A58:F58"/>
    <mergeCell ref="A52:F52"/>
    <mergeCell ref="A53:F53"/>
    <mergeCell ref="A54:F54"/>
    <mergeCell ref="A55:F55"/>
  </mergeCells>
  <pageMargins left="0.7" right="0.7" top="0.75" bottom="0.75"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F53"/>
  <sheetViews>
    <sheetView topLeftCell="A16" workbookViewId="0">
      <selection activeCell="B30" sqref="B30"/>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859</v>
      </c>
      <c r="B1" s="659"/>
      <c r="C1" s="659" t="s">
        <v>860</v>
      </c>
      <c r="D1" s="659"/>
      <c r="E1" s="98" t="s">
        <v>861</v>
      </c>
      <c r="F1" s="98" t="s">
        <v>862</v>
      </c>
    </row>
    <row r="2" spans="1:6">
      <c r="A2" s="70" t="s">
        <v>863</v>
      </c>
      <c r="B2" s="71"/>
      <c r="C2" s="660" t="s">
        <v>864</v>
      </c>
      <c r="D2" s="661"/>
      <c r="E2" s="72"/>
      <c r="F2" s="73"/>
    </row>
    <row r="3" spans="1:6" ht="47.25">
      <c r="A3" s="74" t="s">
        <v>865</v>
      </c>
      <c r="B3" s="75"/>
      <c r="C3" s="662" t="s">
        <v>866</v>
      </c>
      <c r="D3" s="663"/>
      <c r="E3" s="72">
        <v>1</v>
      </c>
      <c r="F3" s="73" t="s">
        <v>867</v>
      </c>
    </row>
    <row r="4" spans="1:6">
      <c r="A4" s="31" t="s">
        <v>868</v>
      </c>
      <c r="B4" s="32"/>
      <c r="C4" s="31"/>
      <c r="D4" s="75"/>
      <c r="E4" s="72"/>
      <c r="F4" s="73"/>
    </row>
    <row r="5" spans="1:6">
      <c r="A5" s="31"/>
      <c r="B5" s="32" t="s">
        <v>869</v>
      </c>
      <c r="C5" s="74" t="s">
        <v>870</v>
      </c>
      <c r="D5" s="32"/>
      <c r="E5" s="72"/>
      <c r="F5" s="73"/>
    </row>
    <row r="6" spans="1:6">
      <c r="A6" s="31"/>
      <c r="B6" s="32" t="s">
        <v>871</v>
      </c>
      <c r="C6" s="74" t="s">
        <v>872</v>
      </c>
      <c r="D6" s="32"/>
      <c r="E6" s="72"/>
      <c r="F6" s="73"/>
    </row>
    <row r="7" spans="1:6">
      <c r="A7" s="31"/>
      <c r="B7" s="32" t="s">
        <v>873</v>
      </c>
      <c r="C7" s="74">
        <v>42</v>
      </c>
      <c r="D7" s="32" t="s">
        <v>10</v>
      </c>
      <c r="E7" s="72">
        <v>1</v>
      </c>
      <c r="F7" s="73"/>
    </row>
    <row r="8" spans="1:6" ht="31.5">
      <c r="A8" s="31"/>
      <c r="B8" s="32" t="s">
        <v>874</v>
      </c>
      <c r="C8" s="74">
        <v>10000</v>
      </c>
      <c r="D8" s="32" t="s">
        <v>12</v>
      </c>
      <c r="E8" s="72">
        <v>1</v>
      </c>
      <c r="F8" s="73" t="s">
        <v>875</v>
      </c>
    </row>
    <row r="9" spans="1:6">
      <c r="A9" s="31"/>
      <c r="B9" s="32" t="s">
        <v>876</v>
      </c>
      <c r="C9" s="74">
        <v>102000</v>
      </c>
      <c r="D9" s="32" t="s">
        <v>15</v>
      </c>
      <c r="E9" s="72">
        <v>1</v>
      </c>
      <c r="F9" s="73"/>
    </row>
    <row r="10" spans="1:6" ht="94.5">
      <c r="A10" s="31"/>
      <c r="B10" s="32" t="s">
        <v>877</v>
      </c>
      <c r="C10" s="74">
        <v>80</v>
      </c>
      <c r="D10" s="32"/>
      <c r="E10" s="72">
        <v>1</v>
      </c>
      <c r="F10" s="73" t="s">
        <v>878</v>
      </c>
    </row>
    <row r="11" spans="1:6">
      <c r="A11" s="31"/>
      <c r="B11" s="32" t="s">
        <v>879</v>
      </c>
      <c r="C11" s="74">
        <v>20</v>
      </c>
      <c r="D11" s="32"/>
      <c r="E11" s="72">
        <v>1</v>
      </c>
      <c r="F11" s="73" t="s">
        <v>880</v>
      </c>
    </row>
    <row r="12" spans="1:6">
      <c r="A12" s="31"/>
      <c r="B12" s="32" t="s">
        <v>881</v>
      </c>
      <c r="C12" s="74"/>
      <c r="D12" s="32" t="s">
        <v>19</v>
      </c>
      <c r="E12" s="72"/>
    </row>
    <row r="13" spans="1:6">
      <c r="A13" s="31"/>
      <c r="B13" s="32" t="s">
        <v>882</v>
      </c>
      <c r="C13" s="74"/>
      <c r="D13" s="32" t="s">
        <v>21</v>
      </c>
      <c r="E13" s="72"/>
      <c r="F13" s="73"/>
    </row>
    <row r="14" spans="1:6">
      <c r="A14" s="31"/>
      <c r="B14" s="32" t="s">
        <v>883</v>
      </c>
      <c r="C14" s="74">
        <v>5150</v>
      </c>
      <c r="D14" s="32" t="s">
        <v>24</v>
      </c>
      <c r="E14" s="72">
        <v>2</v>
      </c>
      <c r="F14" s="73" t="s">
        <v>884</v>
      </c>
    </row>
    <row r="15" spans="1:6">
      <c r="A15" s="31"/>
      <c r="B15" s="32"/>
      <c r="C15" s="74"/>
      <c r="D15" s="32"/>
      <c r="E15" s="72"/>
      <c r="F15" s="73"/>
    </row>
    <row r="16" spans="1:6">
      <c r="A16" s="31" t="s">
        <v>885</v>
      </c>
      <c r="B16" s="32"/>
      <c r="C16" s="74"/>
      <c r="D16" s="32"/>
      <c r="E16" s="72"/>
      <c r="F16" s="73"/>
    </row>
    <row r="17" spans="1:6">
      <c r="A17" s="31"/>
      <c r="B17" s="32" t="s">
        <v>886</v>
      </c>
      <c r="C17" s="74">
        <v>1150</v>
      </c>
      <c r="D17" s="32" t="s">
        <v>28</v>
      </c>
      <c r="E17" s="72">
        <v>2</v>
      </c>
      <c r="F17" s="73" t="s">
        <v>887</v>
      </c>
    </row>
    <row r="18" spans="1:6" ht="31.5">
      <c r="A18" s="31"/>
      <c r="B18" s="32" t="s">
        <v>888</v>
      </c>
      <c r="C18" s="74">
        <v>0.3</v>
      </c>
      <c r="D18" s="32" t="s">
        <v>31</v>
      </c>
      <c r="E18" s="72">
        <v>2</v>
      </c>
      <c r="F18" s="73" t="s">
        <v>889</v>
      </c>
    </row>
    <row r="19" spans="1:6">
      <c r="A19" s="31"/>
      <c r="B19" s="35" t="s">
        <v>890</v>
      </c>
      <c r="C19" s="74">
        <v>1.3</v>
      </c>
      <c r="D19" s="32" t="s">
        <v>31</v>
      </c>
      <c r="E19" s="72">
        <v>2</v>
      </c>
      <c r="F19" s="73" t="s">
        <v>891</v>
      </c>
    </row>
    <row r="20" spans="1:6">
      <c r="A20" s="31"/>
      <c r="B20" s="35" t="s">
        <v>892</v>
      </c>
      <c r="C20" s="74"/>
      <c r="D20" s="32" t="s">
        <v>35</v>
      </c>
      <c r="E20" s="72"/>
      <c r="F20" s="73"/>
    </row>
    <row r="21" spans="1:6">
      <c r="A21" s="31"/>
      <c r="B21" s="35" t="s">
        <v>893</v>
      </c>
      <c r="C21" s="74"/>
      <c r="D21" s="32" t="s">
        <v>28</v>
      </c>
      <c r="E21" s="72"/>
      <c r="F21" s="73"/>
    </row>
    <row r="22" spans="1:6">
      <c r="A22" s="31"/>
      <c r="B22" s="35" t="s">
        <v>894</v>
      </c>
      <c r="C22" s="74"/>
      <c r="D22" s="32" t="s">
        <v>39</v>
      </c>
      <c r="E22" s="72"/>
      <c r="F22" s="73"/>
    </row>
    <row r="23" spans="1:6">
      <c r="A23" s="31"/>
      <c r="B23" s="35" t="s">
        <v>895</v>
      </c>
      <c r="C23" s="74">
        <v>1</v>
      </c>
      <c r="D23" s="32" t="s">
        <v>41</v>
      </c>
      <c r="E23" s="72"/>
      <c r="F23" s="73"/>
    </row>
    <row r="24" spans="1:6" ht="47.25">
      <c r="A24" s="31"/>
      <c r="B24" s="35" t="s">
        <v>896</v>
      </c>
      <c r="C24" s="74">
        <v>0.25</v>
      </c>
      <c r="D24" s="32" t="s">
        <v>41</v>
      </c>
      <c r="E24" s="72" t="s">
        <v>897</v>
      </c>
      <c r="F24" s="73" t="s">
        <v>898</v>
      </c>
    </row>
    <row r="25" spans="1:6">
      <c r="A25" s="31"/>
      <c r="B25" s="32" t="s">
        <v>899</v>
      </c>
      <c r="C25" s="74">
        <v>1</v>
      </c>
      <c r="D25" s="32" t="s">
        <v>41</v>
      </c>
      <c r="E25" s="72"/>
      <c r="F25" s="73"/>
    </row>
    <row r="26" spans="1:6">
      <c r="A26" s="31"/>
      <c r="B26" s="32" t="s">
        <v>900</v>
      </c>
      <c r="C26" s="74"/>
      <c r="D26" s="32" t="s">
        <v>41</v>
      </c>
      <c r="E26" s="72"/>
      <c r="F26" s="73"/>
    </row>
    <row r="27" spans="1:6">
      <c r="A27" s="31"/>
      <c r="B27" s="32"/>
      <c r="C27" s="74"/>
      <c r="D27" s="32"/>
      <c r="E27" s="72"/>
      <c r="F27" s="73"/>
    </row>
    <row r="28" spans="1:6">
      <c r="A28" s="31" t="s">
        <v>901</v>
      </c>
      <c r="B28" s="32"/>
      <c r="C28" s="74"/>
      <c r="D28" s="32"/>
      <c r="E28" s="72"/>
      <c r="F28" s="73"/>
    </row>
    <row r="29" spans="1:6">
      <c r="A29" s="31"/>
      <c r="B29" s="32" t="s">
        <v>902</v>
      </c>
      <c r="C29" s="74"/>
      <c r="D29" s="32" t="s">
        <v>48</v>
      </c>
      <c r="E29" s="72"/>
      <c r="F29" s="73"/>
    </row>
    <row r="30" spans="1:6">
      <c r="A30" s="31"/>
      <c r="B30" s="35" t="s">
        <v>903</v>
      </c>
      <c r="C30" s="74"/>
      <c r="D30" s="32" t="s">
        <v>50</v>
      </c>
      <c r="E30" s="72"/>
      <c r="F30" s="73"/>
    </row>
    <row r="31" spans="1:6">
      <c r="A31" s="31"/>
      <c r="B31" s="35" t="s">
        <v>904</v>
      </c>
      <c r="C31" s="74"/>
      <c r="D31" s="32" t="s">
        <v>50</v>
      </c>
      <c r="E31" s="72"/>
      <c r="F31" s="73"/>
    </row>
    <row r="32" spans="1:6">
      <c r="A32" s="31"/>
      <c r="B32" s="35" t="s">
        <v>905</v>
      </c>
      <c r="C32" s="74"/>
      <c r="D32" s="32" t="s">
        <v>41</v>
      </c>
      <c r="E32" s="72"/>
      <c r="F32" s="73"/>
    </row>
    <row r="33" spans="1:6">
      <c r="A33" s="74"/>
      <c r="B33" s="75"/>
      <c r="C33" s="74"/>
      <c r="D33" s="75"/>
      <c r="E33" s="72"/>
      <c r="F33" s="73"/>
    </row>
    <row r="34" spans="1:6">
      <c r="A34" s="31" t="s">
        <v>906</v>
      </c>
      <c r="B34" s="32"/>
      <c r="C34" s="74"/>
      <c r="D34" s="32"/>
      <c r="E34" s="72"/>
      <c r="F34" s="73"/>
    </row>
    <row r="35" spans="1:6">
      <c r="A35" s="31"/>
      <c r="B35" s="32" t="s">
        <v>907</v>
      </c>
      <c r="C35" s="74">
        <v>38.4</v>
      </c>
      <c r="D35" s="32" t="s">
        <v>56</v>
      </c>
      <c r="E35" s="72"/>
      <c r="F35" s="73"/>
    </row>
    <row r="36" spans="1:6">
      <c r="A36" s="31"/>
      <c r="B36" s="35" t="s">
        <v>123</v>
      </c>
      <c r="C36" s="74"/>
      <c r="D36" s="32"/>
      <c r="E36" s="72"/>
      <c r="F36" s="73"/>
    </row>
    <row r="37" spans="1:6" ht="63">
      <c r="A37" s="31"/>
      <c r="B37" s="152" t="s">
        <v>1103</v>
      </c>
      <c r="C37" s="74">
        <v>0.26205200000000001</v>
      </c>
      <c r="D37" s="32" t="s">
        <v>59</v>
      </c>
      <c r="E37" s="99" t="s">
        <v>673</v>
      </c>
      <c r="F37" s="150" t="s">
        <v>908</v>
      </c>
    </row>
    <row r="38" spans="1:6" ht="18.75">
      <c r="A38" s="31"/>
      <c r="B38" s="152" t="s">
        <v>1104</v>
      </c>
      <c r="C38" s="74">
        <v>2.5428890000000002</v>
      </c>
      <c r="D38" s="32" t="s">
        <v>59</v>
      </c>
      <c r="E38" s="72"/>
      <c r="F38" s="73"/>
    </row>
    <row r="39" spans="1:6" ht="18.75">
      <c r="A39" s="31"/>
      <c r="B39" s="152" t="s">
        <v>1105</v>
      </c>
      <c r="C39" s="74">
        <v>78.74024</v>
      </c>
      <c r="D39" s="32" t="s">
        <v>59</v>
      </c>
      <c r="E39" s="72"/>
      <c r="F39" s="73"/>
    </row>
    <row r="40" spans="1:6" ht="18.75">
      <c r="A40" s="31"/>
      <c r="B40" s="152" t="s">
        <v>1106</v>
      </c>
      <c r="C40" s="74">
        <v>9.8125499999999999</v>
      </c>
      <c r="D40" s="32" t="s">
        <v>59</v>
      </c>
      <c r="E40" s="72"/>
      <c r="F40" s="73"/>
    </row>
    <row r="41" spans="1:6" ht="18.75">
      <c r="A41" s="31"/>
      <c r="B41" s="152" t="s">
        <v>1107</v>
      </c>
      <c r="C41" s="74">
        <v>4.3031689999999996</v>
      </c>
      <c r="D41" s="32" t="s">
        <v>59</v>
      </c>
      <c r="E41" s="72"/>
      <c r="F41" s="73"/>
    </row>
    <row r="42" spans="1:6" ht="18.75">
      <c r="A42" s="31"/>
      <c r="B42" s="152" t="s">
        <v>1342</v>
      </c>
      <c r="C42" s="74">
        <v>3.3390970000000002</v>
      </c>
      <c r="D42" s="32" t="s">
        <v>59</v>
      </c>
      <c r="E42" s="72"/>
      <c r="F42" s="73"/>
    </row>
    <row r="43" spans="1:6" ht="18.75">
      <c r="A43" s="31"/>
      <c r="B43" s="152" t="s">
        <v>1343</v>
      </c>
      <c r="C43" s="74">
        <v>1</v>
      </c>
      <c r="D43" s="32" t="s">
        <v>59</v>
      </c>
      <c r="E43" s="72"/>
      <c r="F43" s="73"/>
    </row>
    <row r="44" spans="1:6">
      <c r="A44" s="664" t="s">
        <v>909</v>
      </c>
      <c r="B44" s="664"/>
      <c r="C44" s="685" t="s">
        <v>910</v>
      </c>
      <c r="D44" s="666"/>
      <c r="E44" s="666"/>
      <c r="F44" s="667"/>
    </row>
    <row r="45" spans="1:6">
      <c r="A45" s="664" t="s">
        <v>911</v>
      </c>
      <c r="B45" s="664"/>
      <c r="C45" s="685" t="s">
        <v>912</v>
      </c>
      <c r="D45" s="666"/>
      <c r="E45" s="666"/>
      <c r="F45" s="667"/>
    </row>
    <row r="46" spans="1:6">
      <c r="A46" s="77"/>
      <c r="B46" s="77"/>
      <c r="C46" s="77"/>
      <c r="D46" s="77"/>
      <c r="E46" s="101"/>
      <c r="F46" s="77"/>
    </row>
    <row r="47" spans="1:6">
      <c r="A47" s="69" t="s">
        <v>129</v>
      </c>
    </row>
    <row r="48" spans="1:6">
      <c r="A48" s="664" t="s">
        <v>913</v>
      </c>
      <c r="B48" s="664"/>
      <c r="C48" s="664"/>
      <c r="D48" s="664"/>
      <c r="E48" s="664"/>
      <c r="F48" s="664"/>
    </row>
    <row r="49" spans="1:6">
      <c r="A49" s="664" t="s">
        <v>914</v>
      </c>
      <c r="B49" s="664"/>
      <c r="C49" s="664"/>
      <c r="D49" s="664"/>
      <c r="E49" s="664"/>
      <c r="F49" s="664"/>
    </row>
    <row r="50" spans="1:6">
      <c r="A50" s="664" t="s">
        <v>915</v>
      </c>
      <c r="B50" s="664"/>
      <c r="C50" s="664"/>
      <c r="D50" s="664"/>
      <c r="E50" s="664"/>
      <c r="F50" s="664"/>
    </row>
    <row r="51" spans="1:6">
      <c r="A51" s="768" t="s">
        <v>916</v>
      </c>
      <c r="B51" s="768"/>
      <c r="C51" s="768"/>
      <c r="D51" s="768"/>
      <c r="E51" s="768"/>
      <c r="F51" s="768"/>
    </row>
    <row r="52" spans="1:6">
      <c r="A52" s="668" t="s">
        <v>917</v>
      </c>
      <c r="B52" s="668"/>
      <c r="C52" s="668"/>
      <c r="D52" s="668"/>
      <c r="E52" s="668"/>
      <c r="F52" s="668"/>
    </row>
    <row r="53" spans="1:6">
      <c r="A53" s="768"/>
      <c r="B53" s="768"/>
      <c r="C53" s="768"/>
      <c r="D53" s="768"/>
      <c r="E53" s="768"/>
      <c r="F53" s="768"/>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L53"/>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8" width="9" style="69"/>
    <col min="9" max="9" width="12.7109375" style="69" bestFit="1" customWidth="1"/>
    <col min="10" max="10" width="9" style="69"/>
    <col min="11" max="11" width="10.140625" style="69" bestFit="1" customWidth="1"/>
    <col min="12" max="16384" width="9" style="69"/>
  </cols>
  <sheetData>
    <row r="1" spans="1:6">
      <c r="A1" s="659" t="s">
        <v>252</v>
      </c>
      <c r="B1" s="659"/>
      <c r="C1" s="659" t="s">
        <v>253</v>
      </c>
      <c r="D1" s="659"/>
      <c r="E1" s="98" t="s">
        <v>254</v>
      </c>
      <c r="F1" s="98" t="s">
        <v>255</v>
      </c>
    </row>
    <row r="2" spans="1:6">
      <c r="A2" s="70" t="s">
        <v>863</v>
      </c>
      <c r="B2" s="71"/>
      <c r="C2" s="660" t="s">
        <v>133</v>
      </c>
      <c r="D2" s="661"/>
      <c r="E2" s="72"/>
      <c r="F2" s="73"/>
    </row>
    <row r="3" spans="1:6">
      <c r="A3" s="74" t="s">
        <v>865</v>
      </c>
      <c r="B3" s="75"/>
      <c r="C3" s="662" t="s">
        <v>866</v>
      </c>
      <c r="D3" s="663"/>
      <c r="E3" s="72">
        <v>3</v>
      </c>
      <c r="F3" s="73" t="s">
        <v>1567</v>
      </c>
    </row>
    <row r="4" spans="1:6">
      <c r="A4" s="31" t="s">
        <v>868</v>
      </c>
      <c r="B4" s="32"/>
      <c r="C4" s="31"/>
      <c r="D4" s="75"/>
      <c r="E4" s="72"/>
      <c r="F4" s="73"/>
    </row>
    <row r="5" spans="1:6">
      <c r="A5" s="31"/>
      <c r="B5" s="32" t="s">
        <v>869</v>
      </c>
      <c r="C5" s="74" t="s">
        <v>1568</v>
      </c>
      <c r="D5" s="32"/>
      <c r="E5" s="72"/>
      <c r="F5" s="73"/>
    </row>
    <row r="6" spans="1:6">
      <c r="A6" s="31"/>
      <c r="B6" s="32" t="s">
        <v>871</v>
      </c>
      <c r="C6" s="74" t="s">
        <v>1569</v>
      </c>
      <c r="D6" s="32"/>
      <c r="E6" s="72"/>
      <c r="F6" s="73"/>
    </row>
    <row r="7" spans="1:6">
      <c r="A7" s="31"/>
      <c r="B7" s="32" t="s">
        <v>925</v>
      </c>
      <c r="C7" s="74">
        <v>2</v>
      </c>
      <c r="D7" s="32" t="s">
        <v>10</v>
      </c>
      <c r="E7" s="72">
        <v>2</v>
      </c>
      <c r="F7" s="73" t="s">
        <v>1570</v>
      </c>
    </row>
    <row r="8" spans="1:6">
      <c r="A8" s="31"/>
      <c r="B8" s="32" t="s">
        <v>1143</v>
      </c>
      <c r="C8" s="74">
        <v>11500</v>
      </c>
      <c r="D8" s="32" t="s">
        <v>12</v>
      </c>
      <c r="E8" s="72">
        <v>1</v>
      </c>
      <c r="F8" s="73" t="s">
        <v>1571</v>
      </c>
    </row>
    <row r="9" spans="1:6">
      <c r="A9" s="31"/>
      <c r="B9" s="32" t="s">
        <v>176</v>
      </c>
      <c r="C9" s="74">
        <v>51000</v>
      </c>
      <c r="D9" s="32" t="s">
        <v>15</v>
      </c>
      <c r="E9" s="72">
        <v>1</v>
      </c>
      <c r="F9" s="73"/>
    </row>
    <row r="10" spans="1:6">
      <c r="A10" s="31"/>
      <c r="B10" s="32" t="s">
        <v>877</v>
      </c>
      <c r="C10" s="74">
        <v>12</v>
      </c>
      <c r="D10" s="32"/>
      <c r="E10" s="72">
        <v>3</v>
      </c>
      <c r="F10" s="73"/>
    </row>
    <row r="11" spans="1:6">
      <c r="A11" s="31"/>
      <c r="B11" s="32" t="s">
        <v>978</v>
      </c>
      <c r="C11" s="74">
        <v>4</v>
      </c>
      <c r="D11" s="32"/>
      <c r="E11" s="72">
        <v>3</v>
      </c>
      <c r="F11" s="73"/>
    </row>
    <row r="12" spans="1:6">
      <c r="A12" s="31"/>
      <c r="B12" s="32" t="s">
        <v>979</v>
      </c>
      <c r="C12" s="74"/>
      <c r="D12" s="32" t="s">
        <v>19</v>
      </c>
      <c r="E12" s="72"/>
    </row>
    <row r="13" spans="1:6">
      <c r="A13" s="31"/>
      <c r="B13" s="32" t="s">
        <v>1152</v>
      </c>
      <c r="C13" s="74"/>
      <c r="D13" s="32" t="s">
        <v>21</v>
      </c>
      <c r="E13" s="72"/>
      <c r="F13" s="73"/>
    </row>
    <row r="14" spans="1:6">
      <c r="A14" s="31"/>
      <c r="B14" s="32" t="s">
        <v>1367</v>
      </c>
      <c r="C14" s="74"/>
      <c r="D14" s="32" t="s">
        <v>24</v>
      </c>
      <c r="E14" s="72"/>
      <c r="F14" s="73"/>
    </row>
    <row r="15" spans="1:6">
      <c r="A15" s="31"/>
      <c r="B15" s="32"/>
      <c r="C15" s="74"/>
      <c r="D15" s="32"/>
      <c r="E15" s="72"/>
      <c r="F15" s="73"/>
    </row>
    <row r="16" spans="1:6">
      <c r="A16" s="31" t="s">
        <v>220</v>
      </c>
      <c r="B16" s="32"/>
      <c r="C16" s="74"/>
      <c r="D16" s="32"/>
      <c r="E16" s="72"/>
      <c r="F16" s="73"/>
    </row>
    <row r="17" spans="1:12">
      <c r="A17" s="31"/>
      <c r="B17" s="32" t="s">
        <v>1157</v>
      </c>
      <c r="C17" s="74">
        <f>K17/C9</f>
        <v>5463.5680902497988</v>
      </c>
      <c r="D17" s="32" t="s">
        <v>28</v>
      </c>
      <c r="E17" s="72"/>
      <c r="F17" s="73" t="s">
        <v>1572</v>
      </c>
      <c r="G17" s="69">
        <v>2.88</v>
      </c>
      <c r="H17" s="69" t="s">
        <v>1573</v>
      </c>
      <c r="I17" s="69">
        <f>G17*1000000000*35.314</f>
        <v>101704320000</v>
      </c>
      <c r="J17" s="69" t="s">
        <v>1574</v>
      </c>
      <c r="K17" s="69">
        <f>I17/365</f>
        <v>278641972.60273975</v>
      </c>
      <c r="L17" s="69" t="s">
        <v>1533</v>
      </c>
    </row>
    <row r="18" spans="1:12">
      <c r="A18" s="31"/>
      <c r="B18" s="32" t="s">
        <v>104</v>
      </c>
      <c r="C18" s="74"/>
      <c r="D18" s="32" t="s">
        <v>31</v>
      </c>
      <c r="E18" s="72"/>
      <c r="F18" s="73"/>
    </row>
    <row r="19" spans="1:12">
      <c r="A19" s="31"/>
      <c r="B19" s="35" t="s">
        <v>106</v>
      </c>
      <c r="C19" s="74"/>
      <c r="D19" s="32" t="s">
        <v>31</v>
      </c>
      <c r="E19" s="72"/>
      <c r="F19" s="73"/>
    </row>
    <row r="20" spans="1:12">
      <c r="A20" s="31"/>
      <c r="B20" s="35" t="s">
        <v>108</v>
      </c>
      <c r="C20" s="74"/>
      <c r="D20" s="32" t="s">
        <v>35</v>
      </c>
      <c r="E20" s="72"/>
      <c r="F20" s="73"/>
    </row>
    <row r="21" spans="1:12">
      <c r="A21" s="31"/>
      <c r="B21" s="35" t="s">
        <v>109</v>
      </c>
      <c r="C21" s="74"/>
      <c r="D21" s="32" t="s">
        <v>28</v>
      </c>
      <c r="E21" s="72"/>
      <c r="F21" s="73"/>
    </row>
    <row r="22" spans="1:12">
      <c r="A22" s="31"/>
      <c r="B22" s="35" t="s">
        <v>110</v>
      </c>
      <c r="C22" s="74"/>
      <c r="D22" s="32" t="s">
        <v>39</v>
      </c>
      <c r="E22" s="72"/>
      <c r="F22" s="73"/>
    </row>
    <row r="23" spans="1:12">
      <c r="A23" s="31"/>
      <c r="B23" s="35" t="s">
        <v>111</v>
      </c>
      <c r="C23" s="74"/>
      <c r="D23" s="32" t="s">
        <v>41</v>
      </c>
      <c r="E23" s="72"/>
      <c r="F23" s="73"/>
    </row>
    <row r="24" spans="1:12">
      <c r="A24" s="31"/>
      <c r="B24" s="35" t="s">
        <v>112</v>
      </c>
      <c r="C24" s="74"/>
      <c r="D24" s="32" t="s">
        <v>41</v>
      </c>
      <c r="E24" s="72"/>
      <c r="F24" s="73"/>
    </row>
    <row r="25" spans="1:12">
      <c r="A25" s="31"/>
      <c r="B25" s="32" t="s">
        <v>114</v>
      </c>
      <c r="C25" s="74"/>
      <c r="D25" s="32" t="s">
        <v>41</v>
      </c>
      <c r="E25" s="72"/>
      <c r="F25" s="73"/>
    </row>
    <row r="26" spans="1:12">
      <c r="A26" s="31"/>
      <c r="B26" s="32" t="s">
        <v>115</v>
      </c>
      <c r="C26" s="74"/>
      <c r="D26" s="32" t="s">
        <v>41</v>
      </c>
      <c r="E26" s="72"/>
      <c r="F26" s="73"/>
    </row>
    <row r="27" spans="1:12">
      <c r="A27" s="31"/>
      <c r="B27" s="32"/>
      <c r="C27" s="74"/>
      <c r="D27" s="32"/>
      <c r="E27" s="72"/>
      <c r="F27" s="73"/>
    </row>
    <row r="28" spans="1:12">
      <c r="A28" s="31" t="s">
        <v>116</v>
      </c>
      <c r="B28" s="32"/>
      <c r="C28" s="74"/>
      <c r="D28" s="32"/>
      <c r="E28" s="72"/>
      <c r="F28" s="73"/>
    </row>
    <row r="29" spans="1:12">
      <c r="A29" s="31"/>
      <c r="B29" s="32" t="s">
        <v>117</v>
      </c>
      <c r="C29" s="74"/>
      <c r="D29" s="32" t="s">
        <v>48</v>
      </c>
      <c r="E29" s="72"/>
      <c r="F29" s="73"/>
    </row>
    <row r="30" spans="1:12">
      <c r="A30" s="31"/>
      <c r="B30" s="35" t="s">
        <v>118</v>
      </c>
      <c r="C30" s="74"/>
      <c r="D30" s="32" t="s">
        <v>50</v>
      </c>
      <c r="E30" s="72"/>
      <c r="F30" s="73"/>
    </row>
    <row r="31" spans="1:12">
      <c r="A31" s="31"/>
      <c r="B31" s="35" t="s">
        <v>119</v>
      </c>
      <c r="C31" s="74"/>
      <c r="D31" s="32" t="s">
        <v>50</v>
      </c>
      <c r="E31" s="72"/>
      <c r="F31" s="73"/>
    </row>
    <row r="32" spans="1:12">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122</v>
      </c>
      <c r="C35" s="74">
        <v>38.5</v>
      </c>
      <c r="D35" s="32" t="s">
        <v>56</v>
      </c>
      <c r="E35" s="72">
        <v>4</v>
      </c>
      <c r="F35" s="73"/>
    </row>
    <row r="36" spans="1:6">
      <c r="A36" s="31"/>
      <c r="B36" s="35" t="s">
        <v>123</v>
      </c>
      <c r="C36" s="74"/>
      <c r="D36" s="32"/>
      <c r="E36" s="72"/>
      <c r="F36" s="73"/>
    </row>
    <row r="37" spans="1:6">
      <c r="A37" s="31"/>
      <c r="B37" s="151" t="s">
        <v>1611</v>
      </c>
      <c r="C37" s="74"/>
      <c r="D37" s="32" t="s">
        <v>59</v>
      </c>
      <c r="F37" s="150"/>
    </row>
    <row r="38" spans="1:6">
      <c r="A38" s="31"/>
      <c r="B38" s="151" t="s">
        <v>1612</v>
      </c>
      <c r="C38" s="74"/>
      <c r="D38" s="32" t="s">
        <v>59</v>
      </c>
      <c r="E38" s="72"/>
      <c r="F38" s="73"/>
    </row>
    <row r="39" spans="1:6">
      <c r="A39" s="31"/>
      <c r="B39" s="151" t="s">
        <v>1613</v>
      </c>
      <c r="C39" s="74"/>
      <c r="D39" s="32" t="s">
        <v>59</v>
      </c>
      <c r="E39" s="72"/>
      <c r="F39" s="73"/>
    </row>
    <row r="40" spans="1:6">
      <c r="A40" s="31"/>
      <c r="B40" s="151" t="s">
        <v>1614</v>
      </c>
      <c r="C40" s="74"/>
      <c r="D40" s="32" t="s">
        <v>59</v>
      </c>
      <c r="E40" s="72"/>
      <c r="F40" s="73"/>
    </row>
    <row r="41" spans="1:6">
      <c r="A41" s="31"/>
      <c r="B41" s="151" t="s">
        <v>1615</v>
      </c>
      <c r="C41" s="74"/>
      <c r="D41" s="32" t="s">
        <v>59</v>
      </c>
      <c r="E41" s="72"/>
      <c r="F41" s="73"/>
    </row>
    <row r="42" spans="1:6">
      <c r="A42" s="31"/>
      <c r="B42" s="151" t="s">
        <v>1616</v>
      </c>
      <c r="C42" s="74"/>
      <c r="D42" s="32" t="s">
        <v>59</v>
      </c>
      <c r="E42" s="72"/>
      <c r="F42" s="73"/>
    </row>
    <row r="43" spans="1:6">
      <c r="A43" s="31"/>
      <c r="B43" s="151" t="s">
        <v>1617</v>
      </c>
      <c r="C43" s="74"/>
      <c r="D43" s="32" t="s">
        <v>59</v>
      </c>
      <c r="E43" s="72"/>
      <c r="F43" s="73"/>
    </row>
    <row r="44" spans="1:6">
      <c r="A44" s="664" t="s">
        <v>125</v>
      </c>
      <c r="B44" s="664"/>
      <c r="C44" s="685" t="s">
        <v>1575</v>
      </c>
      <c r="D44" s="666"/>
      <c r="E44" s="666"/>
      <c r="F44" s="667"/>
    </row>
    <row r="45" spans="1:6">
      <c r="A45" s="664" t="s">
        <v>127</v>
      </c>
      <c r="B45" s="664"/>
      <c r="C45" s="685" t="s">
        <v>1618</v>
      </c>
      <c r="D45" s="666"/>
      <c r="E45" s="666"/>
      <c r="F45" s="667"/>
    </row>
    <row r="46" spans="1:6">
      <c r="A46" s="77"/>
      <c r="B46" s="77"/>
      <c r="C46" s="77"/>
      <c r="D46" s="77"/>
      <c r="E46" s="101"/>
      <c r="F46" s="77"/>
    </row>
    <row r="47" spans="1:6">
      <c r="A47" s="69" t="s">
        <v>129</v>
      </c>
    </row>
    <row r="48" spans="1:6">
      <c r="A48" s="664" t="s">
        <v>1576</v>
      </c>
      <c r="B48" s="664"/>
      <c r="C48" s="664"/>
      <c r="D48" s="664"/>
      <c r="E48" s="664"/>
      <c r="F48" s="664"/>
    </row>
    <row r="49" spans="1:6">
      <c r="A49" s="664" t="s">
        <v>1577</v>
      </c>
      <c r="B49" s="664"/>
      <c r="C49" s="664"/>
      <c r="D49" s="664"/>
      <c r="E49" s="664"/>
      <c r="F49" s="664"/>
    </row>
    <row r="50" spans="1:6">
      <c r="A50" s="664" t="s">
        <v>1578</v>
      </c>
      <c r="B50" s="664"/>
      <c r="C50" s="664"/>
      <c r="D50" s="664"/>
      <c r="E50" s="664"/>
      <c r="F50" s="664"/>
    </row>
    <row r="51" spans="1:6">
      <c r="A51" s="664" t="s">
        <v>1579</v>
      </c>
      <c r="B51" s="664"/>
      <c r="C51" s="664"/>
      <c r="D51" s="664"/>
      <c r="E51" s="664"/>
      <c r="F51" s="664"/>
    </row>
    <row r="52" spans="1:6">
      <c r="A52" s="668"/>
      <c r="B52" s="668"/>
      <c r="C52" s="668"/>
      <c r="D52" s="668"/>
      <c r="E52" s="668"/>
      <c r="F52" s="668"/>
    </row>
    <row r="53" spans="1:6">
      <c r="A53" s="768"/>
      <c r="B53" s="768"/>
      <c r="C53" s="768"/>
      <c r="D53" s="768"/>
      <c r="E53" s="768"/>
      <c r="F53" s="768"/>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G57"/>
  <sheetViews>
    <sheetView workbookViewId="0">
      <selection sqref="A1:B1"/>
    </sheetView>
  </sheetViews>
  <sheetFormatPr defaultColWidth="9" defaultRowHeight="15.75"/>
  <cols>
    <col min="1" max="1" width="5.28515625" style="384" customWidth="1"/>
    <col min="2" max="2" width="31.28515625" style="385" customWidth="1"/>
    <col min="3" max="3" width="9" style="385"/>
    <col min="4" max="4" width="15" style="385" customWidth="1"/>
    <col min="5" max="5" width="9" style="386"/>
    <col min="6" max="6" width="20" style="386" bestFit="1" customWidth="1"/>
    <col min="7" max="7" width="60.85546875" style="385" customWidth="1"/>
    <col min="8" max="16384" width="9" style="384"/>
  </cols>
  <sheetData>
    <row r="1" spans="1:7">
      <c r="A1" s="775" t="s">
        <v>282</v>
      </c>
      <c r="B1" s="775"/>
      <c r="C1" s="775" t="s">
        <v>283</v>
      </c>
      <c r="D1" s="775"/>
      <c r="E1" s="409" t="s">
        <v>284</v>
      </c>
      <c r="F1" s="409" t="s">
        <v>1208</v>
      </c>
      <c r="G1" s="409" t="s">
        <v>285</v>
      </c>
    </row>
    <row r="2" spans="1:7">
      <c r="A2" s="408" t="s">
        <v>286</v>
      </c>
      <c r="B2" s="407"/>
      <c r="C2" s="780"/>
      <c r="D2" s="781"/>
      <c r="E2" s="390"/>
      <c r="F2" s="390"/>
      <c r="G2" s="389"/>
    </row>
    <row r="3" spans="1:7" ht="78.75">
      <c r="A3" s="399" t="s">
        <v>288</v>
      </c>
      <c r="B3" s="402"/>
      <c r="C3" s="782" t="s">
        <v>2107</v>
      </c>
      <c r="D3" s="783"/>
      <c r="E3" s="390">
        <v>1</v>
      </c>
      <c r="F3" s="390"/>
      <c r="G3" s="412" t="s">
        <v>2106</v>
      </c>
    </row>
    <row r="4" spans="1:7">
      <c r="A4" s="398" t="s">
        <v>291</v>
      </c>
      <c r="B4" s="401"/>
      <c r="C4" s="398"/>
      <c r="D4" s="402"/>
      <c r="E4" s="390"/>
      <c r="F4" s="390"/>
      <c r="G4" s="389"/>
    </row>
    <row r="5" spans="1:7">
      <c r="A5" s="398"/>
      <c r="B5" s="401" t="s">
        <v>378</v>
      </c>
      <c r="C5" s="399" t="s">
        <v>2105</v>
      </c>
      <c r="D5" s="395"/>
      <c r="E5" s="390"/>
      <c r="F5" s="390"/>
      <c r="G5" s="389"/>
    </row>
    <row r="6" spans="1:7">
      <c r="A6" s="398"/>
      <c r="B6" s="401" t="s">
        <v>380</v>
      </c>
      <c r="C6" s="399" t="s">
        <v>2104</v>
      </c>
      <c r="D6" s="395"/>
      <c r="E6" s="390"/>
      <c r="F6" s="390"/>
      <c r="G6" s="389"/>
    </row>
    <row r="7" spans="1:7" ht="47.25">
      <c r="A7" s="398"/>
      <c r="B7" s="401" t="s">
        <v>296</v>
      </c>
      <c r="C7" s="399">
        <f>2016-1939</f>
        <v>77</v>
      </c>
      <c r="D7" s="395" t="s">
        <v>10</v>
      </c>
      <c r="E7" s="390">
        <v>2</v>
      </c>
      <c r="F7" s="390"/>
      <c r="G7" s="412" t="s">
        <v>2103</v>
      </c>
    </row>
    <row r="8" spans="1:7">
      <c r="A8" s="398"/>
      <c r="B8" s="401" t="s">
        <v>383</v>
      </c>
      <c r="C8" s="405"/>
      <c r="D8" s="395" t="s">
        <v>12</v>
      </c>
      <c r="E8" s="390"/>
      <c r="F8" s="390"/>
      <c r="G8" s="412"/>
    </row>
    <row r="9" spans="1:7" ht="31.5">
      <c r="A9" s="398"/>
      <c r="B9" s="401" t="s">
        <v>300</v>
      </c>
      <c r="C9" s="405">
        <v>335000</v>
      </c>
      <c r="D9" s="395" t="s">
        <v>15</v>
      </c>
      <c r="E9" s="390">
        <v>2</v>
      </c>
      <c r="F9" s="390"/>
      <c r="G9" s="411" t="s">
        <v>2102</v>
      </c>
    </row>
    <row r="10" spans="1:7" ht="63">
      <c r="A10" s="398"/>
      <c r="B10" s="401" t="s">
        <v>301</v>
      </c>
      <c r="C10" s="399">
        <v>300</v>
      </c>
      <c r="D10" s="395"/>
      <c r="E10" s="390">
        <v>3</v>
      </c>
      <c r="F10" s="390"/>
      <c r="G10" s="412" t="s">
        <v>2101</v>
      </c>
    </row>
    <row r="11" spans="1:7">
      <c r="A11" s="398"/>
      <c r="B11" s="401" t="s">
        <v>302</v>
      </c>
      <c r="C11" s="399">
        <v>182</v>
      </c>
      <c r="D11" s="395"/>
      <c r="E11" s="390">
        <v>3</v>
      </c>
      <c r="F11" s="390"/>
      <c r="G11" s="389"/>
    </row>
    <row r="12" spans="1:7">
      <c r="A12" s="398"/>
      <c r="B12" s="401" t="s">
        <v>303</v>
      </c>
      <c r="C12" s="399"/>
      <c r="D12" s="395" t="s">
        <v>19</v>
      </c>
      <c r="E12" s="390"/>
      <c r="F12" s="390"/>
    </row>
    <row r="13" spans="1:7">
      <c r="A13" s="398"/>
      <c r="B13" s="401" t="s">
        <v>305</v>
      </c>
      <c r="C13" s="399"/>
      <c r="D13" s="395" t="s">
        <v>21</v>
      </c>
      <c r="E13" s="390"/>
      <c r="F13" s="390"/>
      <c r="G13" s="389"/>
    </row>
    <row r="14" spans="1:7" ht="47.25">
      <c r="A14" s="398"/>
      <c r="B14" s="401" t="s">
        <v>306</v>
      </c>
      <c r="C14" s="405"/>
      <c r="D14" s="395" t="s">
        <v>24</v>
      </c>
      <c r="E14" s="390">
        <v>4</v>
      </c>
      <c r="F14" s="390"/>
      <c r="G14" s="389" t="s">
        <v>2100</v>
      </c>
    </row>
    <row r="15" spans="1:7">
      <c r="A15" s="398"/>
      <c r="B15" s="401"/>
      <c r="C15" s="399"/>
      <c r="D15" s="395"/>
      <c r="E15" s="390"/>
      <c r="F15" s="390"/>
      <c r="G15" s="389"/>
    </row>
    <row r="16" spans="1:7">
      <c r="A16" s="398" t="s">
        <v>307</v>
      </c>
      <c r="B16" s="401"/>
      <c r="C16" s="399"/>
      <c r="D16" s="395"/>
      <c r="E16" s="390"/>
      <c r="F16" s="390"/>
      <c r="G16" s="389"/>
    </row>
    <row r="17" spans="1:7" ht="49.5" customHeight="1">
      <c r="A17" s="398"/>
      <c r="B17" s="401" t="s">
        <v>395</v>
      </c>
      <c r="C17" s="399">
        <f>10800000000000/4570000000</f>
        <v>2363.2385120350109</v>
      </c>
      <c r="D17" s="395" t="s">
        <v>28</v>
      </c>
      <c r="E17" s="390">
        <v>4</v>
      </c>
      <c r="F17" s="390"/>
      <c r="G17" s="412" t="s">
        <v>2099</v>
      </c>
    </row>
    <row r="18" spans="1:7">
      <c r="A18" s="398"/>
      <c r="B18" s="401" t="s">
        <v>309</v>
      </c>
      <c r="C18" s="399"/>
      <c r="D18" s="395" t="s">
        <v>31</v>
      </c>
      <c r="E18" s="390"/>
      <c r="F18" s="390"/>
      <c r="G18" s="389"/>
    </row>
    <row r="19" spans="1:7">
      <c r="A19" s="398"/>
      <c r="B19" s="400" t="s">
        <v>399</v>
      </c>
      <c r="C19" s="399"/>
      <c r="D19" s="395" t="s">
        <v>31</v>
      </c>
      <c r="E19" s="390"/>
      <c r="F19" s="390"/>
      <c r="G19" s="389"/>
    </row>
    <row r="20" spans="1:7">
      <c r="A20" s="398"/>
      <c r="B20" s="400" t="s">
        <v>313</v>
      </c>
      <c r="C20" s="399"/>
      <c r="D20" s="395" t="s">
        <v>35</v>
      </c>
      <c r="E20" s="390"/>
      <c r="F20" s="390"/>
      <c r="G20" s="389"/>
    </row>
    <row r="21" spans="1:7">
      <c r="A21" s="398"/>
      <c r="B21" s="400" t="s">
        <v>401</v>
      </c>
      <c r="C21" s="399"/>
      <c r="D21" s="395" t="s">
        <v>28</v>
      </c>
      <c r="E21" s="390"/>
      <c r="F21" s="390"/>
      <c r="G21" s="389"/>
    </row>
    <row r="22" spans="1:7">
      <c r="A22" s="398"/>
      <c r="B22" s="400" t="s">
        <v>315</v>
      </c>
      <c r="C22" s="399"/>
      <c r="D22" s="395" t="s">
        <v>39</v>
      </c>
      <c r="E22" s="390"/>
      <c r="F22" s="390"/>
      <c r="G22" s="389"/>
    </row>
    <row r="23" spans="1:7">
      <c r="A23" s="398"/>
      <c r="B23" s="400" t="s">
        <v>317</v>
      </c>
      <c r="C23" s="399"/>
      <c r="D23" s="395" t="s">
        <v>41</v>
      </c>
      <c r="E23" s="390"/>
      <c r="F23" s="390"/>
      <c r="G23" s="389"/>
    </row>
    <row r="24" spans="1:7">
      <c r="A24" s="398"/>
      <c r="B24" s="400" t="s">
        <v>318</v>
      </c>
      <c r="C24" s="399"/>
      <c r="D24" s="395" t="s">
        <v>41</v>
      </c>
      <c r="E24" s="390"/>
      <c r="F24" s="390"/>
      <c r="G24" s="389"/>
    </row>
    <row r="25" spans="1:7">
      <c r="A25" s="398"/>
      <c r="B25" s="401" t="s">
        <v>319</v>
      </c>
      <c r="C25" s="399"/>
      <c r="D25" s="395" t="s">
        <v>41</v>
      </c>
      <c r="E25" s="390"/>
      <c r="F25" s="390"/>
      <c r="G25" s="389"/>
    </row>
    <row r="26" spans="1:7">
      <c r="A26" s="398"/>
      <c r="B26" s="401" t="s">
        <v>320</v>
      </c>
      <c r="C26" s="399"/>
      <c r="D26" s="395" t="s">
        <v>41</v>
      </c>
      <c r="E26" s="390"/>
      <c r="F26" s="390"/>
      <c r="G26" s="389"/>
    </row>
    <row r="27" spans="1:7">
      <c r="A27" s="398"/>
      <c r="B27" s="401"/>
      <c r="C27" s="399"/>
      <c r="D27" s="395"/>
      <c r="E27" s="390"/>
      <c r="F27" s="390"/>
      <c r="G27" s="389"/>
    </row>
    <row r="28" spans="1:7">
      <c r="A28" s="398" t="s">
        <v>322</v>
      </c>
      <c r="B28" s="401"/>
      <c r="C28" s="399"/>
      <c r="D28" s="395"/>
      <c r="E28" s="390"/>
      <c r="F28" s="390"/>
      <c r="G28" s="389"/>
    </row>
    <row r="29" spans="1:7">
      <c r="A29" s="398"/>
      <c r="B29" s="401" t="s">
        <v>323</v>
      </c>
      <c r="C29" s="399"/>
      <c r="D29" s="395" t="s">
        <v>48</v>
      </c>
      <c r="E29" s="390"/>
      <c r="F29" s="390"/>
      <c r="G29" s="389"/>
    </row>
    <row r="30" spans="1:7">
      <c r="A30" s="398"/>
      <c r="B30" s="400" t="s">
        <v>737</v>
      </c>
      <c r="C30" s="399"/>
      <c r="D30" s="395" t="s">
        <v>50</v>
      </c>
      <c r="E30" s="390"/>
      <c r="F30" s="390"/>
      <c r="G30" s="389"/>
    </row>
    <row r="31" spans="1:7">
      <c r="A31" s="398"/>
      <c r="B31" s="400" t="s">
        <v>409</v>
      </c>
      <c r="C31" s="399"/>
      <c r="D31" s="395" t="s">
        <v>50</v>
      </c>
      <c r="E31" s="390"/>
      <c r="F31" s="390"/>
      <c r="G31" s="389"/>
    </row>
    <row r="32" spans="1:7">
      <c r="A32" s="398"/>
      <c r="B32" s="400" t="s">
        <v>410</v>
      </c>
      <c r="C32" s="399"/>
      <c r="D32" s="395" t="s">
        <v>41</v>
      </c>
      <c r="E32" s="390"/>
      <c r="F32" s="390"/>
      <c r="G32" s="389"/>
    </row>
    <row r="33" spans="1:7">
      <c r="A33" s="399"/>
      <c r="B33" s="402"/>
      <c r="C33" s="399"/>
      <c r="D33" s="402"/>
      <c r="E33" s="390"/>
      <c r="F33" s="390"/>
      <c r="G33" s="389"/>
    </row>
    <row r="34" spans="1:7">
      <c r="A34" s="398" t="s">
        <v>359</v>
      </c>
      <c r="B34" s="401"/>
      <c r="C34" s="399"/>
      <c r="D34" s="395"/>
      <c r="E34" s="390"/>
      <c r="F34" s="390"/>
      <c r="G34" s="389"/>
    </row>
    <row r="35" spans="1:7" ht="47.25">
      <c r="A35" s="398"/>
      <c r="B35" s="401" t="s">
        <v>360</v>
      </c>
      <c r="C35" s="399">
        <v>40</v>
      </c>
      <c r="D35" s="395" t="s">
        <v>56</v>
      </c>
      <c r="E35" s="390" t="s">
        <v>2098</v>
      </c>
      <c r="F35" s="390"/>
      <c r="G35" s="411" t="s">
        <v>2097</v>
      </c>
    </row>
    <row r="36" spans="1:7">
      <c r="A36" s="398"/>
      <c r="B36" s="400" t="s">
        <v>485</v>
      </c>
      <c r="C36" s="399"/>
      <c r="D36" s="395"/>
      <c r="E36" s="390"/>
      <c r="F36" s="390"/>
      <c r="G36" s="389"/>
    </row>
    <row r="37" spans="1:7">
      <c r="A37" s="398"/>
      <c r="B37" s="397" t="s">
        <v>58</v>
      </c>
      <c r="C37" s="396"/>
      <c r="D37" s="395" t="s">
        <v>59</v>
      </c>
      <c r="E37" s="390"/>
      <c r="F37" s="390"/>
      <c r="G37" s="389"/>
    </row>
    <row r="38" spans="1:7">
      <c r="A38" s="398"/>
      <c r="B38" s="397" t="s">
        <v>60</v>
      </c>
      <c r="C38" s="396"/>
      <c r="D38" s="395" t="s">
        <v>59</v>
      </c>
      <c r="E38" s="390"/>
      <c r="F38" s="390"/>
      <c r="G38" s="389"/>
    </row>
    <row r="39" spans="1:7">
      <c r="A39" s="398"/>
      <c r="B39" s="397" t="s">
        <v>61</v>
      </c>
      <c r="C39" s="396"/>
      <c r="D39" s="395" t="s">
        <v>59</v>
      </c>
      <c r="E39" s="390"/>
      <c r="F39" s="390"/>
      <c r="G39" s="389"/>
    </row>
    <row r="40" spans="1:7">
      <c r="A40" s="398"/>
      <c r="B40" s="397" t="s">
        <v>62</v>
      </c>
      <c r="C40" s="396"/>
      <c r="D40" s="395" t="s">
        <v>59</v>
      </c>
      <c r="E40" s="390"/>
      <c r="F40" s="390"/>
      <c r="G40" s="389"/>
    </row>
    <row r="41" spans="1:7">
      <c r="A41" s="398"/>
      <c r="B41" s="397" t="s">
        <v>63</v>
      </c>
      <c r="C41" s="396"/>
      <c r="D41" s="395" t="s">
        <v>59</v>
      </c>
      <c r="E41" s="390"/>
      <c r="F41" s="390"/>
      <c r="G41" s="389"/>
    </row>
    <row r="42" spans="1:7">
      <c r="A42" s="398"/>
      <c r="B42" s="397" t="s">
        <v>64</v>
      </c>
      <c r="C42" s="396"/>
      <c r="D42" s="395" t="s">
        <v>59</v>
      </c>
      <c r="E42" s="390"/>
      <c r="F42" s="390"/>
      <c r="G42" s="389"/>
    </row>
    <row r="43" spans="1:7">
      <c r="A43" s="394"/>
      <c r="B43" s="393" t="s">
        <v>65</v>
      </c>
      <c r="C43" s="392"/>
      <c r="D43" s="391" t="s">
        <v>59</v>
      </c>
      <c r="E43" s="390"/>
      <c r="F43" s="390"/>
      <c r="G43" s="389"/>
    </row>
    <row r="44" spans="1:7" ht="35.25" customHeight="1">
      <c r="A44" s="776" t="s">
        <v>363</v>
      </c>
      <c r="B44" s="776"/>
      <c r="C44" s="777" t="s">
        <v>2096</v>
      </c>
      <c r="D44" s="778"/>
      <c r="E44" s="778"/>
      <c r="F44" s="778"/>
      <c r="G44" s="779"/>
    </row>
    <row r="45" spans="1:7" ht="42.75" customHeight="1">
      <c r="A45" s="776" t="s">
        <v>333</v>
      </c>
      <c r="B45" s="776"/>
      <c r="C45" s="772" t="s">
        <v>2284</v>
      </c>
      <c r="D45" s="773"/>
      <c r="E45" s="773"/>
      <c r="F45" s="773"/>
      <c r="G45" s="773"/>
    </row>
    <row r="46" spans="1:7">
      <c r="A46" s="387"/>
      <c r="B46" s="387"/>
      <c r="C46" s="387"/>
      <c r="D46" s="387"/>
      <c r="E46" s="388"/>
      <c r="F46" s="388"/>
      <c r="G46" s="387"/>
    </row>
    <row r="47" spans="1:7">
      <c r="A47" s="384" t="s">
        <v>366</v>
      </c>
    </row>
    <row r="48" spans="1:7">
      <c r="A48" s="771" t="s">
        <v>2095</v>
      </c>
      <c r="B48" s="771"/>
      <c r="C48" s="771"/>
      <c r="D48" s="771"/>
      <c r="E48" s="771"/>
      <c r="F48" s="771"/>
      <c r="G48" s="771"/>
    </row>
    <row r="49" spans="1:7">
      <c r="A49" s="771" t="s">
        <v>2094</v>
      </c>
      <c r="B49" s="771"/>
      <c r="C49" s="771"/>
      <c r="D49" s="771"/>
      <c r="E49" s="771"/>
      <c r="F49" s="771"/>
      <c r="G49" s="771"/>
    </row>
    <row r="50" spans="1:7">
      <c r="A50" s="771" t="s">
        <v>2093</v>
      </c>
      <c r="B50" s="771"/>
      <c r="C50" s="771"/>
      <c r="D50" s="771"/>
      <c r="E50" s="771"/>
      <c r="F50" s="771"/>
      <c r="G50" s="771"/>
    </row>
    <row r="51" spans="1:7">
      <c r="A51" s="771" t="s">
        <v>2092</v>
      </c>
      <c r="B51" s="771"/>
      <c r="C51" s="771"/>
      <c r="D51" s="771"/>
      <c r="E51" s="771"/>
      <c r="F51" s="771"/>
      <c r="G51" s="771"/>
    </row>
    <row r="52" spans="1:7">
      <c r="A52" s="771" t="s">
        <v>2091</v>
      </c>
      <c r="B52" s="771"/>
      <c r="C52" s="771"/>
      <c r="D52" s="771"/>
      <c r="E52" s="771"/>
      <c r="F52" s="771"/>
      <c r="G52" s="771"/>
    </row>
    <row r="53" spans="1:7">
      <c r="A53" s="771" t="s">
        <v>2090</v>
      </c>
      <c r="B53" s="771"/>
      <c r="C53" s="771"/>
      <c r="D53" s="771"/>
      <c r="E53" s="771"/>
      <c r="F53" s="771"/>
      <c r="G53" s="771"/>
    </row>
    <row r="54" spans="1:7">
      <c r="A54" s="771"/>
      <c r="B54" s="771"/>
      <c r="C54" s="771"/>
      <c r="D54" s="771"/>
      <c r="E54" s="771"/>
      <c r="F54" s="771"/>
      <c r="G54" s="771"/>
    </row>
    <row r="55" spans="1:7">
      <c r="A55" s="771"/>
      <c r="B55" s="771"/>
      <c r="C55" s="771"/>
      <c r="D55" s="771"/>
      <c r="E55" s="771"/>
      <c r="F55" s="771"/>
      <c r="G55" s="771"/>
    </row>
    <row r="56" spans="1:7">
      <c r="A56" s="771"/>
      <c r="B56" s="771"/>
      <c r="C56" s="771"/>
      <c r="D56" s="771"/>
      <c r="E56" s="771"/>
      <c r="F56" s="771"/>
      <c r="G56" s="771"/>
    </row>
    <row r="57" spans="1:7">
      <c r="A57" s="771"/>
      <c r="B57" s="771"/>
      <c r="C57" s="771"/>
      <c r="D57" s="771"/>
      <c r="E57" s="771"/>
      <c r="F57" s="771"/>
      <c r="G57" s="771"/>
    </row>
  </sheetData>
  <mergeCells count="18">
    <mergeCell ref="C1:D1"/>
    <mergeCell ref="A1:B1"/>
    <mergeCell ref="A44:B44"/>
    <mergeCell ref="A45:B45"/>
    <mergeCell ref="C44:G44"/>
    <mergeCell ref="C2:D2"/>
    <mergeCell ref="C3:D3"/>
    <mergeCell ref="A57:G57"/>
    <mergeCell ref="A53:G53"/>
    <mergeCell ref="A52:G52"/>
    <mergeCell ref="A50:G50"/>
    <mergeCell ref="C45:G45"/>
    <mergeCell ref="A49:G49"/>
    <mergeCell ref="A48:G48"/>
    <mergeCell ref="A51:G51"/>
    <mergeCell ref="A54:G54"/>
    <mergeCell ref="A55:G55"/>
    <mergeCell ref="A56:G56"/>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G57"/>
  <sheetViews>
    <sheetView workbookViewId="0">
      <selection sqref="A1:B1"/>
    </sheetView>
  </sheetViews>
  <sheetFormatPr defaultColWidth="9" defaultRowHeight="15.75"/>
  <cols>
    <col min="1" max="1" width="5.28515625" style="447" customWidth="1"/>
    <col min="2" max="2" width="31.28515625" style="448" customWidth="1"/>
    <col min="3" max="3" width="9" style="448"/>
    <col min="4" max="4" width="15" style="448" customWidth="1"/>
    <col min="5" max="5" width="9" style="449"/>
    <col min="6" max="6" width="20" style="449" bestFit="1" customWidth="1"/>
    <col min="7" max="7" width="60.85546875" style="448" customWidth="1"/>
    <col min="8" max="16384" width="9" style="447"/>
  </cols>
  <sheetData>
    <row r="1" spans="1:7">
      <c r="A1" s="624" t="s">
        <v>2293</v>
      </c>
      <c r="B1" s="624"/>
      <c r="C1" s="624" t="s">
        <v>2292</v>
      </c>
      <c r="D1" s="624"/>
      <c r="E1" s="473" t="s">
        <v>2291</v>
      </c>
      <c r="F1" s="473" t="s">
        <v>1208</v>
      </c>
      <c r="G1" s="473" t="s">
        <v>2290</v>
      </c>
    </row>
    <row r="2" spans="1:7">
      <c r="A2" s="472" t="s">
        <v>2289</v>
      </c>
      <c r="B2" s="471"/>
      <c r="C2" s="629"/>
      <c r="D2" s="630"/>
      <c r="E2" s="453"/>
      <c r="F2" s="453"/>
    </row>
    <row r="3" spans="1:7" ht="31.5">
      <c r="A3" s="462" t="s">
        <v>2288</v>
      </c>
      <c r="B3" s="466"/>
      <c r="C3" s="631" t="s">
        <v>2287</v>
      </c>
      <c r="D3" s="632"/>
      <c r="E3" s="453">
        <v>1</v>
      </c>
      <c r="F3" s="453"/>
      <c r="G3" s="452" t="s">
        <v>2117</v>
      </c>
    </row>
    <row r="4" spans="1:7">
      <c r="A4" s="461" t="s">
        <v>291</v>
      </c>
      <c r="B4" s="465"/>
      <c r="C4" s="461"/>
      <c r="D4" s="466"/>
      <c r="E4" s="453"/>
      <c r="F4" s="453"/>
      <c r="G4" s="452"/>
    </row>
    <row r="5" spans="1:7">
      <c r="A5" s="461"/>
      <c r="B5" s="465" t="s">
        <v>292</v>
      </c>
      <c r="C5" s="462" t="s">
        <v>2105</v>
      </c>
      <c r="D5" s="458"/>
      <c r="E5" s="453"/>
      <c r="F5" s="453"/>
      <c r="G5" s="452"/>
    </row>
    <row r="6" spans="1:7" ht="204.75">
      <c r="A6" s="461"/>
      <c r="B6" s="465" t="s">
        <v>294</v>
      </c>
      <c r="C6" s="462" t="s">
        <v>2116</v>
      </c>
      <c r="D6" s="458"/>
      <c r="E6" s="453">
        <v>2</v>
      </c>
      <c r="F6" s="453"/>
      <c r="G6" s="452" t="s">
        <v>2115</v>
      </c>
    </row>
    <row r="7" spans="1:7" ht="47.25">
      <c r="A7" s="461"/>
      <c r="B7" s="465" t="s">
        <v>296</v>
      </c>
      <c r="C7" s="462">
        <f>2016-1972+1</f>
        <v>45</v>
      </c>
      <c r="D7" s="458" t="s">
        <v>10</v>
      </c>
      <c r="E7" s="453">
        <v>3</v>
      </c>
      <c r="F7" s="453"/>
      <c r="G7" s="475" t="s">
        <v>2114</v>
      </c>
    </row>
    <row r="8" spans="1:7">
      <c r="A8" s="461"/>
      <c r="B8" s="465" t="s">
        <v>298</v>
      </c>
      <c r="C8" s="469"/>
      <c r="D8" s="458" t="s">
        <v>12</v>
      </c>
      <c r="E8" s="453"/>
      <c r="F8" s="453"/>
      <c r="G8" s="468"/>
    </row>
    <row r="9" spans="1:7" ht="47.25">
      <c r="A9" s="461"/>
      <c r="B9" s="465" t="s">
        <v>300</v>
      </c>
      <c r="C9" s="469">
        <v>45000</v>
      </c>
      <c r="D9" s="458" t="s">
        <v>15</v>
      </c>
      <c r="E9" s="453">
        <v>4</v>
      </c>
      <c r="F9" s="453"/>
      <c r="G9" s="475" t="s">
        <v>2113</v>
      </c>
    </row>
    <row r="10" spans="1:7">
      <c r="A10" s="461"/>
      <c r="B10" s="465" t="s">
        <v>301</v>
      </c>
      <c r="C10" s="462"/>
      <c r="D10" s="458"/>
      <c r="E10" s="453"/>
      <c r="F10" s="453"/>
      <c r="G10" s="468"/>
    </row>
    <row r="11" spans="1:7">
      <c r="A11" s="461"/>
      <c r="B11" s="465" t="s">
        <v>302</v>
      </c>
      <c r="C11" s="462"/>
      <c r="D11" s="458"/>
      <c r="E11" s="453"/>
      <c r="F11" s="453"/>
      <c r="G11" s="452"/>
    </row>
    <row r="12" spans="1:7">
      <c r="A12" s="461"/>
      <c r="B12" s="465" t="s">
        <v>303</v>
      </c>
      <c r="C12" s="462"/>
      <c r="D12" s="458" t="s">
        <v>19</v>
      </c>
      <c r="E12" s="453"/>
      <c r="F12" s="453"/>
      <c r="G12" s="452"/>
    </row>
    <row r="13" spans="1:7">
      <c r="A13" s="461"/>
      <c r="B13" s="465" t="s">
        <v>305</v>
      </c>
      <c r="C13" s="462"/>
      <c r="D13" s="458" t="s">
        <v>21</v>
      </c>
      <c r="E13" s="453"/>
      <c r="F13" s="453"/>
      <c r="G13" s="452"/>
    </row>
    <row r="14" spans="1:7">
      <c r="A14" s="461"/>
      <c r="B14" s="465" t="s">
        <v>306</v>
      </c>
      <c r="C14" s="469"/>
      <c r="D14" s="458" t="s">
        <v>24</v>
      </c>
      <c r="E14" s="453"/>
      <c r="F14" s="453"/>
      <c r="G14" s="468"/>
    </row>
    <row r="15" spans="1:7">
      <c r="A15" s="461"/>
      <c r="B15" s="465"/>
      <c r="C15" s="462"/>
      <c r="D15" s="458"/>
      <c r="E15" s="453"/>
      <c r="F15" s="453"/>
      <c r="G15" s="452"/>
    </row>
    <row r="16" spans="1:7">
      <c r="A16" s="461" t="s">
        <v>307</v>
      </c>
      <c r="B16" s="465"/>
      <c r="C16" s="462"/>
      <c r="D16" s="458"/>
      <c r="E16" s="453"/>
      <c r="F16" s="453"/>
      <c r="G16" s="452"/>
    </row>
    <row r="17" spans="1:7" ht="49.5" customHeight="1">
      <c r="A17" s="461"/>
      <c r="B17" s="465" t="s">
        <v>308</v>
      </c>
      <c r="C17" s="462"/>
      <c r="D17" s="458" t="s">
        <v>28</v>
      </c>
      <c r="E17" s="453"/>
      <c r="F17" s="453"/>
      <c r="G17" s="452"/>
    </row>
    <row r="18" spans="1:7">
      <c r="A18" s="461"/>
      <c r="B18" s="465" t="s">
        <v>309</v>
      </c>
      <c r="C18" s="462"/>
      <c r="D18" s="458" t="s">
        <v>31</v>
      </c>
      <c r="E18" s="453"/>
      <c r="F18" s="453"/>
      <c r="G18" s="452"/>
    </row>
    <row r="19" spans="1:7">
      <c r="A19" s="461"/>
      <c r="B19" s="463" t="s">
        <v>311</v>
      </c>
      <c r="C19" s="462"/>
      <c r="D19" s="458" t="s">
        <v>31</v>
      </c>
      <c r="E19" s="453"/>
      <c r="F19" s="453"/>
      <c r="G19" s="452"/>
    </row>
    <row r="20" spans="1:7">
      <c r="A20" s="461"/>
      <c r="B20" s="463" t="s">
        <v>313</v>
      </c>
      <c r="C20" s="462"/>
      <c r="D20" s="458" t="s">
        <v>35</v>
      </c>
      <c r="E20" s="453"/>
      <c r="F20" s="453"/>
      <c r="G20" s="452"/>
    </row>
    <row r="21" spans="1:7">
      <c r="A21" s="461"/>
      <c r="B21" s="463" t="s">
        <v>314</v>
      </c>
      <c r="C21" s="462"/>
      <c r="D21" s="458" t="s">
        <v>28</v>
      </c>
      <c r="E21" s="453"/>
      <c r="F21" s="453"/>
      <c r="G21" s="452"/>
    </row>
    <row r="22" spans="1:7">
      <c r="A22" s="461"/>
      <c r="B22" s="463" t="s">
        <v>315</v>
      </c>
      <c r="C22" s="462"/>
      <c r="D22" s="458" t="s">
        <v>39</v>
      </c>
      <c r="E22" s="453"/>
      <c r="F22" s="453"/>
      <c r="G22" s="452"/>
    </row>
    <row r="23" spans="1:7">
      <c r="A23" s="461"/>
      <c r="B23" s="463" t="s">
        <v>317</v>
      </c>
      <c r="C23" s="462"/>
      <c r="D23" s="458" t="s">
        <v>41</v>
      </c>
      <c r="E23" s="453"/>
      <c r="F23" s="453"/>
      <c r="G23" s="452"/>
    </row>
    <row r="24" spans="1:7">
      <c r="A24" s="461"/>
      <c r="B24" s="463" t="s">
        <v>318</v>
      </c>
      <c r="C24" s="462"/>
      <c r="D24" s="458" t="s">
        <v>41</v>
      </c>
      <c r="E24" s="453"/>
      <c r="F24" s="453"/>
      <c r="G24" s="452"/>
    </row>
    <row r="25" spans="1:7">
      <c r="A25" s="461"/>
      <c r="B25" s="465" t="s">
        <v>319</v>
      </c>
      <c r="C25" s="462"/>
      <c r="D25" s="458" t="s">
        <v>41</v>
      </c>
      <c r="E25" s="453"/>
      <c r="F25" s="453"/>
      <c r="G25" s="452"/>
    </row>
    <row r="26" spans="1:7">
      <c r="A26" s="461"/>
      <c r="B26" s="465" t="s">
        <v>320</v>
      </c>
      <c r="C26" s="462"/>
      <c r="D26" s="458" t="s">
        <v>41</v>
      </c>
      <c r="E26" s="453"/>
      <c r="F26" s="453"/>
      <c r="G26" s="452"/>
    </row>
    <row r="27" spans="1:7">
      <c r="A27" s="461"/>
      <c r="B27" s="465"/>
      <c r="C27" s="462"/>
      <c r="D27" s="458"/>
      <c r="E27" s="453"/>
      <c r="F27" s="453"/>
      <c r="G27" s="452"/>
    </row>
    <row r="28" spans="1:7">
      <c r="A28" s="461" t="s">
        <v>322</v>
      </c>
      <c r="B28" s="465"/>
      <c r="C28" s="462"/>
      <c r="D28" s="458"/>
      <c r="E28" s="453"/>
      <c r="F28" s="453"/>
      <c r="G28" s="452"/>
    </row>
    <row r="29" spans="1:7">
      <c r="A29" s="461"/>
      <c r="B29" s="465" t="s">
        <v>323</v>
      </c>
      <c r="C29" s="462"/>
      <c r="D29" s="458" t="s">
        <v>48</v>
      </c>
      <c r="E29" s="453"/>
      <c r="F29" s="453"/>
      <c r="G29" s="452"/>
    </row>
    <row r="30" spans="1:7">
      <c r="A30" s="461"/>
      <c r="B30" s="463" t="s">
        <v>324</v>
      </c>
      <c r="C30" s="462"/>
      <c r="D30" s="458" t="s">
        <v>50</v>
      </c>
      <c r="E30" s="453"/>
      <c r="F30" s="453"/>
      <c r="G30" s="452"/>
    </row>
    <row r="31" spans="1:7">
      <c r="A31" s="461"/>
      <c r="B31" s="463" t="s">
        <v>325</v>
      </c>
      <c r="C31" s="462"/>
      <c r="D31" s="458" t="s">
        <v>50</v>
      </c>
      <c r="E31" s="453"/>
      <c r="F31" s="453"/>
      <c r="G31" s="452"/>
    </row>
    <row r="32" spans="1:7">
      <c r="A32" s="461"/>
      <c r="B32" s="463" t="s">
        <v>326</v>
      </c>
      <c r="C32" s="462"/>
      <c r="D32" s="458" t="s">
        <v>41</v>
      </c>
      <c r="E32" s="453"/>
      <c r="F32" s="453"/>
      <c r="G32" s="452"/>
    </row>
    <row r="33" spans="1:7">
      <c r="A33" s="462"/>
      <c r="B33" s="466"/>
      <c r="C33" s="462"/>
      <c r="D33" s="466"/>
      <c r="E33" s="453"/>
      <c r="F33" s="453"/>
      <c r="G33" s="452"/>
    </row>
    <row r="34" spans="1:7">
      <c r="A34" s="461" t="s">
        <v>327</v>
      </c>
      <c r="B34" s="465"/>
      <c r="C34" s="462"/>
      <c r="D34" s="458"/>
      <c r="E34" s="453"/>
      <c r="F34" s="453"/>
      <c r="G34" s="452"/>
    </row>
    <row r="35" spans="1:7">
      <c r="A35" s="461"/>
      <c r="B35" s="465" t="s">
        <v>328</v>
      </c>
      <c r="C35" s="462">
        <v>35</v>
      </c>
      <c r="D35" s="458" t="s">
        <v>56</v>
      </c>
      <c r="E35" s="453">
        <v>5</v>
      </c>
      <c r="F35" s="453"/>
      <c r="G35" s="474"/>
    </row>
    <row r="36" spans="1:7">
      <c r="A36" s="461"/>
      <c r="B36" s="463" t="s">
        <v>330</v>
      </c>
      <c r="C36" s="462"/>
      <c r="D36" s="458"/>
      <c r="E36" s="453"/>
      <c r="F36" s="453"/>
      <c r="G36" s="452"/>
    </row>
    <row r="37" spans="1:7">
      <c r="A37" s="461"/>
      <c r="B37" s="460" t="s">
        <v>58</v>
      </c>
      <c r="C37" s="459"/>
      <c r="D37" s="458" t="s">
        <v>59</v>
      </c>
      <c r="E37" s="453"/>
      <c r="F37" s="453"/>
      <c r="G37" s="452"/>
    </row>
    <row r="38" spans="1:7">
      <c r="A38" s="461"/>
      <c r="B38" s="460" t="s">
        <v>60</v>
      </c>
      <c r="C38" s="459"/>
      <c r="D38" s="458" t="s">
        <v>59</v>
      </c>
      <c r="E38" s="453"/>
      <c r="F38" s="453"/>
      <c r="G38" s="452"/>
    </row>
    <row r="39" spans="1:7">
      <c r="A39" s="461"/>
      <c r="B39" s="460" t="s">
        <v>61</v>
      </c>
      <c r="C39" s="459"/>
      <c r="D39" s="458" t="s">
        <v>59</v>
      </c>
      <c r="E39" s="453"/>
      <c r="F39" s="453"/>
      <c r="G39" s="452"/>
    </row>
    <row r="40" spans="1:7">
      <c r="A40" s="461"/>
      <c r="B40" s="460" t="s">
        <v>62</v>
      </c>
      <c r="C40" s="459"/>
      <c r="D40" s="458" t="s">
        <v>59</v>
      </c>
      <c r="E40" s="453"/>
      <c r="F40" s="453"/>
      <c r="G40" s="452"/>
    </row>
    <row r="41" spans="1:7">
      <c r="A41" s="461"/>
      <c r="B41" s="460" t="s">
        <v>63</v>
      </c>
      <c r="C41" s="459"/>
      <c r="D41" s="458" t="s">
        <v>59</v>
      </c>
      <c r="E41" s="453"/>
      <c r="F41" s="453"/>
      <c r="G41" s="452"/>
    </row>
    <row r="42" spans="1:7">
      <c r="A42" s="461"/>
      <c r="B42" s="460" t="s">
        <v>64</v>
      </c>
      <c r="C42" s="459"/>
      <c r="D42" s="458" t="s">
        <v>59</v>
      </c>
      <c r="E42" s="453"/>
      <c r="F42" s="453"/>
      <c r="G42" s="452"/>
    </row>
    <row r="43" spans="1:7">
      <c r="A43" s="457"/>
      <c r="B43" s="456" t="s">
        <v>65</v>
      </c>
      <c r="C43" s="455"/>
      <c r="D43" s="454" t="s">
        <v>59</v>
      </c>
      <c r="E43" s="453"/>
      <c r="F43" s="453"/>
      <c r="G43" s="474"/>
    </row>
    <row r="44" spans="1:7">
      <c r="A44" s="625" t="s">
        <v>331</v>
      </c>
      <c r="B44" s="625"/>
      <c r="C44" s="626"/>
      <c r="D44" s="627"/>
      <c r="E44" s="627"/>
      <c r="F44" s="627"/>
      <c r="G44" s="628"/>
    </row>
    <row r="45" spans="1:7" ht="42.75" customHeight="1">
      <c r="A45" s="625" t="s">
        <v>333</v>
      </c>
      <c r="B45" s="625"/>
      <c r="C45" s="622" t="s">
        <v>2286</v>
      </c>
      <c r="D45" s="623"/>
      <c r="E45" s="623"/>
      <c r="F45" s="623"/>
      <c r="G45" s="623"/>
    </row>
    <row r="46" spans="1:7">
      <c r="A46" s="450"/>
      <c r="B46" s="450"/>
      <c r="C46" s="450"/>
      <c r="D46" s="450"/>
      <c r="E46" s="451"/>
      <c r="F46" s="451"/>
      <c r="G46" s="450"/>
    </row>
    <row r="47" spans="1:7">
      <c r="A47" s="447" t="s">
        <v>334</v>
      </c>
    </row>
    <row r="48" spans="1:7">
      <c r="A48" s="633" t="s">
        <v>2112</v>
      </c>
      <c r="B48" s="633"/>
      <c r="C48" s="633"/>
      <c r="D48" s="633"/>
      <c r="E48" s="633"/>
      <c r="F48" s="633"/>
      <c r="G48" s="633"/>
    </row>
    <row r="49" spans="1:7">
      <c r="A49" s="633" t="s">
        <v>2111</v>
      </c>
      <c r="B49" s="633"/>
      <c r="C49" s="633"/>
      <c r="D49" s="633"/>
      <c r="E49" s="633"/>
      <c r="F49" s="633"/>
      <c r="G49" s="633"/>
    </row>
    <row r="50" spans="1:7">
      <c r="A50" s="633" t="s">
        <v>2110</v>
      </c>
      <c r="B50" s="633"/>
      <c r="C50" s="633"/>
      <c r="D50" s="633"/>
      <c r="E50" s="633"/>
      <c r="F50" s="633"/>
      <c r="G50" s="633"/>
    </row>
    <row r="51" spans="1:7">
      <c r="A51" s="633" t="s">
        <v>2109</v>
      </c>
      <c r="B51" s="633"/>
      <c r="C51" s="633"/>
      <c r="D51" s="633"/>
      <c r="E51" s="633"/>
      <c r="F51" s="633"/>
      <c r="G51" s="633"/>
    </row>
    <row r="52" spans="1:7">
      <c r="A52" s="633" t="s">
        <v>2108</v>
      </c>
      <c r="B52" s="633"/>
      <c r="C52" s="633"/>
      <c r="D52" s="633"/>
      <c r="E52" s="633"/>
      <c r="F52" s="633"/>
      <c r="G52" s="633"/>
    </row>
    <row r="53" spans="1:7">
      <c r="A53" s="633" t="s">
        <v>2285</v>
      </c>
      <c r="B53" s="633"/>
      <c r="C53" s="633"/>
      <c r="D53" s="633"/>
      <c r="E53" s="633"/>
      <c r="F53" s="633"/>
      <c r="G53" s="633"/>
    </row>
    <row r="54" spans="1:7">
      <c r="A54" s="633"/>
      <c r="B54" s="633"/>
      <c r="C54" s="633"/>
      <c r="D54" s="633"/>
      <c r="E54" s="633"/>
      <c r="F54" s="633"/>
      <c r="G54" s="633"/>
    </row>
    <row r="55" spans="1:7">
      <c r="A55" s="633"/>
      <c r="B55" s="633"/>
      <c r="C55" s="633"/>
      <c r="D55" s="633"/>
      <c r="E55" s="633"/>
      <c r="F55" s="633"/>
      <c r="G55" s="633"/>
    </row>
    <row r="56" spans="1:7">
      <c r="A56" s="633"/>
      <c r="B56" s="633"/>
      <c r="C56" s="633"/>
      <c r="D56" s="633"/>
      <c r="E56" s="633"/>
      <c r="F56" s="633"/>
      <c r="G56" s="633"/>
    </row>
    <row r="57" spans="1:7">
      <c r="A57" s="633"/>
      <c r="B57" s="633"/>
      <c r="C57" s="633"/>
      <c r="D57" s="633"/>
      <c r="E57" s="633"/>
      <c r="F57" s="633"/>
      <c r="G57" s="633"/>
    </row>
  </sheetData>
  <mergeCells count="18">
    <mergeCell ref="A56:G56"/>
    <mergeCell ref="A57:G57"/>
    <mergeCell ref="A52:G52"/>
    <mergeCell ref="A53:G53"/>
    <mergeCell ref="A51:G51"/>
    <mergeCell ref="A55:G55"/>
    <mergeCell ref="A54:G54"/>
    <mergeCell ref="C1:D1"/>
    <mergeCell ref="A1:B1"/>
    <mergeCell ref="A44:B44"/>
    <mergeCell ref="A45:B45"/>
    <mergeCell ref="C44:G44"/>
    <mergeCell ref="A49:G49"/>
    <mergeCell ref="C2:D2"/>
    <mergeCell ref="C3:D3"/>
    <mergeCell ref="A48:G48"/>
    <mergeCell ref="A50:G50"/>
    <mergeCell ref="C45:G45"/>
  </mergeCells>
  <phoneticPr fontId="28" type="noConversion"/>
  <hyperlinks>
    <hyperlink ref="G7" r:id="rId1" location="cite_note-countrystudyeconomy-2" display="https://en.wikipedia.org/wiki/Qatar_Petroleum - cite_note-countrystudyeconomy-2"/>
  </hyperlinks>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F59"/>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965</v>
      </c>
      <c r="B1" s="659"/>
      <c r="C1" s="659" t="s">
        <v>75</v>
      </c>
      <c r="D1" s="659"/>
      <c r="E1" s="98" t="s">
        <v>76</v>
      </c>
      <c r="F1" s="98" t="s">
        <v>77</v>
      </c>
    </row>
    <row r="2" spans="1:6">
      <c r="A2" s="70" t="s">
        <v>78</v>
      </c>
      <c r="B2" s="71"/>
      <c r="C2" s="660"/>
      <c r="D2" s="661"/>
      <c r="E2" s="72"/>
      <c r="F2" s="73"/>
    </row>
    <row r="3" spans="1:6" ht="31.5">
      <c r="A3" s="74" t="s">
        <v>80</v>
      </c>
      <c r="B3" s="75"/>
      <c r="C3" s="662" t="s">
        <v>81</v>
      </c>
      <c r="D3" s="663"/>
      <c r="E3" s="72">
        <v>2</v>
      </c>
      <c r="F3" s="73" t="s">
        <v>966</v>
      </c>
    </row>
    <row r="4" spans="1:6">
      <c r="A4" s="31" t="s">
        <v>967</v>
      </c>
      <c r="B4" s="32"/>
      <c r="C4" s="31"/>
      <c r="D4" s="75"/>
      <c r="E4" s="72"/>
      <c r="F4" s="73"/>
    </row>
    <row r="5" spans="1:6">
      <c r="A5" s="31"/>
      <c r="B5" s="32" t="s">
        <v>968</v>
      </c>
      <c r="C5" s="74" t="s">
        <v>674</v>
      </c>
      <c r="D5" s="32"/>
      <c r="E5" s="72"/>
      <c r="F5" s="73"/>
    </row>
    <row r="6" spans="1:6">
      <c r="A6" s="31"/>
      <c r="B6" s="32" t="s">
        <v>969</v>
      </c>
      <c r="C6" s="74" t="s">
        <v>675</v>
      </c>
      <c r="D6" s="32"/>
      <c r="E6" s="72"/>
      <c r="F6" s="73"/>
    </row>
    <row r="7" spans="1:6" ht="31.5">
      <c r="A7" s="31"/>
      <c r="B7" s="32" t="s">
        <v>970</v>
      </c>
      <c r="C7" s="74">
        <v>8</v>
      </c>
      <c r="D7" s="32" t="s">
        <v>10</v>
      </c>
      <c r="E7" s="72">
        <v>1</v>
      </c>
      <c r="F7" s="73" t="s">
        <v>971</v>
      </c>
    </row>
    <row r="8" spans="1:6" ht="47.25">
      <c r="A8" s="31"/>
      <c r="B8" s="32" t="s">
        <v>972</v>
      </c>
      <c r="C8" s="74">
        <v>32000</v>
      </c>
      <c r="D8" s="32" t="s">
        <v>12</v>
      </c>
      <c r="E8" s="72">
        <v>2</v>
      </c>
      <c r="F8" s="73" t="s">
        <v>973</v>
      </c>
    </row>
    <row r="9" spans="1:6" ht="63">
      <c r="A9" s="31"/>
      <c r="B9" s="32" t="s">
        <v>974</v>
      </c>
      <c r="C9" s="74">
        <v>250000</v>
      </c>
      <c r="D9" s="32" t="s">
        <v>15</v>
      </c>
      <c r="E9" s="72">
        <v>1</v>
      </c>
      <c r="F9" s="73" t="s">
        <v>975</v>
      </c>
    </row>
    <row r="10" spans="1:6" ht="47.25">
      <c r="A10" s="31"/>
      <c r="B10" s="32" t="s">
        <v>976</v>
      </c>
      <c r="C10" s="74">
        <v>26</v>
      </c>
      <c r="D10" s="32"/>
      <c r="E10" s="72">
        <v>2</v>
      </c>
      <c r="F10" s="73" t="s">
        <v>977</v>
      </c>
    </row>
    <row r="11" spans="1:6">
      <c r="A11" s="31"/>
      <c r="B11" s="32" t="s">
        <v>978</v>
      </c>
      <c r="C11" s="74"/>
      <c r="D11" s="32"/>
      <c r="E11" s="72"/>
      <c r="F11" s="73"/>
    </row>
    <row r="12" spans="1:6">
      <c r="A12" s="31"/>
      <c r="B12" s="32" t="s">
        <v>979</v>
      </c>
      <c r="C12" s="74">
        <v>5.5</v>
      </c>
      <c r="D12" s="32" t="s">
        <v>19</v>
      </c>
      <c r="E12" s="72">
        <v>2</v>
      </c>
      <c r="F12" s="73" t="s">
        <v>676</v>
      </c>
    </row>
    <row r="13" spans="1:6">
      <c r="A13" s="31"/>
      <c r="B13" s="32" t="s">
        <v>97</v>
      </c>
      <c r="C13" s="74"/>
      <c r="D13" s="32" t="s">
        <v>21</v>
      </c>
      <c r="E13" s="72"/>
      <c r="F13" s="73"/>
    </row>
    <row r="14" spans="1:6">
      <c r="A14" s="31"/>
      <c r="B14" s="32" t="s">
        <v>98</v>
      </c>
      <c r="C14" s="74">
        <v>2600</v>
      </c>
      <c r="D14" s="32" t="s">
        <v>24</v>
      </c>
      <c r="E14" s="72">
        <v>3</v>
      </c>
      <c r="F14" s="73" t="s">
        <v>980</v>
      </c>
    </row>
    <row r="15" spans="1:6">
      <c r="A15" s="31"/>
      <c r="B15" s="32"/>
      <c r="C15" s="74"/>
      <c r="D15" s="32"/>
      <c r="E15" s="72"/>
      <c r="F15" s="73"/>
    </row>
    <row r="16" spans="1:6">
      <c r="A16" s="31" t="s">
        <v>981</v>
      </c>
      <c r="B16" s="32"/>
      <c r="C16" s="74"/>
      <c r="D16" s="32"/>
      <c r="E16" s="72"/>
      <c r="F16" s="73"/>
    </row>
    <row r="17" spans="1:6" ht="78.75">
      <c r="A17" s="31"/>
      <c r="B17" s="32" t="s">
        <v>982</v>
      </c>
      <c r="C17" s="153">
        <v>4000</v>
      </c>
      <c r="D17" s="32" t="s">
        <v>28</v>
      </c>
      <c r="E17" s="72" t="s">
        <v>677</v>
      </c>
      <c r="F17" s="73" t="s">
        <v>678</v>
      </c>
    </row>
    <row r="18" spans="1:6" ht="47.25">
      <c r="A18" s="31"/>
      <c r="B18" s="32" t="s">
        <v>104</v>
      </c>
      <c r="C18" s="74">
        <v>0.6</v>
      </c>
      <c r="D18" s="32" t="s">
        <v>31</v>
      </c>
      <c r="E18" s="72">
        <v>6</v>
      </c>
      <c r="F18" s="73" t="s">
        <v>679</v>
      </c>
    </row>
    <row r="19" spans="1:6">
      <c r="A19" s="31"/>
      <c r="B19" s="35" t="s">
        <v>983</v>
      </c>
      <c r="C19" s="74">
        <v>0</v>
      </c>
      <c r="D19" s="32" t="s">
        <v>31</v>
      </c>
      <c r="E19" s="72"/>
      <c r="F19" s="73" t="s">
        <v>680</v>
      </c>
    </row>
    <row r="20" spans="1:6">
      <c r="A20" s="31"/>
      <c r="B20" s="35" t="s">
        <v>984</v>
      </c>
      <c r="C20" s="74"/>
      <c r="D20" s="32" t="s">
        <v>35</v>
      </c>
      <c r="E20" s="72"/>
      <c r="F20" s="73"/>
    </row>
    <row r="21" spans="1:6">
      <c r="A21" s="31"/>
      <c r="B21" s="35" t="s">
        <v>109</v>
      </c>
      <c r="C21" s="74"/>
      <c r="D21" s="32" t="s">
        <v>28</v>
      </c>
      <c r="E21" s="72"/>
      <c r="F21" s="73"/>
    </row>
    <row r="22" spans="1:6">
      <c r="A22" s="31"/>
      <c r="B22" s="35" t="s">
        <v>985</v>
      </c>
      <c r="C22" s="74"/>
      <c r="D22" s="32" t="s">
        <v>39</v>
      </c>
      <c r="E22" s="72"/>
      <c r="F22" s="73"/>
    </row>
    <row r="23" spans="1:6">
      <c r="A23" s="31"/>
      <c r="B23" s="35" t="s">
        <v>111</v>
      </c>
      <c r="C23" s="74">
        <v>1</v>
      </c>
      <c r="D23" s="32" t="s">
        <v>41</v>
      </c>
      <c r="E23" s="72"/>
      <c r="F23" s="73" t="s">
        <v>681</v>
      </c>
    </row>
    <row r="24" spans="1:6" ht="94.5">
      <c r="A24" s="31"/>
      <c r="B24" s="35" t="s">
        <v>986</v>
      </c>
      <c r="C24" s="74">
        <v>0.71</v>
      </c>
      <c r="D24" s="32" t="s">
        <v>41</v>
      </c>
      <c r="E24" s="72">
        <v>5</v>
      </c>
      <c r="F24" s="73" t="s">
        <v>987</v>
      </c>
    </row>
    <row r="25" spans="1:6">
      <c r="A25" s="31"/>
      <c r="B25" s="32" t="s">
        <v>114</v>
      </c>
      <c r="C25" s="74">
        <v>0</v>
      </c>
      <c r="D25" s="32" t="s">
        <v>41</v>
      </c>
      <c r="E25" s="72"/>
      <c r="F25" s="73"/>
    </row>
    <row r="26" spans="1:6">
      <c r="A26" s="31"/>
      <c r="B26" s="32" t="s">
        <v>115</v>
      </c>
      <c r="C26" s="74">
        <v>0</v>
      </c>
      <c r="D26" s="32" t="s">
        <v>41</v>
      </c>
      <c r="E26" s="72"/>
      <c r="F26" s="73"/>
    </row>
    <row r="27" spans="1:6">
      <c r="A27" s="31"/>
      <c r="B27" s="32"/>
      <c r="C27" s="74"/>
      <c r="D27" s="32"/>
      <c r="E27" s="72"/>
      <c r="F27" s="73"/>
    </row>
    <row r="28" spans="1:6">
      <c r="A28" s="31" t="s">
        <v>988</v>
      </c>
      <c r="B28" s="32"/>
      <c r="C28" s="74"/>
      <c r="D28" s="32"/>
      <c r="E28" s="72"/>
      <c r="F28" s="73"/>
    </row>
    <row r="29" spans="1:6">
      <c r="A29" s="31"/>
      <c r="B29" s="32" t="s">
        <v>117</v>
      </c>
      <c r="C29" s="74"/>
      <c r="D29" s="32" t="s">
        <v>48</v>
      </c>
      <c r="E29" s="72"/>
      <c r="F29" s="73"/>
    </row>
    <row r="30" spans="1:6">
      <c r="A30" s="31"/>
      <c r="B30" s="35" t="s">
        <v>118</v>
      </c>
      <c r="C30" s="74">
        <v>370</v>
      </c>
      <c r="D30" s="32" t="s">
        <v>50</v>
      </c>
      <c r="E30" s="72"/>
      <c r="F30" s="73" t="s">
        <v>502</v>
      </c>
    </row>
    <row r="31" spans="1:6">
      <c r="A31" s="31"/>
      <c r="B31" s="35" t="s">
        <v>119</v>
      </c>
      <c r="C31" s="74"/>
      <c r="D31" s="32" t="s">
        <v>50</v>
      </c>
      <c r="E31" s="72"/>
      <c r="F31" s="73"/>
    </row>
    <row r="32" spans="1:6">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122</v>
      </c>
      <c r="C35" s="74">
        <v>36.4</v>
      </c>
      <c r="D35" s="32" t="s">
        <v>56</v>
      </c>
      <c r="E35" s="72"/>
      <c r="F35" s="73" t="s">
        <v>372</v>
      </c>
    </row>
    <row r="36" spans="1:6">
      <c r="A36" s="31"/>
      <c r="B36" s="35" t="s">
        <v>989</v>
      </c>
      <c r="C36" s="74"/>
      <c r="D36" s="32"/>
      <c r="E36" s="72"/>
      <c r="F36" s="73"/>
    </row>
    <row r="37" spans="1:6">
      <c r="A37" s="31"/>
      <c r="B37" s="36" t="s">
        <v>58</v>
      </c>
      <c r="C37" s="37"/>
      <c r="D37" s="32" t="s">
        <v>59</v>
      </c>
      <c r="E37" s="72"/>
      <c r="F37" s="73"/>
    </row>
    <row r="38" spans="1:6">
      <c r="A38" s="31"/>
      <c r="B38" s="36" t="s">
        <v>60</v>
      </c>
      <c r="C38" s="37"/>
      <c r="D38" s="32" t="s">
        <v>59</v>
      </c>
      <c r="E38" s="72"/>
      <c r="F38" s="73"/>
    </row>
    <row r="39" spans="1:6">
      <c r="A39" s="31"/>
      <c r="B39" s="36" t="s">
        <v>61</v>
      </c>
      <c r="C39" s="37"/>
      <c r="D39" s="32" t="s">
        <v>59</v>
      </c>
      <c r="E39" s="72"/>
      <c r="F39" s="73"/>
    </row>
    <row r="40" spans="1:6">
      <c r="A40" s="31"/>
      <c r="B40" s="36" t="s">
        <v>62</v>
      </c>
      <c r="C40" s="37"/>
      <c r="D40" s="32" t="s">
        <v>59</v>
      </c>
      <c r="E40" s="72"/>
      <c r="F40" s="73"/>
    </row>
    <row r="41" spans="1:6">
      <c r="A41" s="31"/>
      <c r="B41" s="36" t="s">
        <v>63</v>
      </c>
      <c r="C41" s="37"/>
      <c r="D41" s="32" t="s">
        <v>59</v>
      </c>
      <c r="E41" s="72"/>
      <c r="F41" s="73"/>
    </row>
    <row r="42" spans="1:6">
      <c r="A42" s="31"/>
      <c r="B42" s="36" t="s">
        <v>64</v>
      </c>
      <c r="C42" s="37"/>
      <c r="D42" s="32" t="s">
        <v>59</v>
      </c>
      <c r="E42" s="72"/>
      <c r="F42" s="73"/>
    </row>
    <row r="43" spans="1:6">
      <c r="A43" s="38"/>
      <c r="B43" s="39" t="s">
        <v>65</v>
      </c>
      <c r="C43" s="40"/>
      <c r="D43" s="125" t="s">
        <v>59</v>
      </c>
      <c r="E43" s="72"/>
      <c r="F43" s="73"/>
    </row>
    <row r="44" spans="1:6">
      <c r="A44" s="664" t="s">
        <v>125</v>
      </c>
      <c r="B44" s="664"/>
      <c r="C44" s="665" t="s">
        <v>990</v>
      </c>
      <c r="D44" s="666"/>
      <c r="E44" s="666"/>
      <c r="F44" s="667"/>
    </row>
    <row r="45" spans="1:6">
      <c r="A45" s="664" t="s">
        <v>127</v>
      </c>
      <c r="B45" s="664"/>
      <c r="C45" s="665" t="s">
        <v>682</v>
      </c>
      <c r="D45" s="794"/>
      <c r="E45" s="794"/>
      <c r="F45" s="794"/>
    </row>
    <row r="46" spans="1:6">
      <c r="A46" s="77"/>
      <c r="B46" s="77"/>
      <c r="C46" s="77"/>
      <c r="D46" s="77"/>
      <c r="E46" s="101"/>
      <c r="F46" s="77"/>
    </row>
    <row r="47" spans="1:6">
      <c r="A47" s="79" t="s">
        <v>991</v>
      </c>
    </row>
    <row r="48" spans="1:6" ht="39.75" customHeight="1">
      <c r="A48" s="795" t="s">
        <v>992</v>
      </c>
      <c r="B48" s="795"/>
      <c r="C48" s="795"/>
      <c r="D48" s="795"/>
      <c r="E48" s="795"/>
      <c r="F48" s="795"/>
    </row>
    <row r="49" spans="1:6">
      <c r="A49" s="69" t="s">
        <v>129</v>
      </c>
    </row>
    <row r="50" spans="1:6">
      <c r="A50" s="668" t="s">
        <v>683</v>
      </c>
      <c r="B50" s="668"/>
      <c r="C50" s="668"/>
      <c r="D50" s="668"/>
      <c r="E50" s="668"/>
      <c r="F50" s="668"/>
    </row>
    <row r="51" spans="1:6">
      <c r="A51" s="668" t="s">
        <v>684</v>
      </c>
      <c r="B51" s="668"/>
      <c r="C51" s="668"/>
      <c r="D51" s="668"/>
      <c r="E51" s="668"/>
      <c r="F51" s="668"/>
    </row>
    <row r="52" spans="1:6">
      <c r="A52" s="668" t="s">
        <v>685</v>
      </c>
      <c r="B52" s="668"/>
      <c r="C52" s="668"/>
      <c r="D52" s="668"/>
      <c r="E52" s="668"/>
      <c r="F52" s="668"/>
    </row>
    <row r="53" spans="1:6">
      <c r="A53" s="668" t="s">
        <v>686</v>
      </c>
      <c r="B53" s="668"/>
      <c r="C53" s="668"/>
      <c r="D53" s="668"/>
      <c r="E53" s="668"/>
      <c r="F53" s="668"/>
    </row>
    <row r="54" spans="1:6">
      <c r="A54" s="668" t="s">
        <v>687</v>
      </c>
      <c r="B54" s="668"/>
      <c r="C54" s="668"/>
      <c r="D54" s="668"/>
      <c r="E54" s="668"/>
      <c r="F54" s="668"/>
    </row>
    <row r="55" spans="1:6">
      <c r="A55" s="668" t="s">
        <v>688</v>
      </c>
      <c r="B55" s="668"/>
      <c r="C55" s="668"/>
      <c r="D55" s="668"/>
      <c r="E55" s="668"/>
      <c r="F55" s="668"/>
    </row>
    <row r="56" spans="1:6">
      <c r="A56" s="668" t="s">
        <v>689</v>
      </c>
      <c r="B56" s="668"/>
      <c r="C56" s="668"/>
      <c r="D56" s="668"/>
      <c r="E56" s="668"/>
      <c r="F56" s="668"/>
    </row>
    <row r="57" spans="1:6">
      <c r="A57" s="668" t="s">
        <v>690</v>
      </c>
      <c r="B57" s="668"/>
      <c r="C57" s="668"/>
      <c r="D57" s="668"/>
      <c r="E57" s="668"/>
      <c r="F57" s="668"/>
    </row>
    <row r="58" spans="1:6">
      <c r="A58" s="668"/>
      <c r="B58" s="668"/>
      <c r="C58" s="668"/>
      <c r="D58" s="668"/>
      <c r="E58" s="668"/>
      <c r="F58" s="668"/>
    </row>
    <row r="59" spans="1:6">
      <c r="A59" s="668"/>
      <c r="B59" s="668"/>
      <c r="C59" s="668"/>
      <c r="D59" s="668"/>
      <c r="E59" s="668"/>
      <c r="F59" s="668"/>
    </row>
  </sheetData>
  <mergeCells count="19">
    <mergeCell ref="A59:F59"/>
    <mergeCell ref="A53:F53"/>
    <mergeCell ref="A54:F54"/>
    <mergeCell ref="A55:F55"/>
    <mergeCell ref="A56:F56"/>
    <mergeCell ref="A57:F57"/>
    <mergeCell ref="A58:F58"/>
    <mergeCell ref="A52:F52"/>
    <mergeCell ref="A1:B1"/>
    <mergeCell ref="C1:D1"/>
    <mergeCell ref="C2:D2"/>
    <mergeCell ref="C3:D3"/>
    <mergeCell ref="A44:B44"/>
    <mergeCell ref="C44:F44"/>
    <mergeCell ref="A45:B45"/>
    <mergeCell ref="C45:F45"/>
    <mergeCell ref="A48:F48"/>
    <mergeCell ref="A50:F50"/>
    <mergeCell ref="A51:F51"/>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G56"/>
  <sheetViews>
    <sheetView workbookViewId="0">
      <selection sqref="A1:B1"/>
    </sheetView>
  </sheetViews>
  <sheetFormatPr defaultColWidth="9" defaultRowHeight="15.75"/>
  <cols>
    <col min="1" max="1" width="5.28515625" style="419" customWidth="1"/>
    <col min="2" max="2" width="31.28515625" style="420" customWidth="1"/>
    <col min="3" max="3" width="9" style="420"/>
    <col min="4" max="4" width="15" style="420" customWidth="1"/>
    <col min="5" max="5" width="9" style="421"/>
    <col min="6" max="6" width="20" style="421" bestFit="1" customWidth="1"/>
    <col min="7" max="7" width="60.85546875" style="420" customWidth="1"/>
    <col min="8" max="16384" width="9" style="419"/>
  </cols>
  <sheetData>
    <row r="1" spans="1:7">
      <c r="A1" s="798" t="s">
        <v>2271</v>
      </c>
      <c r="B1" s="798"/>
      <c r="C1" s="798" t="s">
        <v>2270</v>
      </c>
      <c r="D1" s="798"/>
      <c r="E1" s="445" t="s">
        <v>2269</v>
      </c>
      <c r="F1" s="445" t="s">
        <v>1208</v>
      </c>
      <c r="G1" s="445" t="s">
        <v>2268</v>
      </c>
    </row>
    <row r="2" spans="1:7">
      <c r="A2" s="444" t="s">
        <v>2267</v>
      </c>
      <c r="B2" s="443"/>
      <c r="C2" s="803" t="s">
        <v>2266</v>
      </c>
      <c r="D2" s="804"/>
      <c r="E2" s="425"/>
      <c r="F2" s="425"/>
      <c r="G2" s="430"/>
    </row>
    <row r="3" spans="1:7" ht="105">
      <c r="A3" s="435" t="s">
        <v>2265</v>
      </c>
      <c r="B3" s="439"/>
      <c r="C3" s="805" t="s">
        <v>2264</v>
      </c>
      <c r="D3" s="806"/>
      <c r="E3" s="425" t="s">
        <v>2263</v>
      </c>
      <c r="F3" s="425"/>
      <c r="G3" s="446" t="s">
        <v>2262</v>
      </c>
    </row>
    <row r="4" spans="1:7">
      <c r="A4" s="434" t="s">
        <v>2261</v>
      </c>
      <c r="B4" s="437"/>
      <c r="C4" s="434"/>
      <c r="D4" s="439"/>
      <c r="E4" s="425"/>
      <c r="F4" s="425"/>
      <c r="G4" s="430"/>
    </row>
    <row r="5" spans="1:7">
      <c r="A5" s="434"/>
      <c r="B5" s="437" t="s">
        <v>2260</v>
      </c>
      <c r="C5" s="435" t="s">
        <v>2259</v>
      </c>
      <c r="D5" s="431"/>
      <c r="E5" s="425"/>
      <c r="F5" s="425"/>
      <c r="G5" s="430"/>
    </row>
    <row r="6" spans="1:7" ht="75">
      <c r="A6" s="434"/>
      <c r="B6" s="437" t="s">
        <v>2258</v>
      </c>
      <c r="C6" s="435" t="s">
        <v>2257</v>
      </c>
      <c r="D6" s="431"/>
      <c r="E6" s="425">
        <v>3</v>
      </c>
      <c r="F6" s="425"/>
      <c r="G6" s="446" t="s">
        <v>2256</v>
      </c>
    </row>
    <row r="7" spans="1:7" ht="30">
      <c r="A7" s="434"/>
      <c r="B7" s="437" t="s">
        <v>2255</v>
      </c>
      <c r="C7" s="435">
        <f>2016-1969+1</f>
        <v>48</v>
      </c>
      <c r="D7" s="431" t="s">
        <v>10</v>
      </c>
      <c r="E7" s="425">
        <v>4</v>
      </c>
      <c r="F7" s="425"/>
      <c r="G7" s="446" t="s">
        <v>2254</v>
      </c>
    </row>
    <row r="8" spans="1:7" ht="45">
      <c r="A8" s="434"/>
      <c r="B8" s="437" t="s">
        <v>2253</v>
      </c>
      <c r="C8" s="441">
        <v>6561</v>
      </c>
      <c r="D8" s="431" t="s">
        <v>12</v>
      </c>
      <c r="E8" s="425">
        <v>5</v>
      </c>
      <c r="F8" s="425"/>
      <c r="G8" s="446" t="s">
        <v>2252</v>
      </c>
    </row>
    <row r="9" spans="1:7">
      <c r="A9" s="434"/>
      <c r="B9" s="437" t="s">
        <v>2251</v>
      </c>
      <c r="C9" s="441">
        <f>750000</f>
        <v>750000</v>
      </c>
      <c r="D9" s="431" t="s">
        <v>15</v>
      </c>
      <c r="E9" s="425">
        <v>6</v>
      </c>
      <c r="F9" s="425"/>
      <c r="G9" s="446" t="s">
        <v>2250</v>
      </c>
    </row>
    <row r="10" spans="1:7">
      <c r="A10" s="434"/>
      <c r="B10" s="437" t="s">
        <v>2249</v>
      </c>
      <c r="C10" s="435">
        <v>13400</v>
      </c>
      <c r="D10" s="431"/>
      <c r="E10" s="425">
        <v>7</v>
      </c>
      <c r="F10" s="425"/>
      <c r="G10" s="446" t="s">
        <v>2247</v>
      </c>
    </row>
    <row r="11" spans="1:7">
      <c r="A11" s="434"/>
      <c r="B11" s="437" t="s">
        <v>2248</v>
      </c>
      <c r="C11" s="435">
        <v>4500</v>
      </c>
      <c r="D11" s="431"/>
      <c r="E11" s="425">
        <v>7</v>
      </c>
      <c r="F11" s="425"/>
      <c r="G11" s="446" t="s">
        <v>2247</v>
      </c>
    </row>
    <row r="12" spans="1:7">
      <c r="A12" s="434"/>
      <c r="B12" s="437" t="s">
        <v>2246</v>
      </c>
      <c r="C12" s="435"/>
      <c r="D12" s="431" t="s">
        <v>19</v>
      </c>
      <c r="E12" s="425"/>
      <c r="F12" s="425"/>
      <c r="G12" s="430"/>
    </row>
    <row r="13" spans="1:7">
      <c r="A13" s="434"/>
      <c r="B13" s="437" t="s">
        <v>2245</v>
      </c>
      <c r="C13" s="435"/>
      <c r="D13" s="431" t="s">
        <v>21</v>
      </c>
      <c r="E13" s="425"/>
      <c r="F13" s="425"/>
      <c r="G13" s="430"/>
    </row>
    <row r="14" spans="1:7">
      <c r="A14" s="434"/>
      <c r="B14" s="437" t="s">
        <v>2244</v>
      </c>
      <c r="C14" s="441"/>
      <c r="D14" s="431" t="s">
        <v>24</v>
      </c>
      <c r="E14" s="425"/>
      <c r="F14" s="425"/>
      <c r="G14" s="440"/>
    </row>
    <row r="15" spans="1:7">
      <c r="A15" s="434"/>
      <c r="B15" s="437"/>
      <c r="C15" s="435"/>
      <c r="D15" s="431"/>
      <c r="E15" s="425"/>
      <c r="F15" s="425"/>
      <c r="G15" s="430"/>
    </row>
    <row r="16" spans="1:7">
      <c r="A16" s="434" t="s">
        <v>2243</v>
      </c>
      <c r="B16" s="437"/>
      <c r="C16" s="435"/>
      <c r="D16" s="431"/>
      <c r="E16" s="425"/>
      <c r="F16" s="425"/>
      <c r="G16" s="430"/>
    </row>
    <row r="17" spans="1:7" ht="49.5" customHeight="1">
      <c r="A17" s="434"/>
      <c r="B17" s="437" t="s">
        <v>2242</v>
      </c>
      <c r="C17" s="435">
        <f>11.9*1000000000000/24.7/1000000000</f>
        <v>481.78137651821862</v>
      </c>
      <c r="D17" s="431" t="s">
        <v>28</v>
      </c>
      <c r="E17" s="425">
        <v>8</v>
      </c>
      <c r="F17" s="425"/>
      <c r="G17" s="430" t="s">
        <v>2241</v>
      </c>
    </row>
    <row r="18" spans="1:7">
      <c r="A18" s="434"/>
      <c r="B18" s="437" t="s">
        <v>2240</v>
      </c>
      <c r="C18" s="435">
        <f>9</f>
        <v>9</v>
      </c>
      <c r="D18" s="431" t="s">
        <v>31</v>
      </c>
      <c r="E18" s="425">
        <v>8</v>
      </c>
      <c r="F18" s="425"/>
      <c r="G18" s="430" t="s">
        <v>2239</v>
      </c>
    </row>
    <row r="19" spans="1:7">
      <c r="A19" s="434"/>
      <c r="B19" s="436" t="s">
        <v>2238</v>
      </c>
      <c r="C19" s="435"/>
      <c r="D19" s="431" t="s">
        <v>31</v>
      </c>
      <c r="E19" s="425"/>
      <c r="F19" s="425"/>
      <c r="G19" s="430"/>
    </row>
    <row r="20" spans="1:7">
      <c r="A20" s="434"/>
      <c r="B20" s="436" t="s">
        <v>2237</v>
      </c>
      <c r="C20" s="435"/>
      <c r="D20" s="431" t="s">
        <v>35</v>
      </c>
      <c r="E20" s="425"/>
      <c r="F20" s="425"/>
      <c r="G20" s="430"/>
    </row>
    <row r="21" spans="1:7">
      <c r="A21" s="434"/>
      <c r="B21" s="436" t="s">
        <v>2236</v>
      </c>
      <c r="C21" s="435"/>
      <c r="D21" s="431" t="s">
        <v>28</v>
      </c>
      <c r="E21" s="425"/>
      <c r="F21" s="425"/>
      <c r="G21" s="430"/>
    </row>
    <row r="22" spans="1:7">
      <c r="A22" s="434"/>
      <c r="B22" s="436" t="s">
        <v>2235</v>
      </c>
      <c r="C22" s="435"/>
      <c r="D22" s="431" t="s">
        <v>39</v>
      </c>
      <c r="E22" s="425"/>
      <c r="F22" s="425"/>
      <c r="G22" s="430"/>
    </row>
    <row r="23" spans="1:7">
      <c r="A23" s="434"/>
      <c r="B23" s="436" t="s">
        <v>2234</v>
      </c>
      <c r="C23" s="435"/>
      <c r="D23" s="431" t="s">
        <v>41</v>
      </c>
      <c r="E23" s="425"/>
      <c r="F23" s="425"/>
      <c r="G23" s="430"/>
    </row>
    <row r="24" spans="1:7">
      <c r="A24" s="434"/>
      <c r="B24" s="436" t="s">
        <v>2233</v>
      </c>
      <c r="C24" s="435"/>
      <c r="D24" s="431" t="s">
        <v>41</v>
      </c>
      <c r="E24" s="425"/>
      <c r="F24" s="425"/>
      <c r="G24" s="430"/>
    </row>
    <row r="25" spans="1:7">
      <c r="A25" s="434"/>
      <c r="B25" s="437" t="s">
        <v>2232</v>
      </c>
      <c r="C25" s="435"/>
      <c r="D25" s="431" t="s">
        <v>41</v>
      </c>
      <c r="E25" s="425"/>
      <c r="F25" s="425"/>
      <c r="G25" s="430"/>
    </row>
    <row r="26" spans="1:7">
      <c r="A26" s="434"/>
      <c r="B26" s="437" t="s">
        <v>2231</v>
      </c>
      <c r="C26" s="435"/>
      <c r="D26" s="431" t="s">
        <v>41</v>
      </c>
      <c r="E26" s="425"/>
      <c r="F26" s="425"/>
      <c r="G26" s="430"/>
    </row>
    <row r="27" spans="1:7">
      <c r="A27" s="434"/>
      <c r="B27" s="437"/>
      <c r="C27" s="435"/>
      <c r="D27" s="431"/>
      <c r="E27" s="425"/>
      <c r="F27" s="425"/>
      <c r="G27" s="430"/>
    </row>
    <row r="28" spans="1:7">
      <c r="A28" s="434" t="s">
        <v>2230</v>
      </c>
      <c r="B28" s="437"/>
      <c r="C28" s="435"/>
      <c r="D28" s="431"/>
      <c r="E28" s="425"/>
      <c r="F28" s="425"/>
      <c r="G28" s="430"/>
    </row>
    <row r="29" spans="1:7">
      <c r="A29" s="434"/>
      <c r="B29" s="437" t="s">
        <v>2229</v>
      </c>
      <c r="C29" s="435"/>
      <c r="D29" s="431" t="s">
        <v>48</v>
      </c>
      <c r="E29" s="425"/>
      <c r="F29" s="425"/>
      <c r="G29" s="430"/>
    </row>
    <row r="30" spans="1:7">
      <c r="A30" s="434"/>
      <c r="B30" s="436" t="s">
        <v>2228</v>
      </c>
      <c r="C30" s="435"/>
      <c r="D30" s="431" t="s">
        <v>50</v>
      </c>
      <c r="E30" s="425"/>
      <c r="F30" s="425"/>
      <c r="G30" s="430"/>
    </row>
    <row r="31" spans="1:7">
      <c r="A31" s="434"/>
      <c r="B31" s="436" t="s">
        <v>2227</v>
      </c>
      <c r="C31" s="435"/>
      <c r="D31" s="431" t="s">
        <v>50</v>
      </c>
      <c r="E31" s="425"/>
      <c r="F31" s="425"/>
      <c r="G31" s="430"/>
    </row>
    <row r="32" spans="1:7">
      <c r="A32" s="434"/>
      <c r="B32" s="436" t="s">
        <v>2226</v>
      </c>
      <c r="C32" s="435"/>
      <c r="D32" s="431" t="s">
        <v>41</v>
      </c>
      <c r="E32" s="425"/>
      <c r="F32" s="425"/>
      <c r="G32" s="430"/>
    </row>
    <row r="33" spans="1:7">
      <c r="A33" s="435"/>
      <c r="B33" s="439"/>
      <c r="C33" s="435"/>
      <c r="D33" s="439"/>
      <c r="E33" s="425"/>
      <c r="F33" s="425"/>
      <c r="G33" s="430"/>
    </row>
    <row r="34" spans="1:7">
      <c r="A34" s="434" t="s">
        <v>2225</v>
      </c>
      <c r="B34" s="437"/>
      <c r="C34" s="435"/>
      <c r="D34" s="431"/>
      <c r="E34" s="425"/>
      <c r="F34" s="425"/>
      <c r="G34" s="430"/>
    </row>
    <row r="35" spans="1:7">
      <c r="A35" s="434"/>
      <c r="B35" s="437" t="s">
        <v>2224</v>
      </c>
      <c r="C35" s="435">
        <v>35</v>
      </c>
      <c r="D35" s="431" t="s">
        <v>56</v>
      </c>
      <c r="E35" s="425">
        <v>9</v>
      </c>
      <c r="F35" s="425"/>
      <c r="G35" s="437" t="s">
        <v>2223</v>
      </c>
    </row>
    <row r="36" spans="1:7">
      <c r="A36" s="434"/>
      <c r="B36" s="436" t="s">
        <v>2222</v>
      </c>
      <c r="C36" s="435"/>
      <c r="D36" s="431"/>
      <c r="E36" s="425"/>
      <c r="F36" s="425"/>
      <c r="G36" s="430"/>
    </row>
    <row r="37" spans="1:7">
      <c r="A37" s="434"/>
      <c r="B37" s="433" t="s">
        <v>58</v>
      </c>
      <c r="C37" s="432"/>
      <c r="D37" s="431" t="s">
        <v>59</v>
      </c>
      <c r="E37" s="425"/>
      <c r="F37" s="425"/>
      <c r="G37" s="430"/>
    </row>
    <row r="38" spans="1:7">
      <c r="A38" s="434"/>
      <c r="B38" s="433" t="s">
        <v>60</v>
      </c>
      <c r="C38" s="432"/>
      <c r="D38" s="431" t="s">
        <v>59</v>
      </c>
      <c r="E38" s="425"/>
      <c r="F38" s="425"/>
      <c r="G38" s="430"/>
    </row>
    <row r="39" spans="1:7">
      <c r="A39" s="434"/>
      <c r="B39" s="433" t="s">
        <v>61</v>
      </c>
      <c r="C39" s="432"/>
      <c r="D39" s="431" t="s">
        <v>59</v>
      </c>
      <c r="E39" s="425"/>
      <c r="F39" s="425"/>
      <c r="G39" s="430"/>
    </row>
    <row r="40" spans="1:7">
      <c r="A40" s="434"/>
      <c r="B40" s="433" t="s">
        <v>62</v>
      </c>
      <c r="C40" s="432"/>
      <c r="D40" s="431" t="s">
        <v>59</v>
      </c>
      <c r="E40" s="425"/>
      <c r="F40" s="425"/>
      <c r="G40" s="430"/>
    </row>
    <row r="41" spans="1:7">
      <c r="A41" s="434"/>
      <c r="B41" s="433" t="s">
        <v>63</v>
      </c>
      <c r="C41" s="432"/>
      <c r="D41" s="431" t="s">
        <v>59</v>
      </c>
      <c r="E41" s="425"/>
      <c r="F41" s="425"/>
      <c r="G41" s="430"/>
    </row>
    <row r="42" spans="1:7">
      <c r="A42" s="434"/>
      <c r="B42" s="433" t="s">
        <v>64</v>
      </c>
      <c r="C42" s="432"/>
      <c r="D42" s="431" t="s">
        <v>59</v>
      </c>
      <c r="E42" s="425"/>
      <c r="F42" s="425"/>
      <c r="G42" s="430"/>
    </row>
    <row r="43" spans="1:7">
      <c r="A43" s="429"/>
      <c r="B43" s="428" t="s">
        <v>65</v>
      </c>
      <c r="C43" s="427"/>
      <c r="D43" s="426" t="s">
        <v>59</v>
      </c>
      <c r="E43" s="425"/>
      <c r="F43" s="425"/>
      <c r="G43" s="430"/>
    </row>
    <row r="44" spans="1:7">
      <c r="A44" s="799" t="s">
        <v>2221</v>
      </c>
      <c r="B44" s="799"/>
      <c r="C44" s="800"/>
      <c r="D44" s="801"/>
      <c r="E44" s="801"/>
      <c r="F44" s="801"/>
      <c r="G44" s="802"/>
    </row>
    <row r="45" spans="1:7" ht="42.75" customHeight="1">
      <c r="A45" s="799" t="s">
        <v>2220</v>
      </c>
      <c r="B45" s="799"/>
      <c r="C45" s="796" t="s">
        <v>2219</v>
      </c>
      <c r="D45" s="797"/>
      <c r="E45" s="797"/>
      <c r="F45" s="797"/>
      <c r="G45" s="797"/>
    </row>
    <row r="46" spans="1:7">
      <c r="A46" s="422"/>
      <c r="B46" s="422"/>
      <c r="C46" s="422"/>
      <c r="D46" s="422"/>
      <c r="E46" s="423"/>
      <c r="F46" s="423"/>
      <c r="G46" s="422"/>
    </row>
    <row r="47" spans="1:7">
      <c r="A47" s="419" t="s">
        <v>2218</v>
      </c>
    </row>
    <row r="48" spans="1:7">
      <c r="A48" s="807" t="s">
        <v>2217</v>
      </c>
      <c r="B48" s="807"/>
      <c r="C48" s="807"/>
      <c r="D48" s="807"/>
      <c r="E48" s="807"/>
      <c r="F48" s="807"/>
      <c r="G48" s="807"/>
    </row>
    <row r="49" spans="1:7">
      <c r="A49" s="807" t="s">
        <v>2216</v>
      </c>
      <c r="B49" s="807"/>
      <c r="C49" s="807"/>
      <c r="D49" s="807"/>
      <c r="E49" s="807"/>
      <c r="F49" s="807"/>
      <c r="G49" s="807"/>
    </row>
    <row r="50" spans="1:7">
      <c r="A50" s="807" t="s">
        <v>2215</v>
      </c>
      <c r="B50" s="807"/>
      <c r="C50" s="807"/>
      <c r="D50" s="807"/>
      <c r="E50" s="807"/>
      <c r="F50" s="807"/>
      <c r="G50" s="807"/>
    </row>
    <row r="51" spans="1:7">
      <c r="A51" s="807" t="s">
        <v>2214</v>
      </c>
      <c r="B51" s="807"/>
      <c r="C51" s="807"/>
      <c r="D51" s="807"/>
      <c r="E51" s="807"/>
      <c r="F51" s="807"/>
      <c r="G51" s="807"/>
    </row>
    <row r="52" spans="1:7">
      <c r="A52" s="807" t="s">
        <v>2213</v>
      </c>
      <c r="B52" s="807"/>
      <c r="C52" s="807"/>
      <c r="D52" s="807"/>
      <c r="E52" s="807"/>
      <c r="F52" s="807"/>
      <c r="G52" s="807"/>
    </row>
    <row r="53" spans="1:7">
      <c r="A53" s="807" t="s">
        <v>2212</v>
      </c>
      <c r="B53" s="807"/>
      <c r="C53" s="807"/>
      <c r="D53" s="807"/>
      <c r="E53" s="807"/>
      <c r="F53" s="807"/>
      <c r="G53" s="807"/>
    </row>
    <row r="54" spans="1:7">
      <c r="A54" s="807" t="s">
        <v>2211</v>
      </c>
      <c r="B54" s="807"/>
      <c r="C54" s="807"/>
      <c r="D54" s="807"/>
      <c r="E54" s="807"/>
      <c r="F54" s="807"/>
      <c r="G54" s="807"/>
    </row>
    <row r="55" spans="1:7">
      <c r="A55" s="807" t="s">
        <v>2210</v>
      </c>
      <c r="B55" s="807"/>
      <c r="C55" s="807"/>
      <c r="D55" s="807"/>
      <c r="E55" s="807"/>
      <c r="F55" s="807"/>
      <c r="G55" s="807"/>
    </row>
    <row r="56" spans="1:7">
      <c r="A56" s="807" t="s">
        <v>2209</v>
      </c>
      <c r="B56" s="807"/>
      <c r="C56" s="807"/>
      <c r="D56" s="807"/>
      <c r="E56" s="807"/>
      <c r="F56" s="807"/>
      <c r="G56" s="807"/>
    </row>
  </sheetData>
  <mergeCells count="17">
    <mergeCell ref="A48:G48"/>
    <mergeCell ref="A49:G49"/>
    <mergeCell ref="A55:G55"/>
    <mergeCell ref="A56:G56"/>
    <mergeCell ref="A53:G53"/>
    <mergeCell ref="A52:G52"/>
    <mergeCell ref="A54:G54"/>
    <mergeCell ref="A51:G51"/>
    <mergeCell ref="A50:G50"/>
    <mergeCell ref="C45:G45"/>
    <mergeCell ref="C1:D1"/>
    <mergeCell ref="A1:B1"/>
    <mergeCell ref="A44:B44"/>
    <mergeCell ref="A45:B45"/>
    <mergeCell ref="C44:G44"/>
    <mergeCell ref="C2:D2"/>
    <mergeCell ref="C3:D3"/>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G57"/>
  <sheetViews>
    <sheetView workbookViewId="0">
      <selection sqref="A1:B1"/>
    </sheetView>
  </sheetViews>
  <sheetFormatPr defaultColWidth="9" defaultRowHeight="15.75"/>
  <cols>
    <col min="1" max="1" width="5.28515625" style="447" customWidth="1"/>
    <col min="2" max="2" width="31.28515625" style="448" customWidth="1"/>
    <col min="3" max="3" width="9" style="448"/>
    <col min="4" max="4" width="15" style="448" customWidth="1"/>
    <col min="5" max="5" width="9" style="449"/>
    <col min="6" max="6" width="20" style="449" bestFit="1" customWidth="1"/>
    <col min="7" max="7" width="60.85546875" style="448" customWidth="1"/>
    <col min="8" max="16384" width="9" style="447"/>
  </cols>
  <sheetData>
    <row r="1" spans="1:7">
      <c r="A1" s="624" t="s">
        <v>2277</v>
      </c>
      <c r="B1" s="624"/>
      <c r="C1" s="624" t="s">
        <v>2276</v>
      </c>
      <c r="D1" s="624"/>
      <c r="E1" s="473" t="s">
        <v>2275</v>
      </c>
      <c r="F1" s="473" t="s">
        <v>1208</v>
      </c>
      <c r="G1" s="473" t="s">
        <v>2274</v>
      </c>
    </row>
    <row r="2" spans="1:7">
      <c r="A2" s="472" t="s">
        <v>2273</v>
      </c>
      <c r="B2" s="471"/>
      <c r="C2" s="629" t="s">
        <v>2304</v>
      </c>
      <c r="D2" s="630"/>
      <c r="E2" s="453"/>
      <c r="F2" s="453"/>
      <c r="G2" s="452"/>
    </row>
    <row r="3" spans="1:7" ht="63">
      <c r="A3" s="462" t="s">
        <v>2272</v>
      </c>
      <c r="B3" s="466"/>
      <c r="C3" s="631" t="s">
        <v>2303</v>
      </c>
      <c r="D3" s="632"/>
      <c r="E3" s="453">
        <v>1</v>
      </c>
      <c r="F3" s="453"/>
      <c r="G3" s="477" t="s">
        <v>2302</v>
      </c>
    </row>
    <row r="4" spans="1:7">
      <c r="A4" s="461" t="s">
        <v>2301</v>
      </c>
      <c r="B4" s="465"/>
      <c r="C4" s="461"/>
      <c r="D4" s="466"/>
      <c r="E4" s="453"/>
      <c r="F4" s="453"/>
      <c r="G4" s="452"/>
    </row>
    <row r="5" spans="1:7">
      <c r="A5" s="461"/>
      <c r="B5" s="465" t="s">
        <v>2300</v>
      </c>
      <c r="C5" s="462" t="s">
        <v>2299</v>
      </c>
      <c r="D5" s="458"/>
      <c r="E5" s="453"/>
      <c r="F5" s="453"/>
      <c r="G5" s="452"/>
    </row>
    <row r="6" spans="1:7">
      <c r="A6" s="461"/>
      <c r="B6" s="465" t="s">
        <v>2298</v>
      </c>
      <c r="C6" s="465" t="s">
        <v>2297</v>
      </c>
      <c r="D6" s="458"/>
      <c r="E6" s="453">
        <v>2</v>
      </c>
      <c r="F6" s="453"/>
      <c r="G6" s="462" t="s">
        <v>1821</v>
      </c>
    </row>
    <row r="7" spans="1:7">
      <c r="A7" s="461"/>
      <c r="B7" s="465" t="s">
        <v>296</v>
      </c>
      <c r="C7" s="462">
        <f>2016-1948+1</f>
        <v>69</v>
      </c>
      <c r="D7" s="458" t="s">
        <v>10</v>
      </c>
      <c r="E7" s="453">
        <v>2</v>
      </c>
      <c r="F7" s="453"/>
      <c r="G7" s="462" t="s">
        <v>1821</v>
      </c>
    </row>
    <row r="8" spans="1:7">
      <c r="A8" s="461"/>
      <c r="B8" s="465" t="s">
        <v>298</v>
      </c>
      <c r="C8" s="469">
        <v>5294</v>
      </c>
      <c r="D8" s="458" t="s">
        <v>12</v>
      </c>
      <c r="E8" s="453">
        <v>3</v>
      </c>
      <c r="F8" s="453"/>
      <c r="G8" s="467"/>
    </row>
    <row r="9" spans="1:7">
      <c r="A9" s="461"/>
      <c r="B9" s="465" t="s">
        <v>300</v>
      </c>
      <c r="C9" s="469">
        <v>300000</v>
      </c>
      <c r="D9" s="458" t="s">
        <v>15</v>
      </c>
      <c r="E9" s="453">
        <v>2</v>
      </c>
      <c r="F9" s="453"/>
      <c r="G9" s="462" t="s">
        <v>1820</v>
      </c>
    </row>
    <row r="10" spans="1:7">
      <c r="A10" s="461"/>
      <c r="B10" s="465" t="s">
        <v>301</v>
      </c>
      <c r="C10" s="462"/>
      <c r="D10" s="458"/>
      <c r="E10" s="453"/>
      <c r="F10" s="453"/>
      <c r="G10" s="467"/>
    </row>
    <row r="11" spans="1:7">
      <c r="A11" s="461"/>
      <c r="B11" s="465" t="s">
        <v>302</v>
      </c>
      <c r="C11" s="462"/>
      <c r="D11" s="458"/>
      <c r="E11" s="453"/>
      <c r="F11" s="453"/>
      <c r="G11" s="452"/>
    </row>
    <row r="12" spans="1:7">
      <c r="A12" s="461"/>
      <c r="B12" s="465" t="s">
        <v>303</v>
      </c>
      <c r="C12" s="462"/>
      <c r="D12" s="458" t="s">
        <v>19</v>
      </c>
      <c r="E12" s="453"/>
      <c r="F12" s="453"/>
      <c r="G12" s="452"/>
    </row>
    <row r="13" spans="1:7">
      <c r="A13" s="461"/>
      <c r="B13" s="465" t="s">
        <v>305</v>
      </c>
      <c r="C13" s="462"/>
      <c r="D13" s="458" t="s">
        <v>21</v>
      </c>
      <c r="E13" s="453"/>
      <c r="F13" s="453"/>
      <c r="G13" s="452"/>
    </row>
    <row r="14" spans="1:7">
      <c r="A14" s="461"/>
      <c r="B14" s="465" t="s">
        <v>306</v>
      </c>
      <c r="C14" s="469">
        <v>1375</v>
      </c>
      <c r="D14" s="458" t="s">
        <v>24</v>
      </c>
      <c r="E14" s="453">
        <v>3</v>
      </c>
      <c r="F14" s="453"/>
      <c r="G14" s="468"/>
    </row>
    <row r="15" spans="1:7">
      <c r="A15" s="461"/>
      <c r="B15" s="465"/>
      <c r="C15" s="462"/>
      <c r="D15" s="458"/>
      <c r="E15" s="453"/>
      <c r="F15" s="453"/>
      <c r="G15" s="452"/>
    </row>
    <row r="16" spans="1:7">
      <c r="A16" s="461" t="s">
        <v>307</v>
      </c>
      <c r="B16" s="465"/>
      <c r="C16" s="462"/>
      <c r="D16" s="458"/>
      <c r="E16" s="453"/>
      <c r="F16" s="453"/>
      <c r="G16" s="452"/>
    </row>
    <row r="17" spans="1:7" ht="49.5" customHeight="1">
      <c r="A17" s="461"/>
      <c r="B17" s="465" t="s">
        <v>308</v>
      </c>
      <c r="C17" s="453">
        <f>6*35.3146667/7.1475121</f>
        <v>29.645000559005695</v>
      </c>
      <c r="D17" s="458" t="s">
        <v>28</v>
      </c>
      <c r="E17" s="453">
        <v>4</v>
      </c>
      <c r="G17" s="452" t="s">
        <v>2296</v>
      </c>
    </row>
    <row r="18" spans="1:7">
      <c r="A18" s="461"/>
      <c r="B18" s="465" t="s">
        <v>309</v>
      </c>
      <c r="C18" s="462">
        <v>3</v>
      </c>
      <c r="D18" s="458" t="s">
        <v>31</v>
      </c>
      <c r="E18" s="453">
        <v>3</v>
      </c>
      <c r="F18" s="453"/>
      <c r="G18" s="476"/>
    </row>
    <row r="19" spans="1:7">
      <c r="A19" s="461"/>
      <c r="B19" s="463" t="s">
        <v>311</v>
      </c>
      <c r="C19" s="462"/>
      <c r="D19" s="458" t="s">
        <v>31</v>
      </c>
      <c r="E19" s="453"/>
      <c r="F19" s="453"/>
      <c r="G19" s="452"/>
    </row>
    <row r="20" spans="1:7">
      <c r="A20" s="461"/>
      <c r="B20" s="463" t="s">
        <v>313</v>
      </c>
      <c r="C20" s="462"/>
      <c r="D20" s="458" t="s">
        <v>35</v>
      </c>
      <c r="E20" s="453"/>
      <c r="F20" s="453"/>
      <c r="G20" s="452"/>
    </row>
    <row r="21" spans="1:7">
      <c r="A21" s="461"/>
      <c r="B21" s="463" t="s">
        <v>314</v>
      </c>
      <c r="C21" s="462"/>
      <c r="D21" s="458" t="s">
        <v>28</v>
      </c>
      <c r="E21" s="453"/>
      <c r="F21" s="453"/>
      <c r="G21" s="452"/>
    </row>
    <row r="22" spans="1:7">
      <c r="A22" s="461"/>
      <c r="B22" s="463" t="s">
        <v>315</v>
      </c>
      <c r="C22" s="462"/>
      <c r="D22" s="458" t="s">
        <v>39</v>
      </c>
      <c r="E22" s="453"/>
      <c r="F22" s="453"/>
      <c r="G22" s="452"/>
    </row>
    <row r="23" spans="1:7">
      <c r="A23" s="461"/>
      <c r="B23" s="463" t="s">
        <v>317</v>
      </c>
      <c r="C23" s="462"/>
      <c r="D23" s="458" t="s">
        <v>41</v>
      </c>
      <c r="E23" s="453"/>
      <c r="F23" s="453"/>
      <c r="G23" s="452"/>
    </row>
    <row r="24" spans="1:7">
      <c r="A24" s="461"/>
      <c r="B24" s="463" t="s">
        <v>318</v>
      </c>
      <c r="C24" s="462"/>
      <c r="D24" s="458" t="s">
        <v>41</v>
      </c>
      <c r="E24" s="453"/>
      <c r="F24" s="453"/>
      <c r="G24" s="452"/>
    </row>
    <row r="25" spans="1:7">
      <c r="A25" s="461"/>
      <c r="B25" s="465" t="s">
        <v>319</v>
      </c>
      <c r="C25" s="462"/>
      <c r="D25" s="458" t="s">
        <v>41</v>
      </c>
      <c r="E25" s="453"/>
      <c r="F25" s="453"/>
      <c r="G25" s="452"/>
    </row>
    <row r="26" spans="1:7">
      <c r="A26" s="461"/>
      <c r="B26" s="465" t="s">
        <v>320</v>
      </c>
      <c r="C26" s="462"/>
      <c r="D26" s="458" t="s">
        <v>41</v>
      </c>
      <c r="E26" s="453"/>
      <c r="F26" s="453"/>
      <c r="G26" s="452"/>
    </row>
    <row r="27" spans="1:7">
      <c r="A27" s="461"/>
      <c r="B27" s="465"/>
      <c r="C27" s="462"/>
      <c r="D27" s="458"/>
      <c r="E27" s="453"/>
      <c r="F27" s="453"/>
      <c r="G27" s="452"/>
    </row>
    <row r="28" spans="1:7">
      <c r="A28" s="461" t="s">
        <v>322</v>
      </c>
      <c r="B28" s="465"/>
      <c r="C28" s="462"/>
      <c r="D28" s="458"/>
      <c r="E28" s="453"/>
      <c r="F28" s="453"/>
      <c r="G28" s="452"/>
    </row>
    <row r="29" spans="1:7">
      <c r="A29" s="461"/>
      <c r="B29" s="465" t="s">
        <v>323</v>
      </c>
      <c r="C29" s="462"/>
      <c r="D29" s="458" t="s">
        <v>48</v>
      </c>
      <c r="E29" s="453"/>
      <c r="F29" s="453"/>
      <c r="G29" s="452"/>
    </row>
    <row r="30" spans="1:7">
      <c r="A30" s="461"/>
      <c r="B30" s="463" t="s">
        <v>324</v>
      </c>
      <c r="C30" s="462"/>
      <c r="D30" s="458" t="s">
        <v>50</v>
      </c>
      <c r="E30" s="453"/>
      <c r="F30" s="453"/>
      <c r="G30" s="452"/>
    </row>
    <row r="31" spans="1:7">
      <c r="A31" s="461"/>
      <c r="B31" s="463" t="s">
        <v>325</v>
      </c>
      <c r="C31" s="462"/>
      <c r="D31" s="458" t="s">
        <v>50</v>
      </c>
      <c r="E31" s="453"/>
      <c r="F31" s="453"/>
      <c r="G31" s="452"/>
    </row>
    <row r="32" spans="1:7">
      <c r="A32" s="461"/>
      <c r="B32" s="463" t="s">
        <v>326</v>
      </c>
      <c r="C32" s="462"/>
      <c r="D32" s="458" t="s">
        <v>41</v>
      </c>
      <c r="E32" s="453"/>
      <c r="F32" s="453"/>
      <c r="G32" s="452"/>
    </row>
    <row r="33" spans="1:7">
      <c r="A33" s="462"/>
      <c r="B33" s="466"/>
      <c r="C33" s="462"/>
      <c r="D33" s="466"/>
      <c r="E33" s="453"/>
      <c r="F33" s="453"/>
      <c r="G33" s="452"/>
    </row>
    <row r="34" spans="1:7">
      <c r="A34" s="461" t="s">
        <v>327</v>
      </c>
      <c r="B34" s="465"/>
      <c r="C34" s="462"/>
      <c r="D34" s="458"/>
      <c r="E34" s="453"/>
      <c r="F34" s="453"/>
      <c r="G34" s="452"/>
    </row>
    <row r="35" spans="1:7">
      <c r="A35" s="461"/>
      <c r="B35" s="465" t="s">
        <v>328</v>
      </c>
      <c r="C35" s="465">
        <v>30</v>
      </c>
      <c r="D35" s="458" t="s">
        <v>56</v>
      </c>
      <c r="E35" s="453">
        <v>4</v>
      </c>
      <c r="F35" s="453"/>
      <c r="G35" s="464"/>
    </row>
    <row r="36" spans="1:7">
      <c r="A36" s="461"/>
      <c r="B36" s="463" t="s">
        <v>330</v>
      </c>
      <c r="C36" s="462"/>
      <c r="D36" s="458"/>
      <c r="E36" s="453"/>
      <c r="F36" s="453"/>
      <c r="G36" s="452"/>
    </row>
    <row r="37" spans="1:7">
      <c r="A37" s="461"/>
      <c r="B37" s="460" t="s">
        <v>58</v>
      </c>
      <c r="C37" s="459"/>
      <c r="D37" s="458" t="s">
        <v>59</v>
      </c>
      <c r="E37" s="453"/>
      <c r="F37" s="453"/>
      <c r="G37" s="452"/>
    </row>
    <row r="38" spans="1:7">
      <c r="A38" s="461"/>
      <c r="B38" s="460" t="s">
        <v>60</v>
      </c>
      <c r="C38" s="459"/>
      <c r="D38" s="458" t="s">
        <v>59</v>
      </c>
      <c r="E38" s="453"/>
      <c r="F38" s="453"/>
      <c r="G38" s="452"/>
    </row>
    <row r="39" spans="1:7">
      <c r="A39" s="461"/>
      <c r="B39" s="460" t="s">
        <v>61</v>
      </c>
      <c r="C39" s="459"/>
      <c r="D39" s="458" t="s">
        <v>59</v>
      </c>
      <c r="E39" s="453"/>
      <c r="F39" s="453"/>
      <c r="G39" s="452"/>
    </row>
    <row r="40" spans="1:7">
      <c r="A40" s="461"/>
      <c r="B40" s="460" t="s">
        <v>62</v>
      </c>
      <c r="C40" s="459"/>
      <c r="D40" s="458" t="s">
        <v>59</v>
      </c>
      <c r="E40" s="453"/>
      <c r="F40" s="453"/>
      <c r="G40" s="452"/>
    </row>
    <row r="41" spans="1:7">
      <c r="A41" s="461"/>
      <c r="B41" s="460" t="s">
        <v>63</v>
      </c>
      <c r="C41" s="459"/>
      <c r="D41" s="458" t="s">
        <v>59</v>
      </c>
      <c r="E41" s="453"/>
      <c r="F41" s="453"/>
      <c r="G41" s="452"/>
    </row>
    <row r="42" spans="1:7">
      <c r="A42" s="461"/>
      <c r="B42" s="460" t="s">
        <v>64</v>
      </c>
      <c r="C42" s="459"/>
      <c r="D42" s="458" t="s">
        <v>59</v>
      </c>
      <c r="E42" s="453"/>
      <c r="F42" s="453"/>
      <c r="G42" s="452"/>
    </row>
    <row r="43" spans="1:7">
      <c r="A43" s="457"/>
      <c r="B43" s="456" t="s">
        <v>65</v>
      </c>
      <c r="C43" s="455"/>
      <c r="D43" s="454" t="s">
        <v>59</v>
      </c>
      <c r="E43" s="453"/>
      <c r="F43" s="453"/>
      <c r="G43" s="452"/>
    </row>
    <row r="44" spans="1:7">
      <c r="A44" s="625" t="s">
        <v>331</v>
      </c>
      <c r="B44" s="625"/>
      <c r="C44" s="626"/>
      <c r="D44" s="627"/>
      <c r="E44" s="627"/>
      <c r="F44" s="627"/>
      <c r="G44" s="628"/>
    </row>
    <row r="45" spans="1:7" ht="42.75" customHeight="1">
      <c r="A45" s="625" t="s">
        <v>333</v>
      </c>
      <c r="B45" s="625"/>
      <c r="C45" s="622" t="s">
        <v>2295</v>
      </c>
      <c r="D45" s="623"/>
      <c r="E45" s="623"/>
      <c r="F45" s="623"/>
      <c r="G45" s="623"/>
    </row>
    <row r="46" spans="1:7">
      <c r="A46" s="450"/>
      <c r="B46" s="450"/>
      <c r="C46" s="450"/>
      <c r="D46" s="450"/>
      <c r="E46" s="451"/>
      <c r="F46" s="451"/>
      <c r="G46" s="450"/>
    </row>
    <row r="47" spans="1:7">
      <c r="A47" s="447" t="s">
        <v>334</v>
      </c>
    </row>
    <row r="48" spans="1:7">
      <c r="A48" s="633" t="s">
        <v>1819</v>
      </c>
      <c r="B48" s="633"/>
      <c r="C48" s="633"/>
      <c r="D48" s="633"/>
      <c r="E48" s="633"/>
      <c r="F48" s="633"/>
      <c r="G48" s="633"/>
    </row>
    <row r="49" spans="1:7">
      <c r="A49" s="633" t="s">
        <v>1818</v>
      </c>
      <c r="B49" s="633"/>
      <c r="C49" s="633"/>
      <c r="D49" s="633"/>
      <c r="E49" s="633"/>
      <c r="F49" s="633"/>
      <c r="G49" s="633"/>
    </row>
    <row r="50" spans="1:7">
      <c r="A50" s="633" t="s">
        <v>1817</v>
      </c>
      <c r="B50" s="633"/>
      <c r="C50" s="633"/>
      <c r="D50" s="633"/>
      <c r="E50" s="633"/>
      <c r="F50" s="633"/>
      <c r="G50" s="633"/>
    </row>
    <row r="51" spans="1:7">
      <c r="A51" s="633" t="s">
        <v>2294</v>
      </c>
      <c r="B51" s="633"/>
      <c r="C51" s="633"/>
      <c r="D51" s="633"/>
      <c r="E51" s="633"/>
      <c r="F51" s="633"/>
      <c r="G51" s="633"/>
    </row>
    <row r="52" spans="1:7">
      <c r="A52" s="633"/>
      <c r="B52" s="633"/>
      <c r="C52" s="633"/>
      <c r="D52" s="633"/>
      <c r="E52" s="633"/>
      <c r="F52" s="633"/>
      <c r="G52" s="633"/>
    </row>
    <row r="53" spans="1:7">
      <c r="A53" s="633"/>
      <c r="B53" s="633"/>
      <c r="C53" s="633"/>
      <c r="D53" s="633"/>
      <c r="E53" s="633"/>
      <c r="F53" s="633"/>
      <c r="G53" s="633"/>
    </row>
    <row r="54" spans="1:7">
      <c r="A54" s="633"/>
      <c r="B54" s="633"/>
      <c r="C54" s="633"/>
      <c r="D54" s="633"/>
      <c r="E54" s="633"/>
      <c r="F54" s="633"/>
      <c r="G54" s="633"/>
    </row>
    <row r="55" spans="1:7">
      <c r="A55" s="633"/>
      <c r="B55" s="633"/>
      <c r="C55" s="633"/>
      <c r="D55" s="633"/>
      <c r="E55" s="633"/>
      <c r="F55" s="633"/>
      <c r="G55" s="633"/>
    </row>
    <row r="56" spans="1:7">
      <c r="A56" s="633"/>
      <c r="B56" s="633"/>
      <c r="C56" s="633"/>
      <c r="D56" s="633"/>
      <c r="E56" s="633"/>
      <c r="F56" s="633"/>
      <c r="G56" s="633"/>
    </row>
    <row r="57" spans="1:7">
      <c r="A57" s="633"/>
      <c r="B57" s="633"/>
      <c r="C57" s="633"/>
      <c r="D57" s="633"/>
      <c r="E57" s="633"/>
      <c r="F57" s="633"/>
      <c r="G57" s="633"/>
    </row>
  </sheetData>
  <mergeCells count="18">
    <mergeCell ref="A49:G49"/>
    <mergeCell ref="A48:G48"/>
    <mergeCell ref="C45:G45"/>
    <mergeCell ref="C1:D1"/>
    <mergeCell ref="A1:B1"/>
    <mergeCell ref="A44:B44"/>
    <mergeCell ref="A45:B45"/>
    <mergeCell ref="C44:G44"/>
    <mergeCell ref="C2:D2"/>
    <mergeCell ref="C3:D3"/>
    <mergeCell ref="A50:G50"/>
    <mergeCell ref="A54:G54"/>
    <mergeCell ref="A55:G55"/>
    <mergeCell ref="A56:G56"/>
    <mergeCell ref="A57:G57"/>
    <mergeCell ref="A52:G52"/>
    <mergeCell ref="A53:G53"/>
    <mergeCell ref="A51:G51"/>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G57"/>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7.140625" style="99" bestFit="1" customWidth="1"/>
    <col min="6" max="6" width="20" style="99" bestFit="1" customWidth="1"/>
    <col min="7" max="7" width="60.85546875" style="79" customWidth="1"/>
    <col min="8" max="16384" width="9" style="69"/>
  </cols>
  <sheetData>
    <row r="1" spans="1:7">
      <c r="A1" s="659" t="s">
        <v>1489</v>
      </c>
      <c r="B1" s="659"/>
      <c r="C1" s="659" t="s">
        <v>253</v>
      </c>
      <c r="D1" s="659"/>
      <c r="E1" s="98" t="s">
        <v>254</v>
      </c>
      <c r="F1" s="98" t="s">
        <v>1208</v>
      </c>
      <c r="G1" s="98" t="s">
        <v>255</v>
      </c>
    </row>
    <row r="2" spans="1:7">
      <c r="A2" s="70" t="s">
        <v>863</v>
      </c>
      <c r="B2" s="71"/>
      <c r="C2" s="660"/>
      <c r="D2" s="661"/>
      <c r="E2" s="72"/>
      <c r="F2" s="72"/>
      <c r="G2" s="73"/>
    </row>
    <row r="3" spans="1:7">
      <c r="A3" s="74" t="s">
        <v>1490</v>
      </c>
      <c r="B3" s="75"/>
      <c r="C3" s="662" t="s">
        <v>1491</v>
      </c>
      <c r="D3" s="663"/>
      <c r="E3" s="72"/>
      <c r="F3" s="72"/>
      <c r="G3" s="73"/>
    </row>
    <row r="4" spans="1:7">
      <c r="A4" s="31" t="s">
        <v>868</v>
      </c>
      <c r="B4" s="32"/>
      <c r="C4" s="31"/>
      <c r="D4" s="75"/>
      <c r="E4" s="72"/>
      <c r="F4" s="72"/>
      <c r="G4" s="73"/>
    </row>
    <row r="5" spans="1:7">
      <c r="A5" s="31"/>
      <c r="B5" s="32" t="s">
        <v>869</v>
      </c>
      <c r="C5" s="74"/>
      <c r="D5" s="32"/>
      <c r="E5" s="72"/>
      <c r="F5" s="72"/>
      <c r="G5" s="73"/>
    </row>
    <row r="6" spans="1:7">
      <c r="A6" s="31"/>
      <c r="B6" s="32" t="s">
        <v>871</v>
      </c>
      <c r="C6" s="74"/>
      <c r="D6" s="32"/>
      <c r="E6" s="72"/>
      <c r="F6" s="72"/>
      <c r="G6" s="73"/>
    </row>
    <row r="7" spans="1:7">
      <c r="A7" s="31"/>
      <c r="B7" s="32" t="s">
        <v>925</v>
      </c>
      <c r="C7" s="74">
        <v>63</v>
      </c>
      <c r="D7" s="32" t="s">
        <v>10</v>
      </c>
      <c r="E7" s="72">
        <v>5</v>
      </c>
      <c r="F7" s="72" t="s">
        <v>1210</v>
      </c>
      <c r="G7" s="128"/>
    </row>
    <row r="8" spans="1:7">
      <c r="A8" s="31"/>
      <c r="B8" s="32" t="s">
        <v>1492</v>
      </c>
      <c r="C8" s="74">
        <v>6920</v>
      </c>
      <c r="D8" s="32" t="s">
        <v>12</v>
      </c>
      <c r="E8" s="72">
        <v>5</v>
      </c>
      <c r="F8" s="72" t="s">
        <v>1210</v>
      </c>
      <c r="G8" s="73"/>
    </row>
    <row r="9" spans="1:7">
      <c r="A9" s="31"/>
      <c r="B9" s="32" t="s">
        <v>176</v>
      </c>
      <c r="C9" s="74">
        <v>5000000</v>
      </c>
      <c r="D9" s="32" t="s">
        <v>15</v>
      </c>
      <c r="E9" s="72">
        <v>3</v>
      </c>
      <c r="F9" s="72" t="s">
        <v>1236</v>
      </c>
      <c r="G9" s="73"/>
    </row>
    <row r="10" spans="1:7" ht="47.25">
      <c r="A10" s="31"/>
      <c r="B10" s="32" t="s">
        <v>877</v>
      </c>
      <c r="C10" s="74">
        <v>3400</v>
      </c>
      <c r="D10" s="32"/>
      <c r="E10" s="72">
        <v>2</v>
      </c>
      <c r="F10" s="72" t="s">
        <v>1240</v>
      </c>
      <c r="G10" s="73" t="s">
        <v>1493</v>
      </c>
    </row>
    <row r="11" spans="1:7">
      <c r="A11" s="31"/>
      <c r="B11" s="32" t="s">
        <v>978</v>
      </c>
      <c r="C11" s="74"/>
      <c r="D11" s="32"/>
      <c r="E11" s="72"/>
      <c r="F11" s="72"/>
      <c r="G11" s="73"/>
    </row>
    <row r="12" spans="1:7">
      <c r="A12" s="31"/>
      <c r="B12" s="32" t="s">
        <v>1494</v>
      </c>
      <c r="C12" s="74"/>
      <c r="D12" s="32" t="s">
        <v>19</v>
      </c>
      <c r="E12" s="72"/>
      <c r="F12" s="72"/>
      <c r="G12" s="73"/>
    </row>
    <row r="13" spans="1:7">
      <c r="A13" s="31"/>
      <c r="B13" s="32" t="s">
        <v>1152</v>
      </c>
      <c r="C13" s="74"/>
      <c r="D13" s="32" t="s">
        <v>21</v>
      </c>
      <c r="E13" s="72"/>
      <c r="F13" s="72"/>
      <c r="G13" s="73"/>
    </row>
    <row r="14" spans="1:7">
      <c r="A14" s="31"/>
      <c r="B14" s="32" t="s">
        <v>1495</v>
      </c>
      <c r="C14" s="74">
        <v>2820</v>
      </c>
      <c r="D14" s="32" t="s">
        <v>24</v>
      </c>
      <c r="E14" s="72">
        <v>4</v>
      </c>
      <c r="F14" s="72" t="s">
        <v>1240</v>
      </c>
      <c r="G14" s="73"/>
    </row>
    <row r="15" spans="1:7">
      <c r="A15" s="31"/>
      <c r="B15" s="32"/>
      <c r="C15" s="74"/>
      <c r="D15" s="32"/>
      <c r="E15" s="72"/>
      <c r="F15" s="72"/>
      <c r="G15" s="73"/>
    </row>
    <row r="16" spans="1:7">
      <c r="A16" s="31" t="s">
        <v>220</v>
      </c>
      <c r="B16" s="32"/>
      <c r="C16" s="74"/>
      <c r="D16" s="32"/>
      <c r="E16" s="72"/>
      <c r="F16" s="72"/>
      <c r="G16" s="73"/>
    </row>
    <row r="17" spans="1:7">
      <c r="A17" s="31"/>
      <c r="B17" s="32" t="s">
        <v>1496</v>
      </c>
      <c r="C17" s="74">
        <v>570</v>
      </c>
      <c r="D17" s="32" t="s">
        <v>28</v>
      </c>
      <c r="E17" s="72"/>
      <c r="F17" s="72"/>
      <c r="G17" s="73"/>
    </row>
    <row r="18" spans="1:7">
      <c r="A18" s="31"/>
      <c r="B18" s="32" t="s">
        <v>104</v>
      </c>
      <c r="C18" s="74">
        <f>0.3/0.7</f>
        <v>0.4285714285714286</v>
      </c>
      <c r="D18" s="32" t="s">
        <v>31</v>
      </c>
      <c r="E18" s="72">
        <v>3</v>
      </c>
      <c r="F18" s="72" t="s">
        <v>1236</v>
      </c>
      <c r="G18" s="73" t="s">
        <v>1497</v>
      </c>
    </row>
    <row r="19" spans="1:7" ht="31.5">
      <c r="A19" s="31"/>
      <c r="B19" s="35" t="s">
        <v>106</v>
      </c>
      <c r="C19" s="126">
        <f>7/5</f>
        <v>1.4</v>
      </c>
      <c r="D19" s="32" t="s">
        <v>31</v>
      </c>
      <c r="E19" s="72">
        <v>3</v>
      </c>
      <c r="F19" s="72" t="s">
        <v>1236</v>
      </c>
      <c r="G19" s="73" t="s">
        <v>1498</v>
      </c>
    </row>
    <row r="20" spans="1:7">
      <c r="A20" s="31"/>
      <c r="B20" s="35" t="s">
        <v>108</v>
      </c>
      <c r="C20" s="74"/>
      <c r="D20" s="32" t="s">
        <v>35</v>
      </c>
      <c r="E20" s="72"/>
      <c r="F20" s="72"/>
      <c r="G20" s="73"/>
    </row>
    <row r="21" spans="1:7">
      <c r="A21" s="31"/>
      <c r="B21" s="35" t="s">
        <v>190</v>
      </c>
      <c r="C21" s="74"/>
      <c r="D21" s="32" t="s">
        <v>28</v>
      </c>
      <c r="E21" s="72"/>
      <c r="F21" s="72"/>
      <c r="G21" s="73"/>
    </row>
    <row r="22" spans="1:7">
      <c r="A22" s="31"/>
      <c r="B22" s="35" t="s">
        <v>110</v>
      </c>
      <c r="C22" s="74"/>
      <c r="D22" s="32" t="s">
        <v>39</v>
      </c>
      <c r="E22" s="72"/>
      <c r="F22" s="72"/>
      <c r="G22" s="73"/>
    </row>
    <row r="23" spans="1:7">
      <c r="A23" s="31"/>
      <c r="B23" s="35" t="s">
        <v>111</v>
      </c>
      <c r="C23" s="74"/>
      <c r="D23" s="32" t="s">
        <v>41</v>
      </c>
      <c r="E23" s="72"/>
      <c r="F23" s="72"/>
      <c r="G23" s="73"/>
    </row>
    <row r="24" spans="1:7">
      <c r="A24" s="31"/>
      <c r="B24" s="35" t="s">
        <v>1499</v>
      </c>
      <c r="C24" s="74"/>
      <c r="D24" s="32" t="s">
        <v>41</v>
      </c>
      <c r="E24" s="72"/>
      <c r="F24" s="72"/>
      <c r="G24" s="73"/>
    </row>
    <row r="25" spans="1:7">
      <c r="A25" s="31"/>
      <c r="B25" s="32" t="s">
        <v>114</v>
      </c>
      <c r="C25" s="74"/>
      <c r="D25" s="32" t="s">
        <v>41</v>
      </c>
      <c r="E25" s="72"/>
      <c r="F25" s="72"/>
      <c r="G25" s="73"/>
    </row>
    <row r="26" spans="1:7">
      <c r="A26" s="31"/>
      <c r="B26" s="32" t="s">
        <v>1500</v>
      </c>
      <c r="C26" s="74"/>
      <c r="D26" s="32" t="s">
        <v>41</v>
      </c>
      <c r="E26" s="72"/>
      <c r="F26" s="72"/>
      <c r="G26" s="73"/>
    </row>
    <row r="27" spans="1:7">
      <c r="A27" s="31"/>
      <c r="B27" s="32"/>
      <c r="C27" s="74"/>
      <c r="D27" s="32"/>
      <c r="E27" s="72"/>
      <c r="F27" s="72"/>
      <c r="G27" s="73"/>
    </row>
    <row r="28" spans="1:7">
      <c r="A28" s="31" t="s">
        <v>1501</v>
      </c>
      <c r="B28" s="32"/>
      <c r="C28" s="74"/>
      <c r="D28" s="32"/>
      <c r="E28" s="72"/>
      <c r="F28" s="72"/>
      <c r="G28" s="73"/>
    </row>
    <row r="29" spans="1:7">
      <c r="A29" s="31"/>
      <c r="B29" s="32" t="s">
        <v>1502</v>
      </c>
      <c r="C29" s="74"/>
      <c r="D29" s="32" t="s">
        <v>48</v>
      </c>
      <c r="E29" s="72"/>
      <c r="F29" s="72"/>
      <c r="G29" s="73"/>
    </row>
    <row r="30" spans="1:7">
      <c r="A30" s="31"/>
      <c r="B30" s="35" t="s">
        <v>1503</v>
      </c>
      <c r="C30" s="74"/>
      <c r="D30" s="32" t="s">
        <v>50</v>
      </c>
      <c r="E30" s="72"/>
      <c r="F30" s="72"/>
      <c r="G30" s="73"/>
    </row>
    <row r="31" spans="1:7">
      <c r="A31" s="31"/>
      <c r="B31" s="35" t="s">
        <v>1504</v>
      </c>
      <c r="C31" s="74"/>
      <c r="D31" s="32" t="s">
        <v>50</v>
      </c>
      <c r="E31" s="72"/>
      <c r="F31" s="72"/>
      <c r="G31" s="73"/>
    </row>
    <row r="32" spans="1:7">
      <c r="A32" s="31"/>
      <c r="B32" s="35" t="s">
        <v>120</v>
      </c>
      <c r="C32" s="74"/>
      <c r="D32" s="32" t="s">
        <v>41</v>
      </c>
      <c r="E32" s="72"/>
      <c r="F32" s="72"/>
      <c r="G32" s="73"/>
    </row>
    <row r="33" spans="1:7">
      <c r="A33" s="74"/>
      <c r="B33" s="75"/>
      <c r="C33" s="74"/>
      <c r="D33" s="75"/>
      <c r="E33" s="72"/>
      <c r="F33" s="72"/>
      <c r="G33" s="73"/>
    </row>
    <row r="34" spans="1:7">
      <c r="A34" s="31" t="s">
        <v>121</v>
      </c>
      <c r="B34" s="32"/>
      <c r="C34" s="74"/>
      <c r="D34" s="32"/>
      <c r="E34" s="72"/>
      <c r="F34" s="72"/>
      <c r="G34" s="73"/>
    </row>
    <row r="35" spans="1:7">
      <c r="A35" s="31"/>
      <c r="B35" s="32" t="s">
        <v>1505</v>
      </c>
      <c r="C35" s="74">
        <v>34</v>
      </c>
      <c r="D35" s="32" t="s">
        <v>56</v>
      </c>
      <c r="E35" s="72">
        <v>5</v>
      </c>
      <c r="F35" s="72" t="s">
        <v>1210</v>
      </c>
      <c r="G35" s="73"/>
    </row>
    <row r="36" spans="1:7">
      <c r="A36" s="31"/>
      <c r="B36" s="35" t="s">
        <v>123</v>
      </c>
      <c r="C36" s="74"/>
      <c r="D36" s="32"/>
      <c r="E36" s="72"/>
      <c r="F36" s="72"/>
      <c r="G36" s="73"/>
    </row>
    <row r="37" spans="1:7">
      <c r="A37" s="31"/>
      <c r="B37" s="36" t="s">
        <v>58</v>
      </c>
      <c r="C37" s="37"/>
      <c r="D37" s="32" t="s">
        <v>59</v>
      </c>
      <c r="E37" s="72"/>
      <c r="F37" s="72"/>
      <c r="G37" s="73"/>
    </row>
    <row r="38" spans="1:7">
      <c r="A38" s="31"/>
      <c r="B38" s="36" t="s">
        <v>60</v>
      </c>
      <c r="C38" s="37"/>
      <c r="D38" s="32" t="s">
        <v>59</v>
      </c>
      <c r="E38" s="72"/>
      <c r="F38" s="72"/>
      <c r="G38" s="73"/>
    </row>
    <row r="39" spans="1:7">
      <c r="A39" s="31"/>
      <c r="B39" s="36" t="s">
        <v>61</v>
      </c>
      <c r="C39" s="37"/>
      <c r="D39" s="32" t="s">
        <v>59</v>
      </c>
      <c r="E39" s="72"/>
      <c r="F39" s="72"/>
      <c r="G39" s="73"/>
    </row>
    <row r="40" spans="1:7">
      <c r="A40" s="31"/>
      <c r="B40" s="36" t="s">
        <v>62</v>
      </c>
      <c r="C40" s="37"/>
      <c r="D40" s="32" t="s">
        <v>59</v>
      </c>
      <c r="E40" s="72"/>
      <c r="F40" s="72"/>
      <c r="G40" s="73"/>
    </row>
    <row r="41" spans="1:7">
      <c r="A41" s="31"/>
      <c r="B41" s="36" t="s">
        <v>63</v>
      </c>
      <c r="C41" s="37"/>
      <c r="D41" s="32" t="s">
        <v>59</v>
      </c>
      <c r="E41" s="72"/>
      <c r="F41" s="72"/>
      <c r="G41" s="73"/>
    </row>
    <row r="42" spans="1:7">
      <c r="A42" s="31"/>
      <c r="B42" s="36" t="s">
        <v>64</v>
      </c>
      <c r="C42" s="37"/>
      <c r="D42" s="32" t="s">
        <v>59</v>
      </c>
      <c r="E42" s="72"/>
      <c r="F42" s="72"/>
      <c r="G42" s="73"/>
    </row>
    <row r="43" spans="1:7">
      <c r="A43" s="38"/>
      <c r="B43" s="39" t="s">
        <v>65</v>
      </c>
      <c r="C43" s="40"/>
      <c r="D43" s="125" t="s">
        <v>59</v>
      </c>
      <c r="E43" s="72"/>
      <c r="F43" s="72"/>
      <c r="G43" s="73"/>
    </row>
    <row r="44" spans="1:7">
      <c r="A44" s="664" t="s">
        <v>1506</v>
      </c>
      <c r="B44" s="664"/>
      <c r="C44" s="665"/>
      <c r="D44" s="666"/>
      <c r="E44" s="666"/>
      <c r="F44" s="666"/>
      <c r="G44" s="667"/>
    </row>
    <row r="45" spans="1:7">
      <c r="A45" s="664" t="s">
        <v>127</v>
      </c>
      <c r="B45" s="664"/>
      <c r="C45" s="669"/>
      <c r="D45" s="670"/>
      <c r="E45" s="670"/>
      <c r="F45" s="670"/>
      <c r="G45" s="670"/>
    </row>
    <row r="46" spans="1:7">
      <c r="A46" s="77"/>
      <c r="B46" s="77"/>
      <c r="C46" s="77"/>
      <c r="D46" s="77"/>
      <c r="E46" s="101"/>
      <c r="F46" s="101"/>
      <c r="G46" s="77"/>
    </row>
    <row r="47" spans="1:7">
      <c r="A47" s="69" t="s">
        <v>129</v>
      </c>
    </row>
    <row r="48" spans="1:7">
      <c r="A48" s="668" t="s">
        <v>1507</v>
      </c>
      <c r="B48" s="668"/>
      <c r="C48" s="668"/>
      <c r="D48" s="668"/>
      <c r="E48" s="668"/>
      <c r="F48" s="668"/>
      <c r="G48" s="668"/>
    </row>
    <row r="49" spans="1:7">
      <c r="A49" s="668" t="s">
        <v>1508</v>
      </c>
      <c r="B49" s="668"/>
      <c r="C49" s="668"/>
      <c r="D49" s="668"/>
      <c r="E49" s="668"/>
      <c r="F49" s="668"/>
      <c r="G49" s="668"/>
    </row>
    <row r="50" spans="1:7">
      <c r="A50" s="668" t="s">
        <v>1509</v>
      </c>
      <c r="B50" s="668"/>
      <c r="C50" s="668"/>
      <c r="D50" s="668"/>
      <c r="E50" s="668"/>
      <c r="F50" s="668"/>
      <c r="G50" s="668"/>
    </row>
    <row r="51" spans="1:7">
      <c r="A51" s="668" t="s">
        <v>1510</v>
      </c>
      <c r="B51" s="668"/>
      <c r="C51" s="668"/>
      <c r="D51" s="668"/>
      <c r="E51" s="668"/>
      <c r="F51" s="668"/>
      <c r="G51" s="668"/>
    </row>
    <row r="52" spans="1:7">
      <c r="A52" s="668" t="s">
        <v>1511</v>
      </c>
      <c r="B52" s="668"/>
      <c r="C52" s="668"/>
      <c r="D52" s="668"/>
      <c r="E52" s="668"/>
      <c r="F52" s="668"/>
      <c r="G52" s="668"/>
    </row>
    <row r="53" spans="1:7">
      <c r="A53" s="668"/>
      <c r="B53" s="668"/>
      <c r="C53" s="668"/>
      <c r="D53" s="668"/>
      <c r="E53" s="668"/>
      <c r="F53" s="668"/>
      <c r="G53" s="668"/>
    </row>
    <row r="54" spans="1:7">
      <c r="A54" s="668"/>
      <c r="B54" s="668"/>
      <c r="C54" s="668"/>
      <c r="D54" s="668"/>
      <c r="E54" s="668"/>
      <c r="F54" s="668"/>
      <c r="G54" s="668"/>
    </row>
    <row r="55" spans="1:7">
      <c r="A55" s="668"/>
      <c r="B55" s="668"/>
      <c r="C55" s="668"/>
      <c r="D55" s="668"/>
      <c r="E55" s="668"/>
      <c r="F55" s="668"/>
      <c r="G55" s="668"/>
    </row>
    <row r="56" spans="1:7">
      <c r="A56" s="668"/>
      <c r="B56" s="668"/>
      <c r="C56" s="668"/>
      <c r="D56" s="668"/>
      <c r="E56" s="668"/>
      <c r="F56" s="668"/>
      <c r="G56" s="668"/>
    </row>
    <row r="57" spans="1:7">
      <c r="A57" s="668"/>
      <c r="B57" s="668"/>
      <c r="C57" s="668"/>
      <c r="D57" s="668"/>
      <c r="E57" s="668"/>
      <c r="F57" s="668"/>
      <c r="G57" s="668"/>
    </row>
  </sheetData>
  <mergeCells count="18">
    <mergeCell ref="A1:B1"/>
    <mergeCell ref="C1:D1"/>
    <mergeCell ref="C2:D2"/>
    <mergeCell ref="C3:D3"/>
    <mergeCell ref="A44:B44"/>
    <mergeCell ref="C44:G44"/>
    <mergeCell ref="A57:G57"/>
    <mergeCell ref="A45:B45"/>
    <mergeCell ref="C45:G45"/>
    <mergeCell ref="A48:G48"/>
    <mergeCell ref="A49:G49"/>
    <mergeCell ref="A50:G50"/>
    <mergeCell ref="A51:G51"/>
    <mergeCell ref="A52:G52"/>
    <mergeCell ref="A53:G53"/>
    <mergeCell ref="A54:G54"/>
    <mergeCell ref="A55:G55"/>
    <mergeCell ref="A56:G56"/>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57"/>
  <sheetViews>
    <sheetView workbookViewId="0">
      <selection sqref="A1:B1"/>
    </sheetView>
  </sheetViews>
  <sheetFormatPr defaultColWidth="9" defaultRowHeight="15.75"/>
  <cols>
    <col min="1" max="1" width="5.42578125" style="2" customWidth="1"/>
    <col min="2" max="2" width="31.42578125" style="2" customWidth="1"/>
    <col min="3" max="3" width="9" style="2"/>
    <col min="4" max="4" width="18" style="2" customWidth="1"/>
    <col min="5" max="5" width="9" style="22"/>
    <col min="6" max="6" width="60.85546875" style="2" customWidth="1"/>
    <col min="7" max="16384" width="9" style="2"/>
  </cols>
  <sheetData>
    <row r="1" spans="1:6">
      <c r="A1" s="651" t="s">
        <v>0</v>
      </c>
      <c r="B1" s="651"/>
      <c r="C1" s="651" t="s">
        <v>1</v>
      </c>
      <c r="D1" s="651"/>
      <c r="E1" s="1" t="s">
        <v>2</v>
      </c>
      <c r="F1" s="1" t="s">
        <v>3</v>
      </c>
    </row>
    <row r="2" spans="1:6">
      <c r="A2" s="3" t="s">
        <v>4</v>
      </c>
      <c r="B2" s="4"/>
      <c r="C2" s="652"/>
      <c r="D2" s="653"/>
      <c r="E2" s="5"/>
      <c r="F2" s="6"/>
    </row>
    <row r="3" spans="1:6">
      <c r="A3" s="7" t="s">
        <v>5</v>
      </c>
      <c r="B3" s="8"/>
      <c r="C3" s="654" t="s">
        <v>1108</v>
      </c>
      <c r="D3" s="655"/>
      <c r="E3" s="5"/>
      <c r="F3" s="6" t="s">
        <v>1109</v>
      </c>
    </row>
    <row r="4" spans="1:6">
      <c r="A4" s="9" t="s">
        <v>6</v>
      </c>
      <c r="B4" s="10"/>
      <c r="C4" s="9"/>
      <c r="D4" s="8"/>
      <c r="E4" s="5"/>
      <c r="F4" s="6"/>
    </row>
    <row r="5" spans="1:6">
      <c r="A5" s="9"/>
      <c r="B5" s="10" t="s">
        <v>7</v>
      </c>
      <c r="C5" s="65" t="s">
        <v>1008</v>
      </c>
      <c r="D5" s="11"/>
      <c r="E5" s="5"/>
      <c r="F5" s="6"/>
    </row>
    <row r="6" spans="1:6">
      <c r="A6" s="9"/>
      <c r="B6" s="10" t="s">
        <v>8</v>
      </c>
      <c r="C6" s="65" t="s">
        <v>1016</v>
      </c>
      <c r="D6" s="11"/>
      <c r="E6" s="5"/>
      <c r="F6" s="6"/>
    </row>
    <row r="7" spans="1:6">
      <c r="A7" s="9"/>
      <c r="B7" s="10" t="s">
        <v>9</v>
      </c>
      <c r="C7" s="7">
        <v>12</v>
      </c>
      <c r="D7" s="11" t="s">
        <v>10</v>
      </c>
      <c r="E7" s="5">
        <v>1</v>
      </c>
      <c r="F7" s="12"/>
    </row>
    <row r="8" spans="1:6">
      <c r="A8" s="9"/>
      <c r="B8" s="10" t="s">
        <v>11</v>
      </c>
      <c r="C8" s="7">
        <v>3937</v>
      </c>
      <c r="D8" s="11" t="s">
        <v>12</v>
      </c>
      <c r="E8" s="5">
        <v>1</v>
      </c>
      <c r="F8" s="6" t="s">
        <v>13</v>
      </c>
    </row>
    <row r="9" spans="1:6">
      <c r="A9" s="9"/>
      <c r="B9" s="10" t="s">
        <v>14</v>
      </c>
      <c r="C9" s="7">
        <v>175000</v>
      </c>
      <c r="D9" s="11" t="s">
        <v>15</v>
      </c>
      <c r="E9" s="5">
        <v>2</v>
      </c>
      <c r="F9" s="6" t="s">
        <v>73</v>
      </c>
    </row>
    <row r="10" spans="1:6">
      <c r="A10" s="9"/>
      <c r="B10" s="10" t="s">
        <v>16</v>
      </c>
      <c r="C10" s="7">
        <v>24</v>
      </c>
      <c r="D10" s="11"/>
      <c r="E10" s="5">
        <v>1</v>
      </c>
      <c r="F10" s="6"/>
    </row>
    <row r="11" spans="1:6">
      <c r="A11" s="9"/>
      <c r="B11" s="10" t="s">
        <v>17</v>
      </c>
      <c r="C11" s="7">
        <v>20</v>
      </c>
      <c r="D11" s="11"/>
      <c r="E11" s="5">
        <v>3</v>
      </c>
      <c r="F11" s="6"/>
    </row>
    <row r="12" spans="1:6">
      <c r="A12" s="9"/>
      <c r="B12" s="10" t="s">
        <v>18</v>
      </c>
      <c r="C12" s="7">
        <v>8</v>
      </c>
      <c r="D12" s="11" t="s">
        <v>19</v>
      </c>
      <c r="E12" s="5">
        <v>1</v>
      </c>
      <c r="F12" s="6"/>
    </row>
    <row r="13" spans="1:6">
      <c r="A13" s="9"/>
      <c r="B13" s="10" t="s">
        <v>20</v>
      </c>
      <c r="C13" s="7">
        <v>90.9</v>
      </c>
      <c r="D13" s="11" t="s">
        <v>21</v>
      </c>
      <c r="E13" s="5">
        <v>1</v>
      </c>
      <c r="F13" s="6" t="s">
        <v>22</v>
      </c>
    </row>
    <row r="14" spans="1:6">
      <c r="A14" s="9"/>
      <c r="B14" s="10" t="s">
        <v>23</v>
      </c>
      <c r="C14" s="7">
        <v>3655</v>
      </c>
      <c r="D14" s="11" t="s">
        <v>24</v>
      </c>
      <c r="E14" s="5">
        <v>1</v>
      </c>
      <c r="F14" s="6" t="s">
        <v>25</v>
      </c>
    </row>
    <row r="15" spans="1:6">
      <c r="A15" s="9"/>
      <c r="B15" s="10"/>
      <c r="C15" s="7"/>
      <c r="D15" s="11"/>
      <c r="E15" s="5"/>
      <c r="F15" s="6"/>
    </row>
    <row r="16" spans="1:6">
      <c r="A16" s="9" t="s">
        <v>26</v>
      </c>
      <c r="B16" s="10"/>
      <c r="C16" s="7"/>
      <c r="D16" s="11"/>
      <c r="E16" s="5"/>
      <c r="F16" s="6"/>
    </row>
    <row r="17" spans="1:6" ht="47.25">
      <c r="A17" s="9"/>
      <c r="B17" s="10" t="s">
        <v>27</v>
      </c>
      <c r="C17" s="7">
        <v>538.9</v>
      </c>
      <c r="D17" s="11" t="s">
        <v>28</v>
      </c>
      <c r="E17" s="5">
        <v>1</v>
      </c>
      <c r="F17" s="6" t="s">
        <v>29</v>
      </c>
    </row>
    <row r="18" spans="1:6" ht="31.5">
      <c r="A18" s="9"/>
      <c r="B18" s="10" t="s">
        <v>30</v>
      </c>
      <c r="C18" s="7">
        <v>0.5</v>
      </c>
      <c r="D18" s="11" t="s">
        <v>31</v>
      </c>
      <c r="E18" s="5">
        <v>1</v>
      </c>
      <c r="F18" s="6" t="s">
        <v>32</v>
      </c>
    </row>
    <row r="19" spans="1:6" ht="31.5">
      <c r="A19" s="9"/>
      <c r="B19" s="13" t="s">
        <v>33</v>
      </c>
      <c r="C19" s="7">
        <v>1.5</v>
      </c>
      <c r="D19" s="11" t="s">
        <v>31</v>
      </c>
      <c r="E19" s="5">
        <v>1</v>
      </c>
      <c r="F19" s="6" t="s">
        <v>1110</v>
      </c>
    </row>
    <row r="20" spans="1:6">
      <c r="A20" s="9"/>
      <c r="B20" s="13" t="s">
        <v>34</v>
      </c>
      <c r="C20" s="7">
        <v>30.26</v>
      </c>
      <c r="D20" s="11" t="s">
        <v>35</v>
      </c>
      <c r="E20" s="5">
        <v>1</v>
      </c>
      <c r="F20" s="6" t="s">
        <v>36</v>
      </c>
    </row>
    <row r="21" spans="1:6">
      <c r="A21" s="9"/>
      <c r="B21" s="13" t="s">
        <v>37</v>
      </c>
      <c r="C21" s="7"/>
      <c r="D21" s="11" t="s">
        <v>28</v>
      </c>
      <c r="E21" s="5"/>
      <c r="F21" s="6"/>
    </row>
    <row r="22" spans="1:6">
      <c r="A22" s="9"/>
      <c r="B22" s="13" t="s">
        <v>38</v>
      </c>
      <c r="C22" s="7"/>
      <c r="D22" s="11" t="s">
        <v>39</v>
      </c>
      <c r="E22" s="5"/>
      <c r="F22" s="6"/>
    </row>
    <row r="23" spans="1:6">
      <c r="A23" s="9"/>
      <c r="B23" s="13" t="s">
        <v>40</v>
      </c>
      <c r="C23" s="7">
        <v>1</v>
      </c>
      <c r="D23" s="11" t="s">
        <v>41</v>
      </c>
      <c r="E23" s="5"/>
      <c r="F23" s="6" t="s">
        <v>42</v>
      </c>
    </row>
    <row r="24" spans="1:6">
      <c r="A24" s="9"/>
      <c r="B24" s="13" t="s">
        <v>43</v>
      </c>
      <c r="C24" s="7"/>
      <c r="D24" s="11" t="s">
        <v>41</v>
      </c>
      <c r="E24" s="5"/>
      <c r="F24" s="6"/>
    </row>
    <row r="25" spans="1:6">
      <c r="A25" s="9"/>
      <c r="B25" s="10" t="s">
        <v>44</v>
      </c>
      <c r="C25" s="7">
        <v>1</v>
      </c>
      <c r="D25" s="11" t="s">
        <v>41</v>
      </c>
      <c r="E25" s="5"/>
      <c r="F25" s="6"/>
    </row>
    <row r="26" spans="1:6">
      <c r="A26" s="9"/>
      <c r="B26" s="10" t="s">
        <v>45</v>
      </c>
      <c r="C26" s="7"/>
      <c r="D26" s="11" t="s">
        <v>41</v>
      </c>
      <c r="E26" s="5"/>
      <c r="F26" s="6"/>
    </row>
    <row r="27" spans="1:6">
      <c r="A27" s="9"/>
      <c r="B27" s="10"/>
      <c r="C27" s="7"/>
      <c r="D27" s="11"/>
      <c r="E27" s="5"/>
      <c r="F27" s="6"/>
    </row>
    <row r="28" spans="1:6">
      <c r="A28" s="9" t="s">
        <v>46</v>
      </c>
      <c r="B28" s="10"/>
      <c r="C28" s="7"/>
      <c r="D28" s="11"/>
      <c r="E28" s="5"/>
      <c r="F28" s="6"/>
    </row>
    <row r="29" spans="1:6">
      <c r="A29" s="9"/>
      <c r="B29" s="10" t="s">
        <v>47</v>
      </c>
      <c r="C29" s="7"/>
      <c r="D29" s="11" t="s">
        <v>48</v>
      </c>
      <c r="E29" s="5"/>
      <c r="F29" s="6"/>
    </row>
    <row r="30" spans="1:6">
      <c r="A30" s="9"/>
      <c r="B30" s="13" t="s">
        <v>49</v>
      </c>
      <c r="C30" s="7">
        <v>223</v>
      </c>
      <c r="D30" s="11" t="s">
        <v>50</v>
      </c>
      <c r="E30" s="5"/>
      <c r="F30" s="6" t="s">
        <v>51</v>
      </c>
    </row>
    <row r="31" spans="1:6">
      <c r="A31" s="9"/>
      <c r="B31" s="13" t="s">
        <v>52</v>
      </c>
      <c r="C31" s="7"/>
      <c r="D31" s="11" t="s">
        <v>50</v>
      </c>
      <c r="E31" s="5"/>
      <c r="F31" s="6"/>
    </row>
    <row r="32" spans="1:6">
      <c r="A32" s="9"/>
      <c r="B32" s="13" t="s">
        <v>53</v>
      </c>
      <c r="C32" s="7"/>
      <c r="D32" s="11" t="s">
        <v>41</v>
      </c>
      <c r="E32" s="5"/>
      <c r="F32" s="6"/>
    </row>
    <row r="33" spans="1:6">
      <c r="A33" s="7"/>
      <c r="B33" s="8"/>
      <c r="C33" s="7"/>
      <c r="D33" s="8"/>
      <c r="E33" s="5"/>
      <c r="F33" s="6"/>
    </row>
    <row r="34" spans="1:6">
      <c r="A34" s="9" t="s">
        <v>54</v>
      </c>
      <c r="B34" s="10"/>
      <c r="C34" s="7"/>
      <c r="D34" s="11"/>
      <c r="E34" s="5"/>
      <c r="F34" s="6"/>
    </row>
    <row r="35" spans="1:6">
      <c r="A35" s="9"/>
      <c r="B35" s="10" t="s">
        <v>55</v>
      </c>
      <c r="C35" s="7">
        <v>32</v>
      </c>
      <c r="D35" s="11" t="s">
        <v>56</v>
      </c>
      <c r="E35" s="5">
        <v>1</v>
      </c>
      <c r="F35" s="6"/>
    </row>
    <row r="36" spans="1:6">
      <c r="A36" s="9"/>
      <c r="B36" s="13" t="s">
        <v>57</v>
      </c>
      <c r="C36" s="7"/>
      <c r="D36" s="11"/>
      <c r="E36" s="5"/>
      <c r="F36" s="6"/>
    </row>
    <row r="37" spans="1:6">
      <c r="A37" s="9"/>
      <c r="B37" s="14" t="s">
        <v>58</v>
      </c>
      <c r="C37" s="15"/>
      <c r="D37" s="11" t="s">
        <v>59</v>
      </c>
      <c r="E37" s="5"/>
      <c r="F37" s="6"/>
    </row>
    <row r="38" spans="1:6">
      <c r="A38" s="9"/>
      <c r="B38" s="14" t="s">
        <v>60</v>
      </c>
      <c r="C38" s="15"/>
      <c r="D38" s="11" t="s">
        <v>59</v>
      </c>
      <c r="E38" s="5"/>
      <c r="F38" s="6"/>
    </row>
    <row r="39" spans="1:6">
      <c r="A39" s="9"/>
      <c r="B39" s="14" t="s">
        <v>61</v>
      </c>
      <c r="C39" s="15"/>
      <c r="D39" s="11" t="s">
        <v>59</v>
      </c>
      <c r="E39" s="5"/>
      <c r="F39" s="6"/>
    </row>
    <row r="40" spans="1:6">
      <c r="A40" s="9"/>
      <c r="B40" s="14" t="s">
        <v>62</v>
      </c>
      <c r="C40" s="15"/>
      <c r="D40" s="11" t="s">
        <v>59</v>
      </c>
      <c r="E40" s="5"/>
      <c r="F40" s="6"/>
    </row>
    <row r="41" spans="1:6">
      <c r="A41" s="9"/>
      <c r="B41" s="14" t="s">
        <v>63</v>
      </c>
      <c r="C41" s="15"/>
      <c r="D41" s="11" t="s">
        <v>59</v>
      </c>
      <c r="E41" s="5"/>
      <c r="F41" s="6"/>
    </row>
    <row r="42" spans="1:6">
      <c r="A42" s="9"/>
      <c r="B42" s="14" t="s">
        <v>64</v>
      </c>
      <c r="C42" s="15"/>
      <c r="D42" s="11" t="s">
        <v>59</v>
      </c>
      <c r="E42" s="5"/>
      <c r="F42" s="6"/>
    </row>
    <row r="43" spans="1:6">
      <c r="A43" s="16"/>
      <c r="B43" s="17" t="s">
        <v>65</v>
      </c>
      <c r="C43" s="18"/>
      <c r="D43" s="19" t="s">
        <v>59</v>
      </c>
      <c r="E43" s="5"/>
      <c r="F43" s="6"/>
    </row>
    <row r="44" spans="1:6">
      <c r="A44" s="647" t="s">
        <v>66</v>
      </c>
      <c r="B44" s="647"/>
      <c r="C44" s="656" t="s">
        <v>67</v>
      </c>
      <c r="D44" s="657"/>
      <c r="E44" s="657"/>
      <c r="F44" s="658"/>
    </row>
    <row r="45" spans="1:6">
      <c r="A45" s="647" t="s">
        <v>68</v>
      </c>
      <c r="B45" s="647"/>
      <c r="C45" s="648"/>
      <c r="D45" s="649"/>
      <c r="E45" s="649"/>
      <c r="F45" s="650"/>
    </row>
    <row r="46" spans="1:6">
      <c r="A46" s="20"/>
      <c r="B46" s="20"/>
      <c r="C46" s="20"/>
      <c r="D46" s="20"/>
      <c r="E46" s="21"/>
      <c r="F46" s="20"/>
    </row>
    <row r="47" spans="1:6">
      <c r="A47" s="2" t="s">
        <v>69</v>
      </c>
    </row>
    <row r="48" spans="1:6">
      <c r="A48" s="646" t="s">
        <v>70</v>
      </c>
      <c r="B48" s="646"/>
      <c r="C48" s="646"/>
      <c r="D48" s="646"/>
      <c r="E48" s="646"/>
      <c r="F48" s="646"/>
    </row>
    <row r="49" spans="1:6">
      <c r="A49" s="646" t="s">
        <v>71</v>
      </c>
      <c r="B49" s="646"/>
      <c r="C49" s="646"/>
      <c r="D49" s="646"/>
      <c r="E49" s="646"/>
      <c r="F49" s="646"/>
    </row>
    <row r="50" spans="1:6">
      <c r="A50" s="646" t="s">
        <v>72</v>
      </c>
      <c r="B50" s="646"/>
      <c r="C50" s="646"/>
      <c r="D50" s="646"/>
      <c r="E50" s="646"/>
      <c r="F50" s="646"/>
    </row>
    <row r="51" spans="1:6">
      <c r="A51" s="646"/>
      <c r="B51" s="646"/>
      <c r="C51" s="646"/>
      <c r="D51" s="646"/>
      <c r="E51" s="646"/>
      <c r="F51" s="646"/>
    </row>
    <row r="52" spans="1:6">
      <c r="A52" s="646"/>
      <c r="B52" s="646"/>
      <c r="C52" s="646"/>
      <c r="D52" s="646"/>
      <c r="E52" s="646"/>
      <c r="F52" s="646"/>
    </row>
    <row r="53" spans="1:6">
      <c r="A53" s="646"/>
      <c r="B53" s="646"/>
      <c r="C53" s="646"/>
      <c r="D53" s="646"/>
      <c r="E53" s="646"/>
      <c r="F53" s="646"/>
    </row>
    <row r="54" spans="1:6">
      <c r="A54" s="646"/>
      <c r="B54" s="646"/>
      <c r="C54" s="646"/>
      <c r="D54" s="646"/>
      <c r="E54" s="646"/>
      <c r="F54" s="646"/>
    </row>
    <row r="55" spans="1:6">
      <c r="A55" s="646"/>
      <c r="B55" s="646"/>
      <c r="C55" s="646"/>
      <c r="D55" s="646"/>
      <c r="E55" s="646"/>
      <c r="F55" s="646"/>
    </row>
    <row r="56" spans="1:6">
      <c r="A56" s="646"/>
      <c r="B56" s="646"/>
      <c r="C56" s="646"/>
      <c r="D56" s="646"/>
      <c r="E56" s="646"/>
      <c r="F56" s="646"/>
    </row>
    <row r="57" spans="1:6">
      <c r="A57" s="646"/>
      <c r="B57" s="646"/>
      <c r="C57" s="646"/>
      <c r="D57" s="646"/>
      <c r="E57" s="646"/>
      <c r="F57" s="646"/>
    </row>
  </sheetData>
  <mergeCells count="18">
    <mergeCell ref="A1:B1"/>
    <mergeCell ref="C1:D1"/>
    <mergeCell ref="C2:D2"/>
    <mergeCell ref="C3:D3"/>
    <mergeCell ref="A44:B44"/>
    <mergeCell ref="C44:F44"/>
    <mergeCell ref="A57:F57"/>
    <mergeCell ref="A45:B45"/>
    <mergeCell ref="C45:F45"/>
    <mergeCell ref="A48:F48"/>
    <mergeCell ref="A49:F49"/>
    <mergeCell ref="A50:F50"/>
    <mergeCell ref="A51:F51"/>
    <mergeCell ref="A52:F52"/>
    <mergeCell ref="A53:F53"/>
    <mergeCell ref="A54:F54"/>
    <mergeCell ref="A55:F55"/>
    <mergeCell ref="A56:F56"/>
  </mergeCells>
  <phoneticPr fontId="28"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AML58"/>
  <sheetViews>
    <sheetView workbookViewId="0">
      <selection sqref="A1:B1"/>
    </sheetView>
  </sheetViews>
  <sheetFormatPr defaultColWidth="7.7109375" defaultRowHeight="15.75"/>
  <cols>
    <col min="1" max="1" width="7.7109375" style="321"/>
    <col min="2" max="2" width="29.42578125" style="322" customWidth="1"/>
    <col min="3" max="3" width="9.42578125" style="322" customWidth="1"/>
    <col min="4" max="4" width="7.7109375" style="322"/>
    <col min="5" max="5" width="7.7109375" style="323"/>
    <col min="6" max="6" width="17.42578125" style="323" bestFit="1" customWidth="1"/>
    <col min="7" max="7" width="51.7109375" style="322" customWidth="1"/>
    <col min="8" max="1026" width="7.7109375" style="321"/>
    <col min="1027" max="16384" width="7.7109375" style="320"/>
  </cols>
  <sheetData>
    <row r="1" spans="1:7">
      <c r="A1" s="725" t="s">
        <v>1391</v>
      </c>
      <c r="B1" s="725"/>
      <c r="C1" s="725" t="s">
        <v>1392</v>
      </c>
      <c r="D1" s="725"/>
      <c r="E1" s="347" t="s">
        <v>1393</v>
      </c>
      <c r="F1" s="347" t="s">
        <v>1208</v>
      </c>
      <c r="G1" s="347" t="s">
        <v>1394</v>
      </c>
    </row>
    <row r="2" spans="1:7">
      <c r="A2" s="345" t="s">
        <v>1395</v>
      </c>
      <c r="B2" s="344"/>
      <c r="C2" s="726"/>
      <c r="D2" s="726"/>
      <c r="E2" s="327"/>
      <c r="F2" s="327"/>
      <c r="G2" s="326"/>
    </row>
    <row r="3" spans="1:7" ht="31.5">
      <c r="A3" s="336" t="s">
        <v>1396</v>
      </c>
      <c r="B3" s="339"/>
      <c r="C3" s="727" t="s">
        <v>2146</v>
      </c>
      <c r="D3" s="727"/>
      <c r="E3" s="320">
        <v>8</v>
      </c>
      <c r="F3" s="327"/>
      <c r="G3" s="326" t="s">
        <v>2145</v>
      </c>
    </row>
    <row r="4" spans="1:7">
      <c r="A4" s="335" t="s">
        <v>1398</v>
      </c>
      <c r="B4" s="338"/>
      <c r="C4" s="335"/>
      <c r="D4" s="339"/>
      <c r="E4" s="320"/>
      <c r="F4" s="340"/>
      <c r="G4" s="326"/>
    </row>
    <row r="5" spans="1:7">
      <c r="A5" s="335"/>
      <c r="B5" s="338" t="s">
        <v>1399</v>
      </c>
      <c r="C5" s="336" t="s">
        <v>1512</v>
      </c>
      <c r="D5" s="332"/>
      <c r="E5" s="320"/>
      <c r="F5" s="340"/>
      <c r="G5" s="340"/>
    </row>
    <row r="6" spans="1:7">
      <c r="A6" s="335"/>
      <c r="B6" s="338" t="s">
        <v>1102</v>
      </c>
      <c r="C6" s="343" t="s">
        <v>2144</v>
      </c>
      <c r="D6" s="332"/>
      <c r="E6" s="320" t="s">
        <v>390</v>
      </c>
      <c r="F6" s="340"/>
      <c r="G6" s="340" t="s">
        <v>2143</v>
      </c>
    </row>
    <row r="7" spans="1:7">
      <c r="A7" s="335"/>
      <c r="B7" s="338" t="s">
        <v>1402</v>
      </c>
      <c r="C7" s="320">
        <f>2015-1951</f>
        <v>64</v>
      </c>
      <c r="D7" s="332" t="s">
        <v>10</v>
      </c>
      <c r="E7" s="320">
        <v>3</v>
      </c>
      <c r="F7" s="340">
        <v>4</v>
      </c>
      <c r="G7" s="340" t="s">
        <v>2142</v>
      </c>
    </row>
    <row r="8" spans="1:7">
      <c r="A8" s="335"/>
      <c r="B8" s="338" t="s">
        <v>1403</v>
      </c>
      <c r="C8" s="320">
        <v>5100</v>
      </c>
      <c r="D8" s="332" t="s">
        <v>12</v>
      </c>
      <c r="E8" s="320">
        <v>3</v>
      </c>
      <c r="F8" s="340">
        <v>4</v>
      </c>
      <c r="G8" s="340"/>
    </row>
    <row r="9" spans="1:7">
      <c r="A9" s="335"/>
      <c r="B9" s="338" t="s">
        <v>1404</v>
      </c>
      <c r="C9" s="320">
        <v>1500000</v>
      </c>
      <c r="D9" s="332" t="s">
        <v>15</v>
      </c>
      <c r="E9" s="320"/>
      <c r="F9" s="340"/>
      <c r="G9" s="340">
        <v>2</v>
      </c>
    </row>
    <row r="10" spans="1:7">
      <c r="A10" s="335"/>
      <c r="B10" s="338" t="s">
        <v>1405</v>
      </c>
      <c r="C10" s="320">
        <v>500</v>
      </c>
      <c r="D10" s="332"/>
      <c r="E10" s="320" t="s">
        <v>2141</v>
      </c>
      <c r="F10" s="340"/>
      <c r="G10" s="340" t="s">
        <v>2140</v>
      </c>
    </row>
    <row r="11" spans="1:7">
      <c r="A11" s="335"/>
      <c r="B11" s="338" t="s">
        <v>1407</v>
      </c>
      <c r="C11" s="320"/>
      <c r="D11" s="332"/>
      <c r="E11" s="320"/>
      <c r="F11" s="340"/>
      <c r="G11" s="340"/>
    </row>
    <row r="12" spans="1:7">
      <c r="A12" s="335"/>
      <c r="B12" s="338" t="s">
        <v>1408</v>
      </c>
      <c r="C12" s="320">
        <v>4.5</v>
      </c>
      <c r="D12" s="332" t="s">
        <v>19</v>
      </c>
      <c r="E12" s="320">
        <v>8</v>
      </c>
      <c r="F12" s="340"/>
      <c r="G12" s="340"/>
    </row>
    <row r="13" spans="1:7">
      <c r="A13" s="335"/>
      <c r="B13" s="338" t="s">
        <v>1409</v>
      </c>
      <c r="C13" s="320"/>
      <c r="D13" s="332" t="s">
        <v>21</v>
      </c>
      <c r="E13" s="320"/>
      <c r="F13" s="340"/>
      <c r="G13" s="340"/>
    </row>
    <row r="14" spans="1:7">
      <c r="A14" s="335"/>
      <c r="B14" s="338" t="s">
        <v>1410</v>
      </c>
      <c r="C14" s="415">
        <v>2500</v>
      </c>
      <c r="D14" s="332" t="s">
        <v>24</v>
      </c>
      <c r="E14" s="320">
        <v>8</v>
      </c>
      <c r="F14" s="340"/>
      <c r="G14" s="340" t="s">
        <v>2139</v>
      </c>
    </row>
    <row r="15" spans="1:7">
      <c r="A15" s="335"/>
      <c r="B15" s="338"/>
      <c r="C15" s="320"/>
      <c r="D15" s="332"/>
      <c r="E15" s="320"/>
      <c r="F15" s="340"/>
      <c r="G15" s="340"/>
    </row>
    <row r="16" spans="1:7">
      <c r="A16" s="335" t="s">
        <v>1411</v>
      </c>
      <c r="B16" s="338"/>
      <c r="C16" s="320"/>
      <c r="D16" s="332"/>
      <c r="E16" s="320"/>
      <c r="F16" s="340"/>
      <c r="G16" s="340"/>
    </row>
    <row r="17" spans="1:10">
      <c r="A17" s="335"/>
      <c r="B17" s="338" t="s">
        <v>1412</v>
      </c>
      <c r="C17" s="320">
        <v>225</v>
      </c>
      <c r="D17" s="332" t="s">
        <v>28</v>
      </c>
      <c r="E17" s="320"/>
      <c r="F17" s="340">
        <v>6</v>
      </c>
      <c r="G17" s="340" t="s">
        <v>2138</v>
      </c>
    </row>
    <row r="18" spans="1:10">
      <c r="A18" s="335"/>
      <c r="B18" s="338" t="s">
        <v>1413</v>
      </c>
      <c r="C18" s="320">
        <v>0.43</v>
      </c>
      <c r="D18" s="332" t="s">
        <v>31</v>
      </c>
      <c r="E18" s="320"/>
      <c r="F18" s="340" t="s">
        <v>2137</v>
      </c>
      <c r="G18" s="340" t="s">
        <v>2136</v>
      </c>
      <c r="I18" s="321">
        <v>0.3</v>
      </c>
      <c r="J18" s="321" t="s">
        <v>2135</v>
      </c>
    </row>
    <row r="19" spans="1:10">
      <c r="A19" s="335"/>
      <c r="B19" s="337" t="s">
        <v>1414</v>
      </c>
      <c r="C19" s="336"/>
      <c r="D19" s="332" t="s">
        <v>31</v>
      </c>
      <c r="E19" s="320"/>
      <c r="F19" s="340"/>
      <c r="G19" s="340"/>
      <c r="I19" s="321">
        <v>0.7</v>
      </c>
      <c r="J19" s="321" t="s">
        <v>2134</v>
      </c>
    </row>
    <row r="20" spans="1:10">
      <c r="A20" s="335"/>
      <c r="B20" s="337" t="s">
        <v>1415</v>
      </c>
      <c r="C20" s="336">
        <v>0</v>
      </c>
      <c r="D20" s="332" t="s">
        <v>35</v>
      </c>
      <c r="E20" s="320"/>
      <c r="F20" s="327"/>
      <c r="G20" s="326"/>
      <c r="I20" s="414">
        <f>I18/I19</f>
        <v>0.4285714285714286</v>
      </c>
      <c r="J20" s="321" t="s">
        <v>2133</v>
      </c>
    </row>
    <row r="21" spans="1:10">
      <c r="A21" s="335"/>
      <c r="B21" s="337" t="s">
        <v>1416</v>
      </c>
      <c r="C21" s="336">
        <v>0</v>
      </c>
      <c r="D21" s="332" t="s">
        <v>28</v>
      </c>
      <c r="E21" s="320"/>
      <c r="F21" s="327"/>
      <c r="G21" s="410"/>
    </row>
    <row r="22" spans="1:10">
      <c r="A22" s="335"/>
      <c r="B22" s="337" t="s">
        <v>1417</v>
      </c>
      <c r="C22" s="336">
        <v>0</v>
      </c>
      <c r="D22" s="332" t="s">
        <v>39</v>
      </c>
      <c r="E22" s="320"/>
      <c r="F22" s="327"/>
      <c r="G22" s="410"/>
    </row>
    <row r="23" spans="1:10">
      <c r="A23" s="335"/>
      <c r="B23" s="337" t="s">
        <v>1418</v>
      </c>
      <c r="C23" s="336">
        <v>0</v>
      </c>
      <c r="D23" s="332" t="s">
        <v>41</v>
      </c>
      <c r="E23" s="320"/>
      <c r="F23" s="327"/>
      <c r="G23" s="410"/>
    </row>
    <row r="24" spans="1:10">
      <c r="A24" s="335"/>
      <c r="B24" s="337" t="s">
        <v>1420</v>
      </c>
      <c r="C24" s="336">
        <v>0</v>
      </c>
      <c r="D24" s="332" t="s">
        <v>41</v>
      </c>
      <c r="E24" s="320"/>
      <c r="F24" s="327"/>
      <c r="G24" s="326"/>
    </row>
    <row r="25" spans="1:10" ht="94.5">
      <c r="A25" s="335"/>
      <c r="B25" s="338" t="s">
        <v>1421</v>
      </c>
      <c r="C25" s="336">
        <v>0</v>
      </c>
      <c r="D25" s="332" t="s">
        <v>41</v>
      </c>
      <c r="E25" s="327"/>
      <c r="F25" s="327" t="s">
        <v>2132</v>
      </c>
      <c r="G25" s="326" t="s">
        <v>2131</v>
      </c>
    </row>
    <row r="26" spans="1:10">
      <c r="A26" s="335"/>
      <c r="B26" s="338" t="s">
        <v>1422</v>
      </c>
      <c r="C26" s="336">
        <v>0</v>
      </c>
      <c r="D26" s="332" t="s">
        <v>41</v>
      </c>
      <c r="E26" s="327"/>
      <c r="F26" s="327"/>
      <c r="G26" s="326"/>
    </row>
    <row r="27" spans="1:10">
      <c r="A27" s="335"/>
      <c r="B27" s="338"/>
      <c r="C27" s="336"/>
      <c r="D27" s="332"/>
      <c r="E27" s="327"/>
      <c r="F27" s="327"/>
      <c r="G27" s="326"/>
    </row>
    <row r="28" spans="1:10">
      <c r="A28" s="335" t="s">
        <v>1423</v>
      </c>
      <c r="B28" s="338"/>
      <c r="C28" s="336"/>
      <c r="D28" s="332"/>
      <c r="E28" s="327"/>
      <c r="F28" s="327"/>
      <c r="G28" s="326"/>
    </row>
    <row r="29" spans="1:10">
      <c r="A29" s="335"/>
      <c r="B29" s="338" t="s">
        <v>1424</v>
      </c>
      <c r="C29" s="336" t="s">
        <v>2084</v>
      </c>
      <c r="D29" s="332" t="s">
        <v>48</v>
      </c>
      <c r="E29" s="327"/>
      <c r="F29" s="327"/>
      <c r="G29" s="326"/>
    </row>
    <row r="30" spans="1:10">
      <c r="A30" s="335"/>
      <c r="B30" s="337" t="s">
        <v>1425</v>
      </c>
      <c r="C30" s="336"/>
      <c r="D30" s="332" t="s">
        <v>50</v>
      </c>
      <c r="E30" s="327"/>
      <c r="F30" s="327"/>
      <c r="G30" s="326"/>
    </row>
    <row r="31" spans="1:10">
      <c r="A31" s="335"/>
      <c r="B31" s="337" t="s">
        <v>1426</v>
      </c>
      <c r="C31" s="336"/>
      <c r="D31" s="332" t="s">
        <v>50</v>
      </c>
      <c r="E31" s="327"/>
      <c r="F31" s="327"/>
      <c r="G31" s="326"/>
    </row>
    <row r="32" spans="1:10">
      <c r="A32" s="335"/>
      <c r="B32" s="337" t="s">
        <v>1427</v>
      </c>
      <c r="C32" s="336" t="s">
        <v>2084</v>
      </c>
      <c r="D32" s="332" t="s">
        <v>41</v>
      </c>
      <c r="E32" s="327"/>
      <c r="F32" s="327"/>
      <c r="G32" s="326"/>
    </row>
    <row r="33" spans="1:7">
      <c r="A33" s="336"/>
      <c r="B33" s="339"/>
      <c r="C33" s="336"/>
      <c r="D33" s="339"/>
      <c r="E33" s="327"/>
      <c r="F33" s="327"/>
      <c r="G33" s="326"/>
    </row>
    <row r="34" spans="1:7">
      <c r="A34" s="335" t="s">
        <v>1428</v>
      </c>
      <c r="B34" s="338"/>
      <c r="C34" s="336"/>
      <c r="D34" s="332"/>
      <c r="E34" s="327"/>
      <c r="F34" s="327"/>
      <c r="G34" s="326"/>
    </row>
    <row r="35" spans="1:7">
      <c r="A35" s="335"/>
      <c r="B35" s="338" t="s">
        <v>1429</v>
      </c>
      <c r="C35" s="336">
        <v>27</v>
      </c>
      <c r="D35" s="332" t="s">
        <v>56</v>
      </c>
      <c r="E35" s="327">
        <v>3</v>
      </c>
      <c r="F35" s="327">
        <v>4</v>
      </c>
      <c r="G35" s="326"/>
    </row>
    <row r="36" spans="1:7">
      <c r="A36" s="335"/>
      <c r="B36" s="337" t="s">
        <v>1431</v>
      </c>
      <c r="C36" s="336"/>
      <c r="D36" s="332"/>
      <c r="E36" s="327"/>
      <c r="F36" s="327"/>
      <c r="G36" s="326"/>
    </row>
    <row r="37" spans="1:7">
      <c r="A37" s="335"/>
      <c r="B37" s="334" t="s">
        <v>58</v>
      </c>
      <c r="C37" s="333"/>
      <c r="D37" s="332" t="s">
        <v>59</v>
      </c>
      <c r="E37" s="327"/>
      <c r="F37" s="327"/>
      <c r="G37" s="326"/>
    </row>
    <row r="38" spans="1:7">
      <c r="A38" s="335"/>
      <c r="B38" s="334" t="s">
        <v>60</v>
      </c>
      <c r="C38" s="333"/>
      <c r="D38" s="332" t="s">
        <v>59</v>
      </c>
      <c r="E38" s="327"/>
      <c r="F38" s="327"/>
      <c r="G38" s="326"/>
    </row>
    <row r="39" spans="1:7">
      <c r="A39" s="335"/>
      <c r="B39" s="334" t="s">
        <v>61</v>
      </c>
      <c r="C39" s="333"/>
      <c r="D39" s="332" t="s">
        <v>59</v>
      </c>
      <c r="E39" s="327"/>
      <c r="F39" s="327"/>
      <c r="G39" s="326"/>
    </row>
    <row r="40" spans="1:7">
      <c r="A40" s="335"/>
      <c r="B40" s="334" t="s">
        <v>62</v>
      </c>
      <c r="C40" s="333"/>
      <c r="D40" s="332" t="s">
        <v>59</v>
      </c>
      <c r="E40" s="327"/>
      <c r="F40" s="327"/>
      <c r="G40" s="326"/>
    </row>
    <row r="41" spans="1:7">
      <c r="A41" s="335"/>
      <c r="B41" s="334" t="s">
        <v>63</v>
      </c>
      <c r="C41" s="333"/>
      <c r="D41" s="332" t="s">
        <v>59</v>
      </c>
      <c r="E41" s="327"/>
      <c r="F41" s="327"/>
      <c r="G41" s="326"/>
    </row>
    <row r="42" spans="1:7">
      <c r="A42" s="335"/>
      <c r="B42" s="334" t="s">
        <v>64</v>
      </c>
      <c r="C42" s="333"/>
      <c r="D42" s="332" t="s">
        <v>59</v>
      </c>
      <c r="E42" s="327"/>
      <c r="F42" s="327"/>
      <c r="G42" s="326"/>
    </row>
    <row r="43" spans="1:7">
      <c r="A43" s="331"/>
      <c r="B43" s="330" t="s">
        <v>65</v>
      </c>
      <c r="C43" s="329"/>
      <c r="D43" s="328" t="s">
        <v>59</v>
      </c>
      <c r="E43" s="327"/>
      <c r="F43" s="327"/>
      <c r="G43" s="326"/>
    </row>
    <row r="44" spans="1:7">
      <c r="A44" s="728" t="s">
        <v>1432</v>
      </c>
      <c r="B44" s="728"/>
      <c r="C44" s="729"/>
      <c r="D44" s="729"/>
      <c r="E44" s="729"/>
      <c r="F44" s="729"/>
      <c r="G44" s="729"/>
    </row>
    <row r="45" spans="1:7">
      <c r="A45" s="723" t="s">
        <v>1433</v>
      </c>
      <c r="B45" s="723"/>
      <c r="C45" s="724" t="s">
        <v>2499</v>
      </c>
      <c r="D45" s="724"/>
      <c r="E45" s="724"/>
      <c r="F45" s="724"/>
      <c r="G45" s="724"/>
    </row>
    <row r="46" spans="1:7">
      <c r="A46" s="325" t="s">
        <v>1394</v>
      </c>
      <c r="B46" s="324"/>
      <c r="C46" s="769" t="s">
        <v>2130</v>
      </c>
      <c r="D46" s="769"/>
      <c r="E46" s="769"/>
      <c r="F46" s="769"/>
      <c r="G46" s="769"/>
    </row>
    <row r="47" spans="1:7">
      <c r="A47" s="321" t="s">
        <v>1435</v>
      </c>
      <c r="B47" s="320"/>
      <c r="C47" s="320" t="s">
        <v>2129</v>
      </c>
      <c r="D47" s="320"/>
      <c r="E47" s="320"/>
      <c r="F47" s="320"/>
      <c r="G47" s="320"/>
    </row>
    <row r="48" spans="1:7">
      <c r="A48" s="320" t="s">
        <v>2128</v>
      </c>
      <c r="B48" s="320"/>
      <c r="C48" s="320"/>
      <c r="D48" s="320"/>
      <c r="E48" s="320"/>
      <c r="F48" s="320"/>
      <c r="G48" s="320"/>
    </row>
    <row r="49" spans="1:7">
      <c r="A49" s="320" t="s">
        <v>2127</v>
      </c>
      <c r="B49" s="320"/>
      <c r="C49" s="320"/>
      <c r="D49" s="320"/>
      <c r="E49" s="320"/>
      <c r="F49" s="320"/>
      <c r="G49" s="320"/>
    </row>
    <row r="50" spans="1:7">
      <c r="A50" s="320" t="s">
        <v>2126</v>
      </c>
      <c r="B50" s="320"/>
      <c r="C50" s="320"/>
      <c r="D50" s="320"/>
      <c r="E50" s="320"/>
      <c r="F50" s="320"/>
      <c r="G50" s="320"/>
    </row>
    <row r="51" spans="1:7">
      <c r="A51" s="320" t="s">
        <v>2125</v>
      </c>
      <c r="B51" s="320"/>
      <c r="C51" s="320"/>
      <c r="D51" s="320"/>
      <c r="E51" s="320"/>
      <c r="F51" s="320"/>
      <c r="G51" s="320"/>
    </row>
    <row r="52" spans="1:7">
      <c r="A52" s="320" t="s">
        <v>2124</v>
      </c>
      <c r="B52" s="320"/>
      <c r="C52" s="320"/>
      <c r="D52" s="320"/>
      <c r="E52" s="320"/>
      <c r="F52" s="320"/>
      <c r="G52" s="320"/>
    </row>
    <row r="53" spans="1:7">
      <c r="A53" s="321" t="s">
        <v>2123</v>
      </c>
    </row>
    <row r="54" spans="1:7">
      <c r="A54" s="321" t="s">
        <v>2122</v>
      </c>
    </row>
    <row r="55" spans="1:7">
      <c r="A55" s="321" t="s">
        <v>2121</v>
      </c>
    </row>
    <row r="56" spans="1:7">
      <c r="A56" s="321" t="s">
        <v>2120</v>
      </c>
    </row>
    <row r="57" spans="1:7">
      <c r="A57" s="321" t="s">
        <v>2119</v>
      </c>
    </row>
    <row r="58" spans="1:7">
      <c r="A58" s="321" t="s">
        <v>2118</v>
      </c>
    </row>
  </sheetData>
  <mergeCells count="9">
    <mergeCell ref="A45:B45"/>
    <mergeCell ref="C45:G45"/>
    <mergeCell ref="C46:G46"/>
    <mergeCell ref="A1:B1"/>
    <mergeCell ref="C1:D1"/>
    <mergeCell ref="C2:D2"/>
    <mergeCell ref="C3:D3"/>
    <mergeCell ref="A44:B44"/>
    <mergeCell ref="C44:G44"/>
  </mergeCells>
  <phoneticPr fontId="28" type="noConversion"/>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AML54"/>
  <sheetViews>
    <sheetView workbookViewId="0">
      <selection sqref="A1:B1"/>
    </sheetView>
  </sheetViews>
  <sheetFormatPr defaultColWidth="7.7109375" defaultRowHeight="15.75"/>
  <cols>
    <col min="1" max="1" width="7.7109375" style="321"/>
    <col min="2" max="2" width="29.42578125" style="322" customWidth="1"/>
    <col min="3" max="3" width="9.42578125" style="322" customWidth="1"/>
    <col min="4" max="4" width="7.7109375" style="322"/>
    <col min="5" max="5" width="7.7109375" style="323"/>
    <col min="6" max="6" width="17.42578125" style="323" bestFit="1" customWidth="1"/>
    <col min="7" max="7" width="51.7109375" style="322" customWidth="1"/>
    <col min="8" max="1026" width="7.7109375" style="321"/>
    <col min="1027" max="16384" width="7.7109375" style="320"/>
  </cols>
  <sheetData>
    <row r="1" spans="1:7">
      <c r="A1" s="725" t="s">
        <v>1391</v>
      </c>
      <c r="B1" s="725"/>
      <c r="C1" s="725" t="s">
        <v>1392</v>
      </c>
      <c r="D1" s="725"/>
      <c r="E1" s="347" t="s">
        <v>1393</v>
      </c>
      <c r="F1" s="347" t="s">
        <v>1208</v>
      </c>
      <c r="G1" s="347" t="s">
        <v>1394</v>
      </c>
    </row>
    <row r="2" spans="1:7">
      <c r="A2" s="345" t="s">
        <v>1395</v>
      </c>
      <c r="B2" s="344"/>
      <c r="C2" s="726"/>
      <c r="D2" s="726"/>
      <c r="E2" s="327"/>
      <c r="F2" s="327"/>
      <c r="G2" s="326"/>
    </row>
    <row r="3" spans="1:7">
      <c r="A3" s="336" t="s">
        <v>1396</v>
      </c>
      <c r="B3" s="339"/>
      <c r="C3" s="727" t="s">
        <v>1397</v>
      </c>
      <c r="D3" s="727"/>
      <c r="E3" s="320"/>
      <c r="F3" s="327"/>
      <c r="G3" s="326"/>
    </row>
    <row r="4" spans="1:7">
      <c r="A4" s="335" t="s">
        <v>1398</v>
      </c>
      <c r="B4" s="338"/>
      <c r="C4" s="335"/>
      <c r="D4" s="339"/>
      <c r="E4" s="320"/>
      <c r="F4" s="340"/>
      <c r="G4" s="326"/>
    </row>
    <row r="5" spans="1:7">
      <c r="A5" s="335"/>
      <c r="B5" s="338" t="s">
        <v>1399</v>
      </c>
      <c r="C5" s="336" t="s">
        <v>1512</v>
      </c>
      <c r="D5" s="332"/>
      <c r="E5" s="320"/>
      <c r="F5" s="340"/>
      <c r="G5" s="340"/>
    </row>
    <row r="6" spans="1:7">
      <c r="A6" s="335"/>
      <c r="B6" s="338" t="s">
        <v>1102</v>
      </c>
      <c r="C6" s="343" t="s">
        <v>1633</v>
      </c>
      <c r="D6" s="332"/>
      <c r="E6" s="320" t="s">
        <v>390</v>
      </c>
      <c r="F6" s="340"/>
      <c r="G6" s="340" t="s">
        <v>2157</v>
      </c>
    </row>
    <row r="7" spans="1:7">
      <c r="A7" s="335"/>
      <c r="B7" s="338" t="s">
        <v>1402</v>
      </c>
      <c r="C7" s="320">
        <f>2015-1973</f>
        <v>42</v>
      </c>
      <c r="D7" s="332" t="s">
        <v>10</v>
      </c>
      <c r="E7" s="320">
        <v>4</v>
      </c>
      <c r="F7" s="340">
        <v>4</v>
      </c>
      <c r="G7" s="340" t="s">
        <v>2156</v>
      </c>
    </row>
    <row r="8" spans="1:7">
      <c r="A8" s="335"/>
      <c r="B8" s="338" t="s">
        <v>1403</v>
      </c>
      <c r="C8" s="320">
        <v>5800</v>
      </c>
      <c r="D8" s="332" t="s">
        <v>12</v>
      </c>
      <c r="E8" s="320">
        <v>3</v>
      </c>
      <c r="F8" s="340">
        <v>4</v>
      </c>
      <c r="G8" s="340" t="s">
        <v>2155</v>
      </c>
    </row>
    <row r="9" spans="1:7">
      <c r="A9" s="335"/>
      <c r="B9" s="338" t="s">
        <v>1404</v>
      </c>
      <c r="C9" s="320">
        <v>450000</v>
      </c>
      <c r="D9" s="332" t="s">
        <v>15</v>
      </c>
      <c r="E9" s="320">
        <v>2</v>
      </c>
      <c r="F9" s="340"/>
      <c r="G9" s="340" t="s">
        <v>2154</v>
      </c>
    </row>
    <row r="10" spans="1:7">
      <c r="A10" s="335"/>
      <c r="B10" s="338" t="s">
        <v>1405</v>
      </c>
      <c r="C10" s="320">
        <v>270</v>
      </c>
      <c r="D10" s="332"/>
      <c r="E10" s="320">
        <v>5</v>
      </c>
      <c r="F10" s="340"/>
      <c r="G10" s="340" t="s">
        <v>2153</v>
      </c>
    </row>
    <row r="11" spans="1:7">
      <c r="A11" s="335"/>
      <c r="B11" s="338" t="s">
        <v>1407</v>
      </c>
      <c r="C11" s="320"/>
      <c r="D11" s="332"/>
      <c r="E11" s="320"/>
      <c r="F11" s="340"/>
      <c r="G11" s="340"/>
    </row>
    <row r="12" spans="1:7">
      <c r="A12" s="335"/>
      <c r="B12" s="338" t="s">
        <v>1408</v>
      </c>
      <c r="C12" s="320"/>
      <c r="D12" s="332" t="s">
        <v>19</v>
      </c>
      <c r="E12" s="320"/>
      <c r="F12" s="340"/>
      <c r="G12" s="340"/>
    </row>
    <row r="13" spans="1:7">
      <c r="A13" s="335"/>
      <c r="B13" s="338" t="s">
        <v>1409</v>
      </c>
      <c r="C13" s="320">
        <v>189</v>
      </c>
      <c r="D13" s="332" t="s">
        <v>21</v>
      </c>
      <c r="E13" s="320">
        <v>4</v>
      </c>
      <c r="F13" s="340"/>
      <c r="G13" s="340" t="s">
        <v>2152</v>
      </c>
    </row>
    <row r="14" spans="1:7">
      <c r="A14" s="335"/>
      <c r="B14" s="338" t="s">
        <v>1410</v>
      </c>
      <c r="C14" s="415">
        <f>18.05*145.03</f>
        <v>2617.7915000000003</v>
      </c>
      <c r="D14" s="332" t="s">
        <v>24</v>
      </c>
      <c r="E14" s="320">
        <v>6</v>
      </c>
      <c r="F14" s="340"/>
      <c r="G14" s="340" t="s">
        <v>2151</v>
      </c>
    </row>
    <row r="15" spans="1:7">
      <c r="A15" s="335"/>
      <c r="B15" s="338"/>
      <c r="C15" s="320"/>
      <c r="D15" s="332"/>
      <c r="E15" s="320"/>
      <c r="F15" s="340"/>
      <c r="G15" s="340"/>
    </row>
    <row r="16" spans="1:7">
      <c r="A16" s="335" t="s">
        <v>1411</v>
      </c>
      <c r="B16" s="338"/>
      <c r="C16" s="320"/>
      <c r="D16" s="332"/>
      <c r="E16" s="320"/>
      <c r="F16" s="340"/>
      <c r="G16" s="340"/>
    </row>
    <row r="17" spans="1:7">
      <c r="A17" s="335"/>
      <c r="B17" s="338" t="s">
        <v>1412</v>
      </c>
      <c r="C17" s="320"/>
      <c r="D17" s="332" t="s">
        <v>28</v>
      </c>
      <c r="E17" s="320"/>
      <c r="F17" s="340"/>
      <c r="G17" s="340"/>
    </row>
    <row r="18" spans="1:7">
      <c r="A18" s="335"/>
      <c r="B18" s="338" t="s">
        <v>1413</v>
      </c>
      <c r="C18" s="320"/>
      <c r="D18" s="332" t="s">
        <v>31</v>
      </c>
      <c r="E18" s="320"/>
      <c r="F18" s="340"/>
      <c r="G18" s="340"/>
    </row>
    <row r="19" spans="1:7">
      <c r="A19" s="335"/>
      <c r="B19" s="337" t="s">
        <v>1414</v>
      </c>
      <c r="C19" s="336"/>
      <c r="D19" s="332" t="s">
        <v>31</v>
      </c>
      <c r="E19" s="320"/>
      <c r="F19" s="340"/>
      <c r="G19" s="340"/>
    </row>
    <row r="20" spans="1:7">
      <c r="A20" s="335"/>
      <c r="B20" s="337" t="s">
        <v>1415</v>
      </c>
      <c r="C20" s="336">
        <v>0</v>
      </c>
      <c r="D20" s="332" t="s">
        <v>35</v>
      </c>
      <c r="E20" s="320"/>
      <c r="F20" s="327"/>
      <c r="G20" s="326"/>
    </row>
    <row r="21" spans="1:7">
      <c r="A21" s="335"/>
      <c r="B21" s="337" t="s">
        <v>1416</v>
      </c>
      <c r="C21" s="336">
        <v>0</v>
      </c>
      <c r="D21" s="332" t="s">
        <v>28</v>
      </c>
      <c r="E21" s="320"/>
      <c r="F21" s="327"/>
      <c r="G21" s="410"/>
    </row>
    <row r="22" spans="1:7">
      <c r="A22" s="335"/>
      <c r="B22" s="337" t="s">
        <v>1417</v>
      </c>
      <c r="C22" s="336">
        <v>0</v>
      </c>
      <c r="D22" s="332" t="s">
        <v>39</v>
      </c>
      <c r="E22" s="320"/>
      <c r="F22" s="327"/>
      <c r="G22" s="410"/>
    </row>
    <row r="23" spans="1:7">
      <c r="A23" s="335"/>
      <c r="B23" s="337" t="s">
        <v>1418</v>
      </c>
      <c r="C23" s="336">
        <v>0</v>
      </c>
      <c r="D23" s="332" t="s">
        <v>41</v>
      </c>
      <c r="E23" s="320"/>
      <c r="F23" s="327"/>
      <c r="G23" s="410"/>
    </row>
    <row r="24" spans="1:7">
      <c r="A24" s="335"/>
      <c r="B24" s="337" t="s">
        <v>1420</v>
      </c>
      <c r="C24" s="336">
        <v>0</v>
      </c>
      <c r="D24" s="332" t="s">
        <v>41</v>
      </c>
      <c r="E24" s="320"/>
      <c r="F24" s="327"/>
      <c r="G24" s="326"/>
    </row>
    <row r="25" spans="1:7">
      <c r="A25" s="335"/>
      <c r="B25" s="338" t="s">
        <v>1421</v>
      </c>
      <c r="C25" s="336">
        <v>1</v>
      </c>
      <c r="D25" s="332" t="s">
        <v>41</v>
      </c>
      <c r="E25" s="327"/>
      <c r="F25" s="327"/>
      <c r="G25" s="326"/>
    </row>
    <row r="26" spans="1:7">
      <c r="A26" s="335"/>
      <c r="B26" s="338" t="s">
        <v>1422</v>
      </c>
      <c r="C26" s="336">
        <v>0</v>
      </c>
      <c r="D26" s="332" t="s">
        <v>41</v>
      </c>
      <c r="E26" s="327"/>
      <c r="F26" s="327"/>
      <c r="G26" s="326"/>
    </row>
    <row r="27" spans="1:7">
      <c r="A27" s="335"/>
      <c r="B27" s="338"/>
      <c r="C27" s="336"/>
      <c r="D27" s="332"/>
      <c r="E27" s="327"/>
      <c r="F27" s="327"/>
      <c r="G27" s="326"/>
    </row>
    <row r="28" spans="1:7">
      <c r="A28" s="335" t="s">
        <v>1423</v>
      </c>
      <c r="B28" s="338"/>
      <c r="C28" s="336"/>
      <c r="D28" s="332"/>
      <c r="E28" s="327"/>
      <c r="F28" s="327"/>
      <c r="G28" s="326"/>
    </row>
    <row r="29" spans="1:7">
      <c r="A29" s="335"/>
      <c r="B29" s="338" t="s">
        <v>1424</v>
      </c>
      <c r="C29" s="336" t="s">
        <v>2084</v>
      </c>
      <c r="D29" s="332" t="s">
        <v>48</v>
      </c>
      <c r="E29" s="327"/>
      <c r="F29" s="327"/>
      <c r="G29" s="326"/>
    </row>
    <row r="30" spans="1:7">
      <c r="A30" s="335"/>
      <c r="B30" s="337" t="s">
        <v>1425</v>
      </c>
      <c r="C30" s="336"/>
      <c r="D30" s="332" t="s">
        <v>50</v>
      </c>
      <c r="E30" s="327"/>
      <c r="F30" s="327"/>
      <c r="G30" s="326"/>
    </row>
    <row r="31" spans="1:7">
      <c r="A31" s="335"/>
      <c r="B31" s="337" t="s">
        <v>1426</v>
      </c>
      <c r="C31" s="336"/>
      <c r="D31" s="332" t="s">
        <v>50</v>
      </c>
      <c r="E31" s="327"/>
      <c r="F31" s="327"/>
      <c r="G31" s="326"/>
    </row>
    <row r="32" spans="1:7">
      <c r="A32" s="335"/>
      <c r="B32" s="337" t="s">
        <v>1427</v>
      </c>
      <c r="C32" s="336" t="s">
        <v>2084</v>
      </c>
      <c r="D32" s="332" t="s">
        <v>41</v>
      </c>
      <c r="E32" s="327"/>
      <c r="F32" s="327"/>
      <c r="G32" s="326"/>
    </row>
    <row r="33" spans="1:7">
      <c r="A33" s="336"/>
      <c r="B33" s="339"/>
      <c r="C33" s="336"/>
      <c r="D33" s="339"/>
      <c r="E33" s="327"/>
      <c r="F33" s="327"/>
      <c r="G33" s="326"/>
    </row>
    <row r="34" spans="1:7">
      <c r="A34" s="335" t="s">
        <v>1428</v>
      </c>
      <c r="B34" s="338"/>
      <c r="C34" s="336"/>
      <c r="D34" s="332"/>
      <c r="E34" s="327"/>
      <c r="F34" s="327"/>
      <c r="G34" s="326"/>
    </row>
    <row r="35" spans="1:7" ht="31.5">
      <c r="A35" s="335"/>
      <c r="B35" s="338" t="s">
        <v>1429</v>
      </c>
      <c r="C35" s="336">
        <v>32</v>
      </c>
      <c r="D35" s="332" t="s">
        <v>56</v>
      </c>
      <c r="E35" s="327"/>
      <c r="F35" s="327"/>
      <c r="G35" s="326" t="s">
        <v>2150</v>
      </c>
    </row>
    <row r="36" spans="1:7">
      <c r="A36" s="335"/>
      <c r="B36" s="337" t="s">
        <v>1431</v>
      </c>
      <c r="C36" s="336"/>
      <c r="D36" s="332"/>
      <c r="E36" s="327"/>
      <c r="F36" s="327"/>
      <c r="G36" s="326"/>
    </row>
    <row r="37" spans="1:7">
      <c r="A37" s="335"/>
      <c r="B37" s="334" t="s">
        <v>58</v>
      </c>
      <c r="C37" s="333"/>
      <c r="D37" s="332" t="s">
        <v>59</v>
      </c>
      <c r="E37" s="327"/>
      <c r="F37" s="327"/>
      <c r="G37" s="326"/>
    </row>
    <row r="38" spans="1:7">
      <c r="A38" s="335"/>
      <c r="B38" s="334" t="s">
        <v>60</v>
      </c>
      <c r="C38" s="333"/>
      <c r="D38" s="332" t="s">
        <v>59</v>
      </c>
      <c r="E38" s="327"/>
      <c r="F38" s="327"/>
      <c r="G38" s="326"/>
    </row>
    <row r="39" spans="1:7">
      <c r="A39" s="335"/>
      <c r="B39" s="334" t="s">
        <v>61</v>
      </c>
      <c r="C39" s="333"/>
      <c r="D39" s="332" t="s">
        <v>59</v>
      </c>
      <c r="E39" s="327"/>
      <c r="F39" s="327"/>
      <c r="G39" s="326"/>
    </row>
    <row r="40" spans="1:7">
      <c r="A40" s="335"/>
      <c r="B40" s="334" t="s">
        <v>62</v>
      </c>
      <c r="C40" s="333"/>
      <c r="D40" s="332" t="s">
        <v>59</v>
      </c>
      <c r="E40" s="327"/>
      <c r="F40" s="327"/>
      <c r="G40" s="326"/>
    </row>
    <row r="41" spans="1:7">
      <c r="A41" s="335"/>
      <c r="B41" s="334" t="s">
        <v>63</v>
      </c>
      <c r="C41" s="333"/>
      <c r="D41" s="332" t="s">
        <v>59</v>
      </c>
      <c r="E41" s="327"/>
      <c r="F41" s="327"/>
      <c r="G41" s="326"/>
    </row>
    <row r="42" spans="1:7">
      <c r="A42" s="335"/>
      <c r="B42" s="334" t="s">
        <v>64</v>
      </c>
      <c r="C42" s="333"/>
      <c r="D42" s="332" t="s">
        <v>59</v>
      </c>
      <c r="E42" s="327"/>
      <c r="F42" s="327"/>
      <c r="G42" s="326"/>
    </row>
    <row r="43" spans="1:7">
      <c r="A43" s="331"/>
      <c r="B43" s="330" t="s">
        <v>65</v>
      </c>
      <c r="C43" s="329"/>
      <c r="D43" s="328" t="s">
        <v>59</v>
      </c>
      <c r="E43" s="327"/>
      <c r="F43" s="327"/>
      <c r="G43" s="326"/>
    </row>
    <row r="44" spans="1:7">
      <c r="A44" s="728" t="s">
        <v>1432</v>
      </c>
      <c r="B44" s="728"/>
      <c r="C44" s="729"/>
      <c r="D44" s="729"/>
      <c r="E44" s="729"/>
      <c r="F44" s="729"/>
      <c r="G44" s="729"/>
    </row>
    <row r="45" spans="1:7">
      <c r="A45" s="723" t="s">
        <v>1433</v>
      </c>
      <c r="B45" s="723"/>
      <c r="C45" s="808" t="s">
        <v>2500</v>
      </c>
      <c r="D45" s="724"/>
      <c r="E45" s="724"/>
      <c r="F45" s="724"/>
      <c r="G45" s="724"/>
    </row>
    <row r="46" spans="1:7">
      <c r="A46" s="325" t="s">
        <v>1394</v>
      </c>
      <c r="B46" s="324"/>
      <c r="C46" s="769"/>
      <c r="D46" s="769"/>
      <c r="E46" s="769"/>
      <c r="F46" s="769"/>
      <c r="G46" s="769"/>
    </row>
    <row r="47" spans="1:7">
      <c r="A47" s="321" t="s">
        <v>1435</v>
      </c>
      <c r="B47" s="320"/>
      <c r="C47" s="320"/>
      <c r="D47" s="320"/>
      <c r="E47" s="320"/>
      <c r="F47" s="320"/>
      <c r="G47" s="320"/>
    </row>
    <row r="48" spans="1:7">
      <c r="A48" s="320" t="s">
        <v>2128</v>
      </c>
      <c r="B48" s="320"/>
      <c r="C48" s="320"/>
      <c r="D48" s="320"/>
      <c r="E48" s="320"/>
      <c r="F48" s="320"/>
      <c r="G48" s="320"/>
    </row>
    <row r="49" spans="1:7">
      <c r="A49" s="320" t="s">
        <v>2127</v>
      </c>
      <c r="B49" s="320"/>
      <c r="C49" s="320"/>
      <c r="D49" s="320"/>
      <c r="E49" s="320"/>
      <c r="F49" s="320"/>
      <c r="G49" s="320"/>
    </row>
    <row r="50" spans="1:7">
      <c r="A50" s="320" t="s">
        <v>2126</v>
      </c>
      <c r="B50" s="320"/>
      <c r="C50" s="320"/>
      <c r="D50" s="320"/>
      <c r="E50" s="320"/>
      <c r="F50" s="320"/>
      <c r="G50" s="320"/>
    </row>
    <row r="51" spans="1:7">
      <c r="A51" s="320" t="s">
        <v>2149</v>
      </c>
      <c r="B51" s="320"/>
      <c r="C51" s="320"/>
      <c r="D51" s="320"/>
      <c r="E51" s="320"/>
      <c r="F51" s="320"/>
      <c r="G51" s="320"/>
    </row>
    <row r="52" spans="1:7">
      <c r="A52" s="320" t="s">
        <v>2148</v>
      </c>
      <c r="B52" s="320"/>
      <c r="C52" s="320"/>
      <c r="D52" s="320"/>
      <c r="E52" s="320"/>
      <c r="F52" s="320"/>
      <c r="G52" s="320"/>
    </row>
    <row r="53" spans="1:7">
      <c r="A53" s="321" t="s">
        <v>2147</v>
      </c>
    </row>
    <row r="54" spans="1:7">
      <c r="A54" s="321">
        <v>45</v>
      </c>
    </row>
  </sheetData>
  <mergeCells count="9">
    <mergeCell ref="A45:B45"/>
    <mergeCell ref="C45:G45"/>
    <mergeCell ref="C46:G46"/>
    <mergeCell ref="A1:B1"/>
    <mergeCell ref="C1:D1"/>
    <mergeCell ref="C2:D2"/>
    <mergeCell ref="C3:D3"/>
    <mergeCell ref="A44:B44"/>
    <mergeCell ref="C44:G44"/>
  </mergeCells>
  <phoneticPr fontId="28" type="noConversion"/>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AML58"/>
  <sheetViews>
    <sheetView workbookViewId="0">
      <selection sqref="A1:B1"/>
    </sheetView>
  </sheetViews>
  <sheetFormatPr defaultColWidth="7.7109375" defaultRowHeight="15.75"/>
  <cols>
    <col min="1" max="1" width="7.7109375" style="321"/>
    <col min="2" max="2" width="29.42578125" style="322" customWidth="1"/>
    <col min="3" max="3" width="9.42578125" style="322" customWidth="1"/>
    <col min="4" max="4" width="7.7109375" style="322"/>
    <col min="5" max="5" width="7.7109375" style="323"/>
    <col min="6" max="6" width="17.42578125" style="323" bestFit="1" customWidth="1"/>
    <col min="7" max="7" width="51.7109375" style="322" customWidth="1"/>
    <col min="8" max="1026" width="7.7109375" style="321"/>
    <col min="1027" max="16384" width="7.7109375" style="320"/>
  </cols>
  <sheetData>
    <row r="1" spans="1:7">
      <c r="A1" s="725" t="s">
        <v>1391</v>
      </c>
      <c r="B1" s="725"/>
      <c r="C1" s="725" t="s">
        <v>1392</v>
      </c>
      <c r="D1" s="725"/>
      <c r="E1" s="347" t="s">
        <v>1393</v>
      </c>
      <c r="F1" s="347" t="s">
        <v>1208</v>
      </c>
      <c r="G1" s="347" t="s">
        <v>1394</v>
      </c>
    </row>
    <row r="2" spans="1:7">
      <c r="A2" s="345" t="s">
        <v>1395</v>
      </c>
      <c r="B2" s="344"/>
      <c r="C2" s="726"/>
      <c r="D2" s="726"/>
      <c r="E2" s="327"/>
      <c r="F2" s="327"/>
      <c r="G2" s="326"/>
    </row>
    <row r="3" spans="1:7" ht="31.5">
      <c r="A3" s="336" t="s">
        <v>1396</v>
      </c>
      <c r="B3" s="339"/>
      <c r="C3" s="727" t="s">
        <v>1397</v>
      </c>
      <c r="D3" s="727"/>
      <c r="E3" s="320">
        <v>8</v>
      </c>
      <c r="F3" s="327"/>
      <c r="G3" s="326" t="s">
        <v>2180</v>
      </c>
    </row>
    <row r="4" spans="1:7">
      <c r="A4" s="335" t="s">
        <v>1398</v>
      </c>
      <c r="B4" s="338"/>
      <c r="C4" s="335"/>
      <c r="D4" s="339"/>
      <c r="E4" s="320"/>
      <c r="F4" s="340"/>
      <c r="G4" s="326"/>
    </row>
    <row r="5" spans="1:7">
      <c r="A5" s="335"/>
      <c r="B5" s="338" t="s">
        <v>1399</v>
      </c>
      <c r="C5" s="336" t="s">
        <v>2179</v>
      </c>
      <c r="D5" s="332"/>
      <c r="E5" s="320"/>
      <c r="F5" s="340"/>
      <c r="G5" s="340"/>
    </row>
    <row r="6" spans="1:7">
      <c r="A6" s="335"/>
      <c r="B6" s="338" t="s">
        <v>1102</v>
      </c>
      <c r="C6" s="343" t="s">
        <v>2178</v>
      </c>
      <c r="D6" s="332"/>
      <c r="E6" s="320"/>
      <c r="F6" s="340"/>
      <c r="G6" s="340"/>
    </row>
    <row r="7" spans="1:7">
      <c r="A7" s="335"/>
      <c r="B7" s="338" t="s">
        <v>1402</v>
      </c>
      <c r="C7" s="320">
        <f>2015-1966</f>
        <v>49</v>
      </c>
      <c r="D7" s="332" t="s">
        <v>10</v>
      </c>
      <c r="E7" s="320">
        <v>1</v>
      </c>
      <c r="F7" s="340"/>
      <c r="G7" s="340" t="s">
        <v>2177</v>
      </c>
    </row>
    <row r="8" spans="1:7">
      <c r="A8" s="335"/>
      <c r="B8" s="338" t="s">
        <v>1403</v>
      </c>
      <c r="C8" s="320">
        <v>8300</v>
      </c>
      <c r="D8" s="332" t="s">
        <v>12</v>
      </c>
      <c r="E8" s="320" t="s">
        <v>390</v>
      </c>
      <c r="F8" s="340"/>
      <c r="G8" s="340" t="s">
        <v>2176</v>
      </c>
    </row>
    <row r="9" spans="1:7">
      <c r="A9" s="335"/>
      <c r="B9" s="338" t="s">
        <v>1404</v>
      </c>
      <c r="C9" s="320">
        <v>140000</v>
      </c>
      <c r="D9" s="332" t="s">
        <v>15</v>
      </c>
      <c r="E9" s="320">
        <v>11</v>
      </c>
      <c r="F9" s="340"/>
      <c r="G9" s="340" t="s">
        <v>2175</v>
      </c>
    </row>
    <row r="10" spans="1:7">
      <c r="A10" s="335"/>
      <c r="B10" s="338" t="s">
        <v>1405</v>
      </c>
      <c r="C10" s="320">
        <v>240</v>
      </c>
      <c r="D10" s="332"/>
      <c r="E10" s="320">
        <v>10</v>
      </c>
      <c r="F10" s="340"/>
      <c r="G10" s="340" t="s">
        <v>2174</v>
      </c>
    </row>
    <row r="11" spans="1:7">
      <c r="A11" s="335"/>
      <c r="B11" s="338" t="s">
        <v>1407</v>
      </c>
      <c r="C11" s="320">
        <v>140</v>
      </c>
      <c r="D11" s="332"/>
      <c r="E11" s="320">
        <v>10</v>
      </c>
      <c r="F11" s="340"/>
      <c r="G11" s="340"/>
    </row>
    <row r="12" spans="1:7">
      <c r="A12" s="335"/>
      <c r="B12" s="338" t="s">
        <v>1408</v>
      </c>
      <c r="C12" s="320">
        <v>4.5</v>
      </c>
      <c r="D12" s="332" t="s">
        <v>19</v>
      </c>
      <c r="E12" s="320">
        <v>9</v>
      </c>
      <c r="F12" s="340"/>
      <c r="G12" s="340" t="s">
        <v>2173</v>
      </c>
    </row>
    <row r="13" spans="1:7">
      <c r="A13" s="335"/>
      <c r="B13" s="338" t="s">
        <v>1409</v>
      </c>
      <c r="C13" s="320"/>
      <c r="D13" s="332" t="s">
        <v>21</v>
      </c>
      <c r="E13" s="320"/>
      <c r="F13" s="340"/>
      <c r="G13" s="340"/>
    </row>
    <row r="14" spans="1:7">
      <c r="A14" s="335"/>
      <c r="B14" s="338" t="s">
        <v>1410</v>
      </c>
      <c r="C14" s="415">
        <v>2500</v>
      </c>
      <c r="D14" s="332" t="s">
        <v>24</v>
      </c>
      <c r="E14" s="320">
        <v>5</v>
      </c>
      <c r="F14" s="340"/>
      <c r="G14" s="340" t="s">
        <v>2172</v>
      </c>
    </row>
    <row r="15" spans="1:7">
      <c r="A15" s="335"/>
      <c r="B15" s="338"/>
      <c r="C15" s="320"/>
      <c r="D15" s="332"/>
      <c r="E15" s="320"/>
      <c r="F15" s="340"/>
      <c r="G15" s="340"/>
    </row>
    <row r="16" spans="1:7">
      <c r="A16" s="335" t="s">
        <v>1411</v>
      </c>
      <c r="B16" s="338"/>
      <c r="C16" s="320"/>
      <c r="D16" s="332"/>
      <c r="E16" s="320"/>
      <c r="F16" s="340"/>
      <c r="G16" s="340"/>
    </row>
    <row r="17" spans="1:7">
      <c r="A17" s="335"/>
      <c r="B17" s="338" t="s">
        <v>1412</v>
      </c>
      <c r="C17" s="320">
        <v>520</v>
      </c>
      <c r="D17" s="332" t="s">
        <v>28</v>
      </c>
      <c r="E17" s="320">
        <v>5</v>
      </c>
      <c r="F17" s="340"/>
      <c r="G17" s="340" t="s">
        <v>2171</v>
      </c>
    </row>
    <row r="18" spans="1:7">
      <c r="A18" s="335"/>
      <c r="B18" s="338" t="s">
        <v>1413</v>
      </c>
      <c r="C18" s="320">
        <v>1</v>
      </c>
      <c r="D18" s="332" t="s">
        <v>31</v>
      </c>
      <c r="E18" s="320">
        <v>7</v>
      </c>
      <c r="F18" s="340"/>
      <c r="G18" s="340" t="s">
        <v>2170</v>
      </c>
    </row>
    <row r="19" spans="1:7">
      <c r="A19" s="335"/>
      <c r="B19" s="337" t="s">
        <v>1414</v>
      </c>
      <c r="C19" s="336">
        <v>1</v>
      </c>
      <c r="D19" s="332" t="s">
        <v>31</v>
      </c>
      <c r="E19" s="320">
        <v>5</v>
      </c>
      <c r="F19" s="340"/>
      <c r="G19" s="340" t="s">
        <v>2169</v>
      </c>
    </row>
    <row r="20" spans="1:7">
      <c r="A20" s="335"/>
      <c r="B20" s="337" t="s">
        <v>1415</v>
      </c>
      <c r="C20" s="336">
        <v>0</v>
      </c>
      <c r="D20" s="332" t="s">
        <v>35</v>
      </c>
      <c r="E20" s="320"/>
      <c r="F20" s="327"/>
      <c r="G20" s="326"/>
    </row>
    <row r="21" spans="1:7">
      <c r="A21" s="335"/>
      <c r="B21" s="337" t="s">
        <v>1416</v>
      </c>
      <c r="C21" s="336">
        <v>0</v>
      </c>
      <c r="D21" s="332" t="s">
        <v>28</v>
      </c>
      <c r="E21" s="320"/>
      <c r="F21" s="327"/>
      <c r="G21" s="410"/>
    </row>
    <row r="22" spans="1:7">
      <c r="A22" s="335"/>
      <c r="B22" s="337" t="s">
        <v>1417</v>
      </c>
      <c r="C22" s="336">
        <v>0</v>
      </c>
      <c r="D22" s="332" t="s">
        <v>39</v>
      </c>
      <c r="E22" s="320"/>
      <c r="F22" s="327"/>
      <c r="G22" s="410"/>
    </row>
    <row r="23" spans="1:7">
      <c r="A23" s="335"/>
      <c r="B23" s="337" t="s">
        <v>1418</v>
      </c>
      <c r="C23" s="336">
        <v>0</v>
      </c>
      <c r="D23" s="332" t="s">
        <v>41</v>
      </c>
      <c r="E23" s="320"/>
      <c r="F23" s="327"/>
      <c r="G23" s="410"/>
    </row>
    <row r="24" spans="1:7">
      <c r="A24" s="335"/>
      <c r="B24" s="337" t="s">
        <v>1420</v>
      </c>
      <c r="C24" s="336">
        <v>0</v>
      </c>
      <c r="D24" s="332" t="s">
        <v>41</v>
      </c>
      <c r="E24" s="320"/>
      <c r="F24" s="327"/>
      <c r="G24" s="326"/>
    </row>
    <row r="25" spans="1:7">
      <c r="A25" s="335"/>
      <c r="B25" s="338" t="s">
        <v>1421</v>
      </c>
      <c r="C25" s="336">
        <v>1</v>
      </c>
      <c r="D25" s="332" t="s">
        <v>41</v>
      </c>
      <c r="E25" s="327"/>
      <c r="F25" s="327"/>
      <c r="G25" s="326"/>
    </row>
    <row r="26" spans="1:7">
      <c r="A26" s="335"/>
      <c r="B26" s="338" t="s">
        <v>1422</v>
      </c>
      <c r="C26" s="336">
        <v>0</v>
      </c>
      <c r="D26" s="332" t="s">
        <v>41</v>
      </c>
      <c r="E26" s="327"/>
      <c r="F26" s="327"/>
      <c r="G26" s="326"/>
    </row>
    <row r="27" spans="1:7">
      <c r="A27" s="335"/>
      <c r="B27" s="338"/>
      <c r="C27" s="336"/>
      <c r="D27" s="332"/>
      <c r="E27" s="327"/>
      <c r="F27" s="327"/>
      <c r="G27" s="326"/>
    </row>
    <row r="28" spans="1:7">
      <c r="A28" s="335" t="s">
        <v>1423</v>
      </c>
      <c r="B28" s="338"/>
      <c r="C28" s="336"/>
      <c r="D28" s="332"/>
      <c r="E28" s="327"/>
      <c r="F28" s="327"/>
      <c r="G28" s="326"/>
    </row>
    <row r="29" spans="1:7">
      <c r="A29" s="335"/>
      <c r="B29" s="338" t="s">
        <v>1424</v>
      </c>
      <c r="C29" s="336"/>
      <c r="D29" s="332" t="s">
        <v>48</v>
      </c>
      <c r="E29" s="327"/>
      <c r="F29" s="327"/>
      <c r="G29" s="326"/>
    </row>
    <row r="30" spans="1:7">
      <c r="A30" s="335"/>
      <c r="B30" s="337" t="s">
        <v>1425</v>
      </c>
      <c r="C30" s="336"/>
      <c r="D30" s="332" t="s">
        <v>50</v>
      </c>
      <c r="E30" s="327"/>
      <c r="F30" s="327"/>
      <c r="G30" s="326"/>
    </row>
    <row r="31" spans="1:7">
      <c r="A31" s="335"/>
      <c r="B31" s="337" t="s">
        <v>1426</v>
      </c>
      <c r="C31" s="336"/>
      <c r="D31" s="332" t="s">
        <v>50</v>
      </c>
      <c r="E31" s="327"/>
      <c r="F31" s="327"/>
      <c r="G31" s="326"/>
    </row>
    <row r="32" spans="1:7">
      <c r="A32" s="335"/>
      <c r="B32" s="337" t="s">
        <v>1427</v>
      </c>
      <c r="C32" s="336"/>
      <c r="D32" s="332" t="s">
        <v>41</v>
      </c>
      <c r="E32" s="327"/>
      <c r="F32" s="327"/>
      <c r="G32" s="326"/>
    </row>
    <row r="33" spans="1:7">
      <c r="A33" s="336"/>
      <c r="B33" s="339"/>
      <c r="C33" s="336"/>
      <c r="D33" s="339"/>
      <c r="E33" s="327"/>
      <c r="F33" s="327"/>
      <c r="G33" s="326"/>
    </row>
    <row r="34" spans="1:7">
      <c r="A34" s="335" t="s">
        <v>1428</v>
      </c>
      <c r="B34" s="338"/>
      <c r="C34" s="336"/>
      <c r="D34" s="332"/>
      <c r="E34" s="327"/>
      <c r="F34" s="327"/>
      <c r="G34" s="326"/>
    </row>
    <row r="35" spans="1:7">
      <c r="A35" s="335"/>
      <c r="B35" s="338" t="s">
        <v>1429</v>
      </c>
      <c r="C35" s="336">
        <v>31.8</v>
      </c>
      <c r="D35" s="332" t="s">
        <v>56</v>
      </c>
      <c r="E35" s="327">
        <v>1</v>
      </c>
      <c r="F35" s="327"/>
      <c r="G35" s="326" t="s">
        <v>2168</v>
      </c>
    </row>
    <row r="36" spans="1:7">
      <c r="A36" s="335"/>
      <c r="B36" s="337" t="s">
        <v>1431</v>
      </c>
      <c r="C36" s="336"/>
      <c r="D36" s="332"/>
      <c r="E36" s="327"/>
      <c r="F36" s="327"/>
      <c r="G36" s="326"/>
    </row>
    <row r="37" spans="1:7">
      <c r="A37" s="335"/>
      <c r="B37" s="334" t="s">
        <v>58</v>
      </c>
      <c r="C37" s="333"/>
      <c r="D37" s="332" t="s">
        <v>59</v>
      </c>
      <c r="E37" s="327"/>
      <c r="F37" s="327"/>
      <c r="G37" s="326"/>
    </row>
    <row r="38" spans="1:7">
      <c r="A38" s="335"/>
      <c r="B38" s="334" t="s">
        <v>60</v>
      </c>
      <c r="C38" s="333"/>
      <c r="D38" s="332" t="s">
        <v>59</v>
      </c>
      <c r="E38" s="327"/>
      <c r="F38" s="327"/>
      <c r="G38" s="326"/>
    </row>
    <row r="39" spans="1:7">
      <c r="A39" s="335"/>
      <c r="B39" s="334" t="s">
        <v>61</v>
      </c>
      <c r="C39" s="333"/>
      <c r="D39" s="332" t="s">
        <v>59</v>
      </c>
      <c r="E39" s="327"/>
      <c r="F39" s="327"/>
      <c r="G39" s="326"/>
    </row>
    <row r="40" spans="1:7">
      <c r="A40" s="335"/>
      <c r="B40" s="334" t="s">
        <v>62</v>
      </c>
      <c r="C40" s="333"/>
      <c r="D40" s="332" t="s">
        <v>59</v>
      </c>
      <c r="E40" s="327"/>
      <c r="F40" s="327"/>
      <c r="G40" s="326"/>
    </row>
    <row r="41" spans="1:7">
      <c r="A41" s="335"/>
      <c r="B41" s="334" t="s">
        <v>63</v>
      </c>
      <c r="C41" s="333"/>
      <c r="D41" s="332" t="s">
        <v>59</v>
      </c>
      <c r="E41" s="327"/>
      <c r="F41" s="327"/>
      <c r="G41" s="326"/>
    </row>
    <row r="42" spans="1:7">
      <c r="A42" s="335"/>
      <c r="B42" s="334" t="s">
        <v>64</v>
      </c>
      <c r="C42" s="333"/>
      <c r="D42" s="332" t="s">
        <v>59</v>
      </c>
      <c r="E42" s="327"/>
      <c r="F42" s="327"/>
      <c r="G42" s="326"/>
    </row>
    <row r="43" spans="1:7">
      <c r="A43" s="331"/>
      <c r="B43" s="330" t="s">
        <v>65</v>
      </c>
      <c r="C43" s="329"/>
      <c r="D43" s="328" t="s">
        <v>59</v>
      </c>
      <c r="E43" s="327"/>
      <c r="F43" s="327"/>
      <c r="G43" s="326"/>
    </row>
    <row r="44" spans="1:7">
      <c r="A44" s="728" t="s">
        <v>1432</v>
      </c>
      <c r="B44" s="728"/>
      <c r="C44" s="729"/>
      <c r="D44" s="729"/>
      <c r="E44" s="729"/>
      <c r="F44" s="729"/>
      <c r="G44" s="729"/>
    </row>
    <row r="45" spans="1:7">
      <c r="A45" s="723" t="s">
        <v>1433</v>
      </c>
      <c r="B45" s="723"/>
      <c r="C45" s="724" t="s">
        <v>2501</v>
      </c>
      <c r="D45" s="724"/>
      <c r="E45" s="724"/>
      <c r="F45" s="724"/>
      <c r="G45" s="724"/>
    </row>
    <row r="46" spans="1:7">
      <c r="A46" s="325" t="s">
        <v>1394</v>
      </c>
      <c r="B46" s="324"/>
      <c r="C46" s="769" t="s">
        <v>2052</v>
      </c>
      <c r="D46" s="769"/>
      <c r="E46" s="769"/>
      <c r="F46" s="769"/>
      <c r="G46" s="769"/>
    </row>
    <row r="47" spans="1:7">
      <c r="A47" s="321" t="s">
        <v>1435</v>
      </c>
      <c r="B47" s="320"/>
      <c r="C47" s="320" t="s">
        <v>2051</v>
      </c>
      <c r="D47" s="320"/>
      <c r="E47" s="320"/>
      <c r="F47" s="320"/>
      <c r="G47" s="320"/>
    </row>
    <row r="48" spans="1:7">
      <c r="A48" s="320" t="s">
        <v>1917</v>
      </c>
      <c r="B48" s="320"/>
      <c r="C48" s="320"/>
      <c r="D48" s="320"/>
      <c r="E48" s="320"/>
      <c r="F48" s="320"/>
      <c r="G48" s="320"/>
    </row>
    <row r="49" spans="1:7">
      <c r="A49" s="320" t="s">
        <v>2167</v>
      </c>
      <c r="B49" s="320"/>
      <c r="C49" s="320"/>
      <c r="D49" s="320"/>
      <c r="E49" s="320"/>
      <c r="F49" s="320"/>
      <c r="G49" s="320"/>
    </row>
    <row r="50" spans="1:7">
      <c r="A50" s="320" t="s">
        <v>2166</v>
      </c>
      <c r="B50" s="320"/>
      <c r="C50" s="320"/>
      <c r="D50" s="320"/>
      <c r="E50" s="320"/>
      <c r="F50" s="320"/>
      <c r="G50" s="320"/>
    </row>
    <row r="51" spans="1:7">
      <c r="A51" s="320" t="s">
        <v>2165</v>
      </c>
      <c r="B51" s="320"/>
      <c r="C51" s="320"/>
      <c r="D51" s="320"/>
      <c r="E51" s="320"/>
      <c r="F51" s="320"/>
      <c r="G51" s="320"/>
    </row>
    <row r="52" spans="1:7">
      <c r="A52" s="320" t="s">
        <v>2164</v>
      </c>
      <c r="B52" s="320"/>
      <c r="C52" s="320"/>
      <c r="D52" s="320"/>
      <c r="E52" s="320"/>
      <c r="F52" s="320"/>
      <c r="G52" s="320"/>
    </row>
    <row r="53" spans="1:7">
      <c r="A53" s="321" t="s">
        <v>2163</v>
      </c>
    </row>
    <row r="54" spans="1:7">
      <c r="A54" s="321" t="s">
        <v>2162</v>
      </c>
    </row>
    <row r="55" spans="1:7">
      <c r="A55" s="321" t="s">
        <v>2161</v>
      </c>
    </row>
    <row r="56" spans="1:7">
      <c r="A56" s="321" t="s">
        <v>2160</v>
      </c>
    </row>
    <row r="57" spans="1:7">
      <c r="A57" s="416" t="s">
        <v>2159</v>
      </c>
    </row>
    <row r="58" spans="1:7">
      <c r="A58" s="321" t="s">
        <v>2158</v>
      </c>
    </row>
  </sheetData>
  <mergeCells count="9">
    <mergeCell ref="A45:B45"/>
    <mergeCell ref="C45:G45"/>
    <mergeCell ref="C46:G46"/>
    <mergeCell ref="A1:B1"/>
    <mergeCell ref="C1:D1"/>
    <mergeCell ref="C2:D2"/>
    <mergeCell ref="C3:D3"/>
    <mergeCell ref="A44:B44"/>
    <mergeCell ref="C44:G44"/>
  </mergeCells>
  <phoneticPr fontId="28" type="noConversion"/>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G57"/>
  <sheetViews>
    <sheetView workbookViewId="0">
      <selection sqref="A1:B1"/>
    </sheetView>
  </sheetViews>
  <sheetFormatPr defaultColWidth="11.42578125" defaultRowHeight="15.75"/>
  <cols>
    <col min="1" max="16384" width="11.42578125" style="167"/>
  </cols>
  <sheetData>
    <row r="1" spans="1:7">
      <c r="A1" s="788" t="s">
        <v>1391</v>
      </c>
      <c r="B1" s="789"/>
      <c r="C1" s="788" t="s">
        <v>1392</v>
      </c>
      <c r="D1" s="789"/>
      <c r="E1" s="133" t="s">
        <v>1393</v>
      </c>
      <c r="F1" s="133" t="s">
        <v>1516</v>
      </c>
      <c r="G1" s="133" t="s">
        <v>1394</v>
      </c>
    </row>
    <row r="2" spans="1:7">
      <c r="A2" s="103" t="s">
        <v>1395</v>
      </c>
      <c r="B2" s="134"/>
      <c r="C2" s="790"/>
      <c r="D2" s="812"/>
      <c r="E2" s="135"/>
      <c r="F2" s="135"/>
      <c r="G2" s="136"/>
    </row>
    <row r="3" spans="1:7">
      <c r="A3" s="107" t="s">
        <v>1396</v>
      </c>
      <c r="B3" s="137"/>
      <c r="C3" s="792" t="s">
        <v>1397</v>
      </c>
      <c r="D3" s="813"/>
      <c r="E3" s="135"/>
      <c r="F3" s="135"/>
      <c r="G3" s="136"/>
    </row>
    <row r="4" spans="1:7">
      <c r="A4" s="154" t="s">
        <v>1398</v>
      </c>
      <c r="B4" s="155"/>
      <c r="C4" s="156"/>
      <c r="D4" s="108"/>
      <c r="E4" s="135"/>
      <c r="F4" s="135"/>
      <c r="G4" s="136"/>
    </row>
    <row r="5" spans="1:7">
      <c r="A5" s="154"/>
      <c r="B5" s="157" t="s">
        <v>1399</v>
      </c>
      <c r="C5" s="117"/>
      <c r="D5" s="157"/>
      <c r="E5" s="135"/>
      <c r="F5" s="135"/>
      <c r="G5" s="136"/>
    </row>
    <row r="6" spans="1:7">
      <c r="A6" s="154"/>
      <c r="B6" s="157" t="s">
        <v>1102</v>
      </c>
      <c r="C6" s="117"/>
      <c r="D6" s="157"/>
      <c r="E6" s="135"/>
      <c r="F6" s="135"/>
      <c r="G6" s="136"/>
    </row>
    <row r="7" spans="1:7">
      <c r="A7" s="154"/>
      <c r="B7" s="157" t="s">
        <v>1402</v>
      </c>
      <c r="C7" s="117">
        <v>54</v>
      </c>
      <c r="D7" s="157" t="s">
        <v>10</v>
      </c>
      <c r="E7" s="135">
        <v>2</v>
      </c>
      <c r="F7" s="135" t="s">
        <v>1254</v>
      </c>
      <c r="G7" s="140"/>
    </row>
    <row r="8" spans="1:7" ht="63">
      <c r="A8" s="154"/>
      <c r="B8" s="157" t="s">
        <v>1403</v>
      </c>
      <c r="C8" s="117">
        <v>8000</v>
      </c>
      <c r="D8" s="157" t="s">
        <v>12</v>
      </c>
      <c r="E8" s="135">
        <v>3</v>
      </c>
      <c r="F8" s="135" t="s">
        <v>1240</v>
      </c>
      <c r="G8" s="136" t="s">
        <v>1581</v>
      </c>
    </row>
    <row r="9" spans="1:7">
      <c r="A9" s="154"/>
      <c r="B9" s="157" t="s">
        <v>1404</v>
      </c>
      <c r="C9" s="117">
        <v>360000</v>
      </c>
      <c r="D9" s="157" t="s">
        <v>15</v>
      </c>
      <c r="E9" s="135">
        <v>1</v>
      </c>
      <c r="F9" s="135" t="s">
        <v>1210</v>
      </c>
      <c r="G9" s="136"/>
    </row>
    <row r="10" spans="1:7">
      <c r="A10" s="154"/>
      <c r="B10" s="157" t="s">
        <v>1405</v>
      </c>
      <c r="C10" s="117"/>
      <c r="D10" s="157"/>
      <c r="E10" s="135"/>
      <c r="F10" s="135"/>
      <c r="G10" s="136"/>
    </row>
    <row r="11" spans="1:7">
      <c r="A11" s="154"/>
      <c r="B11" s="157" t="s">
        <v>1407</v>
      </c>
      <c r="C11" s="117"/>
      <c r="D11" s="157"/>
      <c r="E11" s="135"/>
      <c r="F11" s="135"/>
      <c r="G11" s="136"/>
    </row>
    <row r="12" spans="1:7">
      <c r="A12" s="154"/>
      <c r="B12" s="157" t="s">
        <v>1408</v>
      </c>
      <c r="C12" s="117"/>
      <c r="D12" s="157" t="s">
        <v>19</v>
      </c>
      <c r="E12" s="135"/>
      <c r="F12" s="135"/>
      <c r="G12" s="136"/>
    </row>
    <row r="13" spans="1:7">
      <c r="A13" s="154"/>
      <c r="B13" s="157" t="s">
        <v>1409</v>
      </c>
      <c r="C13" s="117"/>
      <c r="D13" s="157" t="s">
        <v>21</v>
      </c>
      <c r="E13" s="135"/>
      <c r="F13" s="135"/>
      <c r="G13" s="136"/>
    </row>
    <row r="14" spans="1:7">
      <c r="A14" s="154"/>
      <c r="B14" s="157" t="s">
        <v>1410</v>
      </c>
      <c r="C14" s="117"/>
      <c r="D14" s="157" t="s">
        <v>24</v>
      </c>
      <c r="E14" s="135"/>
      <c r="F14" s="135"/>
      <c r="G14" s="136"/>
    </row>
    <row r="15" spans="1:7">
      <c r="A15" s="154"/>
      <c r="B15" s="157"/>
      <c r="C15" s="117"/>
      <c r="D15" s="157"/>
      <c r="E15" s="135"/>
      <c r="F15" s="135"/>
      <c r="G15" s="136"/>
    </row>
    <row r="16" spans="1:7">
      <c r="A16" s="154" t="s">
        <v>1411</v>
      </c>
      <c r="B16" s="155"/>
      <c r="C16" s="117"/>
      <c r="D16" s="157"/>
      <c r="E16" s="135"/>
      <c r="F16" s="135"/>
      <c r="G16" s="136"/>
    </row>
    <row r="17" spans="1:7">
      <c r="A17" s="154"/>
      <c r="B17" s="157" t="s">
        <v>1412</v>
      </c>
      <c r="C17" s="117"/>
      <c r="D17" s="157" t="s">
        <v>28</v>
      </c>
      <c r="E17" s="135"/>
      <c r="F17" s="135"/>
      <c r="G17" s="136"/>
    </row>
    <row r="18" spans="1:7" ht="78.75">
      <c r="A18" s="154"/>
      <c r="B18" s="157" t="s">
        <v>1413</v>
      </c>
      <c r="C18" s="117">
        <v>0.1</v>
      </c>
      <c r="D18" s="157" t="s">
        <v>31</v>
      </c>
      <c r="E18" s="135">
        <v>4</v>
      </c>
      <c r="F18" s="135" t="s">
        <v>1240</v>
      </c>
      <c r="G18" s="136" t="s">
        <v>1582</v>
      </c>
    </row>
    <row r="19" spans="1:7">
      <c r="A19" s="154"/>
      <c r="B19" s="158" t="s">
        <v>1414</v>
      </c>
      <c r="C19" s="117"/>
      <c r="D19" s="157" t="s">
        <v>31</v>
      </c>
      <c r="E19" s="135"/>
      <c r="F19" s="135"/>
      <c r="G19" s="136"/>
    </row>
    <row r="20" spans="1:7">
      <c r="A20" s="154"/>
      <c r="B20" s="158" t="s">
        <v>1415</v>
      </c>
      <c r="C20" s="117"/>
      <c r="D20" s="157" t="s">
        <v>35</v>
      </c>
      <c r="E20" s="135"/>
      <c r="F20" s="135"/>
      <c r="G20" s="136"/>
    </row>
    <row r="21" spans="1:7">
      <c r="A21" s="154"/>
      <c r="B21" s="158" t="s">
        <v>1416</v>
      </c>
      <c r="C21" s="117"/>
      <c r="D21" s="157" t="s">
        <v>28</v>
      </c>
      <c r="E21" s="135"/>
      <c r="F21" s="135"/>
      <c r="G21" s="136"/>
    </row>
    <row r="22" spans="1:7">
      <c r="A22" s="154"/>
      <c r="B22" s="158" t="s">
        <v>1417</v>
      </c>
      <c r="C22" s="117"/>
      <c r="D22" s="157" t="s">
        <v>39</v>
      </c>
      <c r="E22" s="135"/>
      <c r="F22" s="135"/>
      <c r="G22" s="136"/>
    </row>
    <row r="23" spans="1:7">
      <c r="A23" s="154"/>
      <c r="B23" s="158" t="s">
        <v>1418</v>
      </c>
      <c r="C23" s="117"/>
      <c r="D23" s="157" t="s">
        <v>41</v>
      </c>
      <c r="E23" s="135"/>
      <c r="F23" s="135"/>
      <c r="G23" s="136"/>
    </row>
    <row r="24" spans="1:7">
      <c r="A24" s="154"/>
      <c r="B24" s="158" t="s">
        <v>1420</v>
      </c>
      <c r="C24" s="117"/>
      <c r="D24" s="157" t="s">
        <v>41</v>
      </c>
      <c r="E24" s="135"/>
      <c r="F24" s="135"/>
      <c r="G24" s="136"/>
    </row>
    <row r="25" spans="1:7">
      <c r="A25" s="154"/>
      <c r="B25" s="157" t="s">
        <v>1421</v>
      </c>
      <c r="C25" s="117"/>
      <c r="D25" s="157" t="s">
        <v>41</v>
      </c>
      <c r="E25" s="135"/>
      <c r="F25" s="135"/>
      <c r="G25" s="136"/>
    </row>
    <row r="26" spans="1:7">
      <c r="A26" s="154"/>
      <c r="B26" s="157" t="s">
        <v>1422</v>
      </c>
      <c r="C26" s="117"/>
      <c r="D26" s="157" t="s">
        <v>41</v>
      </c>
      <c r="E26" s="135"/>
      <c r="F26" s="135"/>
      <c r="G26" s="136"/>
    </row>
    <row r="27" spans="1:7">
      <c r="A27" s="154"/>
      <c r="B27" s="157"/>
      <c r="C27" s="117"/>
      <c r="D27" s="157"/>
      <c r="E27" s="135"/>
      <c r="F27" s="135"/>
      <c r="G27" s="136"/>
    </row>
    <row r="28" spans="1:7">
      <c r="A28" s="154" t="s">
        <v>1423</v>
      </c>
      <c r="B28" s="155"/>
      <c r="C28" s="117"/>
      <c r="D28" s="157"/>
      <c r="E28" s="135"/>
      <c r="F28" s="135"/>
      <c r="G28" s="136"/>
    </row>
    <row r="29" spans="1:7">
      <c r="A29" s="154"/>
      <c r="B29" s="157" t="s">
        <v>1424</v>
      </c>
      <c r="C29" s="117"/>
      <c r="D29" s="157" t="s">
        <v>48</v>
      </c>
      <c r="E29" s="135"/>
      <c r="F29" s="135"/>
      <c r="G29" s="136"/>
    </row>
    <row r="30" spans="1:7">
      <c r="A30" s="154"/>
      <c r="B30" s="158" t="s">
        <v>1425</v>
      </c>
      <c r="C30" s="117"/>
      <c r="D30" s="157" t="s">
        <v>50</v>
      </c>
      <c r="E30" s="135"/>
      <c r="F30" s="135"/>
      <c r="G30" s="136"/>
    </row>
    <row r="31" spans="1:7">
      <c r="A31" s="154"/>
      <c r="B31" s="158" t="s">
        <v>1426</v>
      </c>
      <c r="C31" s="117"/>
      <c r="D31" s="157" t="s">
        <v>50</v>
      </c>
      <c r="E31" s="135"/>
      <c r="F31" s="135"/>
      <c r="G31" s="136"/>
    </row>
    <row r="32" spans="1:7">
      <c r="A32" s="154"/>
      <c r="B32" s="158" t="s">
        <v>1427</v>
      </c>
      <c r="C32" s="117"/>
      <c r="D32" s="157" t="s">
        <v>41</v>
      </c>
      <c r="E32" s="135"/>
      <c r="F32" s="135"/>
      <c r="G32" s="136"/>
    </row>
    <row r="33" spans="1:7">
      <c r="A33" s="107"/>
      <c r="B33" s="108"/>
      <c r="C33" s="117"/>
      <c r="D33" s="108"/>
      <c r="E33" s="135"/>
      <c r="F33" s="135"/>
      <c r="G33" s="136"/>
    </row>
    <row r="34" spans="1:7">
      <c r="A34" s="154" t="s">
        <v>1428</v>
      </c>
      <c r="B34" s="155"/>
      <c r="C34" s="117"/>
      <c r="D34" s="157"/>
      <c r="E34" s="135"/>
      <c r="F34" s="135"/>
      <c r="G34" s="136"/>
    </row>
    <row r="35" spans="1:7">
      <c r="A35" s="154"/>
      <c r="B35" s="157" t="s">
        <v>1429</v>
      </c>
      <c r="C35" s="117">
        <v>40</v>
      </c>
      <c r="D35" s="157" t="s">
        <v>56</v>
      </c>
      <c r="E35" s="135">
        <v>2</v>
      </c>
      <c r="F35" s="135" t="s">
        <v>1254</v>
      </c>
      <c r="G35" s="136"/>
    </row>
    <row r="36" spans="1:7">
      <c r="A36" s="154"/>
      <c r="B36" s="158" t="s">
        <v>1431</v>
      </c>
      <c r="C36" s="117"/>
      <c r="D36" s="157"/>
      <c r="E36" s="135"/>
      <c r="F36" s="135"/>
      <c r="G36" s="136"/>
    </row>
    <row r="37" spans="1:7">
      <c r="A37" s="154"/>
      <c r="B37" s="159" t="s">
        <v>58</v>
      </c>
      <c r="C37" s="160"/>
      <c r="D37" s="157" t="s">
        <v>59</v>
      </c>
      <c r="E37" s="135"/>
      <c r="F37" s="135"/>
      <c r="G37" s="136"/>
    </row>
    <row r="38" spans="1:7">
      <c r="A38" s="154"/>
      <c r="B38" s="159" t="s">
        <v>60</v>
      </c>
      <c r="C38" s="160"/>
      <c r="D38" s="157" t="s">
        <v>59</v>
      </c>
      <c r="E38" s="135"/>
      <c r="F38" s="135"/>
      <c r="G38" s="136"/>
    </row>
    <row r="39" spans="1:7">
      <c r="A39" s="154"/>
      <c r="B39" s="159" t="s">
        <v>61</v>
      </c>
      <c r="C39" s="160"/>
      <c r="D39" s="157" t="s">
        <v>59</v>
      </c>
      <c r="E39" s="135"/>
      <c r="F39" s="135"/>
      <c r="G39" s="136"/>
    </row>
    <row r="40" spans="1:7">
      <c r="A40" s="154"/>
      <c r="B40" s="159" t="s">
        <v>62</v>
      </c>
      <c r="C40" s="160"/>
      <c r="D40" s="157" t="s">
        <v>59</v>
      </c>
      <c r="E40" s="135"/>
      <c r="F40" s="135"/>
      <c r="G40" s="136"/>
    </row>
    <row r="41" spans="1:7">
      <c r="A41" s="154"/>
      <c r="B41" s="159" t="s">
        <v>63</v>
      </c>
      <c r="C41" s="160"/>
      <c r="D41" s="157" t="s">
        <v>59</v>
      </c>
      <c r="E41" s="135"/>
      <c r="F41" s="135"/>
      <c r="G41" s="136"/>
    </row>
    <row r="42" spans="1:7">
      <c r="A42" s="154"/>
      <c r="B42" s="159" t="s">
        <v>64</v>
      </c>
      <c r="C42" s="160"/>
      <c r="D42" s="157" t="s">
        <v>59</v>
      </c>
      <c r="E42" s="135"/>
      <c r="F42" s="135"/>
      <c r="G42" s="136"/>
    </row>
    <row r="43" spans="1:7">
      <c r="A43" s="161"/>
      <c r="B43" s="162" t="s">
        <v>65</v>
      </c>
      <c r="C43" s="163"/>
      <c r="D43" s="166" t="s">
        <v>59</v>
      </c>
      <c r="E43" s="135"/>
      <c r="F43" s="135"/>
      <c r="G43" s="136"/>
    </row>
    <row r="44" spans="1:7">
      <c r="A44" s="814" t="s">
        <v>1432</v>
      </c>
      <c r="B44" s="791"/>
      <c r="C44" s="815"/>
      <c r="D44" s="816"/>
      <c r="E44" s="816"/>
      <c r="F44" s="816"/>
      <c r="G44" s="817"/>
    </row>
    <row r="45" spans="1:7">
      <c r="A45" s="809" t="s">
        <v>1433</v>
      </c>
      <c r="B45" s="810"/>
      <c r="C45" s="788" t="s">
        <v>1619</v>
      </c>
      <c r="D45" s="811"/>
      <c r="E45" s="811"/>
      <c r="F45" s="811"/>
      <c r="G45" s="789"/>
    </row>
    <row r="46" spans="1:7">
      <c r="A46" s="164"/>
      <c r="B46" s="164"/>
      <c r="C46" s="117"/>
      <c r="D46" s="117"/>
      <c r="E46" s="165"/>
      <c r="F46" s="165"/>
      <c r="G46" s="117"/>
    </row>
    <row r="47" spans="1:7">
      <c r="A47" s="117" t="s">
        <v>1435</v>
      </c>
      <c r="B47" s="117"/>
      <c r="C47" s="117"/>
      <c r="D47" s="117"/>
      <c r="E47" s="165"/>
      <c r="F47" s="165"/>
      <c r="G47" s="117"/>
    </row>
    <row r="48" spans="1:7">
      <c r="A48" s="784" t="s">
        <v>1517</v>
      </c>
      <c r="B48" s="784"/>
      <c r="C48" s="784"/>
      <c r="D48" s="784"/>
      <c r="E48" s="784"/>
      <c r="F48" s="784"/>
      <c r="G48" s="784"/>
    </row>
    <row r="49" spans="1:7">
      <c r="A49" s="784" t="s">
        <v>1518</v>
      </c>
      <c r="B49" s="784"/>
      <c r="C49" s="784"/>
      <c r="D49" s="784"/>
      <c r="E49" s="784"/>
      <c r="F49" s="784"/>
      <c r="G49" s="784"/>
    </row>
    <row r="50" spans="1:7">
      <c r="A50" s="784" t="s">
        <v>1583</v>
      </c>
      <c r="B50" s="784"/>
      <c r="C50" s="784"/>
      <c r="D50" s="784"/>
      <c r="E50" s="784"/>
      <c r="F50" s="784"/>
      <c r="G50" s="784"/>
    </row>
    <row r="51" spans="1:7">
      <c r="A51" s="784" t="s">
        <v>1584</v>
      </c>
      <c r="B51" s="784"/>
      <c r="C51" s="784"/>
      <c r="D51" s="784"/>
      <c r="E51" s="784"/>
      <c r="F51" s="784"/>
      <c r="G51" s="784"/>
    </row>
    <row r="52" spans="1:7">
      <c r="A52" s="784"/>
      <c r="B52" s="784"/>
      <c r="C52" s="784"/>
      <c r="D52" s="784"/>
      <c r="E52" s="784"/>
      <c r="F52" s="784"/>
      <c r="G52" s="784"/>
    </row>
    <row r="53" spans="1:7">
      <c r="A53" s="784"/>
      <c r="B53" s="784"/>
      <c r="C53" s="784"/>
      <c r="D53" s="784"/>
      <c r="E53" s="784"/>
      <c r="F53" s="784"/>
      <c r="G53" s="784"/>
    </row>
    <row r="54" spans="1:7">
      <c r="A54" s="784"/>
      <c r="B54" s="784"/>
      <c r="C54" s="784"/>
      <c r="D54" s="784"/>
      <c r="E54" s="784"/>
      <c r="F54" s="784"/>
      <c r="G54" s="784"/>
    </row>
    <row r="55" spans="1:7">
      <c r="A55" s="784"/>
      <c r="B55" s="784"/>
      <c r="C55" s="784"/>
      <c r="D55" s="784"/>
      <c r="E55" s="784"/>
      <c r="F55" s="784"/>
      <c r="G55" s="784"/>
    </row>
    <row r="56" spans="1:7">
      <c r="A56" s="784"/>
      <c r="B56" s="784"/>
      <c r="C56" s="784"/>
      <c r="D56" s="784"/>
      <c r="E56" s="784"/>
      <c r="F56" s="784"/>
      <c r="G56" s="784"/>
    </row>
    <row r="57" spans="1:7">
      <c r="A57" s="784"/>
      <c r="B57" s="784"/>
      <c r="C57" s="784"/>
      <c r="D57" s="784"/>
      <c r="E57" s="784"/>
      <c r="F57" s="784"/>
      <c r="G57" s="784"/>
    </row>
  </sheetData>
  <mergeCells count="18">
    <mergeCell ref="A1:B1"/>
    <mergeCell ref="C1:D1"/>
    <mergeCell ref="C2:D2"/>
    <mergeCell ref="C3:D3"/>
    <mergeCell ref="A44:B44"/>
    <mergeCell ref="C44:G44"/>
    <mergeCell ref="A57:G57"/>
    <mergeCell ref="A45:B45"/>
    <mergeCell ref="C45:G45"/>
    <mergeCell ref="A48:G48"/>
    <mergeCell ref="A49:G49"/>
    <mergeCell ref="A50:G50"/>
    <mergeCell ref="A51:G51"/>
    <mergeCell ref="A52:G52"/>
    <mergeCell ref="A53:G53"/>
    <mergeCell ref="A54:G54"/>
    <mergeCell ref="A55:G55"/>
    <mergeCell ref="A56:G56"/>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F58"/>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623</v>
      </c>
      <c r="B1" s="659"/>
      <c r="C1" s="659" t="s">
        <v>624</v>
      </c>
      <c r="D1" s="659"/>
      <c r="E1" s="98" t="s">
        <v>625</v>
      </c>
      <c r="F1" s="98" t="s">
        <v>626</v>
      </c>
    </row>
    <row r="2" spans="1:6">
      <c r="A2" s="70" t="s">
        <v>627</v>
      </c>
      <c r="B2" s="71"/>
      <c r="C2" s="660"/>
      <c r="D2" s="661"/>
      <c r="E2" s="72"/>
      <c r="F2" s="73"/>
    </row>
    <row r="3" spans="1:6" ht="94.5">
      <c r="A3" s="74" t="s">
        <v>341</v>
      </c>
      <c r="B3" s="75"/>
      <c r="C3" s="662" t="s">
        <v>342</v>
      </c>
      <c r="D3" s="663"/>
      <c r="E3" s="72">
        <v>4</v>
      </c>
      <c r="F3" s="73" t="s">
        <v>628</v>
      </c>
    </row>
    <row r="4" spans="1:6">
      <c r="A4" s="31" t="s">
        <v>629</v>
      </c>
      <c r="B4" s="32"/>
      <c r="C4" s="31"/>
      <c r="D4" s="75"/>
      <c r="E4" s="72"/>
      <c r="F4" s="73"/>
    </row>
    <row r="5" spans="1:6">
      <c r="A5" s="31"/>
      <c r="B5" s="32" t="s">
        <v>630</v>
      </c>
      <c r="C5" s="74" t="s">
        <v>631</v>
      </c>
      <c r="D5" s="32"/>
      <c r="E5" s="72"/>
      <c r="F5" s="73"/>
    </row>
    <row r="6" spans="1:6">
      <c r="A6" s="31"/>
      <c r="B6" s="32" t="s">
        <v>632</v>
      </c>
      <c r="C6" s="74" t="s">
        <v>633</v>
      </c>
      <c r="D6" s="32"/>
      <c r="E6" s="72"/>
      <c r="F6" s="73"/>
    </row>
    <row r="7" spans="1:6">
      <c r="A7" s="31"/>
      <c r="B7" s="32" t="s">
        <v>348</v>
      </c>
      <c r="C7" s="74">
        <v>37</v>
      </c>
      <c r="D7" s="32" t="s">
        <v>10</v>
      </c>
      <c r="E7" s="72">
        <v>1</v>
      </c>
      <c r="F7" s="128"/>
    </row>
    <row r="8" spans="1:6">
      <c r="A8" s="31"/>
      <c r="B8" s="32" t="s">
        <v>634</v>
      </c>
      <c r="C8" s="74">
        <v>8100</v>
      </c>
      <c r="D8" s="32" t="s">
        <v>12</v>
      </c>
      <c r="E8" s="72">
        <v>3</v>
      </c>
      <c r="F8" s="73"/>
    </row>
    <row r="9" spans="1:6" ht="31.5">
      <c r="A9" s="31"/>
      <c r="B9" s="32" t="s">
        <v>635</v>
      </c>
      <c r="C9" s="74">
        <v>1030</v>
      </c>
      <c r="D9" s="32" t="s">
        <v>15</v>
      </c>
      <c r="E9" s="72">
        <v>1</v>
      </c>
      <c r="F9" s="73" t="s">
        <v>636</v>
      </c>
    </row>
    <row r="10" spans="1:6">
      <c r="A10" s="31"/>
      <c r="B10" s="32" t="s">
        <v>637</v>
      </c>
      <c r="C10" s="74">
        <v>160</v>
      </c>
      <c r="D10" s="32"/>
      <c r="E10" s="72">
        <v>2</v>
      </c>
      <c r="F10" s="73" t="s">
        <v>638</v>
      </c>
    </row>
    <row r="11" spans="1:6">
      <c r="A11" s="31"/>
      <c r="B11" s="32" t="s">
        <v>639</v>
      </c>
      <c r="C11" s="74">
        <v>0</v>
      </c>
      <c r="D11" s="32"/>
      <c r="E11" s="72"/>
      <c r="F11" s="73" t="s">
        <v>640</v>
      </c>
    </row>
    <row r="12" spans="1:6" ht="63">
      <c r="A12" s="31"/>
      <c r="B12" s="32" t="s">
        <v>641</v>
      </c>
      <c r="C12" s="74">
        <v>4.5</v>
      </c>
      <c r="D12" s="32" t="s">
        <v>19</v>
      </c>
      <c r="E12" s="72">
        <v>4</v>
      </c>
      <c r="F12" s="73" t="s">
        <v>642</v>
      </c>
    </row>
    <row r="13" spans="1:6" ht="31.5">
      <c r="A13" s="31"/>
      <c r="B13" s="32" t="s">
        <v>643</v>
      </c>
      <c r="C13" s="74">
        <v>50</v>
      </c>
      <c r="D13" s="32" t="s">
        <v>21</v>
      </c>
      <c r="E13" s="72">
        <v>4</v>
      </c>
      <c r="F13" s="73" t="s">
        <v>644</v>
      </c>
    </row>
    <row r="14" spans="1:6" ht="31.5">
      <c r="A14" s="31"/>
      <c r="B14" s="32" t="s">
        <v>645</v>
      </c>
      <c r="C14" s="74">
        <v>1800</v>
      </c>
      <c r="D14" s="32" t="s">
        <v>24</v>
      </c>
      <c r="E14" s="72" t="s">
        <v>646</v>
      </c>
      <c r="F14" s="73" t="s">
        <v>647</v>
      </c>
    </row>
    <row r="15" spans="1:6">
      <c r="A15" s="31"/>
      <c r="B15" s="32"/>
      <c r="C15" s="74"/>
      <c r="D15" s="32"/>
      <c r="E15" s="72"/>
      <c r="F15" s="73"/>
    </row>
    <row r="16" spans="1:6">
      <c r="A16" s="31" t="s">
        <v>307</v>
      </c>
      <c r="B16" s="32"/>
      <c r="C16" s="74"/>
      <c r="D16" s="32"/>
      <c r="E16" s="72"/>
      <c r="F16" s="73"/>
    </row>
    <row r="17" spans="1:6" ht="31.5">
      <c r="A17" s="31"/>
      <c r="B17" s="32" t="s">
        <v>308</v>
      </c>
      <c r="C17" s="74">
        <v>23259.68080861817</v>
      </c>
      <c r="D17" s="32" t="s">
        <v>28</v>
      </c>
      <c r="E17" s="72">
        <v>1</v>
      </c>
      <c r="F17" s="73" t="s">
        <v>648</v>
      </c>
    </row>
    <row r="18" spans="1:6" ht="31.5">
      <c r="A18" s="31"/>
      <c r="B18" s="32" t="s">
        <v>309</v>
      </c>
      <c r="C18" s="74">
        <v>25.3</v>
      </c>
      <c r="D18" s="32" t="s">
        <v>31</v>
      </c>
      <c r="E18" s="72">
        <v>1</v>
      </c>
      <c r="F18" s="73" t="s">
        <v>649</v>
      </c>
    </row>
    <row r="19" spans="1:6">
      <c r="A19" s="31"/>
      <c r="B19" s="35" t="s">
        <v>311</v>
      </c>
      <c r="C19" s="74">
        <v>0</v>
      </c>
      <c r="D19" s="32" t="s">
        <v>31</v>
      </c>
      <c r="E19" s="72">
        <v>1</v>
      </c>
      <c r="F19" s="73" t="s">
        <v>650</v>
      </c>
    </row>
    <row r="20" spans="1:6">
      <c r="A20" s="31"/>
      <c r="B20" s="35" t="s">
        <v>313</v>
      </c>
      <c r="C20" s="74">
        <v>104.3</v>
      </c>
      <c r="D20" s="32" t="s">
        <v>35</v>
      </c>
      <c r="E20" s="72"/>
      <c r="F20" s="73"/>
    </row>
    <row r="21" spans="1:6">
      <c r="A21" s="31"/>
      <c r="B21" s="35" t="s">
        <v>651</v>
      </c>
      <c r="C21" s="74">
        <v>1362</v>
      </c>
      <c r="D21" s="32" t="s">
        <v>28</v>
      </c>
      <c r="E21" s="72"/>
      <c r="F21" s="73"/>
    </row>
    <row r="22" spans="1:6">
      <c r="A22" s="31"/>
      <c r="B22" s="35" t="s">
        <v>315</v>
      </c>
      <c r="C22" s="74">
        <v>3</v>
      </c>
      <c r="D22" s="32" t="s">
        <v>39</v>
      </c>
      <c r="E22" s="72"/>
      <c r="F22" s="73"/>
    </row>
    <row r="23" spans="1:6">
      <c r="A23" s="31"/>
      <c r="B23" s="35" t="s">
        <v>652</v>
      </c>
      <c r="C23" s="74">
        <v>1</v>
      </c>
      <c r="D23" s="32" t="s">
        <v>41</v>
      </c>
      <c r="E23" s="72"/>
      <c r="F23" s="73" t="s">
        <v>653</v>
      </c>
    </row>
    <row r="24" spans="1:6">
      <c r="A24" s="31"/>
      <c r="B24" s="35" t="s">
        <v>654</v>
      </c>
      <c r="C24" s="74"/>
      <c r="D24" s="32" t="s">
        <v>41</v>
      </c>
      <c r="E24" s="72"/>
      <c r="F24" s="73"/>
    </row>
    <row r="25" spans="1:6">
      <c r="A25" s="31"/>
      <c r="B25" s="32" t="s">
        <v>655</v>
      </c>
      <c r="C25" s="74"/>
      <c r="D25" s="32" t="s">
        <v>41</v>
      </c>
      <c r="E25" s="72"/>
      <c r="F25" s="73"/>
    </row>
    <row r="26" spans="1:6">
      <c r="A26" s="31"/>
      <c r="B26" s="32" t="s">
        <v>656</v>
      </c>
      <c r="C26" s="74"/>
      <c r="D26" s="32" t="s">
        <v>41</v>
      </c>
      <c r="E26" s="72"/>
      <c r="F26" s="73"/>
    </row>
    <row r="27" spans="1:6" ht="126">
      <c r="A27" s="31"/>
      <c r="B27" s="32" t="s">
        <v>657</v>
      </c>
      <c r="C27" s="74"/>
      <c r="D27" s="32"/>
      <c r="E27" s="72">
        <v>4</v>
      </c>
      <c r="F27" s="73" t="s">
        <v>658</v>
      </c>
    </row>
    <row r="28" spans="1:6">
      <c r="A28" s="31"/>
      <c r="B28" s="32"/>
      <c r="C28" s="74"/>
      <c r="D28" s="32"/>
      <c r="E28" s="72"/>
      <c r="F28" s="73"/>
    </row>
    <row r="29" spans="1:6">
      <c r="A29" s="31" t="s">
        <v>659</v>
      </c>
      <c r="B29" s="32"/>
      <c r="C29" s="74"/>
      <c r="D29" s="32"/>
      <c r="E29" s="72"/>
      <c r="F29" s="73"/>
    </row>
    <row r="30" spans="1:6">
      <c r="A30" s="31"/>
      <c r="B30" s="32" t="s">
        <v>660</v>
      </c>
      <c r="C30" s="74"/>
      <c r="D30" s="32" t="s">
        <v>48</v>
      </c>
      <c r="E30" s="72"/>
      <c r="F30" s="73"/>
    </row>
    <row r="31" spans="1:6">
      <c r="A31" s="31"/>
      <c r="B31" s="35" t="s">
        <v>324</v>
      </c>
      <c r="C31" s="74">
        <v>728</v>
      </c>
      <c r="D31" s="32" t="s">
        <v>50</v>
      </c>
      <c r="E31" s="72">
        <v>6</v>
      </c>
      <c r="F31" s="73" t="s">
        <v>661</v>
      </c>
    </row>
    <row r="32" spans="1:6">
      <c r="A32" s="31"/>
      <c r="B32" s="35" t="s">
        <v>325</v>
      </c>
      <c r="C32" s="74"/>
      <c r="D32" s="32" t="s">
        <v>50</v>
      </c>
      <c r="E32" s="72"/>
      <c r="F32" s="73"/>
    </row>
    <row r="33" spans="1:6">
      <c r="A33" s="31"/>
      <c r="B33" s="35" t="s">
        <v>326</v>
      </c>
      <c r="C33" s="74"/>
      <c r="D33" s="32" t="s">
        <v>41</v>
      </c>
      <c r="E33" s="72"/>
      <c r="F33" s="73"/>
    </row>
    <row r="34" spans="1:6">
      <c r="A34" s="74"/>
      <c r="B34" s="75"/>
      <c r="C34" s="74"/>
      <c r="D34" s="75"/>
      <c r="E34" s="72"/>
      <c r="F34" s="73"/>
    </row>
    <row r="35" spans="1:6">
      <c r="A35" s="31" t="s">
        <v>662</v>
      </c>
      <c r="B35" s="32"/>
      <c r="C35" s="74"/>
      <c r="D35" s="32"/>
      <c r="E35" s="72"/>
      <c r="F35" s="73"/>
    </row>
    <row r="36" spans="1:6">
      <c r="A36" s="31"/>
      <c r="B36" s="32" t="s">
        <v>360</v>
      </c>
      <c r="C36" s="74">
        <v>39</v>
      </c>
      <c r="D36" s="32" t="s">
        <v>56</v>
      </c>
      <c r="E36" s="72"/>
      <c r="F36" s="73"/>
    </row>
    <row r="37" spans="1:6">
      <c r="A37" s="31"/>
      <c r="B37" s="35" t="s">
        <v>663</v>
      </c>
      <c r="C37" s="74"/>
      <c r="D37" s="32"/>
      <c r="E37" s="72"/>
      <c r="F37" s="73"/>
    </row>
    <row r="38" spans="1:6">
      <c r="A38" s="31"/>
      <c r="B38" s="36" t="s">
        <v>58</v>
      </c>
      <c r="C38" s="37"/>
      <c r="D38" s="32" t="s">
        <v>59</v>
      </c>
      <c r="E38" s="72"/>
      <c r="F38" s="73"/>
    </row>
    <row r="39" spans="1:6">
      <c r="A39" s="31"/>
      <c r="B39" s="36" t="s">
        <v>60</v>
      </c>
      <c r="C39" s="37"/>
      <c r="D39" s="32" t="s">
        <v>59</v>
      </c>
      <c r="E39" s="72"/>
      <c r="F39" s="73"/>
    </row>
    <row r="40" spans="1:6">
      <c r="A40" s="31"/>
      <c r="B40" s="36" t="s">
        <v>61</v>
      </c>
      <c r="C40" s="37"/>
      <c r="D40" s="32" t="s">
        <v>59</v>
      </c>
      <c r="E40" s="72"/>
      <c r="F40" s="73"/>
    </row>
    <row r="41" spans="1:6">
      <c r="A41" s="31"/>
      <c r="B41" s="36" t="s">
        <v>62</v>
      </c>
      <c r="C41" s="37"/>
      <c r="D41" s="32" t="s">
        <v>59</v>
      </c>
      <c r="E41" s="72"/>
      <c r="F41" s="73"/>
    </row>
    <row r="42" spans="1:6">
      <c r="A42" s="31"/>
      <c r="B42" s="36" t="s">
        <v>63</v>
      </c>
      <c r="C42" s="37"/>
      <c r="D42" s="32" t="s">
        <v>59</v>
      </c>
      <c r="E42" s="72"/>
      <c r="F42" s="73"/>
    </row>
    <row r="43" spans="1:6">
      <c r="A43" s="31"/>
      <c r="B43" s="36" t="s">
        <v>64</v>
      </c>
      <c r="C43" s="37"/>
      <c r="D43" s="32" t="s">
        <v>59</v>
      </c>
      <c r="E43" s="72"/>
      <c r="F43" s="73"/>
    </row>
    <row r="44" spans="1:6">
      <c r="A44" s="38"/>
      <c r="B44" s="39" t="s">
        <v>65</v>
      </c>
      <c r="C44" s="40"/>
      <c r="D44" s="125" t="s">
        <v>59</v>
      </c>
      <c r="E44" s="72"/>
      <c r="F44" s="73"/>
    </row>
    <row r="45" spans="1:6">
      <c r="A45" s="664" t="s">
        <v>543</v>
      </c>
      <c r="B45" s="664"/>
      <c r="C45" s="665" t="s">
        <v>664</v>
      </c>
      <c r="D45" s="666"/>
      <c r="E45" s="666"/>
      <c r="F45" s="667"/>
    </row>
    <row r="46" spans="1:6">
      <c r="A46" s="664" t="s">
        <v>545</v>
      </c>
      <c r="B46" s="664"/>
      <c r="C46" s="685" t="s">
        <v>665</v>
      </c>
      <c r="D46" s="666"/>
      <c r="E46" s="666"/>
      <c r="F46" s="667"/>
    </row>
    <row r="47" spans="1:6">
      <c r="A47" s="77"/>
      <c r="B47" s="77"/>
      <c r="C47" s="77"/>
      <c r="D47" s="77"/>
      <c r="E47" s="101"/>
      <c r="F47" s="77"/>
    </row>
    <row r="48" spans="1:6">
      <c r="A48" s="69" t="s">
        <v>442</v>
      </c>
    </row>
    <row r="49" spans="1:6">
      <c r="A49" s="668" t="s">
        <v>666</v>
      </c>
      <c r="B49" s="668"/>
      <c r="C49" s="668"/>
      <c r="D49" s="668"/>
      <c r="E49" s="668"/>
      <c r="F49" s="668"/>
    </row>
    <row r="50" spans="1:6">
      <c r="A50" s="668" t="s">
        <v>667</v>
      </c>
      <c r="B50" s="668"/>
      <c r="C50" s="668"/>
      <c r="D50" s="668"/>
      <c r="E50" s="668"/>
      <c r="F50" s="668"/>
    </row>
    <row r="51" spans="1:6">
      <c r="A51" s="668" t="s">
        <v>668</v>
      </c>
      <c r="B51" s="668"/>
      <c r="C51" s="668"/>
      <c r="D51" s="668"/>
      <c r="E51" s="668"/>
      <c r="F51" s="668"/>
    </row>
    <row r="52" spans="1:6">
      <c r="A52" s="668" t="s">
        <v>669</v>
      </c>
      <c r="B52" s="668"/>
      <c r="C52" s="668"/>
      <c r="D52" s="668"/>
      <c r="E52" s="668"/>
      <c r="F52" s="668"/>
    </row>
    <row r="53" spans="1:6">
      <c r="A53" s="668" t="s">
        <v>670</v>
      </c>
      <c r="B53" s="668"/>
      <c r="C53" s="668"/>
      <c r="D53" s="668"/>
      <c r="E53" s="668"/>
      <c r="F53" s="668"/>
    </row>
    <row r="54" spans="1:6">
      <c r="A54" s="668" t="s">
        <v>671</v>
      </c>
      <c r="B54" s="668"/>
      <c r="C54" s="668"/>
      <c r="D54" s="668"/>
      <c r="E54" s="668"/>
      <c r="F54" s="668"/>
    </row>
    <row r="55" spans="1:6">
      <c r="A55" s="668" t="s">
        <v>672</v>
      </c>
      <c r="B55" s="668"/>
      <c r="C55" s="668"/>
      <c r="D55" s="668"/>
      <c r="E55" s="668"/>
      <c r="F55" s="668"/>
    </row>
    <row r="56" spans="1:6">
      <c r="A56" s="668"/>
      <c r="B56" s="668"/>
      <c r="C56" s="668"/>
      <c r="D56" s="668"/>
      <c r="E56" s="668"/>
      <c r="F56" s="668"/>
    </row>
    <row r="57" spans="1:6">
      <c r="A57" s="668"/>
      <c r="B57" s="668"/>
      <c r="C57" s="668"/>
      <c r="D57" s="668"/>
      <c r="E57" s="668"/>
      <c r="F57" s="668"/>
    </row>
    <row r="58" spans="1:6">
      <c r="A58" s="668"/>
      <c r="B58" s="668"/>
      <c r="C58" s="668"/>
      <c r="D58" s="668"/>
      <c r="E58" s="668"/>
      <c r="F58" s="668"/>
    </row>
  </sheetData>
  <mergeCells count="18">
    <mergeCell ref="A58:F58"/>
    <mergeCell ref="A46:B46"/>
    <mergeCell ref="C46:F46"/>
    <mergeCell ref="A49:F49"/>
    <mergeCell ref="A50:F50"/>
    <mergeCell ref="A51:F51"/>
    <mergeCell ref="A52:F52"/>
    <mergeCell ref="A53:F53"/>
    <mergeCell ref="A54:F54"/>
    <mergeCell ref="A55:F55"/>
    <mergeCell ref="A56:F56"/>
    <mergeCell ref="A57:F57"/>
    <mergeCell ref="A1:B1"/>
    <mergeCell ref="C1:D1"/>
    <mergeCell ref="C2:D2"/>
    <mergeCell ref="C3:D3"/>
    <mergeCell ref="A45:B45"/>
    <mergeCell ref="C45:F45"/>
  </mergeCells>
  <phoneticPr fontId="2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F55"/>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918</v>
      </c>
      <c r="B1" s="659"/>
      <c r="C1" s="659" t="s">
        <v>860</v>
      </c>
      <c r="D1" s="659"/>
      <c r="E1" s="98" t="s">
        <v>919</v>
      </c>
      <c r="F1" s="98" t="s">
        <v>862</v>
      </c>
    </row>
    <row r="2" spans="1:6">
      <c r="A2" s="70" t="s">
        <v>863</v>
      </c>
      <c r="B2" s="71"/>
      <c r="C2" s="660"/>
      <c r="D2" s="661"/>
      <c r="E2" s="72"/>
      <c r="F2" s="73"/>
    </row>
    <row r="3" spans="1:6" ht="47.25">
      <c r="A3" s="74" t="s">
        <v>865</v>
      </c>
      <c r="B3" s="75"/>
      <c r="C3" s="662" t="s">
        <v>866</v>
      </c>
      <c r="D3" s="663"/>
      <c r="E3" s="72">
        <v>3</v>
      </c>
      <c r="F3" s="73" t="s">
        <v>920</v>
      </c>
    </row>
    <row r="4" spans="1:6">
      <c r="A4" s="31" t="s">
        <v>868</v>
      </c>
      <c r="B4" s="32"/>
      <c r="C4" s="31"/>
      <c r="D4" s="75"/>
      <c r="E4" s="72"/>
      <c r="F4" s="73"/>
    </row>
    <row r="5" spans="1:6">
      <c r="A5" s="31"/>
      <c r="B5" s="32" t="s">
        <v>921</v>
      </c>
      <c r="C5" s="74" t="s">
        <v>922</v>
      </c>
      <c r="D5" s="32"/>
      <c r="E5" s="72"/>
      <c r="F5" s="73"/>
    </row>
    <row r="6" spans="1:6">
      <c r="A6" s="31"/>
      <c r="B6" s="32" t="s">
        <v>923</v>
      </c>
      <c r="C6" s="74" t="s">
        <v>924</v>
      </c>
      <c r="D6" s="32"/>
      <c r="E6" s="72"/>
      <c r="F6" s="73"/>
    </row>
    <row r="7" spans="1:6">
      <c r="A7" s="31"/>
      <c r="B7" s="32" t="s">
        <v>925</v>
      </c>
      <c r="C7" s="74">
        <v>38</v>
      </c>
      <c r="D7" s="32" t="s">
        <v>10</v>
      </c>
      <c r="E7" s="72">
        <v>3</v>
      </c>
      <c r="F7" s="73" t="s">
        <v>926</v>
      </c>
    </row>
    <row r="8" spans="1:6" ht="47.25">
      <c r="A8" s="31"/>
      <c r="B8" s="32" t="s">
        <v>874</v>
      </c>
      <c r="C8" s="74">
        <v>7311</v>
      </c>
      <c r="D8" s="32" t="s">
        <v>12</v>
      </c>
      <c r="E8" s="72">
        <v>4</v>
      </c>
      <c r="F8" s="73" t="s">
        <v>927</v>
      </c>
    </row>
    <row r="9" spans="1:6">
      <c r="A9" s="31"/>
      <c r="B9" s="32" t="s">
        <v>928</v>
      </c>
      <c r="C9" s="74">
        <v>46410</v>
      </c>
      <c r="D9" s="32" t="s">
        <v>15</v>
      </c>
      <c r="E9" s="72">
        <v>1</v>
      </c>
      <c r="F9" s="73" t="s">
        <v>929</v>
      </c>
    </row>
    <row r="10" spans="1:6" ht="47.25">
      <c r="A10" s="31"/>
      <c r="B10" s="32" t="s">
        <v>930</v>
      </c>
      <c r="C10" s="74">
        <v>80</v>
      </c>
      <c r="D10" s="32"/>
      <c r="E10" s="72">
        <v>3</v>
      </c>
      <c r="F10" s="73" t="s">
        <v>931</v>
      </c>
    </row>
    <row r="11" spans="1:6">
      <c r="A11" s="31"/>
      <c r="B11" s="32" t="s">
        <v>932</v>
      </c>
      <c r="C11" s="74">
        <v>11</v>
      </c>
      <c r="D11" s="32"/>
      <c r="E11" s="72">
        <v>6</v>
      </c>
      <c r="F11" s="73"/>
    </row>
    <row r="12" spans="1:6" ht="31.5">
      <c r="A12" s="31"/>
      <c r="B12" s="32" t="s">
        <v>881</v>
      </c>
      <c r="C12" s="74">
        <v>4.5</v>
      </c>
      <c r="D12" s="32" t="s">
        <v>19</v>
      </c>
      <c r="E12" s="72">
        <v>5</v>
      </c>
      <c r="F12" s="73" t="s">
        <v>933</v>
      </c>
    </row>
    <row r="13" spans="1:6">
      <c r="A13" s="31"/>
      <c r="B13" s="32" t="s">
        <v>882</v>
      </c>
      <c r="C13" s="74"/>
      <c r="D13" s="32"/>
      <c r="E13" s="72" t="s">
        <v>934</v>
      </c>
      <c r="F13" s="73"/>
    </row>
    <row r="14" spans="1:6">
      <c r="A14" s="31"/>
      <c r="B14" s="32" t="s">
        <v>935</v>
      </c>
      <c r="C14" s="74">
        <v>2900</v>
      </c>
      <c r="D14" s="32" t="s">
        <v>24</v>
      </c>
      <c r="E14" s="72">
        <v>2</v>
      </c>
      <c r="F14" s="73" t="s">
        <v>936</v>
      </c>
    </row>
    <row r="15" spans="1:6">
      <c r="A15" s="31"/>
      <c r="B15" s="32"/>
      <c r="C15" s="74"/>
      <c r="D15" s="32"/>
      <c r="E15" s="72"/>
      <c r="F15" s="73"/>
    </row>
    <row r="16" spans="1:6">
      <c r="A16" s="31" t="s">
        <v>937</v>
      </c>
      <c r="B16" s="32"/>
      <c r="C16" s="74"/>
      <c r="D16" s="32"/>
      <c r="E16" s="72"/>
      <c r="F16" s="73"/>
    </row>
    <row r="17" spans="1:6">
      <c r="A17" s="31"/>
      <c r="B17" s="32" t="s">
        <v>938</v>
      </c>
      <c r="C17" s="74">
        <v>238</v>
      </c>
      <c r="D17" s="32" t="s">
        <v>28</v>
      </c>
      <c r="E17" s="72">
        <v>1</v>
      </c>
      <c r="F17" s="73" t="s">
        <v>939</v>
      </c>
    </row>
    <row r="18" spans="1:6">
      <c r="A18" s="31"/>
      <c r="B18" s="32" t="s">
        <v>940</v>
      </c>
      <c r="C18" s="74">
        <v>8.6999999999999993</v>
      </c>
      <c r="D18" s="32" t="s">
        <v>31</v>
      </c>
      <c r="E18" s="72">
        <v>1</v>
      </c>
      <c r="F18" s="73" t="s">
        <v>941</v>
      </c>
    </row>
    <row r="19" spans="1:6" ht="47.25">
      <c r="A19" s="31"/>
      <c r="B19" s="35" t="s">
        <v>890</v>
      </c>
      <c r="C19" s="74">
        <v>6</v>
      </c>
      <c r="D19" s="32" t="s">
        <v>31</v>
      </c>
      <c r="E19" s="72">
        <v>7</v>
      </c>
      <c r="F19" s="73" t="s">
        <v>942</v>
      </c>
    </row>
    <row r="20" spans="1:6" ht="78.75">
      <c r="A20" s="31"/>
      <c r="B20" s="35" t="s">
        <v>892</v>
      </c>
      <c r="C20" s="74" t="s">
        <v>943</v>
      </c>
      <c r="D20" s="32" t="s">
        <v>35</v>
      </c>
      <c r="E20" s="72">
        <v>2</v>
      </c>
      <c r="F20" s="73" t="s">
        <v>944</v>
      </c>
    </row>
    <row r="21" spans="1:6">
      <c r="A21" s="31"/>
      <c r="B21" s="35" t="s">
        <v>945</v>
      </c>
      <c r="C21" s="74"/>
      <c r="D21" s="32" t="s">
        <v>28</v>
      </c>
      <c r="E21" s="72"/>
      <c r="F21" s="73"/>
    </row>
    <row r="22" spans="1:6">
      <c r="A22" s="31"/>
      <c r="B22" s="35" t="s">
        <v>946</v>
      </c>
      <c r="C22" s="74"/>
      <c r="D22" s="32" t="s">
        <v>39</v>
      </c>
      <c r="E22" s="72"/>
      <c r="F22" s="73"/>
    </row>
    <row r="23" spans="1:6">
      <c r="A23" s="31"/>
      <c r="B23" s="35" t="s">
        <v>895</v>
      </c>
      <c r="C23" s="74">
        <v>1</v>
      </c>
      <c r="D23" s="32" t="s">
        <v>41</v>
      </c>
      <c r="E23" s="72"/>
      <c r="F23" s="73" t="s">
        <v>947</v>
      </c>
    </row>
    <row r="24" spans="1:6">
      <c r="A24" s="31"/>
      <c r="B24" s="35" t="s">
        <v>948</v>
      </c>
      <c r="C24" s="74"/>
      <c r="D24" s="32" t="s">
        <v>41</v>
      </c>
      <c r="E24" s="72"/>
      <c r="F24" s="73"/>
    </row>
    <row r="25" spans="1:6">
      <c r="A25" s="31"/>
      <c r="B25" s="32" t="s">
        <v>899</v>
      </c>
      <c r="C25" s="74">
        <v>0.69</v>
      </c>
      <c r="D25" s="32" t="s">
        <v>41</v>
      </c>
      <c r="E25" s="72"/>
      <c r="F25" s="73" t="s">
        <v>949</v>
      </c>
    </row>
    <row r="26" spans="1:6">
      <c r="A26" s="31"/>
      <c r="B26" s="32" t="s">
        <v>900</v>
      </c>
      <c r="C26" s="74"/>
      <c r="D26" s="32" t="s">
        <v>41</v>
      </c>
      <c r="E26" s="72"/>
      <c r="F26" s="73"/>
    </row>
    <row r="27" spans="1:6">
      <c r="A27" s="31"/>
      <c r="B27" s="32"/>
      <c r="C27" s="74"/>
      <c r="D27" s="32"/>
      <c r="E27" s="72"/>
      <c r="F27" s="73"/>
    </row>
    <row r="28" spans="1:6">
      <c r="A28" s="31" t="s">
        <v>950</v>
      </c>
      <c r="B28" s="32"/>
      <c r="C28" s="74"/>
      <c r="D28" s="32"/>
      <c r="E28" s="72"/>
      <c r="F28" s="73"/>
    </row>
    <row r="29" spans="1:6">
      <c r="A29" s="31"/>
      <c r="B29" s="32" t="s">
        <v>951</v>
      </c>
      <c r="C29" s="74"/>
      <c r="D29" s="32" t="s">
        <v>48</v>
      </c>
      <c r="E29" s="72"/>
      <c r="F29" s="73"/>
    </row>
    <row r="30" spans="1:6">
      <c r="A30" s="31"/>
      <c r="B30" s="35" t="s">
        <v>903</v>
      </c>
      <c r="C30" s="74">
        <v>34</v>
      </c>
      <c r="D30" s="32" t="s">
        <v>50</v>
      </c>
      <c r="E30" s="72">
        <v>8</v>
      </c>
      <c r="F30" s="73" t="s">
        <v>952</v>
      </c>
    </row>
    <row r="31" spans="1:6">
      <c r="A31" s="31"/>
      <c r="B31" s="35" t="s">
        <v>953</v>
      </c>
      <c r="C31" s="74"/>
      <c r="D31" s="32" t="s">
        <v>50</v>
      </c>
      <c r="E31" s="72"/>
      <c r="F31" s="73"/>
    </row>
    <row r="32" spans="1:6">
      <c r="A32" s="31"/>
      <c r="B32" s="35" t="s">
        <v>954</v>
      </c>
      <c r="C32" s="74"/>
      <c r="D32" s="32" t="s">
        <v>41</v>
      </c>
      <c r="E32" s="72"/>
      <c r="F32" s="73"/>
    </row>
    <row r="33" spans="1:6">
      <c r="A33" s="74"/>
      <c r="B33" s="75"/>
      <c r="C33" s="74"/>
      <c r="D33" s="75"/>
      <c r="E33" s="72"/>
      <c r="F33" s="73"/>
    </row>
    <row r="34" spans="1:6">
      <c r="A34" s="31" t="s">
        <v>271</v>
      </c>
      <c r="B34" s="32"/>
      <c r="C34" s="74"/>
      <c r="D34" s="32"/>
      <c r="E34" s="72"/>
      <c r="F34" s="73"/>
    </row>
    <row r="35" spans="1:6">
      <c r="A35" s="31"/>
      <c r="B35" s="32" t="s">
        <v>907</v>
      </c>
      <c r="C35" s="74">
        <v>35</v>
      </c>
      <c r="D35" s="32" t="s">
        <v>56</v>
      </c>
      <c r="E35" s="72"/>
      <c r="F35" s="73"/>
    </row>
    <row r="36" spans="1:6">
      <c r="A36" s="31"/>
      <c r="B36" s="35" t="s">
        <v>123</v>
      </c>
      <c r="C36" s="74"/>
      <c r="D36" s="32"/>
      <c r="E36" s="72"/>
      <c r="F36" s="73"/>
    </row>
    <row r="37" spans="1:6">
      <c r="A37" s="31"/>
      <c r="B37" s="32"/>
      <c r="C37" s="74"/>
      <c r="D37" s="32" t="s">
        <v>59</v>
      </c>
      <c r="E37" s="72"/>
      <c r="F37" s="73"/>
    </row>
    <row r="38" spans="1:6">
      <c r="A38" s="31"/>
      <c r="B38" s="47"/>
      <c r="C38" s="74"/>
      <c r="D38" s="32" t="s">
        <v>59</v>
      </c>
      <c r="E38" s="72"/>
      <c r="F38" s="73"/>
    </row>
    <row r="39" spans="1:6">
      <c r="A39" s="31"/>
      <c r="B39" s="48"/>
      <c r="C39" s="74"/>
      <c r="D39" s="32" t="s">
        <v>59</v>
      </c>
      <c r="E39" s="72"/>
      <c r="F39" s="73"/>
    </row>
    <row r="40" spans="1:6">
      <c r="A40" s="31"/>
      <c r="B40" s="48"/>
      <c r="C40" s="74"/>
      <c r="D40" s="32" t="s">
        <v>59</v>
      </c>
      <c r="E40" s="72"/>
      <c r="F40" s="73"/>
    </row>
    <row r="41" spans="1:6">
      <c r="A41" s="31"/>
      <c r="B41" s="48"/>
      <c r="C41" s="74"/>
      <c r="D41" s="32" t="s">
        <v>59</v>
      </c>
      <c r="E41" s="72"/>
      <c r="F41" s="73"/>
    </row>
    <row r="42" spans="1:6">
      <c r="A42" s="31"/>
      <c r="B42" s="32"/>
      <c r="C42" s="74"/>
      <c r="D42" s="32" t="s">
        <v>59</v>
      </c>
      <c r="E42" s="72"/>
      <c r="F42" s="73"/>
    </row>
    <row r="43" spans="1:6">
      <c r="A43" s="31"/>
      <c r="B43" s="32"/>
      <c r="C43" s="74"/>
      <c r="D43" s="32" t="s">
        <v>59</v>
      </c>
      <c r="E43" s="72"/>
      <c r="F43" s="73"/>
    </row>
    <row r="44" spans="1:6">
      <c r="A44" s="664" t="s">
        <v>955</v>
      </c>
      <c r="B44" s="664"/>
      <c r="C44" s="685" t="s">
        <v>956</v>
      </c>
      <c r="D44" s="666"/>
      <c r="E44" s="666"/>
      <c r="F44" s="667"/>
    </row>
    <row r="45" spans="1:6">
      <c r="A45" s="664" t="s">
        <v>911</v>
      </c>
      <c r="B45" s="664"/>
      <c r="C45" s="685" t="s">
        <v>1620</v>
      </c>
      <c r="D45" s="666"/>
      <c r="E45" s="666"/>
      <c r="F45" s="667"/>
    </row>
    <row r="46" spans="1:6">
      <c r="A46" s="77"/>
      <c r="B46" s="77"/>
      <c r="C46" s="77"/>
      <c r="D46" s="77"/>
      <c r="E46" s="101"/>
      <c r="F46" s="77"/>
    </row>
    <row r="47" spans="1:6">
      <c r="A47" s="69" t="s">
        <v>129</v>
      </c>
    </row>
    <row r="48" spans="1:6">
      <c r="A48" s="664" t="s">
        <v>957</v>
      </c>
      <c r="B48" s="664"/>
      <c r="C48" s="664"/>
      <c r="D48" s="664"/>
      <c r="E48" s="664"/>
      <c r="F48" s="664"/>
    </row>
    <row r="49" spans="1:6">
      <c r="A49" s="664" t="s">
        <v>958</v>
      </c>
      <c r="B49" s="664"/>
      <c r="C49" s="664"/>
      <c r="D49" s="664"/>
      <c r="E49" s="664"/>
      <c r="F49" s="664"/>
    </row>
    <row r="50" spans="1:6">
      <c r="A50" s="664" t="s">
        <v>959</v>
      </c>
      <c r="B50" s="664"/>
      <c r="C50" s="664"/>
      <c r="D50" s="664"/>
      <c r="E50" s="664"/>
      <c r="F50" s="664"/>
    </row>
    <row r="51" spans="1:6">
      <c r="A51" s="668" t="s">
        <v>960</v>
      </c>
      <c r="B51" s="668"/>
      <c r="C51" s="668"/>
      <c r="D51" s="668"/>
      <c r="E51" s="668"/>
      <c r="F51" s="668"/>
    </row>
    <row r="52" spans="1:6">
      <c r="A52" s="668" t="s">
        <v>961</v>
      </c>
      <c r="B52" s="668"/>
      <c r="C52" s="668"/>
      <c r="D52" s="668"/>
      <c r="E52" s="668"/>
      <c r="F52" s="668"/>
    </row>
    <row r="53" spans="1:6">
      <c r="A53" s="668" t="s">
        <v>962</v>
      </c>
      <c r="B53" s="668"/>
      <c r="C53" s="668"/>
      <c r="D53" s="668"/>
      <c r="E53" s="668"/>
      <c r="F53" s="668"/>
    </row>
    <row r="54" spans="1:6">
      <c r="A54" s="668" t="s">
        <v>963</v>
      </c>
      <c r="B54" s="668"/>
      <c r="C54" s="668"/>
      <c r="D54" s="668"/>
      <c r="E54" s="668"/>
      <c r="F54" s="668"/>
    </row>
    <row r="55" spans="1:6">
      <c r="A55" s="668" t="s">
        <v>964</v>
      </c>
      <c r="B55" s="668"/>
      <c r="C55" s="668"/>
      <c r="D55" s="668"/>
      <c r="E55" s="668"/>
      <c r="F55" s="668"/>
    </row>
  </sheetData>
  <mergeCells count="16">
    <mergeCell ref="A52:F52"/>
    <mergeCell ref="A53:F53"/>
    <mergeCell ref="A54:F54"/>
    <mergeCell ref="A55:F55"/>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F57"/>
  <sheetViews>
    <sheetView workbookViewId="0">
      <selection sqref="A1:B1"/>
    </sheetView>
  </sheetViews>
  <sheetFormatPr defaultColWidth="9" defaultRowHeight="15.75"/>
  <cols>
    <col min="1" max="1" width="5.42578125" style="24" customWidth="1"/>
    <col min="2" max="2" width="31.42578125" style="44" customWidth="1"/>
    <col min="3" max="3" width="9" style="44"/>
    <col min="4" max="4" width="15" style="44" customWidth="1"/>
    <col min="5" max="5" width="9" style="97"/>
    <col min="6" max="6" width="60.85546875" style="44" customWidth="1"/>
    <col min="7" max="16384" width="9" style="24"/>
  </cols>
  <sheetData>
    <row r="1" spans="1:6">
      <c r="A1" s="674" t="s">
        <v>282</v>
      </c>
      <c r="B1" s="674"/>
      <c r="C1" s="674" t="s">
        <v>283</v>
      </c>
      <c r="D1" s="674"/>
      <c r="E1" s="96" t="s">
        <v>449</v>
      </c>
      <c r="F1" s="96" t="s">
        <v>285</v>
      </c>
    </row>
    <row r="2" spans="1:6">
      <c r="A2" s="25" t="s">
        <v>691</v>
      </c>
      <c r="B2" s="26"/>
      <c r="C2" s="679"/>
      <c r="D2" s="680"/>
      <c r="E2" s="27"/>
      <c r="F2" s="28"/>
    </row>
    <row r="3" spans="1:6" ht="78.75">
      <c r="A3" s="29" t="s">
        <v>341</v>
      </c>
      <c r="B3" s="30"/>
      <c r="C3" s="681" t="s">
        <v>692</v>
      </c>
      <c r="D3" s="682"/>
      <c r="E3" s="27"/>
      <c r="F3" s="28" t="s">
        <v>1133</v>
      </c>
    </row>
    <row r="4" spans="1:6">
      <c r="A4" s="31" t="s">
        <v>291</v>
      </c>
      <c r="B4" s="32"/>
      <c r="C4" s="31"/>
      <c r="D4" s="30"/>
      <c r="E4" s="27"/>
      <c r="F4" s="28"/>
    </row>
    <row r="5" spans="1:6">
      <c r="A5" s="31"/>
      <c r="B5" s="32" t="s">
        <v>344</v>
      </c>
      <c r="C5" s="29" t="s">
        <v>369</v>
      </c>
      <c r="D5" s="32"/>
      <c r="E5" s="27"/>
      <c r="F5" s="28"/>
    </row>
    <row r="6" spans="1:6">
      <c r="A6" s="31"/>
      <c r="B6" s="32" t="s">
        <v>380</v>
      </c>
      <c r="C6" s="29" t="s">
        <v>370</v>
      </c>
      <c r="D6" s="32"/>
      <c r="E6" s="27"/>
      <c r="F6" s="28"/>
    </row>
    <row r="7" spans="1:6">
      <c r="A7" s="31"/>
      <c r="B7" s="32" t="s">
        <v>693</v>
      </c>
      <c r="C7" s="29">
        <v>35</v>
      </c>
      <c r="D7" s="32" t="s">
        <v>10</v>
      </c>
      <c r="E7" s="27"/>
      <c r="F7" s="52"/>
    </row>
    <row r="8" spans="1:6">
      <c r="A8" s="31"/>
      <c r="B8" s="32" t="s">
        <v>694</v>
      </c>
      <c r="C8" s="29">
        <v>7698.199001042346</v>
      </c>
      <c r="D8" s="32" t="s">
        <v>12</v>
      </c>
      <c r="E8" s="27">
        <v>1</v>
      </c>
      <c r="F8" s="28"/>
    </row>
    <row r="9" spans="1:6">
      <c r="A9" s="31"/>
      <c r="B9" s="32" t="s">
        <v>695</v>
      </c>
      <c r="C9" s="29">
        <v>545023</v>
      </c>
      <c r="D9" s="32" t="s">
        <v>15</v>
      </c>
      <c r="E9" s="27">
        <v>2</v>
      </c>
      <c r="F9" s="56" t="s">
        <v>696</v>
      </c>
    </row>
    <row r="10" spans="1:6">
      <c r="A10" s="31"/>
      <c r="B10" s="32" t="s">
        <v>697</v>
      </c>
      <c r="C10" s="29">
        <v>1530</v>
      </c>
      <c r="D10" s="32"/>
      <c r="E10" s="27">
        <v>2</v>
      </c>
      <c r="F10" s="56" t="s">
        <v>698</v>
      </c>
    </row>
    <row r="11" spans="1:6">
      <c r="A11" s="31"/>
      <c r="B11" s="32" t="s">
        <v>302</v>
      </c>
      <c r="C11" s="29">
        <v>855</v>
      </c>
      <c r="D11" s="32"/>
      <c r="E11" s="27">
        <v>2</v>
      </c>
      <c r="F11" s="28" t="s">
        <v>699</v>
      </c>
    </row>
    <row r="12" spans="1:6">
      <c r="A12" s="31"/>
      <c r="B12" s="32" t="s">
        <v>303</v>
      </c>
      <c r="C12" s="29"/>
      <c r="D12" s="32" t="s">
        <v>19</v>
      </c>
      <c r="E12" s="27"/>
      <c r="F12" s="28"/>
    </row>
    <row r="13" spans="1:6">
      <c r="A13" s="31"/>
      <c r="B13" s="32" t="s">
        <v>351</v>
      </c>
      <c r="C13" s="29"/>
      <c r="D13" s="32" t="s">
        <v>21</v>
      </c>
      <c r="E13" s="27"/>
      <c r="F13" s="28"/>
    </row>
    <row r="14" spans="1:6">
      <c r="A14" s="31"/>
      <c r="B14" s="32" t="s">
        <v>306</v>
      </c>
      <c r="C14" s="29">
        <v>3268.2173184585854</v>
      </c>
      <c r="D14" s="32" t="s">
        <v>24</v>
      </c>
      <c r="E14" s="27">
        <v>1</v>
      </c>
      <c r="F14" s="28" t="s">
        <v>371</v>
      </c>
    </row>
    <row r="15" spans="1:6">
      <c r="A15" s="31"/>
      <c r="B15" s="32"/>
      <c r="C15" s="29"/>
      <c r="D15" s="32"/>
      <c r="E15" s="27"/>
      <c r="F15" s="28"/>
    </row>
    <row r="16" spans="1:6">
      <c r="A16" s="31" t="s">
        <v>700</v>
      </c>
      <c r="B16" s="32"/>
      <c r="C16" s="29"/>
      <c r="D16" s="32"/>
      <c r="E16" s="27"/>
      <c r="F16" s="28"/>
    </row>
    <row r="17" spans="1:6">
      <c r="A17" s="31"/>
      <c r="B17" s="32" t="s">
        <v>308</v>
      </c>
      <c r="C17" s="29">
        <v>20648</v>
      </c>
      <c r="D17" s="32" t="s">
        <v>28</v>
      </c>
      <c r="E17" s="27">
        <v>1</v>
      </c>
      <c r="F17" s="28" t="s">
        <v>696</v>
      </c>
    </row>
    <row r="18" spans="1:6">
      <c r="A18" s="31"/>
      <c r="B18" s="32" t="s">
        <v>309</v>
      </c>
      <c r="C18" s="29">
        <v>3.69</v>
      </c>
      <c r="D18" s="32" t="s">
        <v>31</v>
      </c>
      <c r="E18" s="27">
        <v>1</v>
      </c>
      <c r="F18" s="28"/>
    </row>
    <row r="19" spans="1:6">
      <c r="A19" s="31"/>
      <c r="B19" s="35" t="s">
        <v>311</v>
      </c>
      <c r="C19" s="29">
        <v>5.14</v>
      </c>
      <c r="D19" s="32" t="s">
        <v>31</v>
      </c>
      <c r="E19" s="27">
        <v>1</v>
      </c>
      <c r="F19" s="28" t="s">
        <v>698</v>
      </c>
    </row>
    <row r="20" spans="1:6" ht="47.25">
      <c r="A20" s="31"/>
      <c r="B20" s="35" t="s">
        <v>701</v>
      </c>
      <c r="C20" s="29">
        <v>1000</v>
      </c>
      <c r="D20" s="32" t="s">
        <v>35</v>
      </c>
      <c r="E20" s="27">
        <v>1</v>
      </c>
      <c r="F20" s="28" t="s">
        <v>702</v>
      </c>
    </row>
    <row r="21" spans="1:6">
      <c r="A21" s="31"/>
      <c r="B21" s="35" t="s">
        <v>703</v>
      </c>
      <c r="C21" s="29"/>
      <c r="D21" s="32" t="s">
        <v>28</v>
      </c>
      <c r="E21" s="27"/>
      <c r="F21" s="28"/>
    </row>
    <row r="22" spans="1:6">
      <c r="A22" s="31"/>
      <c r="B22" s="35" t="s">
        <v>704</v>
      </c>
      <c r="C22" s="29"/>
      <c r="D22" s="32" t="s">
        <v>39</v>
      </c>
      <c r="E22" s="27"/>
      <c r="F22" s="28"/>
    </row>
    <row r="23" spans="1:6">
      <c r="A23" s="31"/>
      <c r="B23" s="35" t="s">
        <v>317</v>
      </c>
      <c r="C23" s="29">
        <v>1</v>
      </c>
      <c r="D23" s="32" t="s">
        <v>41</v>
      </c>
      <c r="E23" s="27"/>
      <c r="F23" s="28"/>
    </row>
    <row r="24" spans="1:6">
      <c r="A24" s="31"/>
      <c r="B24" s="35" t="s">
        <v>705</v>
      </c>
      <c r="C24" s="29">
        <v>1</v>
      </c>
      <c r="D24" s="32" t="s">
        <v>41</v>
      </c>
      <c r="E24" s="27"/>
      <c r="F24" s="28" t="s">
        <v>706</v>
      </c>
    </row>
    <row r="25" spans="1:6">
      <c r="A25" s="31"/>
      <c r="B25" s="32" t="s">
        <v>319</v>
      </c>
      <c r="C25" s="29">
        <v>1</v>
      </c>
      <c r="D25" s="32" t="s">
        <v>41</v>
      </c>
      <c r="E25" s="27"/>
      <c r="F25" s="28"/>
    </row>
    <row r="26" spans="1:6">
      <c r="A26" s="31"/>
      <c r="B26" s="32" t="s">
        <v>707</v>
      </c>
      <c r="C26" s="29"/>
      <c r="D26" s="32" t="s">
        <v>41</v>
      </c>
      <c r="E26" s="27"/>
      <c r="F26" s="28"/>
    </row>
    <row r="27" spans="1:6">
      <c r="A27" s="31"/>
      <c r="B27" s="32"/>
      <c r="C27" s="29"/>
      <c r="D27" s="32"/>
      <c r="E27" s="27"/>
      <c r="F27" s="28"/>
    </row>
    <row r="28" spans="1:6">
      <c r="A28" s="31" t="s">
        <v>708</v>
      </c>
      <c r="B28" s="32"/>
      <c r="C28" s="29"/>
      <c r="D28" s="32"/>
      <c r="E28" s="27"/>
      <c r="F28" s="28"/>
    </row>
    <row r="29" spans="1:6">
      <c r="A29" s="31"/>
      <c r="B29" s="32" t="s">
        <v>709</v>
      </c>
      <c r="C29" s="29"/>
      <c r="D29" s="32" t="s">
        <v>48</v>
      </c>
      <c r="E29" s="27"/>
      <c r="F29" s="28"/>
    </row>
    <row r="30" spans="1:6">
      <c r="A30" s="31"/>
      <c r="B30" s="35" t="s">
        <v>710</v>
      </c>
      <c r="C30" s="29"/>
      <c r="D30" s="32" t="s">
        <v>50</v>
      </c>
      <c r="E30" s="27"/>
      <c r="F30" s="28"/>
    </row>
    <row r="31" spans="1:6">
      <c r="A31" s="31"/>
      <c r="B31" s="35" t="s">
        <v>325</v>
      </c>
      <c r="C31" s="29"/>
      <c r="D31" s="32" t="s">
        <v>50</v>
      </c>
      <c r="E31" s="27"/>
      <c r="F31" s="28"/>
    </row>
    <row r="32" spans="1:6">
      <c r="A32" s="31"/>
      <c r="B32" s="35" t="s">
        <v>711</v>
      </c>
      <c r="C32" s="29"/>
      <c r="D32" s="32" t="s">
        <v>41</v>
      </c>
      <c r="E32" s="27"/>
      <c r="F32" s="28"/>
    </row>
    <row r="33" spans="1:6">
      <c r="A33" s="29"/>
      <c r="B33" s="30"/>
      <c r="C33" s="29"/>
      <c r="D33" s="30"/>
      <c r="E33" s="27"/>
      <c r="F33" s="28"/>
    </row>
    <row r="34" spans="1:6">
      <c r="A34" s="31" t="s">
        <v>712</v>
      </c>
      <c r="B34" s="32"/>
      <c r="C34" s="29"/>
      <c r="D34" s="32"/>
      <c r="E34" s="27"/>
      <c r="F34" s="28"/>
    </row>
    <row r="35" spans="1:6">
      <c r="A35" s="31"/>
      <c r="B35" s="32" t="s">
        <v>713</v>
      </c>
      <c r="C35" s="29">
        <v>25</v>
      </c>
      <c r="D35" s="32" t="s">
        <v>56</v>
      </c>
      <c r="E35" s="27"/>
      <c r="F35" s="28" t="s">
        <v>714</v>
      </c>
    </row>
    <row r="36" spans="1:6">
      <c r="A36" s="31"/>
      <c r="B36" s="35" t="s">
        <v>715</v>
      </c>
      <c r="C36" s="29"/>
      <c r="D36" s="32"/>
      <c r="E36" s="27"/>
      <c r="F36" s="28"/>
    </row>
    <row r="37" spans="1:6">
      <c r="A37" s="31"/>
      <c r="B37" s="36" t="s">
        <v>58</v>
      </c>
      <c r="C37" s="37"/>
      <c r="D37" s="32" t="s">
        <v>59</v>
      </c>
      <c r="E37" s="27"/>
      <c r="F37" s="28"/>
    </row>
    <row r="38" spans="1:6">
      <c r="A38" s="31"/>
      <c r="B38" s="36" t="s">
        <v>60</v>
      </c>
      <c r="C38" s="37"/>
      <c r="D38" s="32" t="s">
        <v>59</v>
      </c>
      <c r="E38" s="27"/>
      <c r="F38" s="28"/>
    </row>
    <row r="39" spans="1:6">
      <c r="A39" s="31"/>
      <c r="B39" s="36" t="s">
        <v>61</v>
      </c>
      <c r="C39" s="37"/>
      <c r="D39" s="32" t="s">
        <v>59</v>
      </c>
      <c r="E39" s="27"/>
      <c r="F39" s="28"/>
    </row>
    <row r="40" spans="1:6">
      <c r="A40" s="31"/>
      <c r="B40" s="36" t="s">
        <v>62</v>
      </c>
      <c r="C40" s="37"/>
      <c r="D40" s="32" t="s">
        <v>59</v>
      </c>
      <c r="E40" s="27"/>
      <c r="F40" s="28"/>
    </row>
    <row r="41" spans="1:6">
      <c r="A41" s="31"/>
      <c r="B41" s="36" t="s">
        <v>63</v>
      </c>
      <c r="C41" s="37"/>
      <c r="D41" s="32" t="s">
        <v>59</v>
      </c>
      <c r="E41" s="27"/>
      <c r="F41" s="28"/>
    </row>
    <row r="42" spans="1:6">
      <c r="A42" s="31"/>
      <c r="B42" s="36" t="s">
        <v>64</v>
      </c>
      <c r="C42" s="37"/>
      <c r="D42" s="32" t="s">
        <v>59</v>
      </c>
      <c r="E42" s="27"/>
      <c r="F42" s="28"/>
    </row>
    <row r="43" spans="1:6">
      <c r="A43" s="38"/>
      <c r="B43" s="39" t="s">
        <v>65</v>
      </c>
      <c r="C43" s="40"/>
      <c r="D43" s="125" t="s">
        <v>59</v>
      </c>
      <c r="E43" s="27"/>
      <c r="F43" s="28"/>
    </row>
    <row r="44" spans="1:6">
      <c r="A44" s="675" t="s">
        <v>716</v>
      </c>
      <c r="B44" s="675"/>
      <c r="C44" s="676" t="s">
        <v>717</v>
      </c>
      <c r="D44" s="677"/>
      <c r="E44" s="677"/>
      <c r="F44" s="678"/>
    </row>
    <row r="45" spans="1:6">
      <c r="A45" s="675" t="s">
        <v>718</v>
      </c>
      <c r="B45" s="675"/>
      <c r="C45" s="688" t="s">
        <v>1621</v>
      </c>
      <c r="D45" s="677"/>
      <c r="E45" s="677"/>
      <c r="F45" s="678"/>
    </row>
    <row r="46" spans="1:6">
      <c r="A46" s="42"/>
      <c r="B46" s="42"/>
      <c r="C46" s="42"/>
      <c r="D46" s="42"/>
      <c r="E46" s="43"/>
      <c r="F46" s="42"/>
    </row>
    <row r="47" spans="1:6">
      <c r="A47" s="24" t="s">
        <v>719</v>
      </c>
    </row>
    <row r="48" spans="1:6">
      <c r="A48" s="671" t="s">
        <v>720</v>
      </c>
      <c r="B48" s="671"/>
      <c r="C48" s="671"/>
      <c r="D48" s="671"/>
      <c r="E48" s="671"/>
      <c r="F48" s="671"/>
    </row>
    <row r="49" spans="1:6">
      <c r="A49" s="671" t="s">
        <v>721</v>
      </c>
      <c r="B49" s="671"/>
      <c r="C49" s="671"/>
      <c r="D49" s="671"/>
      <c r="E49" s="671"/>
      <c r="F49" s="671"/>
    </row>
    <row r="50" spans="1:6">
      <c r="A50" s="671"/>
      <c r="B50" s="671"/>
      <c r="C50" s="671"/>
      <c r="D50" s="671"/>
      <c r="E50" s="671"/>
      <c r="F50" s="671"/>
    </row>
    <row r="51" spans="1:6">
      <c r="A51" s="671"/>
      <c r="B51" s="671"/>
      <c r="C51" s="671"/>
      <c r="D51" s="671"/>
      <c r="E51" s="671"/>
      <c r="F51" s="671"/>
    </row>
    <row r="52" spans="1:6">
      <c r="A52" s="671"/>
      <c r="B52" s="671"/>
      <c r="C52" s="671"/>
      <c r="D52" s="671"/>
      <c r="E52" s="671"/>
      <c r="F52" s="671"/>
    </row>
    <row r="53" spans="1:6">
      <c r="A53" s="671"/>
      <c r="B53" s="671"/>
      <c r="C53" s="671"/>
      <c r="D53" s="671"/>
      <c r="E53" s="671"/>
      <c r="F53" s="671"/>
    </row>
    <row r="54" spans="1:6">
      <c r="A54" s="671"/>
      <c r="B54" s="671"/>
      <c r="C54" s="671"/>
      <c r="D54" s="671"/>
      <c r="E54" s="671"/>
      <c r="F54" s="671"/>
    </row>
    <row r="55" spans="1:6">
      <c r="A55" s="671"/>
      <c r="B55" s="671"/>
      <c r="C55" s="671"/>
      <c r="D55" s="671"/>
      <c r="E55" s="671"/>
      <c r="F55" s="671"/>
    </row>
    <row r="56" spans="1:6">
      <c r="A56" s="671"/>
      <c r="B56" s="671"/>
      <c r="C56" s="671"/>
      <c r="D56" s="671"/>
      <c r="E56" s="671"/>
      <c r="F56" s="671"/>
    </row>
    <row r="57" spans="1:6">
      <c r="A57" s="671"/>
      <c r="B57" s="671"/>
      <c r="C57" s="671"/>
      <c r="D57" s="671"/>
      <c r="E57" s="671"/>
      <c r="F57" s="671"/>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G64"/>
  <sheetViews>
    <sheetView topLeftCell="A7"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7.140625" style="215" bestFit="1" customWidth="1"/>
    <col min="6" max="6" width="20" style="215" bestFit="1" customWidth="1"/>
    <col min="7" max="7" width="60.85546875" style="79" customWidth="1"/>
    <col min="8" max="16384" width="9" style="69"/>
  </cols>
  <sheetData>
    <row r="1" spans="1:7">
      <c r="A1" s="659" t="s">
        <v>1704</v>
      </c>
      <c r="B1" s="659"/>
      <c r="C1" s="659" t="s">
        <v>1705</v>
      </c>
      <c r="D1" s="659"/>
      <c r="E1" s="214" t="s">
        <v>1706</v>
      </c>
      <c r="F1" s="214" t="s">
        <v>1208</v>
      </c>
      <c r="G1" s="214" t="s">
        <v>1707</v>
      </c>
    </row>
    <row r="2" spans="1:7">
      <c r="A2" s="70" t="s">
        <v>1658</v>
      </c>
      <c r="B2" s="71"/>
      <c r="C2" s="660"/>
      <c r="D2" s="661"/>
      <c r="E2" s="72"/>
      <c r="F2" s="72"/>
      <c r="G2" s="73"/>
    </row>
    <row r="3" spans="1:7">
      <c r="A3" s="74" t="s">
        <v>1708</v>
      </c>
      <c r="B3" s="75"/>
      <c r="C3" s="662" t="s">
        <v>1709</v>
      </c>
      <c r="D3" s="663"/>
      <c r="E3" s="72"/>
      <c r="F3" s="72"/>
      <c r="G3" s="73"/>
    </row>
    <row r="4" spans="1:7">
      <c r="A4" s="31" t="s">
        <v>1710</v>
      </c>
      <c r="B4" s="32"/>
      <c r="C4" s="31"/>
      <c r="D4" s="75"/>
      <c r="E4" s="72"/>
      <c r="F4" s="72"/>
      <c r="G4" s="73"/>
    </row>
    <row r="5" spans="1:7">
      <c r="A5" s="31"/>
      <c r="B5" s="32" t="s">
        <v>1711</v>
      </c>
      <c r="C5" s="74" t="s">
        <v>1702</v>
      </c>
      <c r="D5" s="33"/>
      <c r="E5" s="72"/>
      <c r="F5" s="72"/>
      <c r="G5" s="73"/>
    </row>
    <row r="6" spans="1:7">
      <c r="A6" s="31"/>
      <c r="B6" s="32" t="s">
        <v>1712</v>
      </c>
      <c r="C6" s="74" t="s">
        <v>1737</v>
      </c>
      <c r="D6" s="33"/>
      <c r="E6" s="72"/>
      <c r="F6" s="72"/>
      <c r="G6" s="73"/>
    </row>
    <row r="7" spans="1:7">
      <c r="A7" s="31"/>
      <c r="B7" s="32" t="s">
        <v>1713</v>
      </c>
      <c r="C7" s="74">
        <v>5</v>
      </c>
      <c r="D7" s="33" t="s">
        <v>10</v>
      </c>
      <c r="E7" s="72"/>
      <c r="F7" s="72"/>
      <c r="G7" s="100"/>
    </row>
    <row r="8" spans="1:7">
      <c r="A8" s="31"/>
      <c r="B8" s="32" t="s">
        <v>1714</v>
      </c>
      <c r="C8" s="74">
        <v>10533</v>
      </c>
      <c r="D8" s="33" t="s">
        <v>12</v>
      </c>
      <c r="E8" s="72">
        <v>5</v>
      </c>
      <c r="F8" s="72" t="s">
        <v>1210</v>
      </c>
      <c r="G8" s="73" t="s">
        <v>1666</v>
      </c>
    </row>
    <row r="9" spans="1:7" ht="47.25">
      <c r="A9" s="31"/>
      <c r="B9" s="32" t="s">
        <v>1667</v>
      </c>
      <c r="C9" s="74">
        <v>646704</v>
      </c>
      <c r="D9" s="33" t="s">
        <v>15</v>
      </c>
      <c r="E9" s="72">
        <v>5</v>
      </c>
      <c r="F9" s="72" t="s">
        <v>1210</v>
      </c>
      <c r="G9" s="73" t="s">
        <v>1715</v>
      </c>
    </row>
    <row r="10" spans="1:7">
      <c r="A10" s="31"/>
      <c r="B10" s="32" t="s">
        <v>1716</v>
      </c>
      <c r="C10" s="74">
        <v>3656</v>
      </c>
      <c r="D10" s="33"/>
      <c r="E10" s="72">
        <v>3</v>
      </c>
      <c r="F10" s="72" t="s">
        <v>1210</v>
      </c>
      <c r="G10" s="73" t="s">
        <v>1717</v>
      </c>
    </row>
    <row r="11" spans="1:7">
      <c r="A11" s="31"/>
      <c r="B11" s="32" t="s">
        <v>1718</v>
      </c>
      <c r="C11" s="74">
        <v>0</v>
      </c>
      <c r="D11" s="33"/>
      <c r="E11" s="72"/>
      <c r="F11" s="72"/>
      <c r="G11" s="73"/>
    </row>
    <row r="12" spans="1:7">
      <c r="A12" s="31"/>
      <c r="B12" s="32" t="s">
        <v>1719</v>
      </c>
      <c r="C12" s="74">
        <v>2.75</v>
      </c>
      <c r="D12" s="33" t="s">
        <v>19</v>
      </c>
      <c r="E12" s="72"/>
      <c r="F12" s="72"/>
      <c r="G12" s="73"/>
    </row>
    <row r="13" spans="1:7">
      <c r="A13" s="31"/>
      <c r="B13" s="32" t="s">
        <v>1673</v>
      </c>
      <c r="C13" s="74"/>
      <c r="D13" s="33" t="s">
        <v>21</v>
      </c>
      <c r="E13" s="72"/>
      <c r="F13" s="72"/>
      <c r="G13" s="73"/>
    </row>
    <row r="14" spans="1:7">
      <c r="A14" s="31"/>
      <c r="B14" s="32" t="s">
        <v>1720</v>
      </c>
      <c r="C14" s="74">
        <v>2000</v>
      </c>
      <c r="D14" s="33" t="s">
        <v>24</v>
      </c>
      <c r="E14" s="72"/>
      <c r="F14" s="72"/>
      <c r="G14" s="73"/>
    </row>
    <row r="15" spans="1:7">
      <c r="A15" s="31"/>
      <c r="B15" s="32"/>
      <c r="C15" s="74"/>
      <c r="D15" s="33"/>
      <c r="E15" s="72"/>
      <c r="F15" s="72"/>
      <c r="G15" s="73"/>
    </row>
    <row r="16" spans="1:7">
      <c r="A16" s="31" t="s">
        <v>1721</v>
      </c>
      <c r="B16" s="32"/>
      <c r="C16" s="74"/>
      <c r="D16" s="33"/>
      <c r="E16" s="72"/>
      <c r="F16" s="72"/>
      <c r="G16" s="73"/>
    </row>
    <row r="17" spans="1:7" ht="31.5">
      <c r="A17" s="31"/>
      <c r="B17" s="32" t="s">
        <v>1722</v>
      </c>
      <c r="C17" s="74">
        <v>1273</v>
      </c>
      <c r="D17" s="33" t="s">
        <v>28</v>
      </c>
      <c r="E17" s="72">
        <v>5</v>
      </c>
      <c r="F17" s="72" t="s">
        <v>1210</v>
      </c>
      <c r="G17" s="73" t="s">
        <v>1677</v>
      </c>
    </row>
    <row r="18" spans="1:7" ht="31.5">
      <c r="A18" s="31"/>
      <c r="B18" s="32" t="s">
        <v>1678</v>
      </c>
      <c r="C18" s="74">
        <v>0.77</v>
      </c>
      <c r="D18" s="33" t="s">
        <v>31</v>
      </c>
      <c r="E18" s="72">
        <v>5</v>
      </c>
      <c r="F18" s="72" t="s">
        <v>1210</v>
      </c>
      <c r="G18" s="73" t="s">
        <v>1679</v>
      </c>
    </row>
    <row r="19" spans="1:7">
      <c r="A19" s="31"/>
      <c r="B19" s="35" t="s">
        <v>1680</v>
      </c>
      <c r="C19" s="74">
        <v>0</v>
      </c>
      <c r="D19" s="33" t="s">
        <v>31</v>
      </c>
      <c r="E19" s="72"/>
      <c r="F19" s="72"/>
      <c r="G19" s="73"/>
    </row>
    <row r="20" spans="1:7">
      <c r="A20" s="31"/>
      <c r="B20" s="35" t="s">
        <v>1723</v>
      </c>
      <c r="C20" s="74">
        <v>0</v>
      </c>
      <c r="D20" s="33" t="s">
        <v>35</v>
      </c>
      <c r="E20" s="72"/>
      <c r="F20" s="72"/>
      <c r="G20" s="73"/>
    </row>
    <row r="21" spans="1:7">
      <c r="A21" s="31"/>
      <c r="B21" s="35" t="s">
        <v>1724</v>
      </c>
      <c r="C21" s="74">
        <v>0</v>
      </c>
      <c r="D21" s="33" t="s">
        <v>28</v>
      </c>
      <c r="E21" s="72"/>
      <c r="F21" s="72"/>
      <c r="G21" s="73"/>
    </row>
    <row r="22" spans="1:7">
      <c r="A22" s="31"/>
      <c r="B22" s="35" t="s">
        <v>1725</v>
      </c>
      <c r="C22" s="74">
        <v>0</v>
      </c>
      <c r="D22" s="33" t="s">
        <v>39</v>
      </c>
      <c r="E22" s="72"/>
      <c r="F22" s="72"/>
      <c r="G22" s="73"/>
    </row>
    <row r="23" spans="1:7">
      <c r="A23" s="31"/>
      <c r="B23" s="35" t="s">
        <v>1726</v>
      </c>
      <c r="C23" s="74"/>
      <c r="D23" s="33" t="s">
        <v>41</v>
      </c>
      <c r="E23" s="72"/>
      <c r="F23" s="72"/>
      <c r="G23" s="73"/>
    </row>
    <row r="24" spans="1:7">
      <c r="A24" s="31"/>
      <c r="B24" s="35" t="s">
        <v>1727</v>
      </c>
      <c r="C24" s="74">
        <v>0</v>
      </c>
      <c r="D24" s="33" t="s">
        <v>41</v>
      </c>
      <c r="E24" s="72"/>
      <c r="F24" s="72"/>
      <c r="G24" s="73"/>
    </row>
    <row r="25" spans="1:7">
      <c r="A25" s="31"/>
      <c r="B25" s="32" t="s">
        <v>1686</v>
      </c>
      <c r="C25" s="74"/>
      <c r="D25" s="33" t="s">
        <v>41</v>
      </c>
      <c r="E25" s="72"/>
      <c r="F25" s="72"/>
      <c r="G25" s="73"/>
    </row>
    <row r="26" spans="1:7">
      <c r="A26" s="31"/>
      <c r="B26" s="32" t="s">
        <v>1687</v>
      </c>
      <c r="C26" s="74">
        <v>0</v>
      </c>
      <c r="D26" s="33" t="s">
        <v>41</v>
      </c>
      <c r="E26" s="72"/>
      <c r="F26" s="72"/>
      <c r="G26" s="73"/>
    </row>
    <row r="27" spans="1:7">
      <c r="A27" s="31"/>
      <c r="B27" s="32"/>
      <c r="C27" s="74"/>
      <c r="D27" s="33"/>
      <c r="E27" s="72"/>
      <c r="F27" s="72"/>
      <c r="G27" s="73"/>
    </row>
    <row r="28" spans="1:7">
      <c r="A28" s="31" t="s">
        <v>1688</v>
      </c>
      <c r="B28" s="32"/>
      <c r="C28" s="74"/>
      <c r="D28" s="33"/>
      <c r="E28" s="72"/>
      <c r="F28" s="72"/>
      <c r="G28" s="73"/>
    </row>
    <row r="29" spans="1:7">
      <c r="A29" s="31"/>
      <c r="B29" s="32" t="s">
        <v>1728</v>
      </c>
      <c r="C29" s="74">
        <v>0</v>
      </c>
      <c r="D29" s="33" t="s">
        <v>48</v>
      </c>
      <c r="E29" s="72"/>
      <c r="F29" s="72"/>
      <c r="G29" s="73"/>
    </row>
    <row r="30" spans="1:7" ht="47.25">
      <c r="A30" s="31"/>
      <c r="B30" s="35" t="s">
        <v>1729</v>
      </c>
      <c r="C30" s="74">
        <v>514</v>
      </c>
      <c r="D30" s="33" t="s">
        <v>50</v>
      </c>
      <c r="E30" s="72">
        <v>5</v>
      </c>
      <c r="F30" s="72"/>
      <c r="G30" s="73" t="s">
        <v>1730</v>
      </c>
    </row>
    <row r="31" spans="1:7">
      <c r="A31" s="31"/>
      <c r="B31" s="35" t="s">
        <v>1731</v>
      </c>
      <c r="C31" s="74"/>
      <c r="D31" s="33" t="s">
        <v>50</v>
      </c>
      <c r="E31" s="72"/>
      <c r="F31" s="72"/>
      <c r="G31" s="73"/>
    </row>
    <row r="32" spans="1:7">
      <c r="A32" s="31"/>
      <c r="B32" s="35" t="s">
        <v>1693</v>
      </c>
      <c r="C32" s="74">
        <v>0</v>
      </c>
      <c r="D32" s="33" t="s">
        <v>41</v>
      </c>
      <c r="E32" s="72"/>
      <c r="F32" s="72"/>
      <c r="G32" s="73"/>
    </row>
    <row r="33" spans="1:7">
      <c r="A33" s="74"/>
      <c r="B33" s="75"/>
      <c r="C33" s="74"/>
      <c r="D33" s="75"/>
      <c r="E33" s="72"/>
      <c r="F33" s="72"/>
      <c r="G33" s="73"/>
    </row>
    <row r="34" spans="1:7">
      <c r="A34" s="31" t="s">
        <v>1732</v>
      </c>
      <c r="B34" s="32"/>
      <c r="C34" s="74"/>
      <c r="D34" s="33"/>
      <c r="E34" s="72"/>
      <c r="F34" s="72"/>
      <c r="G34" s="73"/>
    </row>
    <row r="35" spans="1:7">
      <c r="A35" s="31"/>
      <c r="B35" s="32" t="s">
        <v>1733</v>
      </c>
      <c r="C35" s="74">
        <v>41.9</v>
      </c>
      <c r="D35" s="33" t="s">
        <v>56</v>
      </c>
      <c r="E35" s="72">
        <v>5</v>
      </c>
      <c r="F35" s="72" t="s">
        <v>1210</v>
      </c>
      <c r="G35" s="73" t="s">
        <v>1696</v>
      </c>
    </row>
    <row r="36" spans="1:7">
      <c r="A36" s="31"/>
      <c r="B36" s="35" t="s">
        <v>1734</v>
      </c>
      <c r="C36" s="74"/>
      <c r="D36" s="33"/>
      <c r="E36" s="72"/>
      <c r="F36" s="72"/>
      <c r="G36" s="73"/>
    </row>
    <row r="37" spans="1:7">
      <c r="A37" s="31"/>
      <c r="B37" s="36" t="s">
        <v>58</v>
      </c>
      <c r="C37" s="37">
        <v>3.67</v>
      </c>
      <c r="D37" s="33" t="s">
        <v>59</v>
      </c>
      <c r="E37" s="72"/>
      <c r="F37" s="72"/>
      <c r="G37" s="73"/>
    </row>
    <row r="38" spans="1:7">
      <c r="A38" s="31"/>
      <c r="B38" s="36" t="s">
        <v>60</v>
      </c>
      <c r="C38" s="37">
        <v>0.7</v>
      </c>
      <c r="D38" s="33" t="s">
        <v>59</v>
      </c>
      <c r="E38" s="72"/>
      <c r="F38" s="72"/>
      <c r="G38" s="73"/>
    </row>
    <row r="39" spans="1:7">
      <c r="A39" s="31"/>
      <c r="B39" s="36" t="s">
        <v>61</v>
      </c>
      <c r="C39" s="37">
        <v>49.24</v>
      </c>
      <c r="D39" s="33" t="s">
        <v>59</v>
      </c>
      <c r="E39" s="72"/>
      <c r="F39" s="72"/>
      <c r="G39" s="73"/>
    </row>
    <row r="40" spans="1:7">
      <c r="A40" s="31"/>
      <c r="B40" s="36" t="s">
        <v>62</v>
      </c>
      <c r="C40" s="37">
        <v>21.03</v>
      </c>
      <c r="D40" s="33" t="s">
        <v>59</v>
      </c>
      <c r="E40" s="72"/>
      <c r="F40" s="72"/>
      <c r="G40" s="73"/>
    </row>
    <row r="41" spans="1:7">
      <c r="A41" s="31"/>
      <c r="B41" s="36" t="s">
        <v>63</v>
      </c>
      <c r="C41" s="37">
        <v>15.09</v>
      </c>
      <c r="D41" s="33" t="s">
        <v>59</v>
      </c>
      <c r="E41" s="72"/>
      <c r="F41" s="72"/>
      <c r="G41" s="73"/>
    </row>
    <row r="42" spans="1:7">
      <c r="A42" s="31"/>
      <c r="B42" s="36" t="s">
        <v>64</v>
      </c>
      <c r="C42" s="218">
        <f>100-C37-C38-C39-C40-C41-C43</f>
        <v>10.264999999999992</v>
      </c>
      <c r="D42" s="33" t="s">
        <v>59</v>
      </c>
      <c r="E42" s="72"/>
      <c r="F42" s="72"/>
      <c r="G42" s="73"/>
    </row>
    <row r="43" spans="1:7">
      <c r="A43" s="38"/>
      <c r="B43" s="39" t="s">
        <v>65</v>
      </c>
      <c r="C43" s="40">
        <v>5.0000000000000001E-3</v>
      </c>
      <c r="D43" s="41" t="s">
        <v>59</v>
      </c>
      <c r="E43" s="72"/>
      <c r="F43" s="72"/>
      <c r="G43" s="73"/>
    </row>
    <row r="44" spans="1:7">
      <c r="A44" s="664" t="s">
        <v>1735</v>
      </c>
      <c r="B44" s="664"/>
      <c r="C44" s="665"/>
      <c r="D44" s="666"/>
      <c r="E44" s="666"/>
      <c r="F44" s="666"/>
      <c r="G44" s="667"/>
    </row>
    <row r="45" spans="1:7">
      <c r="A45" s="664" t="s">
        <v>1736</v>
      </c>
      <c r="B45" s="664"/>
      <c r="C45" s="669"/>
      <c r="D45" s="670"/>
      <c r="E45" s="670"/>
      <c r="F45" s="670"/>
      <c r="G45" s="670"/>
    </row>
    <row r="46" spans="1:7">
      <c r="A46" s="77"/>
      <c r="B46" s="77"/>
      <c r="C46" s="77"/>
      <c r="D46" s="77"/>
      <c r="E46" s="101"/>
      <c r="F46" s="101"/>
      <c r="G46" s="77"/>
    </row>
    <row r="47" spans="1:7">
      <c r="A47" s="69" t="s">
        <v>1700</v>
      </c>
      <c r="C47" s="69"/>
    </row>
    <row r="48" spans="1:7">
      <c r="A48" s="668" t="s">
        <v>1519</v>
      </c>
      <c r="B48" s="668"/>
      <c r="C48" s="668"/>
      <c r="D48" s="668"/>
      <c r="E48" s="668"/>
      <c r="F48" s="668"/>
      <c r="G48" s="668"/>
    </row>
    <row r="49" spans="1:7">
      <c r="A49" s="668" t="s">
        <v>1520</v>
      </c>
      <c r="B49" s="668"/>
      <c r="C49" s="668"/>
      <c r="D49" s="668"/>
      <c r="E49" s="668"/>
      <c r="F49" s="668"/>
      <c r="G49" s="668"/>
    </row>
    <row r="50" spans="1:7">
      <c r="A50" s="668" t="s">
        <v>1521</v>
      </c>
      <c r="B50" s="668"/>
      <c r="C50" s="668"/>
      <c r="D50" s="668"/>
      <c r="E50" s="668"/>
      <c r="F50" s="668"/>
      <c r="G50" s="668"/>
    </row>
    <row r="51" spans="1:7">
      <c r="A51" s="668" t="s">
        <v>1522</v>
      </c>
      <c r="B51" s="668"/>
      <c r="C51" s="668"/>
      <c r="D51" s="668"/>
      <c r="E51" s="668"/>
      <c r="F51" s="668"/>
      <c r="G51" s="668"/>
    </row>
    <row r="52" spans="1:7">
      <c r="A52" s="668" t="s">
        <v>1701</v>
      </c>
      <c r="B52" s="668"/>
      <c r="C52" s="668"/>
      <c r="D52" s="668"/>
      <c r="E52" s="668"/>
      <c r="F52" s="668"/>
      <c r="G52" s="668"/>
    </row>
    <row r="53" spans="1:7">
      <c r="A53" s="668"/>
      <c r="B53" s="668"/>
      <c r="C53" s="668"/>
      <c r="D53" s="668"/>
      <c r="E53" s="668"/>
      <c r="F53" s="668"/>
      <c r="G53" s="668"/>
    </row>
    <row r="54" spans="1:7">
      <c r="A54" s="668"/>
      <c r="B54" s="668"/>
      <c r="C54" s="668"/>
      <c r="D54" s="668"/>
      <c r="E54" s="668"/>
      <c r="F54" s="668"/>
      <c r="G54" s="668"/>
    </row>
    <row r="55" spans="1:7">
      <c r="A55" s="668"/>
      <c r="B55" s="668"/>
      <c r="C55" s="668"/>
      <c r="D55" s="668"/>
      <c r="E55" s="668"/>
      <c r="F55" s="668"/>
      <c r="G55" s="668"/>
    </row>
    <row r="56" spans="1:7">
      <c r="A56" s="668"/>
      <c r="B56" s="668"/>
      <c r="C56" s="668"/>
      <c r="D56" s="668"/>
      <c r="E56" s="668"/>
      <c r="F56" s="668"/>
      <c r="G56" s="668"/>
    </row>
    <row r="57" spans="1:7">
      <c r="A57" s="668"/>
      <c r="B57" s="668"/>
      <c r="C57" s="668"/>
      <c r="D57" s="668"/>
      <c r="E57" s="668"/>
      <c r="F57" s="668"/>
      <c r="G57" s="668"/>
    </row>
    <row r="60" spans="1:7">
      <c r="A60" s="79" t="s">
        <v>1738</v>
      </c>
    </row>
    <row r="61" spans="1:7">
      <c r="B61" s="79" t="s">
        <v>1739</v>
      </c>
      <c r="E61" s="215" t="s">
        <v>1740</v>
      </c>
    </row>
    <row r="62" spans="1:7">
      <c r="B62" s="79" t="s">
        <v>1741</v>
      </c>
      <c r="E62" s="215" t="s">
        <v>1742</v>
      </c>
    </row>
    <row r="63" spans="1:7">
      <c r="B63" s="79" t="s">
        <v>1743</v>
      </c>
      <c r="E63" s="215" t="s">
        <v>1744</v>
      </c>
    </row>
    <row r="64" spans="1:7">
      <c r="B64" s="79" t="s">
        <v>1745</v>
      </c>
      <c r="E64" s="215" t="s">
        <v>1746</v>
      </c>
    </row>
  </sheetData>
  <mergeCells count="18">
    <mergeCell ref="A1:B1"/>
    <mergeCell ref="C1:D1"/>
    <mergeCell ref="C2:D2"/>
    <mergeCell ref="C3:D3"/>
    <mergeCell ref="A44:B44"/>
    <mergeCell ref="C44:G44"/>
    <mergeCell ref="A57:G57"/>
    <mergeCell ref="A45:B45"/>
    <mergeCell ref="C45:G45"/>
    <mergeCell ref="A48:G48"/>
    <mergeCell ref="A49:G49"/>
    <mergeCell ref="A50:G50"/>
    <mergeCell ref="A51:G51"/>
    <mergeCell ref="A52:G52"/>
    <mergeCell ref="A53:G53"/>
    <mergeCell ref="A54:G54"/>
    <mergeCell ref="A55:G55"/>
    <mergeCell ref="A56:G56"/>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G65"/>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7.140625" style="215" bestFit="1" customWidth="1"/>
    <col min="6" max="6" width="20" style="215" bestFit="1" customWidth="1"/>
    <col min="7" max="7" width="60.85546875" style="79" customWidth="1"/>
    <col min="8" max="16384" width="9" style="69"/>
  </cols>
  <sheetData>
    <row r="1" spans="1:7">
      <c r="A1" s="659" t="s">
        <v>1654</v>
      </c>
      <c r="B1" s="659"/>
      <c r="C1" s="659" t="s">
        <v>1655</v>
      </c>
      <c r="D1" s="659"/>
      <c r="E1" s="214" t="s">
        <v>1656</v>
      </c>
      <c r="F1" s="214" t="s">
        <v>1208</v>
      </c>
      <c r="G1" s="214" t="s">
        <v>1657</v>
      </c>
    </row>
    <row r="2" spans="1:7">
      <c r="A2" s="70" t="s">
        <v>1658</v>
      </c>
      <c r="B2" s="71"/>
      <c r="C2" s="660"/>
      <c r="D2" s="661"/>
      <c r="E2" s="72"/>
      <c r="F2" s="72"/>
      <c r="G2" s="73"/>
    </row>
    <row r="3" spans="1:7">
      <c r="A3" s="74" t="s">
        <v>1659</v>
      </c>
      <c r="B3" s="75"/>
      <c r="C3" s="662" t="s">
        <v>1660</v>
      </c>
      <c r="D3" s="663"/>
      <c r="E3" s="72"/>
      <c r="F3" s="72"/>
      <c r="G3" s="73"/>
    </row>
    <row r="4" spans="1:7">
      <c r="A4" s="31" t="s">
        <v>1661</v>
      </c>
      <c r="B4" s="32"/>
      <c r="C4" s="31"/>
      <c r="D4" s="75"/>
      <c r="E4" s="72"/>
      <c r="F4" s="72"/>
      <c r="G4" s="73"/>
    </row>
    <row r="5" spans="1:7">
      <c r="A5" s="31"/>
      <c r="B5" s="32" t="s">
        <v>1662</v>
      </c>
      <c r="C5" s="74" t="s">
        <v>1702</v>
      </c>
      <c r="D5" s="33"/>
      <c r="E5" s="72"/>
      <c r="F5" s="72"/>
      <c r="G5" s="73"/>
    </row>
    <row r="6" spans="1:7">
      <c r="A6" s="31"/>
      <c r="B6" s="32" t="s">
        <v>1663</v>
      </c>
      <c r="C6" s="74" t="s">
        <v>1703</v>
      </c>
      <c r="D6" s="33"/>
      <c r="E6" s="72"/>
      <c r="F6" s="72"/>
      <c r="G6" s="73"/>
    </row>
    <row r="7" spans="1:7">
      <c r="A7" s="31"/>
      <c r="B7" s="32" t="s">
        <v>1664</v>
      </c>
      <c r="C7" s="74">
        <v>5</v>
      </c>
      <c r="D7" s="33" t="s">
        <v>10</v>
      </c>
      <c r="E7" s="72"/>
      <c r="F7" s="72"/>
      <c r="G7" s="100"/>
    </row>
    <row r="8" spans="1:7">
      <c r="A8" s="31"/>
      <c r="B8" s="32" t="s">
        <v>1665</v>
      </c>
      <c r="C8" s="74">
        <v>10533</v>
      </c>
      <c r="D8" s="33" t="s">
        <v>12</v>
      </c>
      <c r="E8" s="72">
        <v>5</v>
      </c>
      <c r="F8" s="72" t="s">
        <v>1210</v>
      </c>
      <c r="G8" s="73" t="s">
        <v>1666</v>
      </c>
    </row>
    <row r="9" spans="1:7" ht="47.25">
      <c r="A9" s="31"/>
      <c r="B9" s="32" t="s">
        <v>1667</v>
      </c>
      <c r="C9" s="74">
        <v>277158</v>
      </c>
      <c r="D9" s="33" t="s">
        <v>15</v>
      </c>
      <c r="E9" s="72">
        <v>5</v>
      </c>
      <c r="F9" s="72" t="s">
        <v>1210</v>
      </c>
      <c r="G9" s="73" t="s">
        <v>1668</v>
      </c>
    </row>
    <row r="10" spans="1:7" ht="31.5">
      <c r="A10" s="31"/>
      <c r="B10" s="32" t="s">
        <v>1669</v>
      </c>
      <c r="C10" s="74">
        <v>2141</v>
      </c>
      <c r="D10" s="33"/>
      <c r="E10" s="72">
        <v>3</v>
      </c>
      <c r="F10" s="72" t="s">
        <v>1210</v>
      </c>
      <c r="G10" s="73" t="s">
        <v>1670</v>
      </c>
    </row>
    <row r="11" spans="1:7">
      <c r="A11" s="31"/>
      <c r="B11" s="32" t="s">
        <v>1671</v>
      </c>
      <c r="C11" s="74">
        <v>0</v>
      </c>
      <c r="D11" s="33"/>
      <c r="E11" s="72"/>
      <c r="F11" s="72"/>
      <c r="G11" s="73"/>
    </row>
    <row r="12" spans="1:7">
      <c r="A12" s="31"/>
      <c r="B12" s="32" t="s">
        <v>1672</v>
      </c>
      <c r="C12" s="74">
        <v>2.75</v>
      </c>
      <c r="D12" s="33" t="s">
        <v>19</v>
      </c>
      <c r="E12" s="72"/>
      <c r="F12" s="72"/>
      <c r="G12" s="73"/>
    </row>
    <row r="13" spans="1:7">
      <c r="A13" s="31"/>
      <c r="B13" s="32" t="s">
        <v>1673</v>
      </c>
      <c r="C13" s="74"/>
      <c r="D13" s="33" t="s">
        <v>21</v>
      </c>
      <c r="E13" s="72"/>
      <c r="F13" s="72"/>
      <c r="G13" s="73"/>
    </row>
    <row r="14" spans="1:7">
      <c r="A14" s="31"/>
      <c r="B14" s="32" t="s">
        <v>1674</v>
      </c>
      <c r="C14" s="74">
        <v>2000</v>
      </c>
      <c r="D14" s="33" t="s">
        <v>24</v>
      </c>
      <c r="E14" s="72"/>
      <c r="F14" s="72"/>
      <c r="G14" s="73"/>
    </row>
    <row r="15" spans="1:7">
      <c r="A15" s="31"/>
      <c r="B15" s="32"/>
      <c r="C15" s="74"/>
      <c r="D15" s="33"/>
      <c r="E15" s="72"/>
      <c r="F15" s="72"/>
      <c r="G15" s="73"/>
    </row>
    <row r="16" spans="1:7">
      <c r="A16" s="31" t="s">
        <v>1675</v>
      </c>
      <c r="B16" s="32"/>
      <c r="C16" s="74"/>
      <c r="D16" s="33"/>
      <c r="E16" s="72"/>
      <c r="F16" s="72"/>
      <c r="G16" s="73"/>
    </row>
    <row r="17" spans="1:7" ht="31.5">
      <c r="A17" s="31"/>
      <c r="B17" s="32" t="s">
        <v>1676</v>
      </c>
      <c r="C17" s="74">
        <v>1273</v>
      </c>
      <c r="D17" s="33" t="s">
        <v>28</v>
      </c>
      <c r="E17" s="72">
        <v>5</v>
      </c>
      <c r="F17" s="72" t="s">
        <v>1210</v>
      </c>
      <c r="G17" s="73" t="s">
        <v>1677</v>
      </c>
    </row>
    <row r="18" spans="1:7" ht="31.5">
      <c r="A18" s="31"/>
      <c r="B18" s="32" t="s">
        <v>1678</v>
      </c>
      <c r="C18" s="74">
        <v>0.77</v>
      </c>
      <c r="D18" s="33" t="s">
        <v>31</v>
      </c>
      <c r="E18" s="72">
        <v>5</v>
      </c>
      <c r="F18" s="72" t="s">
        <v>1210</v>
      </c>
      <c r="G18" s="73" t="s">
        <v>1679</v>
      </c>
    </row>
    <row r="19" spans="1:7">
      <c r="A19" s="31"/>
      <c r="B19" s="35" t="s">
        <v>1680</v>
      </c>
      <c r="C19" s="74">
        <v>0</v>
      </c>
      <c r="D19" s="33" t="s">
        <v>31</v>
      </c>
      <c r="E19" s="72"/>
      <c r="F19" s="72"/>
      <c r="G19" s="73"/>
    </row>
    <row r="20" spans="1:7">
      <c r="A20" s="31"/>
      <c r="B20" s="35" t="s">
        <v>1681</v>
      </c>
      <c r="C20" s="74">
        <v>0</v>
      </c>
      <c r="D20" s="33" t="s">
        <v>35</v>
      </c>
      <c r="E20" s="72"/>
      <c r="F20" s="72"/>
      <c r="G20" s="73"/>
    </row>
    <row r="21" spans="1:7">
      <c r="A21" s="31"/>
      <c r="B21" s="35" t="s">
        <v>1682</v>
      </c>
      <c r="C21" s="74">
        <v>0</v>
      </c>
      <c r="D21" s="33" t="s">
        <v>28</v>
      </c>
      <c r="E21" s="72"/>
      <c r="F21" s="72"/>
      <c r="G21" s="73"/>
    </row>
    <row r="22" spans="1:7">
      <c r="A22" s="31"/>
      <c r="B22" s="35" t="s">
        <v>1683</v>
      </c>
      <c r="C22" s="74">
        <v>0</v>
      </c>
      <c r="D22" s="33" t="s">
        <v>39</v>
      </c>
      <c r="E22" s="72"/>
      <c r="F22" s="72"/>
      <c r="G22" s="73"/>
    </row>
    <row r="23" spans="1:7">
      <c r="A23" s="31"/>
      <c r="B23" s="35" t="s">
        <v>1684</v>
      </c>
      <c r="C23" s="74"/>
      <c r="D23" s="33" t="s">
        <v>41</v>
      </c>
      <c r="E23" s="72"/>
      <c r="F23" s="72"/>
      <c r="G23" s="73"/>
    </row>
    <row r="24" spans="1:7">
      <c r="A24" s="31"/>
      <c r="B24" s="35" t="s">
        <v>1685</v>
      </c>
      <c r="C24" s="74">
        <v>0</v>
      </c>
      <c r="D24" s="33" t="s">
        <v>41</v>
      </c>
      <c r="E24" s="72"/>
      <c r="F24" s="72"/>
      <c r="G24" s="73"/>
    </row>
    <row r="25" spans="1:7">
      <c r="A25" s="31"/>
      <c r="B25" s="32" t="s">
        <v>1686</v>
      </c>
      <c r="C25" s="74"/>
      <c r="D25" s="33" t="s">
        <v>41</v>
      </c>
      <c r="E25" s="72"/>
      <c r="F25" s="72"/>
      <c r="G25" s="73"/>
    </row>
    <row r="26" spans="1:7">
      <c r="A26" s="31"/>
      <c r="B26" s="32" t="s">
        <v>1687</v>
      </c>
      <c r="C26" s="74">
        <v>0</v>
      </c>
      <c r="D26" s="33" t="s">
        <v>41</v>
      </c>
      <c r="E26" s="72"/>
      <c r="F26" s="72"/>
      <c r="G26" s="73"/>
    </row>
    <row r="27" spans="1:7">
      <c r="A27" s="31"/>
      <c r="B27" s="32"/>
      <c r="C27" s="74"/>
      <c r="D27" s="33"/>
      <c r="E27" s="72"/>
      <c r="F27" s="72"/>
      <c r="G27" s="73"/>
    </row>
    <row r="28" spans="1:7">
      <c r="A28" s="31" t="s">
        <v>1688</v>
      </c>
      <c r="B28" s="32"/>
      <c r="C28" s="74"/>
      <c r="D28" s="33"/>
      <c r="E28" s="72"/>
      <c r="F28" s="72"/>
      <c r="G28" s="73"/>
    </row>
    <row r="29" spans="1:7">
      <c r="A29" s="31"/>
      <c r="B29" s="32" t="s">
        <v>1689</v>
      </c>
      <c r="C29" s="74">
        <v>0</v>
      </c>
      <c r="D29" s="33" t="s">
        <v>48</v>
      </c>
      <c r="E29" s="72"/>
      <c r="F29" s="72"/>
      <c r="G29" s="73"/>
    </row>
    <row r="30" spans="1:7" ht="31.5">
      <c r="A30" s="31"/>
      <c r="B30" s="35" t="s">
        <v>1690</v>
      </c>
      <c r="C30" s="74">
        <v>10</v>
      </c>
      <c r="D30" s="33" t="s">
        <v>50</v>
      </c>
      <c r="E30" s="72">
        <v>5</v>
      </c>
      <c r="F30" s="72"/>
      <c r="G30" s="73" t="s">
        <v>1691</v>
      </c>
    </row>
    <row r="31" spans="1:7">
      <c r="A31" s="31"/>
      <c r="B31" s="35" t="s">
        <v>1692</v>
      </c>
      <c r="C31" s="74"/>
      <c r="D31" s="33" t="s">
        <v>50</v>
      </c>
      <c r="E31" s="72"/>
      <c r="F31" s="72"/>
      <c r="G31" s="73"/>
    </row>
    <row r="32" spans="1:7">
      <c r="A32" s="31"/>
      <c r="B32" s="35" t="s">
        <v>1693</v>
      </c>
      <c r="C32" s="74">
        <v>0</v>
      </c>
      <c r="D32" s="33" t="s">
        <v>41</v>
      </c>
      <c r="E32" s="72"/>
      <c r="F32" s="72"/>
      <c r="G32" s="73"/>
    </row>
    <row r="33" spans="1:7">
      <c r="A33" s="74"/>
      <c r="B33" s="75"/>
      <c r="C33" s="74"/>
      <c r="D33" s="75"/>
      <c r="E33" s="72"/>
      <c r="F33" s="72"/>
      <c r="G33" s="73"/>
    </row>
    <row r="34" spans="1:7">
      <c r="A34" s="31" t="s">
        <v>1694</v>
      </c>
      <c r="B34" s="32"/>
      <c r="C34" s="74"/>
      <c r="D34" s="33"/>
      <c r="E34" s="72"/>
      <c r="F34" s="72"/>
      <c r="G34" s="73"/>
    </row>
    <row r="35" spans="1:7">
      <c r="A35" s="31"/>
      <c r="B35" s="32" t="s">
        <v>1695</v>
      </c>
      <c r="C35" s="74">
        <v>41.9</v>
      </c>
      <c r="D35" s="33" t="s">
        <v>56</v>
      </c>
      <c r="E35" s="72">
        <v>5</v>
      </c>
      <c r="F35" s="72" t="s">
        <v>1210</v>
      </c>
      <c r="G35" s="73" t="s">
        <v>1696</v>
      </c>
    </row>
    <row r="36" spans="1:7">
      <c r="A36" s="31"/>
      <c r="B36" s="35" t="s">
        <v>1697</v>
      </c>
      <c r="C36" s="74"/>
      <c r="D36" s="33"/>
      <c r="E36" s="72"/>
      <c r="F36" s="72"/>
      <c r="G36" s="73"/>
    </row>
    <row r="37" spans="1:7">
      <c r="A37" s="31"/>
      <c r="B37" s="36" t="s">
        <v>58</v>
      </c>
      <c r="C37" s="37">
        <v>3.67</v>
      </c>
      <c r="D37" s="33" t="s">
        <v>59</v>
      </c>
      <c r="E37" s="72"/>
      <c r="F37" s="72"/>
      <c r="G37" s="73"/>
    </row>
    <row r="38" spans="1:7">
      <c r="A38" s="31"/>
      <c r="B38" s="36" t="s">
        <v>60</v>
      </c>
      <c r="C38" s="37">
        <v>0.7</v>
      </c>
      <c r="D38" s="33" t="s">
        <v>59</v>
      </c>
      <c r="E38" s="72"/>
      <c r="F38" s="72"/>
      <c r="G38" s="73"/>
    </row>
    <row r="39" spans="1:7">
      <c r="A39" s="31"/>
      <c r="B39" s="36" t="s">
        <v>61</v>
      </c>
      <c r="C39" s="37">
        <v>49.24</v>
      </c>
      <c r="D39" s="33" t="s">
        <v>59</v>
      </c>
      <c r="E39" s="72"/>
      <c r="F39" s="72"/>
      <c r="G39" s="73"/>
    </row>
    <row r="40" spans="1:7">
      <c r="A40" s="31"/>
      <c r="B40" s="36" t="s">
        <v>62</v>
      </c>
      <c r="C40" s="37">
        <v>21.03</v>
      </c>
      <c r="D40" s="33" t="s">
        <v>59</v>
      </c>
      <c r="E40" s="72"/>
      <c r="F40" s="72"/>
      <c r="G40" s="73"/>
    </row>
    <row r="41" spans="1:7">
      <c r="A41" s="31"/>
      <c r="B41" s="36" t="s">
        <v>63</v>
      </c>
      <c r="C41" s="37">
        <v>15.09</v>
      </c>
      <c r="D41" s="33" t="s">
        <v>59</v>
      </c>
      <c r="E41" s="72"/>
      <c r="F41" s="72"/>
      <c r="G41" s="73"/>
    </row>
    <row r="42" spans="1:7">
      <c r="A42" s="31"/>
      <c r="B42" s="36" t="s">
        <v>64</v>
      </c>
      <c r="C42" s="218">
        <f>100-C37-C38-C39-C40-C41-C43</f>
        <v>10.264999999999992</v>
      </c>
      <c r="D42" s="33" t="s">
        <v>59</v>
      </c>
      <c r="E42" s="72"/>
      <c r="F42" s="72"/>
      <c r="G42" s="73"/>
    </row>
    <row r="43" spans="1:7">
      <c r="A43" s="38"/>
      <c r="B43" s="39" t="s">
        <v>65</v>
      </c>
      <c r="C43" s="40">
        <v>5.0000000000000001E-3</v>
      </c>
      <c r="D43" s="41" t="s">
        <v>59</v>
      </c>
      <c r="E43" s="72"/>
      <c r="F43" s="72"/>
      <c r="G43" s="73"/>
    </row>
    <row r="44" spans="1:7">
      <c r="A44" s="664" t="s">
        <v>1698</v>
      </c>
      <c r="B44" s="664"/>
      <c r="C44" s="665"/>
      <c r="D44" s="666"/>
      <c r="E44" s="666"/>
      <c r="F44" s="666"/>
      <c r="G44" s="667"/>
    </row>
    <row r="45" spans="1:7">
      <c r="A45" s="664" t="s">
        <v>1699</v>
      </c>
      <c r="B45" s="664"/>
      <c r="C45" s="669"/>
      <c r="D45" s="670"/>
      <c r="E45" s="670"/>
      <c r="F45" s="670"/>
      <c r="G45" s="670"/>
    </row>
    <row r="46" spans="1:7">
      <c r="A46" s="77"/>
      <c r="B46" s="77"/>
      <c r="C46" s="77"/>
      <c r="D46" s="77"/>
      <c r="E46" s="101"/>
      <c r="F46" s="101"/>
      <c r="G46" s="77"/>
    </row>
    <row r="47" spans="1:7">
      <c r="A47" s="69" t="s">
        <v>1700</v>
      </c>
    </row>
    <row r="48" spans="1:7">
      <c r="A48" s="668" t="s">
        <v>1519</v>
      </c>
      <c r="B48" s="668"/>
      <c r="C48" s="668"/>
      <c r="D48" s="668"/>
      <c r="E48" s="668"/>
      <c r="F48" s="668"/>
      <c r="G48" s="668"/>
    </row>
    <row r="49" spans="1:7">
      <c r="A49" s="668" t="s">
        <v>1520</v>
      </c>
      <c r="B49" s="668"/>
      <c r="C49" s="668"/>
      <c r="D49" s="668"/>
      <c r="E49" s="668"/>
      <c r="F49" s="668"/>
      <c r="G49" s="668"/>
    </row>
    <row r="50" spans="1:7">
      <c r="A50" s="668" t="s">
        <v>1521</v>
      </c>
      <c r="B50" s="668"/>
      <c r="C50" s="668"/>
      <c r="D50" s="668"/>
      <c r="E50" s="668"/>
      <c r="F50" s="668"/>
      <c r="G50" s="668"/>
    </row>
    <row r="51" spans="1:7">
      <c r="A51" s="668" t="s">
        <v>1522</v>
      </c>
      <c r="B51" s="668"/>
      <c r="C51" s="668"/>
      <c r="D51" s="668"/>
      <c r="E51" s="668"/>
      <c r="F51" s="668"/>
      <c r="G51" s="668"/>
    </row>
    <row r="52" spans="1:7">
      <c r="A52" s="668" t="s">
        <v>1701</v>
      </c>
      <c r="B52" s="668"/>
      <c r="C52" s="668"/>
      <c r="D52" s="668"/>
      <c r="E52" s="668"/>
      <c r="F52" s="668"/>
      <c r="G52" s="668"/>
    </row>
    <row r="53" spans="1:7">
      <c r="A53" s="668"/>
      <c r="B53" s="668"/>
      <c r="C53" s="668"/>
      <c r="D53" s="668"/>
      <c r="E53" s="668"/>
      <c r="F53" s="668"/>
      <c r="G53" s="668"/>
    </row>
    <row r="54" spans="1:7">
      <c r="A54" s="668"/>
      <c r="B54" s="668"/>
      <c r="C54" s="668"/>
      <c r="D54" s="668"/>
      <c r="E54" s="668"/>
      <c r="F54" s="668"/>
      <c r="G54" s="668"/>
    </row>
    <row r="55" spans="1:7">
      <c r="A55" s="668"/>
      <c r="B55" s="668"/>
      <c r="C55" s="668"/>
      <c r="D55" s="668"/>
      <c r="E55" s="668"/>
      <c r="F55" s="668"/>
      <c r="G55" s="668"/>
    </row>
    <row r="56" spans="1:7">
      <c r="A56" s="668"/>
      <c r="B56" s="668"/>
      <c r="C56" s="668"/>
      <c r="D56" s="668"/>
      <c r="E56" s="668"/>
      <c r="F56" s="668"/>
      <c r="G56" s="668"/>
    </row>
    <row r="57" spans="1:7">
      <c r="A57" s="668"/>
      <c r="B57" s="668"/>
      <c r="C57" s="668"/>
      <c r="D57" s="668"/>
      <c r="E57" s="668"/>
      <c r="F57" s="668"/>
      <c r="G57" s="668"/>
    </row>
    <row r="61" spans="1:7">
      <c r="A61" s="79" t="s">
        <v>1738</v>
      </c>
    </row>
    <row r="62" spans="1:7">
      <c r="B62" s="79" t="s">
        <v>1739</v>
      </c>
      <c r="E62" s="215" t="s">
        <v>1740</v>
      </c>
    </row>
    <row r="63" spans="1:7">
      <c r="B63" s="79" t="s">
        <v>1741</v>
      </c>
      <c r="E63" s="215" t="s">
        <v>1742</v>
      </c>
    </row>
    <row r="64" spans="1:7">
      <c r="B64" s="79" t="s">
        <v>1743</v>
      </c>
      <c r="E64" s="215" t="s">
        <v>1744</v>
      </c>
    </row>
    <row r="65" spans="2:5">
      <c r="B65" s="79" t="s">
        <v>1745</v>
      </c>
      <c r="E65" s="215" t="s">
        <v>1746</v>
      </c>
    </row>
  </sheetData>
  <mergeCells count="18">
    <mergeCell ref="A1:B1"/>
    <mergeCell ref="C1:D1"/>
    <mergeCell ref="C2:D2"/>
    <mergeCell ref="C3:D3"/>
    <mergeCell ref="A44:B44"/>
    <mergeCell ref="C44:G44"/>
    <mergeCell ref="A57:G57"/>
    <mergeCell ref="A45:B45"/>
    <mergeCell ref="C45:G45"/>
    <mergeCell ref="A48:G48"/>
    <mergeCell ref="A49:G49"/>
    <mergeCell ref="A50:G50"/>
    <mergeCell ref="A51:G51"/>
    <mergeCell ref="A52:G52"/>
    <mergeCell ref="A53:G53"/>
    <mergeCell ref="A54:G54"/>
    <mergeCell ref="A55:G55"/>
    <mergeCell ref="A56:G56"/>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G57"/>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7.140625" style="215" bestFit="1" customWidth="1"/>
    <col min="6" max="6" width="20" style="215" bestFit="1" customWidth="1"/>
    <col min="7" max="7" width="60.85546875" style="79" customWidth="1"/>
    <col min="8" max="16384" width="9" style="69"/>
  </cols>
  <sheetData>
    <row r="1" spans="1:7">
      <c r="A1" s="659" t="s">
        <v>1654</v>
      </c>
      <c r="B1" s="659"/>
      <c r="C1" s="659" t="s">
        <v>1655</v>
      </c>
      <c r="D1" s="659"/>
      <c r="E1" s="214" t="s">
        <v>1749</v>
      </c>
      <c r="F1" s="214" t="s">
        <v>1208</v>
      </c>
      <c r="G1" s="214" t="s">
        <v>1657</v>
      </c>
    </row>
    <row r="2" spans="1:7">
      <c r="A2" s="70" t="s">
        <v>1658</v>
      </c>
      <c r="B2" s="71"/>
      <c r="C2" s="660"/>
      <c r="D2" s="661"/>
      <c r="E2" s="72"/>
      <c r="F2" s="72"/>
      <c r="G2" s="73"/>
    </row>
    <row r="3" spans="1:7">
      <c r="A3" s="74" t="s">
        <v>1708</v>
      </c>
      <c r="B3" s="75"/>
      <c r="C3" s="662" t="s">
        <v>1660</v>
      </c>
      <c r="D3" s="663"/>
      <c r="E3" s="72"/>
      <c r="F3" s="72"/>
      <c r="G3" s="73"/>
    </row>
    <row r="4" spans="1:7">
      <c r="A4" s="31" t="s">
        <v>1710</v>
      </c>
      <c r="B4" s="32"/>
      <c r="C4" s="31"/>
      <c r="D4" s="75"/>
      <c r="E4" s="72"/>
      <c r="F4" s="72"/>
      <c r="G4" s="73"/>
    </row>
    <row r="5" spans="1:7">
      <c r="A5" s="31"/>
      <c r="B5" s="32" t="s">
        <v>1750</v>
      </c>
      <c r="C5" s="74"/>
      <c r="D5" s="33"/>
      <c r="E5" s="72"/>
      <c r="F5" s="72"/>
      <c r="G5" s="73"/>
    </row>
    <row r="6" spans="1:7">
      <c r="A6" s="31"/>
      <c r="B6" s="32" t="s">
        <v>1663</v>
      </c>
      <c r="C6" s="74"/>
      <c r="D6" s="33"/>
      <c r="E6" s="72"/>
      <c r="F6" s="72"/>
      <c r="G6" s="73"/>
    </row>
    <row r="7" spans="1:7">
      <c r="A7" s="31"/>
      <c r="B7" s="32" t="s">
        <v>1664</v>
      </c>
      <c r="C7" s="74">
        <v>5</v>
      </c>
      <c r="D7" s="33" t="s">
        <v>10</v>
      </c>
      <c r="E7" s="72"/>
      <c r="F7" s="72"/>
      <c r="G7" s="100"/>
    </row>
    <row r="8" spans="1:7">
      <c r="A8" s="31"/>
      <c r="B8" s="32" t="s">
        <v>1751</v>
      </c>
      <c r="C8" s="74">
        <v>10533</v>
      </c>
      <c r="D8" s="33" t="s">
        <v>12</v>
      </c>
      <c r="E8" s="72">
        <v>5</v>
      </c>
      <c r="F8" s="72" t="s">
        <v>1210</v>
      </c>
      <c r="G8" s="73" t="s">
        <v>1666</v>
      </c>
    </row>
    <row r="9" spans="1:7" ht="31.5">
      <c r="A9" s="31"/>
      <c r="B9" s="32" t="s">
        <v>1667</v>
      </c>
      <c r="C9" s="74">
        <v>923863</v>
      </c>
      <c r="D9" s="33" t="s">
        <v>15</v>
      </c>
      <c r="E9" s="72">
        <v>5</v>
      </c>
      <c r="F9" s="72" t="s">
        <v>1210</v>
      </c>
      <c r="G9" s="73" t="s">
        <v>1752</v>
      </c>
    </row>
    <row r="10" spans="1:7" ht="31.5">
      <c r="A10" s="31"/>
      <c r="B10" s="32" t="s">
        <v>1669</v>
      </c>
      <c r="C10" s="74">
        <f>3665+2141</f>
        <v>5806</v>
      </c>
      <c r="D10" s="33"/>
      <c r="E10" s="72">
        <v>3</v>
      </c>
      <c r="F10" s="72" t="s">
        <v>1210</v>
      </c>
      <c r="G10" s="73" t="s">
        <v>1670</v>
      </c>
    </row>
    <row r="11" spans="1:7">
      <c r="A11" s="31"/>
      <c r="B11" s="32" t="s">
        <v>1671</v>
      </c>
      <c r="C11" s="74">
        <v>0</v>
      </c>
      <c r="D11" s="33"/>
      <c r="E11" s="72"/>
      <c r="F11" s="72"/>
      <c r="G11" s="73"/>
    </row>
    <row r="12" spans="1:7">
      <c r="A12" s="31"/>
      <c r="B12" s="32" t="s">
        <v>1753</v>
      </c>
      <c r="C12" s="74">
        <v>2.75</v>
      </c>
      <c r="D12" s="33" t="s">
        <v>19</v>
      </c>
      <c r="E12" s="72"/>
      <c r="F12" s="72"/>
      <c r="G12" s="73"/>
    </row>
    <row r="13" spans="1:7">
      <c r="A13" s="31"/>
      <c r="B13" s="32" t="s">
        <v>1673</v>
      </c>
      <c r="C13" s="74"/>
      <c r="D13" s="33" t="s">
        <v>21</v>
      </c>
      <c r="E13" s="72"/>
      <c r="F13" s="72"/>
      <c r="G13" s="73"/>
    </row>
    <row r="14" spans="1:7">
      <c r="A14" s="31"/>
      <c r="B14" s="32" t="s">
        <v>1754</v>
      </c>
      <c r="C14" s="74">
        <v>2000</v>
      </c>
      <c r="D14" s="33" t="s">
        <v>24</v>
      </c>
      <c r="E14" s="72"/>
      <c r="F14" s="72"/>
      <c r="G14" s="73"/>
    </row>
    <row r="15" spans="1:7">
      <c r="A15" s="31"/>
      <c r="B15" s="32"/>
      <c r="C15" s="74"/>
      <c r="D15" s="33"/>
      <c r="E15" s="72"/>
      <c r="F15" s="72"/>
      <c r="G15" s="73"/>
    </row>
    <row r="16" spans="1:7">
      <c r="A16" s="31" t="s">
        <v>1675</v>
      </c>
      <c r="B16" s="32"/>
      <c r="C16" s="74"/>
      <c r="D16" s="33"/>
      <c r="E16" s="72"/>
      <c r="F16" s="72"/>
      <c r="G16" s="73"/>
    </row>
    <row r="17" spans="1:7" ht="31.5">
      <c r="A17" s="31"/>
      <c r="B17" s="32" t="s">
        <v>1755</v>
      </c>
      <c r="C17" s="74">
        <v>1273</v>
      </c>
      <c r="D17" s="33" t="s">
        <v>28</v>
      </c>
      <c r="E17" s="72">
        <v>5</v>
      </c>
      <c r="F17" s="72" t="s">
        <v>1210</v>
      </c>
      <c r="G17" s="73" t="s">
        <v>1677</v>
      </c>
    </row>
    <row r="18" spans="1:7" ht="31.5">
      <c r="A18" s="31"/>
      <c r="B18" s="32" t="s">
        <v>1678</v>
      </c>
      <c r="C18" s="74">
        <v>0.77</v>
      </c>
      <c r="D18" s="33" t="s">
        <v>31</v>
      </c>
      <c r="E18" s="72">
        <v>5</v>
      </c>
      <c r="F18" s="72" t="s">
        <v>1210</v>
      </c>
      <c r="G18" s="73" t="s">
        <v>1679</v>
      </c>
    </row>
    <row r="19" spans="1:7">
      <c r="A19" s="31"/>
      <c r="B19" s="35" t="s">
        <v>1680</v>
      </c>
      <c r="C19" s="74">
        <v>0</v>
      </c>
      <c r="D19" s="33" t="s">
        <v>31</v>
      </c>
      <c r="E19" s="72"/>
      <c r="F19" s="72"/>
      <c r="G19" s="73"/>
    </row>
    <row r="20" spans="1:7">
      <c r="A20" s="31"/>
      <c r="B20" s="35" t="s">
        <v>1681</v>
      </c>
      <c r="C20" s="74">
        <v>0</v>
      </c>
      <c r="D20" s="33" t="s">
        <v>35</v>
      </c>
      <c r="E20" s="72"/>
      <c r="F20" s="72"/>
      <c r="G20" s="73"/>
    </row>
    <row r="21" spans="1:7">
      <c r="A21" s="31"/>
      <c r="B21" s="35" t="s">
        <v>1682</v>
      </c>
      <c r="C21" s="74">
        <v>0</v>
      </c>
      <c r="D21" s="33" t="s">
        <v>28</v>
      </c>
      <c r="E21" s="72"/>
      <c r="F21" s="72"/>
      <c r="G21" s="73"/>
    </row>
    <row r="22" spans="1:7">
      <c r="A22" s="31"/>
      <c r="B22" s="35" t="s">
        <v>1756</v>
      </c>
      <c r="C22" s="74">
        <v>0</v>
      </c>
      <c r="D22" s="33" t="s">
        <v>39</v>
      </c>
      <c r="E22" s="72"/>
      <c r="F22" s="72"/>
      <c r="G22" s="73"/>
    </row>
    <row r="23" spans="1:7">
      <c r="A23" s="31"/>
      <c r="B23" s="35" t="s">
        <v>1684</v>
      </c>
      <c r="C23" s="74"/>
      <c r="D23" s="33" t="s">
        <v>41</v>
      </c>
      <c r="E23" s="72"/>
      <c r="F23" s="72"/>
      <c r="G23" s="73"/>
    </row>
    <row r="24" spans="1:7">
      <c r="A24" s="31"/>
      <c r="B24" s="35" t="s">
        <v>1685</v>
      </c>
      <c r="C24" s="74">
        <v>0</v>
      </c>
      <c r="D24" s="33" t="s">
        <v>41</v>
      </c>
      <c r="E24" s="72"/>
      <c r="F24" s="72"/>
      <c r="G24" s="73"/>
    </row>
    <row r="25" spans="1:7">
      <c r="A25" s="31"/>
      <c r="B25" s="32" t="s">
        <v>1686</v>
      </c>
      <c r="C25" s="74"/>
      <c r="D25" s="33" t="s">
        <v>41</v>
      </c>
      <c r="E25" s="72"/>
      <c r="F25" s="72"/>
      <c r="G25" s="73"/>
    </row>
    <row r="26" spans="1:7">
      <c r="A26" s="31"/>
      <c r="B26" s="32" t="s">
        <v>1687</v>
      </c>
      <c r="C26" s="74">
        <v>0</v>
      </c>
      <c r="D26" s="33" t="s">
        <v>41</v>
      </c>
      <c r="E26" s="72"/>
      <c r="F26" s="72"/>
      <c r="G26" s="73"/>
    </row>
    <row r="27" spans="1:7">
      <c r="A27" s="31"/>
      <c r="B27" s="32"/>
      <c r="C27" s="74"/>
      <c r="D27" s="33"/>
      <c r="E27" s="72"/>
      <c r="F27" s="72"/>
      <c r="G27" s="73"/>
    </row>
    <row r="28" spans="1:7">
      <c r="A28" s="31" t="s">
        <v>1688</v>
      </c>
      <c r="B28" s="32"/>
      <c r="C28" s="74"/>
      <c r="D28" s="33"/>
      <c r="E28" s="72"/>
      <c r="F28" s="72"/>
      <c r="G28" s="73"/>
    </row>
    <row r="29" spans="1:7">
      <c r="A29" s="31"/>
      <c r="B29" s="32" t="s">
        <v>1728</v>
      </c>
      <c r="C29" s="74">
        <v>0</v>
      </c>
      <c r="D29" s="33" t="s">
        <v>48</v>
      </c>
      <c r="E29" s="72"/>
      <c r="F29" s="72"/>
      <c r="G29" s="73"/>
    </row>
    <row r="30" spans="1:7" ht="63">
      <c r="A30" s="31"/>
      <c r="B30" s="35" t="s">
        <v>1690</v>
      </c>
      <c r="C30" s="74">
        <f>10+353</f>
        <v>363</v>
      </c>
      <c r="D30" s="33" t="s">
        <v>50</v>
      </c>
      <c r="E30" s="72">
        <v>5</v>
      </c>
      <c r="F30" s="72"/>
      <c r="G30" s="73" t="s">
        <v>1757</v>
      </c>
    </row>
    <row r="31" spans="1:7">
      <c r="A31" s="31"/>
      <c r="B31" s="35" t="s">
        <v>1758</v>
      </c>
      <c r="C31" s="74"/>
      <c r="D31" s="33" t="s">
        <v>50</v>
      </c>
      <c r="E31" s="72"/>
      <c r="F31" s="72"/>
      <c r="G31" s="73"/>
    </row>
    <row r="32" spans="1:7">
      <c r="A32" s="31"/>
      <c r="B32" s="35" t="s">
        <v>1693</v>
      </c>
      <c r="C32" s="74">
        <v>0</v>
      </c>
      <c r="D32" s="33" t="s">
        <v>41</v>
      </c>
      <c r="E32" s="72"/>
      <c r="F32" s="72"/>
      <c r="G32" s="73"/>
    </row>
    <row r="33" spans="1:7">
      <c r="A33" s="74"/>
      <c r="B33" s="75"/>
      <c r="C33" s="74"/>
      <c r="D33" s="75"/>
      <c r="E33" s="72"/>
      <c r="F33" s="72"/>
      <c r="G33" s="73"/>
    </row>
    <row r="34" spans="1:7">
      <c r="A34" s="31" t="s">
        <v>1694</v>
      </c>
      <c r="B34" s="32"/>
      <c r="C34" s="74"/>
      <c r="D34" s="33"/>
      <c r="E34" s="72"/>
      <c r="F34" s="72"/>
      <c r="G34" s="73"/>
    </row>
    <row r="35" spans="1:7">
      <c r="A35" s="31"/>
      <c r="B35" s="32" t="s">
        <v>1695</v>
      </c>
      <c r="C35" s="74">
        <v>41.9</v>
      </c>
      <c r="D35" s="33" t="s">
        <v>56</v>
      </c>
      <c r="E35" s="72">
        <v>5</v>
      </c>
      <c r="F35" s="72" t="s">
        <v>1210</v>
      </c>
      <c r="G35" s="73" t="s">
        <v>1696</v>
      </c>
    </row>
    <row r="36" spans="1:7">
      <c r="A36" s="31"/>
      <c r="B36" s="35" t="s">
        <v>1697</v>
      </c>
      <c r="C36" s="74"/>
      <c r="D36" s="33"/>
      <c r="E36" s="72"/>
      <c r="F36" s="72"/>
      <c r="G36" s="73"/>
    </row>
    <row r="37" spans="1:7">
      <c r="A37" s="31"/>
      <c r="B37" s="36" t="s">
        <v>58</v>
      </c>
      <c r="C37" s="37">
        <v>3.67</v>
      </c>
      <c r="D37" s="33" t="s">
        <v>59</v>
      </c>
      <c r="E37" s="72"/>
      <c r="F37" s="72"/>
      <c r="G37" s="73"/>
    </row>
    <row r="38" spans="1:7">
      <c r="A38" s="31"/>
      <c r="B38" s="36" t="s">
        <v>60</v>
      </c>
      <c r="C38" s="37">
        <v>0.7</v>
      </c>
      <c r="D38" s="33" t="s">
        <v>59</v>
      </c>
      <c r="E38" s="72"/>
      <c r="F38" s="72"/>
      <c r="G38" s="73"/>
    </row>
    <row r="39" spans="1:7">
      <c r="A39" s="31"/>
      <c r="B39" s="36" t="s">
        <v>61</v>
      </c>
      <c r="C39" s="37">
        <v>49.24</v>
      </c>
      <c r="D39" s="33" t="s">
        <v>59</v>
      </c>
      <c r="E39" s="72"/>
      <c r="F39" s="72"/>
      <c r="G39" s="73"/>
    </row>
    <row r="40" spans="1:7">
      <c r="A40" s="31"/>
      <c r="B40" s="36" t="s">
        <v>62</v>
      </c>
      <c r="C40" s="37">
        <v>21.03</v>
      </c>
      <c r="D40" s="33" t="s">
        <v>59</v>
      </c>
      <c r="E40" s="72"/>
      <c r="F40" s="72"/>
      <c r="G40" s="73"/>
    </row>
    <row r="41" spans="1:7">
      <c r="A41" s="31"/>
      <c r="B41" s="36" t="s">
        <v>63</v>
      </c>
      <c r="C41" s="37">
        <v>15.09</v>
      </c>
      <c r="D41" s="33" t="s">
        <v>59</v>
      </c>
      <c r="E41" s="72"/>
      <c r="F41" s="72"/>
      <c r="G41" s="73"/>
    </row>
    <row r="42" spans="1:7">
      <c r="A42" s="31"/>
      <c r="B42" s="36" t="s">
        <v>64</v>
      </c>
      <c r="C42" s="218">
        <f>100-C37-C38-C39-C40-C41-C43</f>
        <v>10.264999999999992</v>
      </c>
      <c r="D42" s="33" t="s">
        <v>59</v>
      </c>
      <c r="E42" s="72"/>
      <c r="F42" s="72"/>
      <c r="G42" s="73"/>
    </row>
    <row r="43" spans="1:7">
      <c r="A43" s="38"/>
      <c r="B43" s="39" t="s">
        <v>65</v>
      </c>
      <c r="C43" s="40">
        <v>5.0000000000000001E-3</v>
      </c>
      <c r="D43" s="41" t="s">
        <v>59</v>
      </c>
      <c r="E43" s="72"/>
      <c r="F43" s="72"/>
      <c r="G43" s="73"/>
    </row>
    <row r="44" spans="1:7">
      <c r="A44" s="664" t="s">
        <v>1759</v>
      </c>
      <c r="B44" s="664"/>
      <c r="C44" s="665"/>
      <c r="D44" s="666"/>
      <c r="E44" s="666"/>
      <c r="F44" s="666"/>
      <c r="G44" s="667"/>
    </row>
    <row r="45" spans="1:7">
      <c r="A45" s="664" t="s">
        <v>1760</v>
      </c>
      <c r="B45" s="664"/>
      <c r="C45" s="669"/>
      <c r="D45" s="670"/>
      <c r="E45" s="670"/>
      <c r="F45" s="670"/>
      <c r="G45" s="670"/>
    </row>
    <row r="46" spans="1:7">
      <c r="A46" s="77"/>
      <c r="B46" s="77"/>
      <c r="C46" s="77"/>
      <c r="D46" s="77"/>
      <c r="E46" s="101"/>
      <c r="F46" s="101"/>
      <c r="G46" s="77"/>
    </row>
    <row r="47" spans="1:7">
      <c r="A47" s="69" t="s">
        <v>1700</v>
      </c>
    </row>
    <row r="48" spans="1:7">
      <c r="A48" s="668" t="s">
        <v>1519</v>
      </c>
      <c r="B48" s="668"/>
      <c r="C48" s="668"/>
      <c r="D48" s="668"/>
      <c r="E48" s="668"/>
      <c r="F48" s="668"/>
      <c r="G48" s="668"/>
    </row>
    <row r="49" spans="1:7">
      <c r="A49" s="668" t="s">
        <v>1520</v>
      </c>
      <c r="B49" s="668"/>
      <c r="C49" s="668"/>
      <c r="D49" s="668"/>
      <c r="E49" s="668"/>
      <c r="F49" s="668"/>
      <c r="G49" s="668"/>
    </row>
    <row r="50" spans="1:7">
      <c r="A50" s="668" t="s">
        <v>1521</v>
      </c>
      <c r="B50" s="668"/>
      <c r="C50" s="668"/>
      <c r="D50" s="668"/>
      <c r="E50" s="668"/>
      <c r="F50" s="668"/>
      <c r="G50" s="668"/>
    </row>
    <row r="51" spans="1:7">
      <c r="A51" s="668" t="s">
        <v>1522</v>
      </c>
      <c r="B51" s="668"/>
      <c r="C51" s="668"/>
      <c r="D51" s="668"/>
      <c r="E51" s="668"/>
      <c r="F51" s="668"/>
      <c r="G51" s="668"/>
    </row>
    <row r="52" spans="1:7">
      <c r="A52" s="668" t="s">
        <v>1701</v>
      </c>
      <c r="B52" s="668"/>
      <c r="C52" s="668"/>
      <c r="D52" s="668"/>
      <c r="E52" s="668"/>
      <c r="F52" s="668"/>
      <c r="G52" s="668"/>
    </row>
    <row r="53" spans="1:7">
      <c r="A53" s="668"/>
      <c r="B53" s="668"/>
      <c r="C53" s="668"/>
      <c r="D53" s="668"/>
      <c r="E53" s="668"/>
      <c r="F53" s="668"/>
      <c r="G53" s="668"/>
    </row>
    <row r="54" spans="1:7">
      <c r="A54" s="668"/>
      <c r="B54" s="668"/>
      <c r="C54" s="668"/>
      <c r="D54" s="668"/>
      <c r="E54" s="668"/>
      <c r="F54" s="668"/>
      <c r="G54" s="668"/>
    </row>
    <row r="55" spans="1:7">
      <c r="A55" s="668"/>
      <c r="B55" s="668"/>
      <c r="C55" s="668"/>
      <c r="D55" s="668"/>
      <c r="E55" s="668"/>
      <c r="F55" s="668"/>
      <c r="G55" s="668"/>
    </row>
    <row r="56" spans="1:7">
      <c r="A56" s="668"/>
      <c r="B56" s="668"/>
      <c r="C56" s="668"/>
      <c r="D56" s="668"/>
      <c r="E56" s="668"/>
      <c r="F56" s="668"/>
      <c r="G56" s="668"/>
    </row>
    <row r="57" spans="1:7">
      <c r="A57" s="668"/>
      <c r="B57" s="668"/>
      <c r="C57" s="668"/>
      <c r="D57" s="668"/>
      <c r="E57" s="668"/>
      <c r="F57" s="668"/>
      <c r="G57" s="668"/>
    </row>
  </sheetData>
  <mergeCells count="18">
    <mergeCell ref="A1:B1"/>
    <mergeCell ref="C1:D1"/>
    <mergeCell ref="C2:D2"/>
    <mergeCell ref="C3:D3"/>
    <mergeCell ref="A44:B44"/>
    <mergeCell ref="C44:G44"/>
    <mergeCell ref="A57:G57"/>
    <mergeCell ref="A45:B45"/>
    <mergeCell ref="C45:G45"/>
    <mergeCell ref="A48:G48"/>
    <mergeCell ref="A49:G49"/>
    <mergeCell ref="A50:G50"/>
    <mergeCell ref="A51:G51"/>
    <mergeCell ref="A52:G52"/>
    <mergeCell ref="A53:G53"/>
    <mergeCell ref="A54:G54"/>
    <mergeCell ref="A55:G55"/>
    <mergeCell ref="A56:G56"/>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57"/>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20" style="99" bestFit="1" customWidth="1"/>
    <col min="7" max="7" width="60.85546875" style="79" customWidth="1"/>
    <col min="8" max="16384" width="9" style="69"/>
  </cols>
  <sheetData>
    <row r="1" spans="1:7">
      <c r="A1" s="659" t="s">
        <v>74</v>
      </c>
      <c r="B1" s="659"/>
      <c r="C1" s="659" t="s">
        <v>75</v>
      </c>
      <c r="D1" s="659"/>
      <c r="E1" s="98" t="s">
        <v>76</v>
      </c>
      <c r="F1" s="98" t="s">
        <v>1208</v>
      </c>
      <c r="G1" s="98" t="s">
        <v>255</v>
      </c>
    </row>
    <row r="2" spans="1:7">
      <c r="A2" s="70" t="s">
        <v>256</v>
      </c>
      <c r="B2" s="71"/>
      <c r="C2" s="660"/>
      <c r="D2" s="661"/>
      <c r="E2" s="72"/>
      <c r="F2" s="72"/>
      <c r="G2" s="73"/>
    </row>
    <row r="3" spans="1:7">
      <c r="A3" s="74" t="s">
        <v>258</v>
      </c>
      <c r="B3" s="75"/>
      <c r="C3" s="662" t="s">
        <v>866</v>
      </c>
      <c r="D3" s="663"/>
      <c r="E3" s="72"/>
      <c r="F3" s="72"/>
      <c r="G3" s="73"/>
    </row>
    <row r="4" spans="1:7">
      <c r="A4" s="31" t="s">
        <v>259</v>
      </c>
      <c r="B4" s="32"/>
      <c r="C4" s="31"/>
      <c r="D4" s="75"/>
      <c r="E4" s="72"/>
      <c r="F4" s="72"/>
      <c r="G4" s="73"/>
    </row>
    <row r="5" spans="1:7">
      <c r="A5" s="31"/>
      <c r="B5" s="32" t="s">
        <v>1182</v>
      </c>
      <c r="C5" s="74" t="s">
        <v>1008</v>
      </c>
      <c r="D5" s="33"/>
      <c r="E5" s="72"/>
      <c r="F5" s="72"/>
      <c r="G5" s="73"/>
    </row>
    <row r="6" spans="1:7">
      <c r="A6" s="31"/>
      <c r="B6" s="32" t="s">
        <v>1183</v>
      </c>
      <c r="C6" s="74" t="s">
        <v>1120</v>
      </c>
      <c r="D6" s="33"/>
      <c r="E6" s="72"/>
      <c r="F6" s="72"/>
      <c r="G6" s="73"/>
    </row>
    <row r="7" spans="1:7">
      <c r="A7" s="31"/>
      <c r="B7" s="32" t="s">
        <v>1209</v>
      </c>
      <c r="C7" s="74">
        <v>15</v>
      </c>
      <c r="D7" s="33" t="s">
        <v>10</v>
      </c>
      <c r="E7" s="72">
        <v>1</v>
      </c>
      <c r="F7" s="72" t="s">
        <v>1210</v>
      </c>
      <c r="G7" s="100"/>
    </row>
    <row r="8" spans="1:7">
      <c r="A8" s="31"/>
      <c r="B8" s="32" t="s">
        <v>1143</v>
      </c>
      <c r="C8" s="74"/>
      <c r="D8" s="33" t="s">
        <v>12</v>
      </c>
      <c r="E8" s="72"/>
      <c r="F8" s="72"/>
      <c r="G8" s="73"/>
    </row>
    <row r="9" spans="1:7">
      <c r="A9" s="31"/>
      <c r="B9" s="32" t="s">
        <v>152</v>
      </c>
      <c r="C9" s="74">
        <v>50000</v>
      </c>
      <c r="D9" s="33" t="s">
        <v>15</v>
      </c>
      <c r="E9" s="72">
        <v>4</v>
      </c>
      <c r="F9" s="72" t="s">
        <v>1210</v>
      </c>
      <c r="G9" s="73"/>
    </row>
    <row r="10" spans="1:7">
      <c r="A10" s="31"/>
      <c r="B10" s="32" t="s">
        <v>154</v>
      </c>
      <c r="C10" s="74">
        <v>19</v>
      </c>
      <c r="D10" s="33"/>
      <c r="E10" s="72">
        <v>3</v>
      </c>
      <c r="F10" s="72" t="s">
        <v>1210</v>
      </c>
      <c r="G10" s="73"/>
    </row>
    <row r="11" spans="1:7">
      <c r="A11" s="31"/>
      <c r="B11" s="32" t="s">
        <v>1149</v>
      </c>
      <c r="C11" s="74">
        <v>9</v>
      </c>
      <c r="D11" s="33"/>
      <c r="E11" s="72">
        <v>3</v>
      </c>
      <c r="F11" s="72" t="s">
        <v>1210</v>
      </c>
      <c r="G11" s="73"/>
    </row>
    <row r="12" spans="1:7">
      <c r="A12" s="31"/>
      <c r="B12" s="32" t="s">
        <v>1150</v>
      </c>
      <c r="C12" s="74">
        <v>6</v>
      </c>
      <c r="D12" s="33" t="s">
        <v>19</v>
      </c>
      <c r="E12" s="72">
        <v>1</v>
      </c>
      <c r="F12" s="72" t="s">
        <v>1210</v>
      </c>
      <c r="G12" s="73"/>
    </row>
    <row r="13" spans="1:7">
      <c r="A13" s="31"/>
      <c r="B13" s="32" t="s">
        <v>1211</v>
      </c>
      <c r="C13" s="74"/>
      <c r="D13" s="33" t="s">
        <v>21</v>
      </c>
      <c r="E13" s="72"/>
      <c r="F13" s="72"/>
      <c r="G13" s="73"/>
    </row>
    <row r="14" spans="1:7">
      <c r="A14" s="31"/>
      <c r="B14" s="32" t="s">
        <v>1154</v>
      </c>
      <c r="C14" s="74"/>
      <c r="D14" s="33" t="s">
        <v>24</v>
      </c>
      <c r="E14" s="72"/>
      <c r="F14" s="72"/>
      <c r="G14" s="73"/>
    </row>
    <row r="15" spans="1:7">
      <c r="A15" s="31"/>
      <c r="B15" s="32"/>
      <c r="C15" s="74"/>
      <c r="D15" s="33"/>
      <c r="E15" s="72"/>
      <c r="F15" s="72"/>
      <c r="G15" s="73"/>
    </row>
    <row r="16" spans="1:7">
      <c r="A16" s="31" t="s">
        <v>1212</v>
      </c>
      <c r="B16" s="32"/>
      <c r="C16" s="74"/>
      <c r="D16" s="33"/>
      <c r="E16" s="72"/>
      <c r="F16" s="72"/>
      <c r="G16" s="73"/>
    </row>
    <row r="17" spans="1:7">
      <c r="A17" s="31"/>
      <c r="B17" s="32" t="s">
        <v>1213</v>
      </c>
      <c r="C17" s="74">
        <v>200</v>
      </c>
      <c r="D17" s="33" t="s">
        <v>28</v>
      </c>
      <c r="E17" s="72">
        <v>3</v>
      </c>
      <c r="F17" s="72" t="s">
        <v>1210</v>
      </c>
      <c r="G17" s="73"/>
    </row>
    <row r="18" spans="1:7">
      <c r="A18" s="31"/>
      <c r="B18" s="32" t="s">
        <v>104</v>
      </c>
      <c r="C18" s="74"/>
      <c r="D18" s="33" t="s">
        <v>31</v>
      </c>
      <c r="E18" s="72"/>
      <c r="F18" s="72"/>
      <c r="G18" s="73"/>
    </row>
    <row r="19" spans="1:7">
      <c r="A19" s="31"/>
      <c r="B19" s="35" t="s">
        <v>1214</v>
      </c>
      <c r="C19" s="74">
        <v>1.35</v>
      </c>
      <c r="D19" s="33" t="s">
        <v>31</v>
      </c>
      <c r="E19" s="72">
        <v>3</v>
      </c>
      <c r="F19" s="72" t="s">
        <v>1210</v>
      </c>
      <c r="G19" s="73"/>
    </row>
    <row r="20" spans="1:7">
      <c r="A20" s="31"/>
      <c r="B20" s="35" t="s">
        <v>108</v>
      </c>
      <c r="C20" s="74"/>
      <c r="D20" s="33" t="s">
        <v>35</v>
      </c>
      <c r="E20" s="72"/>
      <c r="F20" s="72"/>
      <c r="G20" s="73"/>
    </row>
    <row r="21" spans="1:7">
      <c r="A21" s="31"/>
      <c r="B21" s="35" t="s">
        <v>1215</v>
      </c>
      <c r="C21" s="74"/>
      <c r="D21" s="33" t="s">
        <v>28</v>
      </c>
      <c r="E21" s="72"/>
      <c r="F21" s="72"/>
      <c r="G21" s="73"/>
    </row>
    <row r="22" spans="1:7">
      <c r="A22" s="31"/>
      <c r="B22" s="35" t="s">
        <v>110</v>
      </c>
      <c r="C22" s="74"/>
      <c r="D22" s="33" t="s">
        <v>39</v>
      </c>
      <c r="E22" s="72"/>
      <c r="F22" s="72"/>
      <c r="G22" s="73"/>
    </row>
    <row r="23" spans="1:7">
      <c r="A23" s="31"/>
      <c r="B23" s="35" t="s">
        <v>1216</v>
      </c>
      <c r="C23" s="74"/>
      <c r="D23" s="33" t="s">
        <v>41</v>
      </c>
      <c r="E23" s="72"/>
      <c r="F23" s="72"/>
      <c r="G23" s="73"/>
    </row>
    <row r="24" spans="1:7">
      <c r="A24" s="31"/>
      <c r="B24" s="35" t="s">
        <v>112</v>
      </c>
      <c r="C24" s="74"/>
      <c r="D24" s="33" t="s">
        <v>41</v>
      </c>
      <c r="E24" s="72"/>
      <c r="F24" s="72"/>
      <c r="G24" s="73"/>
    </row>
    <row r="25" spans="1:7">
      <c r="A25" s="31"/>
      <c r="B25" s="32" t="s">
        <v>1217</v>
      </c>
      <c r="C25" s="74"/>
      <c r="D25" s="33" t="s">
        <v>41</v>
      </c>
      <c r="E25" s="72"/>
      <c r="F25" s="72"/>
      <c r="G25" s="73"/>
    </row>
    <row r="26" spans="1:7">
      <c r="A26" s="31"/>
      <c r="B26" s="32" t="s">
        <v>115</v>
      </c>
      <c r="C26" s="74"/>
      <c r="D26" s="33" t="s">
        <v>41</v>
      </c>
      <c r="E26" s="72"/>
      <c r="F26" s="72"/>
      <c r="G26" s="73"/>
    </row>
    <row r="27" spans="1:7">
      <c r="A27" s="31"/>
      <c r="B27" s="32"/>
      <c r="C27" s="74"/>
      <c r="D27" s="33"/>
      <c r="E27" s="72"/>
      <c r="F27" s="72"/>
      <c r="G27" s="73"/>
    </row>
    <row r="28" spans="1:7">
      <c r="A28" s="31" t="s">
        <v>116</v>
      </c>
      <c r="B28" s="32"/>
      <c r="C28" s="74"/>
      <c r="D28" s="33"/>
      <c r="E28" s="72"/>
      <c r="F28" s="72"/>
      <c r="G28" s="73"/>
    </row>
    <row r="29" spans="1:7">
      <c r="A29" s="31"/>
      <c r="B29" s="32" t="s">
        <v>1218</v>
      </c>
      <c r="C29" s="74"/>
      <c r="D29" s="33" t="s">
        <v>48</v>
      </c>
      <c r="E29" s="72"/>
      <c r="F29" s="72"/>
      <c r="G29" s="73"/>
    </row>
    <row r="30" spans="1:7">
      <c r="A30" s="31"/>
      <c r="B30" s="35" t="s">
        <v>1219</v>
      </c>
      <c r="C30" s="74"/>
      <c r="D30" s="33" t="s">
        <v>50</v>
      </c>
      <c r="E30" s="72"/>
      <c r="F30" s="72"/>
      <c r="G30" s="73"/>
    </row>
    <row r="31" spans="1:7">
      <c r="A31" s="31"/>
      <c r="B31" s="35" t="s">
        <v>119</v>
      </c>
      <c r="C31" s="74"/>
      <c r="D31" s="33" t="s">
        <v>50</v>
      </c>
      <c r="E31" s="72"/>
      <c r="F31" s="72"/>
      <c r="G31" s="73"/>
    </row>
    <row r="32" spans="1:7">
      <c r="A32" s="31"/>
      <c r="B32" s="35" t="s">
        <v>120</v>
      </c>
      <c r="C32" s="74"/>
      <c r="D32" s="33" t="s">
        <v>41</v>
      </c>
      <c r="E32" s="72"/>
      <c r="F32" s="72"/>
      <c r="G32" s="73"/>
    </row>
    <row r="33" spans="1:7">
      <c r="A33" s="74"/>
      <c r="B33" s="75"/>
      <c r="C33" s="74"/>
      <c r="D33" s="75"/>
      <c r="E33" s="72"/>
      <c r="F33" s="72"/>
      <c r="G33" s="73"/>
    </row>
    <row r="34" spans="1:7">
      <c r="A34" s="31" t="s">
        <v>121</v>
      </c>
      <c r="B34" s="32"/>
      <c r="C34" s="74"/>
      <c r="D34" s="33"/>
      <c r="E34" s="72"/>
      <c r="F34" s="72"/>
      <c r="G34" s="73"/>
    </row>
    <row r="35" spans="1:7">
      <c r="A35" s="31"/>
      <c r="B35" s="32" t="s">
        <v>1220</v>
      </c>
      <c r="C35" s="74" t="s">
        <v>1221</v>
      </c>
      <c r="D35" s="33" t="s">
        <v>56</v>
      </c>
      <c r="E35" s="72">
        <v>3</v>
      </c>
      <c r="F35" s="72" t="s">
        <v>1210</v>
      </c>
      <c r="G35" s="73"/>
    </row>
    <row r="36" spans="1:7">
      <c r="A36" s="31"/>
      <c r="B36" s="35" t="s">
        <v>123</v>
      </c>
      <c r="C36" s="74"/>
      <c r="D36" s="33"/>
      <c r="E36" s="72"/>
      <c r="F36" s="72"/>
      <c r="G36" s="73"/>
    </row>
    <row r="37" spans="1:7">
      <c r="A37" s="31"/>
      <c r="B37" s="36" t="s">
        <v>58</v>
      </c>
      <c r="C37" s="37"/>
      <c r="D37" s="33" t="s">
        <v>59</v>
      </c>
      <c r="E37" s="72"/>
      <c r="F37" s="72"/>
      <c r="G37" s="73"/>
    </row>
    <row r="38" spans="1:7">
      <c r="A38" s="31"/>
      <c r="B38" s="36" t="s">
        <v>60</v>
      </c>
      <c r="C38" s="37"/>
      <c r="D38" s="33" t="s">
        <v>59</v>
      </c>
      <c r="E38" s="72"/>
      <c r="F38" s="72"/>
      <c r="G38" s="73"/>
    </row>
    <row r="39" spans="1:7">
      <c r="A39" s="31"/>
      <c r="B39" s="36" t="s">
        <v>61</v>
      </c>
      <c r="C39" s="37"/>
      <c r="D39" s="33" t="s">
        <v>59</v>
      </c>
      <c r="E39" s="72"/>
      <c r="F39" s="72"/>
      <c r="G39" s="73"/>
    </row>
    <row r="40" spans="1:7">
      <c r="A40" s="31"/>
      <c r="B40" s="36" t="s">
        <v>62</v>
      </c>
      <c r="C40" s="37"/>
      <c r="D40" s="33" t="s">
        <v>59</v>
      </c>
      <c r="E40" s="72"/>
      <c r="F40" s="72"/>
      <c r="G40" s="73"/>
    </row>
    <row r="41" spans="1:7">
      <c r="A41" s="31"/>
      <c r="B41" s="36" t="s">
        <v>63</v>
      </c>
      <c r="C41" s="37"/>
      <c r="D41" s="33" t="s">
        <v>59</v>
      </c>
      <c r="E41" s="72"/>
      <c r="F41" s="72"/>
      <c r="G41" s="73"/>
    </row>
    <row r="42" spans="1:7">
      <c r="A42" s="31"/>
      <c r="B42" s="36" t="s">
        <v>64</v>
      </c>
      <c r="C42" s="37"/>
      <c r="D42" s="33" t="s">
        <v>59</v>
      </c>
      <c r="E42" s="72"/>
      <c r="F42" s="72"/>
      <c r="G42" s="73"/>
    </row>
    <row r="43" spans="1:7">
      <c r="A43" s="38"/>
      <c r="B43" s="39" t="s">
        <v>65</v>
      </c>
      <c r="C43" s="40"/>
      <c r="D43" s="41" t="s">
        <v>59</v>
      </c>
      <c r="E43" s="72"/>
      <c r="F43" s="72"/>
      <c r="G43" s="73"/>
    </row>
    <row r="44" spans="1:7">
      <c r="A44" s="664" t="s">
        <v>1222</v>
      </c>
      <c r="B44" s="664"/>
      <c r="C44" s="665" t="s">
        <v>1223</v>
      </c>
      <c r="D44" s="666"/>
      <c r="E44" s="666"/>
      <c r="F44" s="666"/>
      <c r="G44" s="667"/>
    </row>
    <row r="45" spans="1:7">
      <c r="A45" s="664" t="s">
        <v>1224</v>
      </c>
      <c r="B45" s="664"/>
      <c r="C45" s="669"/>
      <c r="D45" s="670"/>
      <c r="E45" s="670"/>
      <c r="F45" s="670"/>
      <c r="G45" s="670"/>
    </row>
    <row r="46" spans="1:7">
      <c r="A46" s="77"/>
      <c r="B46" s="77"/>
      <c r="C46" s="77"/>
      <c r="D46" s="77"/>
      <c r="E46" s="101"/>
      <c r="F46" s="101"/>
      <c r="G46" s="77"/>
    </row>
    <row r="47" spans="1:7">
      <c r="A47" s="69" t="s">
        <v>1225</v>
      </c>
    </row>
    <row r="48" spans="1:7">
      <c r="A48" s="668" t="s">
        <v>1226</v>
      </c>
      <c r="B48" s="668"/>
      <c r="C48" s="668"/>
      <c r="D48" s="668"/>
      <c r="E48" s="668"/>
      <c r="F48" s="668"/>
      <c r="G48" s="668"/>
    </row>
    <row r="49" spans="1:7">
      <c r="A49" s="668" t="s">
        <v>1227</v>
      </c>
      <c r="B49" s="668"/>
      <c r="C49" s="668"/>
      <c r="D49" s="668"/>
      <c r="E49" s="668"/>
      <c r="F49" s="668"/>
      <c r="G49" s="668"/>
    </row>
    <row r="50" spans="1:7">
      <c r="A50" s="668" t="s">
        <v>1228</v>
      </c>
      <c r="B50" s="668"/>
      <c r="C50" s="668"/>
      <c r="D50" s="668"/>
      <c r="E50" s="668"/>
      <c r="F50" s="668"/>
      <c r="G50" s="668"/>
    </row>
    <row r="51" spans="1:7">
      <c r="A51" s="668" t="s">
        <v>1229</v>
      </c>
      <c r="B51" s="668"/>
      <c r="C51" s="668"/>
      <c r="D51" s="668"/>
      <c r="E51" s="668"/>
      <c r="F51" s="668"/>
      <c r="G51" s="668"/>
    </row>
    <row r="52" spans="1:7">
      <c r="A52" s="668"/>
      <c r="B52" s="668"/>
      <c r="C52" s="668"/>
      <c r="D52" s="668"/>
      <c r="E52" s="668"/>
      <c r="F52" s="668"/>
      <c r="G52" s="668"/>
    </row>
    <row r="53" spans="1:7">
      <c r="A53" s="668"/>
      <c r="B53" s="668"/>
      <c r="C53" s="668"/>
      <c r="D53" s="668"/>
      <c r="E53" s="668"/>
      <c r="F53" s="668"/>
      <c r="G53" s="668"/>
    </row>
    <row r="54" spans="1:7">
      <c r="A54" s="668"/>
      <c r="B54" s="668"/>
      <c r="C54" s="668"/>
      <c r="D54" s="668"/>
      <c r="E54" s="668"/>
      <c r="F54" s="668"/>
      <c r="G54" s="668"/>
    </row>
    <row r="55" spans="1:7">
      <c r="A55" s="668"/>
      <c r="B55" s="668"/>
      <c r="C55" s="668"/>
      <c r="D55" s="668"/>
      <c r="E55" s="668"/>
      <c r="F55" s="668"/>
      <c r="G55" s="668"/>
    </row>
    <row r="56" spans="1:7">
      <c r="A56" s="668"/>
      <c r="B56" s="668"/>
      <c r="C56" s="668"/>
      <c r="D56" s="668"/>
      <c r="E56" s="668"/>
      <c r="F56" s="668"/>
      <c r="G56" s="668"/>
    </row>
    <row r="57" spans="1:7">
      <c r="A57" s="668"/>
      <c r="B57" s="668"/>
      <c r="C57" s="668"/>
      <c r="D57" s="668"/>
      <c r="E57" s="668"/>
      <c r="F57" s="668"/>
      <c r="G57" s="668"/>
    </row>
  </sheetData>
  <mergeCells count="18">
    <mergeCell ref="A57:G57"/>
    <mergeCell ref="A45:B45"/>
    <mergeCell ref="C45:G45"/>
    <mergeCell ref="A48:G48"/>
    <mergeCell ref="A49:G49"/>
    <mergeCell ref="A50:G50"/>
    <mergeCell ref="A51:G51"/>
    <mergeCell ref="A52:G52"/>
    <mergeCell ref="A53:G53"/>
    <mergeCell ref="A54:G54"/>
    <mergeCell ref="A55:G55"/>
    <mergeCell ref="A56:G56"/>
    <mergeCell ref="A1:B1"/>
    <mergeCell ref="C1:D1"/>
    <mergeCell ref="C2:D2"/>
    <mergeCell ref="C3:D3"/>
    <mergeCell ref="A44:B44"/>
    <mergeCell ref="C44:G44"/>
  </mergeCells>
  <phoneticPr fontId="28" type="noConversion"/>
  <pageMargins left="0.75" right="0.75" top="1" bottom="1" header="0.5" footer="0.5"/>
  <extLst>
    <ext xmlns:mx="http://schemas.microsoft.com/office/mac/excel/2008/main" uri="{64002731-A6B0-56B0-2670-7721B7C09600}">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F53"/>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282</v>
      </c>
      <c r="B1" s="659"/>
      <c r="C1" s="659" t="s">
        <v>283</v>
      </c>
      <c r="D1" s="659"/>
      <c r="E1" s="98" t="s">
        <v>284</v>
      </c>
      <c r="F1" s="98" t="s">
        <v>285</v>
      </c>
    </row>
    <row r="2" spans="1:6">
      <c r="A2" s="70" t="s">
        <v>286</v>
      </c>
      <c r="B2" s="71"/>
      <c r="C2" s="660" t="s">
        <v>79</v>
      </c>
      <c r="D2" s="661"/>
      <c r="E2" s="72"/>
      <c r="F2" s="73"/>
    </row>
    <row r="3" spans="1:6">
      <c r="A3" s="74" t="s">
        <v>288</v>
      </c>
      <c r="B3" s="75"/>
      <c r="C3" s="662" t="s">
        <v>289</v>
      </c>
      <c r="D3" s="663"/>
      <c r="E3" s="72"/>
      <c r="F3" s="73"/>
    </row>
    <row r="4" spans="1:6">
      <c r="A4" s="31" t="s">
        <v>291</v>
      </c>
      <c r="B4" s="32"/>
      <c r="C4" s="31"/>
      <c r="D4" s="75"/>
      <c r="E4" s="72"/>
      <c r="F4" s="73"/>
    </row>
    <row r="5" spans="1:6">
      <c r="A5" s="31"/>
      <c r="B5" s="32" t="s">
        <v>292</v>
      </c>
      <c r="C5" s="74" t="s">
        <v>293</v>
      </c>
      <c r="D5" s="32"/>
      <c r="E5" s="72"/>
      <c r="F5" s="73"/>
    </row>
    <row r="6" spans="1:6">
      <c r="A6" s="31"/>
      <c r="B6" s="32" t="s">
        <v>294</v>
      </c>
      <c r="C6" s="74" t="s">
        <v>1003</v>
      </c>
      <c r="D6" s="32"/>
      <c r="E6" s="72"/>
      <c r="F6" s="73"/>
    </row>
    <row r="7" spans="1:6">
      <c r="A7" s="31"/>
      <c r="B7" s="32" t="s">
        <v>296</v>
      </c>
      <c r="C7" s="74"/>
      <c r="D7" s="32" t="s">
        <v>10</v>
      </c>
      <c r="E7" s="72"/>
      <c r="F7" s="73"/>
    </row>
    <row r="8" spans="1:6">
      <c r="A8" s="31"/>
      <c r="B8" s="32" t="s">
        <v>298</v>
      </c>
      <c r="C8" s="74">
        <v>3000</v>
      </c>
      <c r="D8" s="32" t="s">
        <v>12</v>
      </c>
      <c r="E8" s="72">
        <v>1</v>
      </c>
      <c r="F8" s="73" t="s">
        <v>299</v>
      </c>
    </row>
    <row r="9" spans="1:6">
      <c r="A9" s="31"/>
      <c r="B9" s="32" t="s">
        <v>300</v>
      </c>
      <c r="C9" s="74">
        <v>3106</v>
      </c>
      <c r="D9" s="32" t="s">
        <v>15</v>
      </c>
      <c r="E9" s="72">
        <v>1</v>
      </c>
      <c r="F9" s="73" t="s">
        <v>299</v>
      </c>
    </row>
    <row r="10" spans="1:6">
      <c r="A10" s="31"/>
      <c r="B10" s="32" t="s">
        <v>301</v>
      </c>
      <c r="C10" s="74">
        <v>407</v>
      </c>
      <c r="D10" s="32"/>
      <c r="E10" s="72">
        <v>1</v>
      </c>
      <c r="F10" s="73" t="s">
        <v>299</v>
      </c>
    </row>
    <row r="11" spans="1:6">
      <c r="A11" s="31"/>
      <c r="B11" s="32" t="s">
        <v>302</v>
      </c>
      <c r="C11" s="74">
        <v>20</v>
      </c>
      <c r="D11" s="32"/>
      <c r="E11" s="72">
        <v>1</v>
      </c>
      <c r="F11" s="73" t="s">
        <v>299</v>
      </c>
    </row>
    <row r="12" spans="1:6">
      <c r="A12" s="31"/>
      <c r="B12" s="32" t="s">
        <v>303</v>
      </c>
      <c r="C12" s="74"/>
      <c r="D12" s="32" t="s">
        <v>19</v>
      </c>
      <c r="E12" s="72"/>
      <c r="F12" s="73"/>
    </row>
    <row r="13" spans="1:6">
      <c r="A13" s="31"/>
      <c r="B13" s="32" t="s">
        <v>305</v>
      </c>
      <c r="C13" s="74"/>
      <c r="D13" s="32" t="s">
        <v>21</v>
      </c>
      <c r="E13" s="72"/>
      <c r="F13" s="73"/>
    </row>
    <row r="14" spans="1:6">
      <c r="A14" s="31"/>
      <c r="B14" s="32" t="s">
        <v>306</v>
      </c>
      <c r="C14" s="74"/>
      <c r="D14" s="32" t="s">
        <v>24</v>
      </c>
      <c r="E14" s="72"/>
      <c r="F14" s="73"/>
    </row>
    <row r="15" spans="1:6">
      <c r="A15" s="31"/>
      <c r="B15" s="32"/>
      <c r="C15" s="74"/>
      <c r="D15" s="32"/>
      <c r="E15" s="72"/>
      <c r="F15" s="73"/>
    </row>
    <row r="16" spans="1:6">
      <c r="A16" s="31" t="s">
        <v>307</v>
      </c>
      <c r="B16" s="32"/>
      <c r="C16" s="74"/>
      <c r="D16" s="32"/>
      <c r="E16" s="72"/>
      <c r="F16" s="73"/>
    </row>
    <row r="17" spans="1:6">
      <c r="A17" s="31"/>
      <c r="B17" s="32" t="s">
        <v>308</v>
      </c>
      <c r="C17" s="74">
        <v>710</v>
      </c>
      <c r="D17" s="32" t="s">
        <v>28</v>
      </c>
      <c r="E17" s="72">
        <v>1</v>
      </c>
      <c r="F17" s="73" t="s">
        <v>299</v>
      </c>
    </row>
    <row r="18" spans="1:6">
      <c r="A18" s="31"/>
      <c r="B18" s="32" t="s">
        <v>309</v>
      </c>
      <c r="C18" s="74">
        <v>6.1</v>
      </c>
      <c r="D18" s="32" t="s">
        <v>31</v>
      </c>
      <c r="E18" s="72">
        <v>1</v>
      </c>
      <c r="F18" s="73" t="s">
        <v>299</v>
      </c>
    </row>
    <row r="19" spans="1:6">
      <c r="A19" s="31"/>
      <c r="B19" s="35" t="s">
        <v>311</v>
      </c>
      <c r="C19" s="74"/>
      <c r="D19" s="32" t="s">
        <v>31</v>
      </c>
      <c r="E19" s="72"/>
      <c r="F19" s="106"/>
    </row>
    <row r="20" spans="1:6">
      <c r="A20" s="31"/>
      <c r="B20" s="35" t="s">
        <v>313</v>
      </c>
      <c r="C20" s="74"/>
      <c r="D20" s="32" t="s">
        <v>35</v>
      </c>
      <c r="E20" s="72"/>
      <c r="F20" s="73"/>
    </row>
    <row r="21" spans="1:6">
      <c r="A21" s="31"/>
      <c r="B21" s="35" t="s">
        <v>314</v>
      </c>
      <c r="C21" s="74"/>
      <c r="D21" s="32" t="s">
        <v>28</v>
      </c>
      <c r="E21" s="72"/>
      <c r="F21" s="73"/>
    </row>
    <row r="22" spans="1:6">
      <c r="A22" s="31"/>
      <c r="B22" s="35" t="s">
        <v>315</v>
      </c>
      <c r="C22" s="74"/>
      <c r="D22" s="32" t="s">
        <v>39</v>
      </c>
      <c r="E22" s="72"/>
      <c r="F22" s="73"/>
    </row>
    <row r="23" spans="1:6">
      <c r="A23" s="31"/>
      <c r="B23" s="35" t="s">
        <v>317</v>
      </c>
      <c r="C23" s="74"/>
      <c r="D23" s="32" t="s">
        <v>41</v>
      </c>
      <c r="E23" s="72"/>
      <c r="F23" s="73"/>
    </row>
    <row r="24" spans="1:6">
      <c r="A24" s="31"/>
      <c r="B24" s="35" t="s">
        <v>318</v>
      </c>
      <c r="C24" s="74"/>
      <c r="D24" s="32" t="s">
        <v>41</v>
      </c>
      <c r="E24" s="72"/>
      <c r="F24" s="73"/>
    </row>
    <row r="25" spans="1:6">
      <c r="A25" s="31"/>
      <c r="B25" s="32" t="s">
        <v>319</v>
      </c>
      <c r="C25" s="126">
        <v>0.77</v>
      </c>
      <c r="D25" s="32" t="s">
        <v>41</v>
      </c>
      <c r="E25" s="72">
        <v>1</v>
      </c>
      <c r="F25" s="73" t="s">
        <v>299</v>
      </c>
    </row>
    <row r="26" spans="1:6">
      <c r="A26" s="31"/>
      <c r="B26" s="32" t="s">
        <v>320</v>
      </c>
      <c r="C26" s="126"/>
      <c r="D26" s="32" t="s">
        <v>41</v>
      </c>
      <c r="E26" s="72"/>
      <c r="F26" s="73"/>
    </row>
    <row r="27" spans="1:6">
      <c r="A27" s="31"/>
      <c r="B27" s="32"/>
      <c r="C27" s="74"/>
      <c r="D27" s="32"/>
      <c r="E27" s="72"/>
      <c r="F27" s="73"/>
    </row>
    <row r="28" spans="1:6">
      <c r="A28" s="31" t="s">
        <v>322</v>
      </c>
      <c r="B28" s="32"/>
      <c r="C28" s="74"/>
      <c r="D28" s="32"/>
      <c r="E28" s="72"/>
      <c r="F28" s="73"/>
    </row>
    <row r="29" spans="1:6">
      <c r="A29" s="31"/>
      <c r="B29" s="32" t="s">
        <v>323</v>
      </c>
      <c r="C29" s="74"/>
      <c r="D29" s="32" t="s">
        <v>48</v>
      </c>
      <c r="E29" s="72"/>
      <c r="F29" s="73"/>
    </row>
    <row r="30" spans="1:6">
      <c r="A30" s="31"/>
      <c r="B30" s="35" t="s">
        <v>324</v>
      </c>
      <c r="C30" s="74">
        <v>13</v>
      </c>
      <c r="D30" s="32" t="s">
        <v>50</v>
      </c>
      <c r="E30" s="72">
        <v>1</v>
      </c>
      <c r="F30" s="106" t="s">
        <v>1000</v>
      </c>
    </row>
    <row r="31" spans="1:6">
      <c r="A31" s="31"/>
      <c r="B31" s="35" t="s">
        <v>325</v>
      </c>
      <c r="C31" s="74"/>
      <c r="D31" s="32" t="s">
        <v>50</v>
      </c>
      <c r="E31" s="72"/>
      <c r="F31" s="73"/>
    </row>
    <row r="32" spans="1:6">
      <c r="A32" s="31"/>
      <c r="B32" s="35" t="s">
        <v>326</v>
      </c>
      <c r="C32" s="74"/>
      <c r="D32" s="32" t="s">
        <v>41</v>
      </c>
      <c r="E32" s="72"/>
      <c r="F32" s="73"/>
    </row>
    <row r="33" spans="1:6">
      <c r="A33" s="74"/>
      <c r="B33" s="75"/>
      <c r="C33" s="74"/>
      <c r="D33" s="75"/>
      <c r="E33" s="72"/>
      <c r="F33" s="73"/>
    </row>
    <row r="34" spans="1:6">
      <c r="A34" s="31" t="s">
        <v>327</v>
      </c>
      <c r="B34" s="32"/>
      <c r="C34" s="74"/>
      <c r="D34" s="32"/>
      <c r="E34" s="72"/>
      <c r="F34" s="73"/>
    </row>
    <row r="35" spans="1:6">
      <c r="A35" s="31"/>
      <c r="B35" s="32" t="s">
        <v>328</v>
      </c>
      <c r="C35" s="74">
        <v>23.6</v>
      </c>
      <c r="D35" s="32" t="s">
        <v>56</v>
      </c>
      <c r="E35" s="72">
        <v>1</v>
      </c>
      <c r="F35" s="106" t="s">
        <v>1000</v>
      </c>
    </row>
    <row r="36" spans="1:6">
      <c r="A36" s="31"/>
      <c r="B36" s="35" t="s">
        <v>330</v>
      </c>
      <c r="C36" s="74"/>
      <c r="D36" s="32"/>
      <c r="E36" s="72"/>
      <c r="F36" s="73"/>
    </row>
    <row r="37" spans="1:6">
      <c r="A37" s="31"/>
      <c r="B37" s="32"/>
      <c r="C37" s="74"/>
      <c r="D37" s="32" t="s">
        <v>59</v>
      </c>
      <c r="E37" s="72"/>
      <c r="F37" s="73"/>
    </row>
    <row r="38" spans="1:6">
      <c r="A38" s="31"/>
      <c r="B38" s="47"/>
      <c r="C38" s="74"/>
      <c r="D38" s="32" t="s">
        <v>59</v>
      </c>
      <c r="E38" s="72"/>
      <c r="F38" s="73"/>
    </row>
    <row r="39" spans="1:6">
      <c r="A39" s="31"/>
      <c r="B39" s="48"/>
      <c r="C39" s="74"/>
      <c r="D39" s="32" t="s">
        <v>59</v>
      </c>
      <c r="E39" s="72"/>
      <c r="F39" s="73"/>
    </row>
    <row r="40" spans="1:6">
      <c r="A40" s="31"/>
      <c r="B40" s="48"/>
      <c r="C40" s="74"/>
      <c r="D40" s="32" t="s">
        <v>59</v>
      </c>
      <c r="E40" s="72"/>
      <c r="F40" s="73"/>
    </row>
    <row r="41" spans="1:6">
      <c r="A41" s="31"/>
      <c r="B41" s="48"/>
      <c r="C41" s="74"/>
      <c r="D41" s="32" t="s">
        <v>59</v>
      </c>
      <c r="E41" s="72"/>
      <c r="F41" s="73"/>
    </row>
    <row r="42" spans="1:6">
      <c r="A42" s="31"/>
      <c r="B42" s="32"/>
      <c r="C42" s="74"/>
      <c r="D42" s="32" t="s">
        <v>59</v>
      </c>
      <c r="E42" s="72"/>
      <c r="F42" s="73"/>
    </row>
    <row r="43" spans="1:6">
      <c r="A43" s="31"/>
      <c r="B43" s="32"/>
      <c r="C43" s="74"/>
      <c r="D43" s="32" t="s">
        <v>59</v>
      </c>
      <c r="E43" s="72"/>
      <c r="F43" s="73"/>
    </row>
    <row r="44" spans="1:6">
      <c r="A44" s="664" t="s">
        <v>331</v>
      </c>
      <c r="B44" s="664"/>
      <c r="C44" s="685" t="s">
        <v>1004</v>
      </c>
      <c r="D44" s="666"/>
      <c r="E44" s="666"/>
      <c r="F44" s="667"/>
    </row>
    <row r="45" spans="1:6">
      <c r="A45" s="664" t="s">
        <v>333</v>
      </c>
      <c r="B45" s="664"/>
      <c r="C45" s="685" t="s">
        <v>1622</v>
      </c>
      <c r="D45" s="666"/>
      <c r="E45" s="666"/>
      <c r="F45" s="667"/>
    </row>
    <row r="46" spans="1:6">
      <c r="A46" s="77"/>
      <c r="B46" s="77"/>
      <c r="C46" s="77"/>
      <c r="D46" s="77"/>
      <c r="E46" s="101"/>
      <c r="F46" s="77"/>
    </row>
    <row r="47" spans="1:6">
      <c r="A47" s="69" t="s">
        <v>334</v>
      </c>
    </row>
    <row r="48" spans="1:6">
      <c r="A48" s="664" t="s">
        <v>1002</v>
      </c>
      <c r="B48" s="664"/>
      <c r="C48" s="664"/>
      <c r="D48" s="664"/>
      <c r="E48" s="664"/>
      <c r="F48" s="664"/>
    </row>
    <row r="49" spans="1:6">
      <c r="A49" s="664"/>
      <c r="B49" s="664"/>
      <c r="C49" s="664"/>
      <c r="D49" s="664"/>
      <c r="E49" s="664"/>
      <c r="F49" s="664"/>
    </row>
    <row r="50" spans="1:6">
      <c r="A50" s="664"/>
      <c r="B50" s="664"/>
      <c r="C50" s="664"/>
      <c r="D50" s="664"/>
      <c r="E50" s="664"/>
      <c r="F50" s="664"/>
    </row>
    <row r="51" spans="1:6">
      <c r="A51" s="768"/>
      <c r="B51" s="768"/>
      <c r="C51" s="768"/>
      <c r="D51" s="768"/>
      <c r="E51" s="768"/>
      <c r="F51" s="768"/>
    </row>
    <row r="52" spans="1:6">
      <c r="A52" s="768"/>
      <c r="B52" s="768"/>
      <c r="C52" s="768"/>
      <c r="D52" s="768"/>
      <c r="E52" s="768"/>
      <c r="F52" s="768"/>
    </row>
    <row r="53" spans="1:6">
      <c r="A53" s="768"/>
      <c r="B53" s="768"/>
      <c r="C53" s="768"/>
      <c r="D53" s="768"/>
      <c r="E53" s="768"/>
      <c r="F53" s="768"/>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dimension ref="A1:G57"/>
  <sheetViews>
    <sheetView workbookViewId="0">
      <selection sqref="A1:B1"/>
    </sheetView>
  </sheetViews>
  <sheetFormatPr defaultColWidth="9" defaultRowHeight="15.75"/>
  <cols>
    <col min="1" max="1" width="5.28515625" style="481" customWidth="1"/>
    <col min="2" max="2" width="31.28515625" style="482" customWidth="1"/>
    <col min="3" max="3" width="11.42578125" style="482" customWidth="1"/>
    <col min="4" max="4" width="15" style="482" customWidth="1"/>
    <col min="5" max="5" width="9" style="483"/>
    <col min="6" max="6" width="20" style="483" bestFit="1" customWidth="1"/>
    <col min="7" max="7" width="60.85546875" style="482" customWidth="1"/>
    <col min="8" max="16384" width="9" style="481"/>
  </cols>
  <sheetData>
    <row r="1" spans="1:7">
      <c r="A1" s="821" t="s">
        <v>2271</v>
      </c>
      <c r="B1" s="821"/>
      <c r="C1" s="821" t="s">
        <v>1976</v>
      </c>
      <c r="D1" s="821"/>
      <c r="E1" s="506" t="s">
        <v>2521</v>
      </c>
      <c r="F1" s="506" t="s">
        <v>1208</v>
      </c>
      <c r="G1" s="506" t="s">
        <v>285</v>
      </c>
    </row>
    <row r="2" spans="1:7">
      <c r="A2" s="505" t="s">
        <v>286</v>
      </c>
      <c r="B2" s="504"/>
      <c r="C2" s="826" t="s">
        <v>2520</v>
      </c>
      <c r="D2" s="827"/>
      <c r="E2" s="487"/>
      <c r="F2" s="487"/>
      <c r="G2" s="486"/>
    </row>
    <row r="3" spans="1:7" ht="78.75">
      <c r="A3" s="496" t="s">
        <v>288</v>
      </c>
      <c r="B3" s="499"/>
      <c r="C3" s="828" t="s">
        <v>2519</v>
      </c>
      <c r="D3" s="829"/>
      <c r="E3" s="487">
        <v>1</v>
      </c>
      <c r="F3" s="487"/>
      <c r="G3" s="500" t="s">
        <v>2518</v>
      </c>
    </row>
    <row r="4" spans="1:7">
      <c r="A4" s="495" t="s">
        <v>514</v>
      </c>
      <c r="B4" s="498"/>
      <c r="C4" s="495"/>
      <c r="D4" s="499"/>
      <c r="E4" s="487"/>
      <c r="F4" s="487"/>
      <c r="G4" s="486"/>
    </row>
    <row r="5" spans="1:7">
      <c r="A5" s="495"/>
      <c r="B5" s="498" t="s">
        <v>2517</v>
      </c>
      <c r="C5" s="496"/>
      <c r="D5" s="492"/>
      <c r="E5" s="487"/>
      <c r="F5" s="487"/>
      <c r="G5" s="486"/>
    </row>
    <row r="6" spans="1:7" ht="63">
      <c r="A6" s="495"/>
      <c r="B6" s="498" t="s">
        <v>2516</v>
      </c>
      <c r="C6" s="496" t="s">
        <v>2515</v>
      </c>
      <c r="D6" s="492"/>
      <c r="E6" s="487">
        <v>2</v>
      </c>
      <c r="F6" s="487"/>
      <c r="G6" s="500" t="s">
        <v>2514</v>
      </c>
    </row>
    <row r="7" spans="1:7" ht="63">
      <c r="A7" s="495"/>
      <c r="B7" s="498" t="s">
        <v>348</v>
      </c>
      <c r="C7" s="496">
        <f>2016-1930+1</f>
        <v>87</v>
      </c>
      <c r="D7" s="492" t="s">
        <v>10</v>
      </c>
      <c r="E7" s="487">
        <v>1</v>
      </c>
      <c r="F7" s="487"/>
      <c r="G7" s="500" t="s">
        <v>2512</v>
      </c>
    </row>
    <row r="8" spans="1:7">
      <c r="A8" s="495"/>
      <c r="B8" s="498" t="s">
        <v>1897</v>
      </c>
      <c r="C8" s="502">
        <v>3500</v>
      </c>
      <c r="D8" s="492" t="s">
        <v>12</v>
      </c>
      <c r="E8" s="487">
        <v>3</v>
      </c>
      <c r="F8" s="487"/>
      <c r="G8" s="503"/>
    </row>
    <row r="9" spans="1:7" ht="47.25">
      <c r="A9" s="495"/>
      <c r="B9" s="498" t="s">
        <v>1894</v>
      </c>
      <c r="C9" s="502">
        <f>35559769/365</f>
        <v>97424.024657534246</v>
      </c>
      <c r="D9" s="492" t="s">
        <v>15</v>
      </c>
      <c r="E9" s="487">
        <v>1</v>
      </c>
      <c r="F9" s="487"/>
      <c r="G9" s="500" t="s">
        <v>2513</v>
      </c>
    </row>
    <row r="10" spans="1:7" ht="63">
      <c r="A10" s="495"/>
      <c r="B10" s="498" t="s">
        <v>1892</v>
      </c>
      <c r="C10" s="496">
        <v>30340</v>
      </c>
      <c r="D10" s="492"/>
      <c r="E10" s="487">
        <v>1</v>
      </c>
      <c r="F10" s="487"/>
      <c r="G10" s="500" t="s">
        <v>2512</v>
      </c>
    </row>
    <row r="11" spans="1:7">
      <c r="A11" s="495"/>
      <c r="B11" s="498" t="s">
        <v>2511</v>
      </c>
      <c r="C11" s="496"/>
      <c r="D11" s="492"/>
      <c r="E11" s="487"/>
      <c r="F11" s="487"/>
      <c r="G11" s="486"/>
    </row>
    <row r="12" spans="1:7">
      <c r="A12" s="495"/>
      <c r="B12" s="498" t="s">
        <v>641</v>
      </c>
      <c r="C12" s="496"/>
      <c r="D12" s="492" t="s">
        <v>19</v>
      </c>
      <c r="E12" s="487"/>
      <c r="F12" s="487"/>
      <c r="G12" s="486"/>
    </row>
    <row r="13" spans="1:7">
      <c r="A13" s="495"/>
      <c r="B13" s="498" t="s">
        <v>643</v>
      </c>
      <c r="C13" s="496"/>
      <c r="D13" s="492" t="s">
        <v>21</v>
      </c>
      <c r="E13" s="487"/>
      <c r="F13" s="487"/>
      <c r="G13" s="486"/>
    </row>
    <row r="14" spans="1:7" ht="126">
      <c r="A14" s="495"/>
      <c r="B14" s="498" t="s">
        <v>2017</v>
      </c>
      <c r="C14" s="502" t="s">
        <v>2510</v>
      </c>
      <c r="D14" s="492" t="s">
        <v>24</v>
      </c>
      <c r="E14" s="487">
        <v>3</v>
      </c>
      <c r="F14" s="487"/>
      <c r="G14" s="501" t="s">
        <v>2509</v>
      </c>
    </row>
    <row r="15" spans="1:7">
      <c r="A15" s="495"/>
      <c r="B15" s="498"/>
      <c r="C15" s="496"/>
      <c r="D15" s="492"/>
      <c r="E15" s="487"/>
      <c r="F15" s="487"/>
      <c r="G15" s="486"/>
    </row>
    <row r="16" spans="1:7">
      <c r="A16" s="495" t="s">
        <v>467</v>
      </c>
      <c r="B16" s="498"/>
      <c r="C16" s="496"/>
      <c r="D16" s="492"/>
      <c r="E16" s="487"/>
      <c r="F16" s="487"/>
      <c r="G16" s="486"/>
    </row>
    <row r="17" spans="1:7" ht="49.5" customHeight="1">
      <c r="A17" s="495"/>
      <c r="B17" s="498" t="s">
        <v>1885</v>
      </c>
      <c r="C17" s="496">
        <v>325</v>
      </c>
      <c r="D17" s="492" t="s">
        <v>28</v>
      </c>
      <c r="E17" s="487">
        <v>3</v>
      </c>
      <c r="F17" s="487"/>
      <c r="G17" s="500" t="s">
        <v>2508</v>
      </c>
    </row>
    <row r="18" spans="1:7">
      <c r="A18" s="495"/>
      <c r="B18" s="498" t="s">
        <v>397</v>
      </c>
      <c r="C18" s="496"/>
      <c r="D18" s="492" t="s">
        <v>31</v>
      </c>
      <c r="E18" s="487"/>
      <c r="F18" s="487"/>
      <c r="G18" s="486"/>
    </row>
    <row r="19" spans="1:7">
      <c r="A19" s="495"/>
      <c r="B19" s="497" t="s">
        <v>1882</v>
      </c>
      <c r="C19" s="496"/>
      <c r="D19" s="492" t="s">
        <v>31</v>
      </c>
      <c r="E19" s="487"/>
      <c r="F19" s="487"/>
      <c r="G19" s="486"/>
    </row>
    <row r="20" spans="1:7">
      <c r="A20" s="495"/>
      <c r="B20" s="497" t="s">
        <v>355</v>
      </c>
      <c r="C20" s="496"/>
      <c r="D20" s="492" t="s">
        <v>35</v>
      </c>
      <c r="E20" s="487"/>
      <c r="F20" s="487"/>
      <c r="G20" s="486"/>
    </row>
    <row r="21" spans="1:7">
      <c r="A21" s="495"/>
      <c r="B21" s="497" t="s">
        <v>2004</v>
      </c>
      <c r="C21" s="496"/>
      <c r="D21" s="492" t="s">
        <v>28</v>
      </c>
      <c r="E21" s="487"/>
      <c r="F21" s="487"/>
      <c r="G21" s="486"/>
    </row>
    <row r="22" spans="1:7">
      <c r="A22" s="495"/>
      <c r="B22" s="497" t="s">
        <v>1944</v>
      </c>
      <c r="C22" s="496"/>
      <c r="D22" s="492" t="s">
        <v>39</v>
      </c>
      <c r="E22" s="487"/>
      <c r="F22" s="487"/>
      <c r="G22" s="486"/>
    </row>
    <row r="23" spans="1:7">
      <c r="A23" s="495"/>
      <c r="B23" s="497" t="s">
        <v>356</v>
      </c>
      <c r="C23" s="496"/>
      <c r="D23" s="492" t="s">
        <v>41</v>
      </c>
      <c r="E23" s="487"/>
      <c r="F23" s="487"/>
      <c r="G23" s="486"/>
    </row>
    <row r="24" spans="1:7">
      <c r="A24" s="495"/>
      <c r="B24" s="497" t="s">
        <v>1877</v>
      </c>
      <c r="C24" s="496"/>
      <c r="D24" s="492" t="s">
        <v>41</v>
      </c>
      <c r="E24" s="487"/>
      <c r="F24" s="487"/>
      <c r="G24" s="486"/>
    </row>
    <row r="25" spans="1:7">
      <c r="A25" s="495"/>
      <c r="B25" s="498" t="s">
        <v>319</v>
      </c>
      <c r="C25" s="496"/>
      <c r="D25" s="492" t="s">
        <v>41</v>
      </c>
      <c r="E25" s="487"/>
      <c r="F25" s="487"/>
      <c r="G25" s="486"/>
    </row>
    <row r="26" spans="1:7">
      <c r="A26" s="495"/>
      <c r="B26" s="498" t="s">
        <v>320</v>
      </c>
      <c r="C26" s="496"/>
      <c r="D26" s="492" t="s">
        <v>41</v>
      </c>
      <c r="E26" s="487"/>
      <c r="F26" s="487"/>
      <c r="G26" s="486"/>
    </row>
    <row r="27" spans="1:7">
      <c r="A27" s="495"/>
      <c r="B27" s="498"/>
      <c r="C27" s="496"/>
      <c r="D27" s="492"/>
      <c r="E27" s="487"/>
      <c r="F27" s="487"/>
      <c r="G27" s="486"/>
    </row>
    <row r="28" spans="1:7">
      <c r="A28" s="495" t="s">
        <v>1874</v>
      </c>
      <c r="B28" s="498"/>
      <c r="C28" s="496"/>
      <c r="D28" s="492"/>
      <c r="E28" s="487"/>
      <c r="F28" s="487"/>
      <c r="G28" s="486"/>
    </row>
    <row r="29" spans="1:7">
      <c r="A29" s="495"/>
      <c r="B29" s="498" t="s">
        <v>408</v>
      </c>
      <c r="C29" s="496"/>
      <c r="D29" s="492" t="s">
        <v>48</v>
      </c>
      <c r="E29" s="487"/>
      <c r="F29" s="487"/>
      <c r="G29" s="486"/>
    </row>
    <row r="30" spans="1:7">
      <c r="A30" s="495"/>
      <c r="B30" s="497" t="s">
        <v>1996</v>
      </c>
      <c r="C30" s="496"/>
      <c r="D30" s="492" t="s">
        <v>50</v>
      </c>
      <c r="E30" s="487"/>
      <c r="F30" s="487"/>
      <c r="G30" s="486"/>
    </row>
    <row r="31" spans="1:7">
      <c r="A31" s="495"/>
      <c r="B31" s="497" t="s">
        <v>1871</v>
      </c>
      <c r="C31" s="496"/>
      <c r="D31" s="492" t="s">
        <v>50</v>
      </c>
      <c r="E31" s="487"/>
      <c r="F31" s="487"/>
      <c r="G31" s="486"/>
    </row>
    <row r="32" spans="1:7">
      <c r="A32" s="495"/>
      <c r="B32" s="497" t="s">
        <v>1870</v>
      </c>
      <c r="C32" s="496"/>
      <c r="D32" s="492" t="s">
        <v>41</v>
      </c>
      <c r="E32" s="487"/>
      <c r="F32" s="487"/>
      <c r="G32" s="486"/>
    </row>
    <row r="33" spans="1:7">
      <c r="A33" s="496"/>
      <c r="B33" s="499"/>
      <c r="C33" s="496"/>
      <c r="D33" s="499"/>
      <c r="E33" s="487"/>
      <c r="F33" s="487"/>
      <c r="G33" s="486"/>
    </row>
    <row r="34" spans="1:7">
      <c r="A34" s="495" t="s">
        <v>1869</v>
      </c>
      <c r="B34" s="498"/>
      <c r="C34" s="496"/>
      <c r="D34" s="492"/>
      <c r="E34" s="487"/>
      <c r="F34" s="487"/>
      <c r="G34" s="486"/>
    </row>
    <row r="35" spans="1:7">
      <c r="A35" s="495"/>
      <c r="B35" s="498" t="s">
        <v>1868</v>
      </c>
      <c r="C35" s="496">
        <v>38.9</v>
      </c>
      <c r="D35" s="492" t="s">
        <v>56</v>
      </c>
      <c r="E35" s="487">
        <v>3</v>
      </c>
      <c r="F35" s="487"/>
      <c r="G35" s="486" t="s">
        <v>2507</v>
      </c>
    </row>
    <row r="36" spans="1:7">
      <c r="A36" s="495"/>
      <c r="B36" s="497" t="s">
        <v>330</v>
      </c>
      <c r="C36" s="496"/>
      <c r="D36" s="492"/>
      <c r="E36" s="487"/>
      <c r="F36" s="487"/>
      <c r="G36" s="486"/>
    </row>
    <row r="37" spans="1:7">
      <c r="A37" s="495"/>
      <c r="B37" s="494" t="s">
        <v>58</v>
      </c>
      <c r="C37" s="493"/>
      <c r="D37" s="492" t="s">
        <v>59</v>
      </c>
      <c r="E37" s="487"/>
      <c r="F37" s="487"/>
      <c r="G37" s="486"/>
    </row>
    <row r="38" spans="1:7">
      <c r="A38" s="495"/>
      <c r="B38" s="494" t="s">
        <v>60</v>
      </c>
      <c r="C38" s="493"/>
      <c r="D38" s="492" t="s">
        <v>59</v>
      </c>
      <c r="E38" s="487"/>
      <c r="F38" s="487"/>
      <c r="G38" s="486"/>
    </row>
    <row r="39" spans="1:7">
      <c r="A39" s="495"/>
      <c r="B39" s="494" t="s">
        <v>61</v>
      </c>
      <c r="C39" s="493"/>
      <c r="D39" s="492" t="s">
        <v>59</v>
      </c>
      <c r="E39" s="487"/>
      <c r="F39" s="487"/>
      <c r="G39" s="486"/>
    </row>
    <row r="40" spans="1:7">
      <c r="A40" s="495"/>
      <c r="B40" s="494" t="s">
        <v>62</v>
      </c>
      <c r="C40" s="493"/>
      <c r="D40" s="492" t="s">
        <v>59</v>
      </c>
      <c r="E40" s="487"/>
      <c r="F40" s="487"/>
      <c r="G40" s="486"/>
    </row>
    <row r="41" spans="1:7">
      <c r="A41" s="495"/>
      <c r="B41" s="494" t="s">
        <v>63</v>
      </c>
      <c r="C41" s="493"/>
      <c r="D41" s="492" t="s">
        <v>59</v>
      </c>
      <c r="E41" s="487"/>
      <c r="F41" s="487"/>
      <c r="G41" s="486"/>
    </row>
    <row r="42" spans="1:7">
      <c r="A42" s="495"/>
      <c r="B42" s="494" t="s">
        <v>64</v>
      </c>
      <c r="C42" s="493"/>
      <c r="D42" s="492" t="s">
        <v>59</v>
      </c>
      <c r="E42" s="487"/>
      <c r="F42" s="487"/>
      <c r="G42" s="486"/>
    </row>
    <row r="43" spans="1:7">
      <c r="A43" s="491"/>
      <c r="B43" s="490" t="s">
        <v>65</v>
      </c>
      <c r="C43" s="489"/>
      <c r="D43" s="488" t="s">
        <v>59</v>
      </c>
      <c r="E43" s="487"/>
      <c r="F43" s="487"/>
      <c r="G43" s="486"/>
    </row>
    <row r="44" spans="1:7">
      <c r="A44" s="822" t="s">
        <v>331</v>
      </c>
      <c r="B44" s="822"/>
      <c r="C44" s="823"/>
      <c r="D44" s="824"/>
      <c r="E44" s="824"/>
      <c r="F44" s="824"/>
      <c r="G44" s="825"/>
    </row>
    <row r="45" spans="1:7" ht="46.5" customHeight="1">
      <c r="A45" s="822" t="s">
        <v>789</v>
      </c>
      <c r="B45" s="822"/>
      <c r="C45" s="819" t="s">
        <v>2506</v>
      </c>
      <c r="D45" s="820"/>
      <c r="E45" s="820"/>
      <c r="F45" s="820"/>
      <c r="G45" s="820"/>
    </row>
    <row r="46" spans="1:7">
      <c r="A46" s="484"/>
      <c r="B46" s="484"/>
      <c r="C46" s="484"/>
      <c r="D46" s="484"/>
      <c r="E46" s="485"/>
      <c r="F46" s="485"/>
      <c r="G46" s="484"/>
    </row>
    <row r="47" spans="1:7">
      <c r="A47" s="481" t="s">
        <v>2452</v>
      </c>
    </row>
    <row r="48" spans="1:7" ht="15.75" customHeight="1">
      <c r="A48" s="818" t="s">
        <v>2505</v>
      </c>
      <c r="B48" s="818"/>
      <c r="C48" s="818"/>
      <c r="D48" s="818"/>
      <c r="E48" s="818"/>
      <c r="F48" s="818"/>
      <c r="G48" s="818"/>
    </row>
    <row r="49" spans="1:7">
      <c r="A49" s="818" t="s">
        <v>2504</v>
      </c>
      <c r="B49" s="818"/>
      <c r="C49" s="818"/>
      <c r="D49" s="818"/>
      <c r="E49" s="818"/>
      <c r="F49" s="818"/>
      <c r="G49" s="818"/>
    </row>
    <row r="50" spans="1:7">
      <c r="A50" s="818" t="s">
        <v>2503</v>
      </c>
      <c r="B50" s="818"/>
      <c r="C50" s="818"/>
      <c r="D50" s="818"/>
      <c r="E50" s="818"/>
      <c r="F50" s="818"/>
      <c r="G50" s="818"/>
    </row>
    <row r="51" spans="1:7">
      <c r="A51" s="818" t="s">
        <v>2502</v>
      </c>
      <c r="B51" s="818"/>
      <c r="C51" s="818"/>
      <c r="D51" s="818"/>
      <c r="E51" s="818"/>
      <c r="F51" s="818"/>
      <c r="G51" s="818"/>
    </row>
    <row r="52" spans="1:7">
      <c r="A52" s="818"/>
      <c r="B52" s="818"/>
      <c r="C52" s="818"/>
      <c r="D52" s="818"/>
      <c r="E52" s="818"/>
      <c r="F52" s="818"/>
      <c r="G52" s="818"/>
    </row>
    <row r="53" spans="1:7">
      <c r="A53" s="818"/>
      <c r="B53" s="818"/>
      <c r="C53" s="818"/>
      <c r="D53" s="818"/>
      <c r="E53" s="818"/>
      <c r="F53" s="818"/>
      <c r="G53" s="818"/>
    </row>
    <row r="54" spans="1:7">
      <c r="A54" s="818"/>
      <c r="B54" s="818"/>
      <c r="C54" s="818"/>
      <c r="D54" s="818"/>
      <c r="E54" s="818"/>
      <c r="F54" s="818"/>
      <c r="G54" s="818"/>
    </row>
    <row r="55" spans="1:7">
      <c r="A55" s="818"/>
      <c r="B55" s="818"/>
      <c r="C55" s="818"/>
      <c r="D55" s="818"/>
      <c r="E55" s="818"/>
      <c r="F55" s="818"/>
      <c r="G55" s="818"/>
    </row>
    <row r="56" spans="1:7">
      <c r="A56" s="818"/>
      <c r="B56" s="818"/>
      <c r="C56" s="818"/>
      <c r="D56" s="818"/>
      <c r="E56" s="818"/>
      <c r="F56" s="818"/>
      <c r="G56" s="818"/>
    </row>
    <row r="57" spans="1:7">
      <c r="A57" s="818"/>
      <c r="B57" s="818"/>
      <c r="C57" s="818"/>
      <c r="D57" s="818"/>
      <c r="E57" s="818"/>
      <c r="F57" s="818"/>
      <c r="G57" s="818"/>
    </row>
  </sheetData>
  <mergeCells count="18">
    <mergeCell ref="A50:G50"/>
    <mergeCell ref="A54:G54"/>
    <mergeCell ref="A55:G55"/>
    <mergeCell ref="A56:G56"/>
    <mergeCell ref="A57:G57"/>
    <mergeCell ref="A52:G52"/>
    <mergeCell ref="A53:G53"/>
    <mergeCell ref="A51:G51"/>
    <mergeCell ref="A49:G49"/>
    <mergeCell ref="A48:G48"/>
    <mergeCell ref="C45:G45"/>
    <mergeCell ref="C1:D1"/>
    <mergeCell ref="A1:B1"/>
    <mergeCell ref="A44:B44"/>
    <mergeCell ref="A45:B45"/>
    <mergeCell ref="C44:G44"/>
    <mergeCell ref="C2:D2"/>
    <mergeCell ref="C3:D3"/>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G57"/>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7.140625" style="217" bestFit="1" customWidth="1"/>
    <col min="6" max="6" width="20" style="217" bestFit="1" customWidth="1"/>
    <col min="7" max="7" width="60.85546875" style="79" customWidth="1"/>
    <col min="8" max="16384" width="9" style="69"/>
  </cols>
  <sheetData>
    <row r="1" spans="1:7">
      <c r="A1" s="659" t="s">
        <v>1654</v>
      </c>
      <c r="B1" s="659"/>
      <c r="C1" s="659" t="s">
        <v>1655</v>
      </c>
      <c r="D1" s="659"/>
      <c r="E1" s="216" t="s">
        <v>1656</v>
      </c>
      <c r="F1" s="216" t="s">
        <v>1208</v>
      </c>
      <c r="G1" s="216" t="s">
        <v>1657</v>
      </c>
    </row>
    <row r="2" spans="1:7">
      <c r="A2" s="70" t="s">
        <v>1658</v>
      </c>
      <c r="B2" s="71"/>
      <c r="C2" s="660"/>
      <c r="D2" s="661"/>
      <c r="E2" s="72"/>
      <c r="F2" s="72"/>
      <c r="G2" s="73"/>
    </row>
    <row r="3" spans="1:7">
      <c r="A3" s="74" t="s">
        <v>1659</v>
      </c>
      <c r="B3" s="75"/>
      <c r="C3" s="662" t="s">
        <v>1660</v>
      </c>
      <c r="D3" s="663"/>
      <c r="E3" s="72"/>
      <c r="F3" s="72"/>
      <c r="G3" s="73"/>
    </row>
    <row r="4" spans="1:7">
      <c r="A4" s="31" t="s">
        <v>1661</v>
      </c>
      <c r="B4" s="32"/>
      <c r="C4" s="31"/>
      <c r="D4" s="75"/>
      <c r="E4" s="72"/>
      <c r="F4" s="72"/>
      <c r="G4" s="73"/>
    </row>
    <row r="5" spans="1:7">
      <c r="A5" s="31"/>
      <c r="B5" s="32" t="s">
        <v>1662</v>
      </c>
      <c r="C5" s="74" t="s">
        <v>1009</v>
      </c>
      <c r="D5" s="33"/>
      <c r="E5" s="72"/>
      <c r="F5" s="72"/>
      <c r="G5" s="73"/>
    </row>
    <row r="6" spans="1:7">
      <c r="A6" s="31"/>
      <c r="B6" s="32" t="s">
        <v>1663</v>
      </c>
      <c r="C6" s="74" t="s">
        <v>1764</v>
      </c>
      <c r="D6" s="33"/>
      <c r="E6" s="72"/>
      <c r="F6" s="72"/>
      <c r="G6" s="73"/>
    </row>
    <row r="7" spans="1:7">
      <c r="A7" s="31"/>
      <c r="B7" s="32" t="s">
        <v>1664</v>
      </c>
      <c r="C7" s="74">
        <f>2014-2008</f>
        <v>6</v>
      </c>
      <c r="D7" s="33" t="s">
        <v>10</v>
      </c>
      <c r="E7" s="72">
        <v>4</v>
      </c>
      <c r="F7" s="72" t="s">
        <v>1210</v>
      </c>
      <c r="G7" s="100" t="s">
        <v>1765</v>
      </c>
    </row>
    <row r="8" spans="1:7">
      <c r="A8" s="31"/>
      <c r="B8" s="32" t="s">
        <v>1665</v>
      </c>
      <c r="C8" s="74">
        <v>9978</v>
      </c>
      <c r="D8" s="33" t="s">
        <v>12</v>
      </c>
      <c r="E8" s="72">
        <v>6</v>
      </c>
      <c r="F8" s="72" t="s">
        <v>1210</v>
      </c>
      <c r="G8" s="73" t="s">
        <v>1766</v>
      </c>
    </row>
    <row r="9" spans="1:7" ht="47.25">
      <c r="A9" s="31"/>
      <c r="B9" s="32" t="s">
        <v>1767</v>
      </c>
      <c r="C9" s="74">
        <v>6750</v>
      </c>
      <c r="D9" s="33" t="s">
        <v>15</v>
      </c>
      <c r="E9" s="72">
        <v>6</v>
      </c>
      <c r="F9" s="72" t="s">
        <v>1210</v>
      </c>
      <c r="G9" s="73" t="s">
        <v>1768</v>
      </c>
    </row>
    <row r="10" spans="1:7">
      <c r="A10" s="31"/>
      <c r="B10" s="32" t="s">
        <v>1669</v>
      </c>
      <c r="C10" s="74">
        <v>514</v>
      </c>
      <c r="D10" s="33"/>
      <c r="E10" s="72">
        <v>6</v>
      </c>
      <c r="F10" s="72" t="s">
        <v>1210</v>
      </c>
      <c r="G10" s="73" t="s">
        <v>1769</v>
      </c>
    </row>
    <row r="11" spans="1:7">
      <c r="A11" s="31"/>
      <c r="B11" s="32" t="s">
        <v>1671</v>
      </c>
      <c r="C11" s="74"/>
      <c r="D11" s="33"/>
      <c r="E11" s="72"/>
      <c r="F11" s="72"/>
      <c r="G11" s="73"/>
    </row>
    <row r="12" spans="1:7">
      <c r="A12" s="31"/>
      <c r="B12" s="32" t="s">
        <v>1672</v>
      </c>
      <c r="C12" s="74"/>
      <c r="D12" s="33" t="s">
        <v>19</v>
      </c>
      <c r="E12" s="72"/>
      <c r="F12" s="72"/>
      <c r="G12" s="73"/>
    </row>
    <row r="13" spans="1:7">
      <c r="A13" s="31"/>
      <c r="B13" s="32" t="s">
        <v>1673</v>
      </c>
      <c r="C13" s="74"/>
      <c r="D13" s="33" t="s">
        <v>21</v>
      </c>
      <c r="E13" s="72"/>
      <c r="F13" s="72"/>
      <c r="G13" s="73"/>
    </row>
    <row r="14" spans="1:7" ht="31.5">
      <c r="A14" s="31"/>
      <c r="B14" s="32" t="s">
        <v>1674</v>
      </c>
      <c r="C14" s="74">
        <f>(5600+1000)/2</f>
        <v>3300</v>
      </c>
      <c r="D14" s="33" t="s">
        <v>24</v>
      </c>
      <c r="E14" s="72">
        <v>6</v>
      </c>
      <c r="F14" s="72"/>
      <c r="G14" s="73" t="s">
        <v>1770</v>
      </c>
    </row>
    <row r="15" spans="1:7">
      <c r="A15" s="31"/>
      <c r="B15" s="32"/>
      <c r="C15" s="74"/>
      <c r="D15" s="33"/>
      <c r="E15" s="72"/>
      <c r="F15" s="72"/>
      <c r="G15" s="73"/>
    </row>
    <row r="16" spans="1:7">
      <c r="A16" s="31" t="s">
        <v>1721</v>
      </c>
      <c r="B16" s="32"/>
      <c r="C16" s="74"/>
      <c r="D16" s="33"/>
      <c r="E16" s="72"/>
      <c r="F16" s="72"/>
      <c r="G16" s="73"/>
    </row>
    <row r="17" spans="1:7">
      <c r="A17" s="31"/>
      <c r="B17" s="32" t="s">
        <v>1676</v>
      </c>
      <c r="C17" s="74">
        <v>13385</v>
      </c>
      <c r="D17" s="33" t="s">
        <v>28</v>
      </c>
      <c r="E17" s="72">
        <v>6</v>
      </c>
      <c r="F17" s="72" t="s">
        <v>1210</v>
      </c>
      <c r="G17" s="73" t="s">
        <v>1771</v>
      </c>
    </row>
    <row r="18" spans="1:7" ht="47.25">
      <c r="A18" s="31"/>
      <c r="B18" s="32" t="s">
        <v>1772</v>
      </c>
      <c r="C18" s="74">
        <v>0.9</v>
      </c>
      <c r="D18" s="33" t="s">
        <v>31</v>
      </c>
      <c r="E18" s="72">
        <v>6</v>
      </c>
      <c r="F18" s="72" t="s">
        <v>1210</v>
      </c>
      <c r="G18" s="73" t="s">
        <v>1773</v>
      </c>
    </row>
    <row r="19" spans="1:7">
      <c r="A19" s="31"/>
      <c r="B19" s="35" t="s">
        <v>1774</v>
      </c>
      <c r="C19" s="74">
        <v>0</v>
      </c>
      <c r="D19" s="33" t="s">
        <v>31</v>
      </c>
      <c r="E19" s="72"/>
      <c r="F19" s="72"/>
      <c r="G19" s="73"/>
    </row>
    <row r="20" spans="1:7">
      <c r="A20" s="31"/>
      <c r="B20" s="35" t="s">
        <v>1681</v>
      </c>
      <c r="C20" s="74">
        <v>0</v>
      </c>
      <c r="D20" s="33" t="s">
        <v>35</v>
      </c>
      <c r="E20" s="72"/>
      <c r="F20" s="72"/>
      <c r="G20" s="73"/>
    </row>
    <row r="21" spans="1:7">
      <c r="A21" s="31"/>
      <c r="B21" s="35" t="s">
        <v>1682</v>
      </c>
      <c r="C21" s="74">
        <v>0</v>
      </c>
      <c r="D21" s="33" t="s">
        <v>28</v>
      </c>
      <c r="E21" s="72"/>
      <c r="F21" s="72"/>
      <c r="G21" s="73"/>
    </row>
    <row r="22" spans="1:7">
      <c r="A22" s="31"/>
      <c r="B22" s="35" t="s">
        <v>1683</v>
      </c>
      <c r="C22" s="74">
        <v>0</v>
      </c>
      <c r="D22" s="33" t="s">
        <v>39</v>
      </c>
      <c r="E22" s="72"/>
      <c r="F22" s="72"/>
      <c r="G22" s="73"/>
    </row>
    <row r="23" spans="1:7">
      <c r="A23" s="31"/>
      <c r="B23" s="35" t="s">
        <v>1684</v>
      </c>
      <c r="C23" s="74"/>
      <c r="D23" s="33" t="s">
        <v>41</v>
      </c>
      <c r="E23" s="72"/>
      <c r="F23" s="72"/>
      <c r="G23" s="73"/>
    </row>
    <row r="24" spans="1:7">
      <c r="A24" s="31"/>
      <c r="B24" s="35" t="s">
        <v>1685</v>
      </c>
      <c r="C24" s="74">
        <v>0</v>
      </c>
      <c r="D24" s="33" t="s">
        <v>41</v>
      </c>
      <c r="E24" s="72"/>
      <c r="F24" s="72"/>
      <c r="G24" s="73"/>
    </row>
    <row r="25" spans="1:7">
      <c r="A25" s="31"/>
      <c r="B25" s="32" t="s">
        <v>1686</v>
      </c>
      <c r="C25" s="74">
        <v>0</v>
      </c>
      <c r="D25" s="33" t="s">
        <v>41</v>
      </c>
      <c r="E25" s="72"/>
      <c r="F25" s="72"/>
      <c r="G25" s="73"/>
    </row>
    <row r="26" spans="1:7">
      <c r="A26" s="31"/>
      <c r="B26" s="32" t="s">
        <v>1687</v>
      </c>
      <c r="C26" s="74">
        <v>0</v>
      </c>
      <c r="D26" s="33" t="s">
        <v>41</v>
      </c>
      <c r="E26" s="72"/>
      <c r="F26" s="72"/>
      <c r="G26" s="73"/>
    </row>
    <row r="27" spans="1:7">
      <c r="A27" s="31"/>
      <c r="B27" s="32"/>
      <c r="C27" s="74"/>
      <c r="D27" s="33"/>
      <c r="E27" s="72"/>
      <c r="F27" s="72"/>
      <c r="G27" s="73"/>
    </row>
    <row r="28" spans="1:7">
      <c r="A28" s="31" t="s">
        <v>1688</v>
      </c>
      <c r="B28" s="32"/>
      <c r="C28" s="74"/>
      <c r="D28" s="33"/>
      <c r="E28" s="72"/>
      <c r="F28" s="72"/>
      <c r="G28" s="73"/>
    </row>
    <row r="29" spans="1:7">
      <c r="A29" s="31"/>
      <c r="B29" s="32" t="s">
        <v>1689</v>
      </c>
      <c r="C29" s="74"/>
      <c r="D29" s="33" t="s">
        <v>48</v>
      </c>
      <c r="E29" s="72"/>
      <c r="F29" s="72"/>
      <c r="G29" s="73"/>
    </row>
    <row r="30" spans="1:7" ht="31.5">
      <c r="A30" s="31"/>
      <c r="B30" s="35" t="s">
        <v>1690</v>
      </c>
      <c r="C30" s="74">
        <f>123.5+16.6</f>
        <v>140.1</v>
      </c>
      <c r="D30" s="33" t="s">
        <v>50</v>
      </c>
      <c r="E30" s="72">
        <v>6</v>
      </c>
      <c r="F30" s="72"/>
      <c r="G30" s="73" t="s">
        <v>1775</v>
      </c>
    </row>
    <row r="31" spans="1:7" ht="31.5">
      <c r="A31" s="31"/>
      <c r="B31" s="35" t="s">
        <v>1692</v>
      </c>
      <c r="C31" s="74">
        <v>1</v>
      </c>
      <c r="D31" s="33" t="s">
        <v>50</v>
      </c>
      <c r="E31" s="72">
        <v>6</v>
      </c>
      <c r="F31" s="72"/>
      <c r="G31" s="73" t="s">
        <v>1776</v>
      </c>
    </row>
    <row r="32" spans="1:7">
      <c r="A32" s="31"/>
      <c r="B32" s="35" t="s">
        <v>1693</v>
      </c>
      <c r="C32" s="74"/>
      <c r="D32" s="33" t="s">
        <v>41</v>
      </c>
      <c r="E32" s="72"/>
      <c r="F32" s="72"/>
      <c r="G32" s="73"/>
    </row>
    <row r="33" spans="1:7">
      <c r="A33" s="74"/>
      <c r="B33" s="75"/>
      <c r="C33" s="74"/>
      <c r="D33" s="75"/>
      <c r="E33" s="72"/>
      <c r="F33" s="72"/>
      <c r="G33" s="73"/>
    </row>
    <row r="34" spans="1:7">
      <c r="A34" s="31" t="s">
        <v>1694</v>
      </c>
      <c r="B34" s="32"/>
      <c r="C34" s="74"/>
      <c r="D34" s="33"/>
      <c r="E34" s="72"/>
      <c r="F34" s="72"/>
      <c r="G34" s="73"/>
    </row>
    <row r="35" spans="1:7">
      <c r="A35" s="31"/>
      <c r="B35" s="32" t="s">
        <v>1695</v>
      </c>
      <c r="C35" s="74">
        <v>58</v>
      </c>
      <c r="D35" s="33" t="s">
        <v>56</v>
      </c>
      <c r="E35" s="72">
        <v>6</v>
      </c>
      <c r="F35" s="72" t="s">
        <v>1210</v>
      </c>
      <c r="G35" s="73" t="s">
        <v>1777</v>
      </c>
    </row>
    <row r="36" spans="1:7">
      <c r="A36" s="31"/>
      <c r="B36" s="35" t="s">
        <v>1697</v>
      </c>
      <c r="C36" s="74"/>
      <c r="D36" s="33"/>
      <c r="E36" s="72"/>
      <c r="F36" s="72"/>
      <c r="G36" s="73"/>
    </row>
    <row r="37" spans="1:7">
      <c r="A37" s="31"/>
      <c r="B37" s="36" t="s">
        <v>58</v>
      </c>
      <c r="C37" s="37">
        <v>0.29699999999999999</v>
      </c>
      <c r="D37" s="33" t="s">
        <v>59</v>
      </c>
      <c r="E37" s="72">
        <v>6</v>
      </c>
      <c r="F37" s="72"/>
      <c r="G37" s="73" t="s">
        <v>1778</v>
      </c>
    </row>
    <row r="38" spans="1:7">
      <c r="A38" s="31"/>
      <c r="B38" s="36" t="s">
        <v>60</v>
      </c>
      <c r="C38" s="37">
        <v>1.99</v>
      </c>
      <c r="D38" s="33" t="s">
        <v>59</v>
      </c>
      <c r="E38" s="72"/>
      <c r="F38" s="72"/>
      <c r="G38" s="73"/>
    </row>
    <row r="39" spans="1:7">
      <c r="A39" s="31"/>
      <c r="B39" s="36" t="s">
        <v>61</v>
      </c>
      <c r="C39" s="37">
        <v>66.62</v>
      </c>
      <c r="D39" s="33" t="s">
        <v>59</v>
      </c>
      <c r="E39" s="72"/>
      <c r="F39" s="72"/>
      <c r="G39" s="73"/>
    </row>
    <row r="40" spans="1:7">
      <c r="A40" s="31"/>
      <c r="B40" s="36" t="s">
        <v>62</v>
      </c>
      <c r="C40" s="37">
        <v>16.23</v>
      </c>
      <c r="D40" s="33" t="s">
        <v>59</v>
      </c>
      <c r="E40" s="72"/>
      <c r="F40" s="72"/>
      <c r="G40" s="73"/>
    </row>
    <row r="41" spans="1:7">
      <c r="A41" s="31"/>
      <c r="B41" s="36" t="s">
        <v>63</v>
      </c>
      <c r="C41" s="37">
        <v>8.52</v>
      </c>
      <c r="D41" s="33" t="s">
        <v>59</v>
      </c>
      <c r="E41" s="72"/>
      <c r="F41" s="72"/>
      <c r="G41" s="73"/>
    </row>
    <row r="42" spans="1:7">
      <c r="A42" s="31"/>
      <c r="B42" s="36" t="s">
        <v>64</v>
      </c>
      <c r="C42" s="218">
        <f>100-C37-C38-C39-C40-C41-C43</f>
        <v>6.3430000000000035</v>
      </c>
      <c r="D42" s="33" t="s">
        <v>59</v>
      </c>
      <c r="E42" s="72"/>
      <c r="F42" s="72"/>
      <c r="G42" s="73"/>
    </row>
    <row r="43" spans="1:7">
      <c r="A43" s="38"/>
      <c r="B43" s="39" t="s">
        <v>65</v>
      </c>
      <c r="C43" s="40">
        <v>0</v>
      </c>
      <c r="D43" s="41" t="s">
        <v>59</v>
      </c>
      <c r="E43" s="72"/>
      <c r="F43" s="72"/>
      <c r="G43" s="73"/>
    </row>
    <row r="44" spans="1:7">
      <c r="A44" s="664" t="s">
        <v>1698</v>
      </c>
      <c r="B44" s="664"/>
      <c r="C44" s="665"/>
      <c r="D44" s="666"/>
      <c r="E44" s="666"/>
      <c r="F44" s="666"/>
      <c r="G44" s="667"/>
    </row>
    <row r="45" spans="1:7">
      <c r="A45" s="664" t="s">
        <v>1699</v>
      </c>
      <c r="B45" s="664"/>
      <c r="C45" s="669"/>
      <c r="D45" s="670"/>
      <c r="E45" s="670"/>
      <c r="F45" s="670"/>
      <c r="G45" s="670"/>
    </row>
    <row r="46" spans="1:7">
      <c r="A46" s="77"/>
      <c r="B46" s="77"/>
      <c r="C46" s="77"/>
      <c r="D46" s="77"/>
      <c r="E46" s="101"/>
      <c r="F46" s="101"/>
      <c r="G46" s="77"/>
    </row>
    <row r="47" spans="1:7">
      <c r="A47" s="69" t="s">
        <v>1700</v>
      </c>
    </row>
    <row r="48" spans="1:7">
      <c r="A48" s="668" t="s">
        <v>1779</v>
      </c>
      <c r="B48" s="668"/>
      <c r="C48" s="668"/>
      <c r="D48" s="668"/>
      <c r="E48" s="668"/>
      <c r="F48" s="668"/>
      <c r="G48" s="668"/>
    </row>
    <row r="49" spans="1:7">
      <c r="A49" s="668" t="s">
        <v>1780</v>
      </c>
      <c r="B49" s="668"/>
      <c r="C49" s="668"/>
      <c r="D49" s="668"/>
      <c r="E49" s="668"/>
      <c r="F49" s="668"/>
      <c r="G49" s="668"/>
    </row>
    <row r="50" spans="1:7">
      <c r="A50" s="668" t="s">
        <v>1781</v>
      </c>
      <c r="B50" s="668"/>
      <c r="C50" s="668"/>
      <c r="D50" s="668"/>
      <c r="E50" s="668"/>
      <c r="F50" s="668"/>
      <c r="G50" s="668"/>
    </row>
    <row r="51" spans="1:7">
      <c r="A51" s="668" t="s">
        <v>1782</v>
      </c>
      <c r="B51" s="668"/>
      <c r="C51" s="668"/>
      <c r="D51" s="668"/>
      <c r="E51" s="668"/>
      <c r="F51" s="668"/>
      <c r="G51" s="668"/>
    </row>
    <row r="52" spans="1:7">
      <c r="A52" s="668" t="s">
        <v>1783</v>
      </c>
      <c r="B52" s="668"/>
      <c r="C52" s="668"/>
      <c r="D52" s="668"/>
      <c r="E52" s="668"/>
      <c r="F52" s="668"/>
      <c r="G52" s="668"/>
    </row>
    <row r="53" spans="1:7">
      <c r="A53" s="668" t="s">
        <v>1784</v>
      </c>
      <c r="B53" s="668"/>
      <c r="C53" s="668"/>
      <c r="D53" s="668"/>
      <c r="E53" s="668"/>
      <c r="F53" s="668"/>
      <c r="G53" s="668"/>
    </row>
    <row r="54" spans="1:7">
      <c r="A54" s="668"/>
      <c r="B54" s="668"/>
      <c r="C54" s="668"/>
      <c r="D54" s="668"/>
      <c r="E54" s="668"/>
      <c r="F54" s="668"/>
      <c r="G54" s="668"/>
    </row>
    <row r="55" spans="1:7">
      <c r="A55" s="668"/>
      <c r="B55" s="668"/>
      <c r="C55" s="668"/>
      <c r="D55" s="668"/>
      <c r="E55" s="668"/>
      <c r="F55" s="668"/>
      <c r="G55" s="668"/>
    </row>
    <row r="56" spans="1:7">
      <c r="A56" s="668"/>
      <c r="B56" s="668"/>
      <c r="C56" s="668"/>
      <c r="D56" s="668"/>
      <c r="E56" s="668"/>
      <c r="F56" s="668"/>
      <c r="G56" s="668"/>
    </row>
    <row r="57" spans="1:7">
      <c r="A57" s="668"/>
      <c r="B57" s="668"/>
      <c r="C57" s="668"/>
      <c r="D57" s="668"/>
      <c r="E57" s="668"/>
      <c r="F57" s="668"/>
      <c r="G57" s="668"/>
    </row>
  </sheetData>
  <mergeCells count="18">
    <mergeCell ref="A57:G57"/>
    <mergeCell ref="A45:B45"/>
    <mergeCell ref="C45:G45"/>
    <mergeCell ref="A48:G48"/>
    <mergeCell ref="A49:G49"/>
    <mergeCell ref="A50:G50"/>
    <mergeCell ref="A51:G51"/>
    <mergeCell ref="A52:G52"/>
    <mergeCell ref="A53:G53"/>
    <mergeCell ref="A54:G54"/>
    <mergeCell ref="A55:G55"/>
    <mergeCell ref="A56:G56"/>
    <mergeCell ref="A1:B1"/>
    <mergeCell ref="C1:D1"/>
    <mergeCell ref="C2:D2"/>
    <mergeCell ref="C3:D3"/>
    <mergeCell ref="A44:B44"/>
    <mergeCell ref="C44:G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dimension ref="A1:F53"/>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282</v>
      </c>
      <c r="B1" s="659"/>
      <c r="C1" s="659" t="s">
        <v>283</v>
      </c>
      <c r="D1" s="659"/>
      <c r="E1" s="98" t="s">
        <v>284</v>
      </c>
      <c r="F1" s="98" t="s">
        <v>285</v>
      </c>
    </row>
    <row r="2" spans="1:6">
      <c r="A2" s="70" t="s">
        <v>286</v>
      </c>
      <c r="B2" s="71"/>
      <c r="C2" s="660" t="s">
        <v>997</v>
      </c>
      <c r="D2" s="661"/>
      <c r="E2" s="72"/>
      <c r="F2" s="73"/>
    </row>
    <row r="3" spans="1:6">
      <c r="A3" s="74" t="s">
        <v>288</v>
      </c>
      <c r="B3" s="75"/>
      <c r="C3" s="662" t="s">
        <v>289</v>
      </c>
      <c r="D3" s="663"/>
      <c r="E3" s="72"/>
      <c r="F3" s="73" t="s">
        <v>998</v>
      </c>
    </row>
    <row r="4" spans="1:6">
      <c r="A4" s="31" t="s">
        <v>291</v>
      </c>
      <c r="B4" s="32"/>
      <c r="C4" s="31"/>
      <c r="D4" s="75"/>
      <c r="E4" s="72"/>
      <c r="F4" s="73"/>
    </row>
    <row r="5" spans="1:6">
      <c r="A5" s="31"/>
      <c r="B5" s="32" t="s">
        <v>292</v>
      </c>
      <c r="C5" s="74" t="s">
        <v>293</v>
      </c>
      <c r="D5" s="32"/>
      <c r="E5" s="72"/>
      <c r="F5" s="73"/>
    </row>
    <row r="6" spans="1:6">
      <c r="A6" s="31"/>
      <c r="B6" s="32" t="s">
        <v>294</v>
      </c>
      <c r="C6" s="74" t="s">
        <v>999</v>
      </c>
      <c r="D6" s="32"/>
      <c r="E6" s="72"/>
      <c r="F6" s="73"/>
    </row>
    <row r="7" spans="1:6">
      <c r="A7" s="31"/>
      <c r="B7" s="32" t="s">
        <v>296</v>
      </c>
      <c r="C7" s="74"/>
      <c r="D7" s="32" t="s">
        <v>10</v>
      </c>
      <c r="E7" s="72"/>
      <c r="F7" s="73"/>
    </row>
    <row r="8" spans="1:6">
      <c r="A8" s="31"/>
      <c r="B8" s="32" t="s">
        <v>298</v>
      </c>
      <c r="C8" s="74">
        <v>5683</v>
      </c>
      <c r="D8" s="32" t="s">
        <v>12</v>
      </c>
      <c r="E8" s="72">
        <v>1</v>
      </c>
      <c r="F8" s="73" t="s">
        <v>299</v>
      </c>
    </row>
    <row r="9" spans="1:6">
      <c r="A9" s="31"/>
      <c r="B9" s="32" t="s">
        <v>300</v>
      </c>
      <c r="C9" s="74">
        <v>37384</v>
      </c>
      <c r="D9" s="32" t="s">
        <v>15</v>
      </c>
      <c r="E9" s="72">
        <v>1</v>
      </c>
      <c r="F9" s="73" t="s">
        <v>299</v>
      </c>
    </row>
    <row r="10" spans="1:6">
      <c r="A10" s="31"/>
      <c r="B10" s="32" t="s">
        <v>301</v>
      </c>
      <c r="C10" s="74">
        <v>2645</v>
      </c>
      <c r="D10" s="32"/>
      <c r="E10" s="72">
        <v>1</v>
      </c>
      <c r="F10" s="73" t="s">
        <v>299</v>
      </c>
    </row>
    <row r="11" spans="1:6">
      <c r="A11" s="31"/>
      <c r="B11" s="32" t="s">
        <v>302</v>
      </c>
      <c r="C11" s="74">
        <v>296</v>
      </c>
      <c r="D11" s="32"/>
      <c r="E11" s="72">
        <v>1</v>
      </c>
      <c r="F11" s="73" t="s">
        <v>299</v>
      </c>
    </row>
    <row r="12" spans="1:6">
      <c r="A12" s="31"/>
      <c r="B12" s="32" t="s">
        <v>303</v>
      </c>
      <c r="C12" s="74"/>
      <c r="D12" s="32" t="s">
        <v>19</v>
      </c>
      <c r="E12" s="72"/>
      <c r="F12" s="73"/>
    </row>
    <row r="13" spans="1:6">
      <c r="A13" s="31"/>
      <c r="B13" s="32" t="s">
        <v>305</v>
      </c>
      <c r="C13" s="74"/>
      <c r="D13" s="32" t="s">
        <v>21</v>
      </c>
      <c r="E13" s="72"/>
      <c r="F13" s="73"/>
    </row>
    <row r="14" spans="1:6">
      <c r="A14" s="31"/>
      <c r="B14" s="32" t="s">
        <v>306</v>
      </c>
      <c r="C14" s="74"/>
      <c r="D14" s="32" t="s">
        <v>24</v>
      </c>
      <c r="E14" s="72"/>
      <c r="F14" s="73"/>
    </row>
    <row r="15" spans="1:6">
      <c r="A15" s="31"/>
      <c r="B15" s="32"/>
      <c r="C15" s="74"/>
      <c r="D15" s="32"/>
      <c r="E15" s="72"/>
      <c r="F15" s="73"/>
    </row>
    <row r="16" spans="1:6">
      <c r="A16" s="31" t="s">
        <v>307</v>
      </c>
      <c r="B16" s="32"/>
      <c r="C16" s="74"/>
      <c r="D16" s="32"/>
      <c r="E16" s="72"/>
      <c r="F16" s="73"/>
    </row>
    <row r="17" spans="1:6">
      <c r="A17" s="31"/>
      <c r="B17" s="32" t="s">
        <v>308</v>
      </c>
      <c r="C17" s="74">
        <v>8023</v>
      </c>
      <c r="D17" s="32" t="s">
        <v>28</v>
      </c>
      <c r="E17" s="72">
        <v>1</v>
      </c>
      <c r="F17" s="73" t="s">
        <v>299</v>
      </c>
    </row>
    <row r="18" spans="1:6">
      <c r="A18" s="31"/>
      <c r="B18" s="32" t="s">
        <v>309</v>
      </c>
      <c r="C18" s="74">
        <v>12.14</v>
      </c>
      <c r="D18" s="32" t="s">
        <v>31</v>
      </c>
      <c r="E18" s="72">
        <v>1</v>
      </c>
      <c r="F18" s="73" t="s">
        <v>299</v>
      </c>
    </row>
    <row r="19" spans="1:6">
      <c r="A19" s="31"/>
      <c r="B19" s="35" t="s">
        <v>311</v>
      </c>
      <c r="C19" s="74">
        <v>12.68</v>
      </c>
      <c r="D19" s="32" t="s">
        <v>31</v>
      </c>
      <c r="E19" s="72">
        <v>1</v>
      </c>
      <c r="F19" s="106" t="s">
        <v>1000</v>
      </c>
    </row>
    <row r="20" spans="1:6">
      <c r="A20" s="31"/>
      <c r="B20" s="35" t="s">
        <v>313</v>
      </c>
      <c r="C20" s="74"/>
      <c r="D20" s="32" t="s">
        <v>35</v>
      </c>
      <c r="E20" s="72"/>
      <c r="F20" s="73"/>
    </row>
    <row r="21" spans="1:6">
      <c r="A21" s="31"/>
      <c r="B21" s="35" t="s">
        <v>314</v>
      </c>
      <c r="C21" s="74"/>
      <c r="D21" s="32" t="s">
        <v>28</v>
      </c>
      <c r="E21" s="72"/>
      <c r="F21" s="73"/>
    </row>
    <row r="22" spans="1:6">
      <c r="A22" s="31"/>
      <c r="B22" s="35" t="s">
        <v>315</v>
      </c>
      <c r="C22" s="74"/>
      <c r="D22" s="32" t="s">
        <v>39</v>
      </c>
      <c r="E22" s="72"/>
      <c r="F22" s="73"/>
    </row>
    <row r="23" spans="1:6">
      <c r="A23" s="31"/>
      <c r="B23" s="35" t="s">
        <v>317</v>
      </c>
      <c r="C23" s="74"/>
      <c r="D23" s="32" t="s">
        <v>41</v>
      </c>
      <c r="E23" s="72"/>
      <c r="F23" s="73"/>
    </row>
    <row r="24" spans="1:6">
      <c r="A24" s="31"/>
      <c r="B24" s="35" t="s">
        <v>318</v>
      </c>
      <c r="C24" s="74"/>
      <c r="D24" s="32" t="s">
        <v>41</v>
      </c>
      <c r="E24" s="72"/>
      <c r="F24" s="73"/>
    </row>
    <row r="25" spans="1:6">
      <c r="A25" s="31"/>
      <c r="B25" s="32" t="s">
        <v>319</v>
      </c>
      <c r="C25" s="126"/>
      <c r="D25" s="32" t="s">
        <v>41</v>
      </c>
      <c r="E25" s="72"/>
      <c r="F25" s="73"/>
    </row>
    <row r="26" spans="1:6">
      <c r="A26" s="31"/>
      <c r="B26" s="32" t="s">
        <v>320</v>
      </c>
      <c r="C26" s="126"/>
      <c r="D26" s="32" t="s">
        <v>41</v>
      </c>
      <c r="E26" s="72"/>
      <c r="F26" s="73"/>
    </row>
    <row r="27" spans="1:6">
      <c r="A27" s="31"/>
      <c r="B27" s="32"/>
      <c r="C27" s="74"/>
      <c r="D27" s="32"/>
      <c r="E27" s="72"/>
      <c r="F27" s="73"/>
    </row>
    <row r="28" spans="1:6">
      <c r="A28" s="31" t="s">
        <v>322</v>
      </c>
      <c r="B28" s="32"/>
      <c r="C28" s="74"/>
      <c r="D28" s="32"/>
      <c r="E28" s="72"/>
      <c r="F28" s="73"/>
    </row>
    <row r="29" spans="1:6">
      <c r="A29" s="31"/>
      <c r="B29" s="32" t="s">
        <v>323</v>
      </c>
      <c r="C29" s="74"/>
      <c r="D29" s="32" t="s">
        <v>48</v>
      </c>
      <c r="E29" s="72"/>
      <c r="F29" s="73"/>
    </row>
    <row r="30" spans="1:6">
      <c r="A30" s="31"/>
      <c r="B30" s="35" t="s">
        <v>324</v>
      </c>
      <c r="C30" s="106">
        <v>13</v>
      </c>
      <c r="D30" s="32" t="s">
        <v>50</v>
      </c>
      <c r="E30" s="72"/>
      <c r="F30" s="106" t="s">
        <v>1000</v>
      </c>
    </row>
    <row r="31" spans="1:6">
      <c r="A31" s="31"/>
      <c r="B31" s="35" t="s">
        <v>325</v>
      </c>
      <c r="C31" s="74"/>
      <c r="D31" s="32" t="s">
        <v>50</v>
      </c>
      <c r="E31" s="72"/>
      <c r="F31" s="73"/>
    </row>
    <row r="32" spans="1:6">
      <c r="A32" s="31"/>
      <c r="B32" s="35" t="s">
        <v>326</v>
      </c>
      <c r="C32" s="74"/>
      <c r="D32" s="32" t="s">
        <v>41</v>
      </c>
      <c r="E32" s="72"/>
      <c r="F32" s="73"/>
    </row>
    <row r="33" spans="1:6">
      <c r="A33" s="74"/>
      <c r="B33" s="75"/>
      <c r="C33" s="74"/>
      <c r="D33" s="75"/>
      <c r="E33" s="72"/>
      <c r="F33" s="73"/>
    </row>
    <row r="34" spans="1:6">
      <c r="A34" s="31" t="s">
        <v>327</v>
      </c>
      <c r="B34" s="32"/>
      <c r="C34" s="74"/>
      <c r="D34" s="32"/>
      <c r="E34" s="72"/>
      <c r="F34" s="73"/>
    </row>
    <row r="35" spans="1:6">
      <c r="A35" s="31"/>
      <c r="B35" s="32" t="s">
        <v>328</v>
      </c>
      <c r="C35" s="74">
        <v>36.4</v>
      </c>
      <c r="D35" s="32" t="s">
        <v>56</v>
      </c>
      <c r="E35" s="72">
        <v>1</v>
      </c>
      <c r="F35" s="106" t="s">
        <v>1000</v>
      </c>
    </row>
    <row r="36" spans="1:6">
      <c r="A36" s="31"/>
      <c r="B36" s="35" t="s">
        <v>330</v>
      </c>
      <c r="C36" s="74"/>
      <c r="D36" s="32"/>
      <c r="E36" s="72"/>
      <c r="F36" s="73"/>
    </row>
    <row r="37" spans="1:6">
      <c r="A37" s="31"/>
      <c r="B37" s="32"/>
      <c r="C37" s="74"/>
      <c r="D37" s="32" t="s">
        <v>59</v>
      </c>
      <c r="E37" s="72"/>
      <c r="F37" s="73"/>
    </row>
    <row r="38" spans="1:6">
      <c r="A38" s="31"/>
      <c r="B38" s="47"/>
      <c r="C38" s="74"/>
      <c r="D38" s="32" t="s">
        <v>59</v>
      </c>
      <c r="E38" s="72"/>
      <c r="F38" s="73"/>
    </row>
    <row r="39" spans="1:6">
      <c r="A39" s="31"/>
      <c r="B39" s="48"/>
      <c r="C39" s="74"/>
      <c r="D39" s="32" t="s">
        <v>59</v>
      </c>
      <c r="E39" s="72"/>
      <c r="F39" s="73"/>
    </row>
    <row r="40" spans="1:6">
      <c r="A40" s="31"/>
      <c r="B40" s="48"/>
      <c r="C40" s="74"/>
      <c r="D40" s="32" t="s">
        <v>59</v>
      </c>
      <c r="E40" s="72"/>
      <c r="F40" s="73"/>
    </row>
    <row r="41" spans="1:6">
      <c r="A41" s="31"/>
      <c r="B41" s="48"/>
      <c r="C41" s="74"/>
      <c r="D41" s="32" t="s">
        <v>59</v>
      </c>
      <c r="E41" s="72"/>
      <c r="F41" s="73"/>
    </row>
    <row r="42" spans="1:6">
      <c r="A42" s="31"/>
      <c r="B42" s="32"/>
      <c r="C42" s="74"/>
      <c r="D42" s="32" t="s">
        <v>59</v>
      </c>
      <c r="E42" s="72"/>
      <c r="F42" s="73"/>
    </row>
    <row r="43" spans="1:6">
      <c r="A43" s="31"/>
      <c r="B43" s="32"/>
      <c r="C43" s="74"/>
      <c r="D43" s="32" t="s">
        <v>59</v>
      </c>
      <c r="E43" s="72"/>
      <c r="F43" s="73"/>
    </row>
    <row r="44" spans="1:6">
      <c r="A44" s="664" t="s">
        <v>331</v>
      </c>
      <c r="B44" s="664"/>
      <c r="C44" s="685" t="s">
        <v>1001</v>
      </c>
      <c r="D44" s="666"/>
      <c r="E44" s="666"/>
      <c r="F44" s="667"/>
    </row>
    <row r="45" spans="1:6">
      <c r="A45" s="664" t="s">
        <v>333</v>
      </c>
      <c r="B45" s="664"/>
      <c r="C45" s="685" t="s">
        <v>1623</v>
      </c>
      <c r="D45" s="666"/>
      <c r="E45" s="666"/>
      <c r="F45" s="667"/>
    </row>
    <row r="46" spans="1:6">
      <c r="A46" s="77"/>
      <c r="B46" s="77"/>
      <c r="C46" s="77"/>
      <c r="D46" s="77"/>
      <c r="E46" s="101"/>
      <c r="F46" s="77"/>
    </row>
    <row r="47" spans="1:6">
      <c r="A47" s="69" t="s">
        <v>334</v>
      </c>
    </row>
    <row r="48" spans="1:6">
      <c r="A48" s="664" t="s">
        <v>1002</v>
      </c>
      <c r="B48" s="664"/>
      <c r="C48" s="664"/>
      <c r="D48" s="664"/>
      <c r="E48" s="664"/>
      <c r="F48" s="664"/>
    </row>
    <row r="49" spans="1:6">
      <c r="A49" s="664"/>
      <c r="B49" s="664"/>
      <c r="C49" s="664"/>
      <c r="D49" s="664"/>
      <c r="E49" s="664"/>
      <c r="F49" s="664"/>
    </row>
    <row r="50" spans="1:6">
      <c r="A50" s="664"/>
      <c r="B50" s="664"/>
      <c r="C50" s="664"/>
      <c r="D50" s="664"/>
      <c r="E50" s="664"/>
      <c r="F50" s="664"/>
    </row>
    <row r="51" spans="1:6">
      <c r="A51" s="768"/>
      <c r="B51" s="768"/>
      <c r="C51" s="768"/>
      <c r="D51" s="768"/>
      <c r="E51" s="768"/>
      <c r="F51" s="768"/>
    </row>
    <row r="52" spans="1:6">
      <c r="A52" s="768"/>
      <c r="B52" s="768"/>
      <c r="C52" s="768"/>
      <c r="D52" s="768"/>
      <c r="E52" s="768"/>
      <c r="F52" s="768"/>
    </row>
    <row r="53" spans="1:6">
      <c r="A53" s="768"/>
      <c r="B53" s="768"/>
      <c r="C53" s="768"/>
      <c r="D53" s="768"/>
      <c r="E53" s="768"/>
      <c r="F53" s="768"/>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G57"/>
  <sheetViews>
    <sheetView workbookViewId="0">
      <selection activeCell="F23" sqref="F23"/>
    </sheetView>
  </sheetViews>
  <sheetFormatPr defaultColWidth="9" defaultRowHeight="15.75"/>
  <cols>
    <col min="1" max="1" width="5.28515625" style="507" customWidth="1"/>
    <col min="2" max="2" width="31.28515625" style="508" customWidth="1"/>
    <col min="3" max="3" width="9" style="508"/>
    <col min="4" max="4" width="15" style="508" customWidth="1"/>
    <col min="5" max="5" width="9" style="509"/>
    <col min="6" max="6" width="20" style="509" bestFit="1" customWidth="1"/>
    <col min="7" max="7" width="60.85546875" style="508" customWidth="1"/>
    <col min="8" max="16384" width="9" style="507"/>
  </cols>
  <sheetData>
    <row r="1" spans="1:7">
      <c r="A1" s="831" t="s">
        <v>282</v>
      </c>
      <c r="B1" s="831"/>
      <c r="C1" s="831" t="s">
        <v>337</v>
      </c>
      <c r="D1" s="831"/>
      <c r="E1" s="532" t="s">
        <v>338</v>
      </c>
      <c r="F1" s="532" t="s">
        <v>1208</v>
      </c>
      <c r="G1" s="532" t="s">
        <v>339</v>
      </c>
    </row>
    <row r="2" spans="1:7">
      <c r="A2" s="531" t="s">
        <v>286</v>
      </c>
      <c r="B2" s="530"/>
      <c r="C2" s="836"/>
      <c r="D2" s="837"/>
      <c r="E2" s="513"/>
      <c r="F2" s="513"/>
      <c r="G2" s="512"/>
    </row>
    <row r="3" spans="1:7">
      <c r="A3" s="522" t="s">
        <v>288</v>
      </c>
      <c r="B3" s="526"/>
      <c r="C3" s="838" t="s">
        <v>2532</v>
      </c>
      <c r="D3" s="839"/>
      <c r="E3" s="513"/>
      <c r="F3" s="513"/>
      <c r="G3" s="512"/>
    </row>
    <row r="4" spans="1:7">
      <c r="A4" s="521" t="s">
        <v>291</v>
      </c>
      <c r="B4" s="525"/>
      <c r="C4" s="521"/>
      <c r="D4" s="526"/>
      <c r="E4" s="513"/>
      <c r="F4" s="513"/>
      <c r="G4" s="512"/>
    </row>
    <row r="5" spans="1:7">
      <c r="A5" s="521"/>
      <c r="B5" s="525" t="s">
        <v>292</v>
      </c>
      <c r="C5" s="522" t="s">
        <v>1795</v>
      </c>
      <c r="D5" s="518"/>
      <c r="E5" s="513"/>
      <c r="F5" s="513"/>
      <c r="G5" s="512"/>
    </row>
    <row r="6" spans="1:7" ht="47.25">
      <c r="A6" s="521"/>
      <c r="B6" s="525" t="s">
        <v>294</v>
      </c>
      <c r="C6" s="522" t="s">
        <v>2531</v>
      </c>
      <c r="D6" s="518"/>
      <c r="E6" s="513" t="s">
        <v>2530</v>
      </c>
      <c r="F6" s="513"/>
      <c r="G6" s="529" t="s">
        <v>2529</v>
      </c>
    </row>
    <row r="7" spans="1:7">
      <c r="A7" s="521"/>
      <c r="B7" s="525" t="s">
        <v>296</v>
      </c>
      <c r="C7" s="522">
        <f>2016-1935+1</f>
        <v>82</v>
      </c>
      <c r="D7" s="518" t="s">
        <v>10</v>
      </c>
      <c r="E7" s="513">
        <v>3</v>
      </c>
      <c r="F7" s="513"/>
      <c r="G7" s="529" t="s">
        <v>2528</v>
      </c>
    </row>
    <row r="8" spans="1:7" ht="31.5">
      <c r="A8" s="521"/>
      <c r="B8" s="525" t="s">
        <v>298</v>
      </c>
      <c r="C8" s="528">
        <f>3000+8000</f>
        <v>11000</v>
      </c>
      <c r="D8" s="518" t="s">
        <v>12</v>
      </c>
      <c r="E8" s="513">
        <v>3</v>
      </c>
      <c r="F8" s="513"/>
      <c r="G8" s="527" t="s">
        <v>2527</v>
      </c>
    </row>
    <row r="9" spans="1:7">
      <c r="A9" s="521"/>
      <c r="B9" s="525" t="s">
        <v>300</v>
      </c>
      <c r="C9" s="528">
        <v>259683</v>
      </c>
      <c r="D9" s="518" t="s">
        <v>15</v>
      </c>
      <c r="E9" s="513">
        <v>2</v>
      </c>
      <c r="F9" s="513"/>
      <c r="G9" s="527"/>
    </row>
    <row r="10" spans="1:7">
      <c r="A10" s="521"/>
      <c r="B10" s="525" t="s">
        <v>301</v>
      </c>
      <c r="C10" s="522"/>
      <c r="D10" s="518"/>
      <c r="E10" s="513"/>
      <c r="F10" s="513"/>
      <c r="G10" s="527"/>
    </row>
    <row r="11" spans="1:7">
      <c r="A11" s="521"/>
      <c r="B11" s="525" t="s">
        <v>302</v>
      </c>
      <c r="C11" s="522"/>
      <c r="D11" s="518"/>
      <c r="E11" s="513"/>
      <c r="F11" s="513"/>
      <c r="G11" s="512"/>
    </row>
    <row r="12" spans="1:7">
      <c r="A12" s="521"/>
      <c r="B12" s="525" t="s">
        <v>303</v>
      </c>
      <c r="C12" s="522"/>
      <c r="D12" s="518" t="s">
        <v>19</v>
      </c>
      <c r="E12" s="513"/>
      <c r="F12" s="513"/>
      <c r="G12" s="512"/>
    </row>
    <row r="13" spans="1:7">
      <c r="A13" s="521"/>
      <c r="B13" s="525" t="s">
        <v>305</v>
      </c>
      <c r="C13" s="522"/>
      <c r="D13" s="518" t="s">
        <v>21</v>
      </c>
      <c r="E13" s="513"/>
      <c r="F13" s="513"/>
      <c r="G13" s="512"/>
    </row>
    <row r="14" spans="1:7">
      <c r="A14" s="521"/>
      <c r="B14" s="525" t="s">
        <v>306</v>
      </c>
      <c r="C14" s="528"/>
      <c r="D14" s="518" t="s">
        <v>24</v>
      </c>
      <c r="E14" s="513"/>
      <c r="F14" s="513"/>
      <c r="G14" s="527"/>
    </row>
    <row r="15" spans="1:7">
      <c r="A15" s="521"/>
      <c r="B15" s="525"/>
      <c r="C15" s="522"/>
      <c r="D15" s="518"/>
      <c r="E15" s="513"/>
      <c r="F15" s="513"/>
      <c r="G15" s="512"/>
    </row>
    <row r="16" spans="1:7">
      <c r="A16" s="521" t="s">
        <v>353</v>
      </c>
      <c r="B16" s="525"/>
      <c r="C16" s="522"/>
      <c r="D16" s="518"/>
      <c r="E16" s="513"/>
      <c r="F16" s="513"/>
      <c r="G16" s="512"/>
    </row>
    <row r="17" spans="1:7" ht="49.5" customHeight="1">
      <c r="A17" s="521"/>
      <c r="B17" s="525" t="s">
        <v>308</v>
      </c>
      <c r="C17" s="522"/>
      <c r="D17" s="518" t="s">
        <v>28</v>
      </c>
      <c r="E17" s="513"/>
      <c r="F17" s="513"/>
      <c r="G17" s="512"/>
    </row>
    <row r="18" spans="1:7">
      <c r="A18" s="521"/>
      <c r="B18" s="525" t="s">
        <v>432</v>
      </c>
      <c r="C18" s="522"/>
      <c r="D18" s="518" t="s">
        <v>31</v>
      </c>
      <c r="E18" s="513"/>
      <c r="F18" s="513"/>
      <c r="G18" s="512"/>
    </row>
    <row r="19" spans="1:7">
      <c r="A19" s="521"/>
      <c r="B19" s="523" t="s">
        <v>354</v>
      </c>
      <c r="C19" s="522"/>
      <c r="D19" s="518" t="s">
        <v>31</v>
      </c>
      <c r="E19" s="513"/>
      <c r="F19" s="513"/>
      <c r="G19" s="512"/>
    </row>
    <row r="20" spans="1:7">
      <c r="A20" s="521"/>
      <c r="B20" s="523" t="s">
        <v>313</v>
      </c>
      <c r="C20" s="522"/>
      <c r="D20" s="518" t="s">
        <v>35</v>
      </c>
      <c r="E20" s="513"/>
      <c r="F20" s="513"/>
      <c r="G20" s="512"/>
    </row>
    <row r="21" spans="1:7">
      <c r="A21" s="521"/>
      <c r="B21" s="523" t="s">
        <v>401</v>
      </c>
      <c r="C21" s="522"/>
      <c r="D21" s="518" t="s">
        <v>28</v>
      </c>
      <c r="E21" s="513"/>
      <c r="F21" s="513"/>
      <c r="G21" s="512"/>
    </row>
    <row r="22" spans="1:7">
      <c r="A22" s="521"/>
      <c r="B22" s="523" t="s">
        <v>315</v>
      </c>
      <c r="C22" s="522"/>
      <c r="D22" s="518" t="s">
        <v>39</v>
      </c>
      <c r="E22" s="513"/>
      <c r="F22" s="513"/>
      <c r="G22" s="512"/>
    </row>
    <row r="23" spans="1:7">
      <c r="A23" s="521"/>
      <c r="B23" s="523" t="s">
        <v>317</v>
      </c>
      <c r="C23" s="522"/>
      <c r="D23" s="518" t="s">
        <v>41</v>
      </c>
      <c r="E23" s="513"/>
      <c r="F23" s="513"/>
      <c r="G23" s="512"/>
    </row>
    <row r="24" spans="1:7">
      <c r="A24" s="521"/>
      <c r="B24" s="523" t="s">
        <v>318</v>
      </c>
      <c r="C24" s="522"/>
      <c r="D24" s="518" t="s">
        <v>41</v>
      </c>
      <c r="E24" s="513"/>
      <c r="F24" s="513"/>
      <c r="G24" s="512"/>
    </row>
    <row r="25" spans="1:7">
      <c r="A25" s="521"/>
      <c r="B25" s="525" t="s">
        <v>319</v>
      </c>
      <c r="C25" s="522"/>
      <c r="D25" s="518" t="s">
        <v>41</v>
      </c>
      <c r="E25" s="513"/>
      <c r="F25" s="513"/>
      <c r="G25" s="512"/>
    </row>
    <row r="26" spans="1:7">
      <c r="A26" s="521"/>
      <c r="B26" s="525" t="s">
        <v>320</v>
      </c>
      <c r="C26" s="522"/>
      <c r="D26" s="518" t="s">
        <v>41</v>
      </c>
      <c r="E26" s="513"/>
      <c r="F26" s="513"/>
      <c r="G26" s="512"/>
    </row>
    <row r="27" spans="1:7">
      <c r="A27" s="521"/>
      <c r="B27" s="525"/>
      <c r="C27" s="522"/>
      <c r="D27" s="518"/>
      <c r="E27" s="513"/>
      <c r="F27" s="513"/>
      <c r="G27" s="512"/>
    </row>
    <row r="28" spans="1:7">
      <c r="A28" s="521" t="s">
        <v>322</v>
      </c>
      <c r="B28" s="525"/>
      <c r="C28" s="522"/>
      <c r="D28" s="518"/>
      <c r="E28" s="513"/>
      <c r="F28" s="513"/>
      <c r="G28" s="512"/>
    </row>
    <row r="29" spans="1:7">
      <c r="A29" s="521"/>
      <c r="B29" s="525" t="s">
        <v>323</v>
      </c>
      <c r="C29" s="522"/>
      <c r="D29" s="518" t="s">
        <v>48</v>
      </c>
      <c r="E29" s="513"/>
      <c r="F29" s="513"/>
      <c r="G29" s="512"/>
    </row>
    <row r="30" spans="1:7">
      <c r="A30" s="521"/>
      <c r="B30" s="523" t="s">
        <v>505</v>
      </c>
      <c r="C30" s="522"/>
      <c r="D30" s="518" t="s">
        <v>50</v>
      </c>
      <c r="E30" s="513"/>
      <c r="F30" s="513"/>
      <c r="G30" s="512"/>
    </row>
    <row r="31" spans="1:7">
      <c r="A31" s="521"/>
      <c r="B31" s="523" t="s">
        <v>325</v>
      </c>
      <c r="C31" s="522"/>
      <c r="D31" s="518" t="s">
        <v>50</v>
      </c>
      <c r="E31" s="513"/>
      <c r="F31" s="513"/>
      <c r="G31" s="512"/>
    </row>
    <row r="32" spans="1:7">
      <c r="A32" s="521"/>
      <c r="B32" s="523" t="s">
        <v>326</v>
      </c>
      <c r="C32" s="522"/>
      <c r="D32" s="518" t="s">
        <v>41</v>
      </c>
      <c r="E32" s="513"/>
      <c r="F32" s="513"/>
      <c r="G32" s="512"/>
    </row>
    <row r="33" spans="1:7">
      <c r="A33" s="522"/>
      <c r="B33" s="526"/>
      <c r="C33" s="522"/>
      <c r="D33" s="526"/>
      <c r="E33" s="513"/>
      <c r="F33" s="513"/>
      <c r="G33" s="512"/>
    </row>
    <row r="34" spans="1:7">
      <c r="A34" s="521" t="s">
        <v>327</v>
      </c>
      <c r="B34" s="525"/>
      <c r="C34" s="522"/>
      <c r="D34" s="518"/>
      <c r="E34" s="513"/>
      <c r="F34" s="513"/>
      <c r="G34" s="512"/>
    </row>
    <row r="35" spans="1:7">
      <c r="A35" s="521"/>
      <c r="B35" s="525" t="s">
        <v>328</v>
      </c>
      <c r="C35" s="522">
        <v>35.6</v>
      </c>
      <c r="D35" s="518" t="s">
        <v>56</v>
      </c>
      <c r="E35" s="513">
        <v>3</v>
      </c>
      <c r="F35" s="513"/>
      <c r="G35" s="524"/>
    </row>
    <row r="36" spans="1:7">
      <c r="A36" s="521"/>
      <c r="B36" s="523" t="s">
        <v>413</v>
      </c>
      <c r="C36" s="522"/>
      <c r="D36" s="518"/>
      <c r="E36" s="513"/>
      <c r="F36" s="513"/>
      <c r="G36" s="512"/>
    </row>
    <row r="37" spans="1:7">
      <c r="A37" s="521"/>
      <c r="B37" s="520" t="s">
        <v>58</v>
      </c>
      <c r="C37" s="519"/>
      <c r="D37" s="518" t="s">
        <v>59</v>
      </c>
      <c r="E37" s="513"/>
      <c r="F37" s="513"/>
      <c r="G37" s="512"/>
    </row>
    <row r="38" spans="1:7">
      <c r="A38" s="521"/>
      <c r="B38" s="520" t="s">
        <v>60</v>
      </c>
      <c r="C38" s="519"/>
      <c r="D38" s="518" t="s">
        <v>59</v>
      </c>
      <c r="E38" s="513"/>
      <c r="F38" s="513"/>
      <c r="G38" s="512"/>
    </row>
    <row r="39" spans="1:7">
      <c r="A39" s="521"/>
      <c r="B39" s="520" t="s">
        <v>61</v>
      </c>
      <c r="C39" s="519"/>
      <c r="D39" s="518" t="s">
        <v>59</v>
      </c>
      <c r="E39" s="513"/>
      <c r="F39" s="513"/>
      <c r="G39" s="512"/>
    </row>
    <row r="40" spans="1:7">
      <c r="A40" s="521"/>
      <c r="B40" s="520" t="s">
        <v>62</v>
      </c>
      <c r="C40" s="519"/>
      <c r="D40" s="518" t="s">
        <v>59</v>
      </c>
      <c r="E40" s="513"/>
      <c r="F40" s="513"/>
      <c r="G40" s="512"/>
    </row>
    <row r="41" spans="1:7">
      <c r="A41" s="521"/>
      <c r="B41" s="520" t="s">
        <v>63</v>
      </c>
      <c r="C41" s="519"/>
      <c r="D41" s="518" t="s">
        <v>59</v>
      </c>
      <c r="E41" s="513"/>
      <c r="F41" s="513"/>
      <c r="G41" s="512"/>
    </row>
    <row r="42" spans="1:7">
      <c r="A42" s="521"/>
      <c r="B42" s="520" t="s">
        <v>64</v>
      </c>
      <c r="C42" s="519"/>
      <c r="D42" s="518" t="s">
        <v>59</v>
      </c>
      <c r="E42" s="513"/>
      <c r="F42" s="513"/>
      <c r="G42" s="512"/>
    </row>
    <row r="43" spans="1:7">
      <c r="A43" s="517"/>
      <c r="B43" s="516" t="s">
        <v>65</v>
      </c>
      <c r="C43" s="515"/>
      <c r="D43" s="514" t="s">
        <v>59</v>
      </c>
      <c r="E43" s="513"/>
      <c r="F43" s="513"/>
      <c r="G43" s="512"/>
    </row>
    <row r="44" spans="1:7">
      <c r="A44" s="832" t="s">
        <v>331</v>
      </c>
      <c r="B44" s="832"/>
      <c r="C44" s="833"/>
      <c r="D44" s="834"/>
      <c r="E44" s="834"/>
      <c r="F44" s="834"/>
      <c r="G44" s="835"/>
    </row>
    <row r="45" spans="1:7" ht="42.75" customHeight="1">
      <c r="A45" s="832" t="s">
        <v>333</v>
      </c>
      <c r="B45" s="832"/>
      <c r="C45" s="840" t="s">
        <v>2526</v>
      </c>
      <c r="D45" s="841"/>
      <c r="E45" s="841"/>
      <c r="F45" s="841"/>
      <c r="G45" s="841"/>
    </row>
    <row r="46" spans="1:7">
      <c r="A46" s="510"/>
      <c r="B46" s="510"/>
      <c r="C46" s="510"/>
      <c r="D46" s="510"/>
      <c r="E46" s="511"/>
      <c r="F46" s="511"/>
      <c r="G46" s="510"/>
    </row>
    <row r="47" spans="1:7">
      <c r="A47" s="507" t="s">
        <v>334</v>
      </c>
    </row>
    <row r="48" spans="1:7">
      <c r="A48" s="830" t="s">
        <v>2525</v>
      </c>
      <c r="B48" s="830"/>
      <c r="C48" s="830"/>
      <c r="D48" s="830"/>
      <c r="E48" s="830"/>
      <c r="F48" s="830"/>
      <c r="G48" s="830"/>
    </row>
    <row r="49" spans="1:7">
      <c r="A49" s="830" t="s">
        <v>2524</v>
      </c>
      <c r="B49" s="830"/>
      <c r="C49" s="830"/>
      <c r="D49" s="830"/>
      <c r="E49" s="830"/>
      <c r="F49" s="830"/>
      <c r="G49" s="830"/>
    </row>
    <row r="50" spans="1:7">
      <c r="A50" s="830" t="s">
        <v>2523</v>
      </c>
      <c r="B50" s="830"/>
      <c r="C50" s="830"/>
      <c r="D50" s="830"/>
      <c r="E50" s="830"/>
      <c r="F50" s="830"/>
      <c r="G50" s="830"/>
    </row>
    <row r="51" spans="1:7">
      <c r="A51" s="830" t="s">
        <v>2522</v>
      </c>
      <c r="B51" s="830"/>
      <c r="C51" s="830"/>
      <c r="D51" s="830"/>
      <c r="E51" s="830"/>
      <c r="F51" s="830"/>
      <c r="G51" s="830"/>
    </row>
    <row r="52" spans="1:7">
      <c r="A52" s="830"/>
      <c r="B52" s="830"/>
      <c r="C52" s="830"/>
      <c r="D52" s="830"/>
      <c r="E52" s="830"/>
      <c r="F52" s="830"/>
      <c r="G52" s="830"/>
    </row>
    <row r="53" spans="1:7">
      <c r="A53" s="830"/>
      <c r="B53" s="830"/>
      <c r="C53" s="830"/>
      <c r="D53" s="830"/>
      <c r="E53" s="830"/>
      <c r="F53" s="830"/>
      <c r="G53" s="830"/>
    </row>
    <row r="54" spans="1:7">
      <c r="A54" s="830"/>
      <c r="B54" s="830"/>
      <c r="C54" s="830"/>
      <c r="D54" s="830"/>
      <c r="E54" s="830"/>
      <c r="F54" s="830"/>
      <c r="G54" s="830"/>
    </row>
    <row r="55" spans="1:7">
      <c r="A55" s="830"/>
      <c r="B55" s="830"/>
      <c r="C55" s="830"/>
      <c r="D55" s="830"/>
      <c r="E55" s="830"/>
      <c r="F55" s="830"/>
      <c r="G55" s="830"/>
    </row>
    <row r="56" spans="1:7">
      <c r="A56" s="830"/>
      <c r="B56" s="830"/>
      <c r="C56" s="830"/>
      <c r="D56" s="830"/>
      <c r="E56" s="830"/>
      <c r="F56" s="830"/>
      <c r="G56" s="830"/>
    </row>
    <row r="57" spans="1:7">
      <c r="A57" s="830"/>
      <c r="B57" s="830"/>
      <c r="C57" s="830"/>
      <c r="D57" s="830"/>
      <c r="E57" s="830"/>
      <c r="F57" s="830"/>
      <c r="G57" s="830"/>
    </row>
  </sheetData>
  <mergeCells count="18">
    <mergeCell ref="C1:D1"/>
    <mergeCell ref="A1:B1"/>
    <mergeCell ref="A44:B44"/>
    <mergeCell ref="A45:B45"/>
    <mergeCell ref="C44:G44"/>
    <mergeCell ref="C2:D2"/>
    <mergeCell ref="C3:D3"/>
    <mergeCell ref="C45:G45"/>
    <mergeCell ref="A57:G57"/>
    <mergeCell ref="A52:G52"/>
    <mergeCell ref="A53:G53"/>
    <mergeCell ref="A50:G50"/>
    <mergeCell ref="A48:G48"/>
    <mergeCell ref="A49:G49"/>
    <mergeCell ref="A51:G51"/>
    <mergeCell ref="A54:G54"/>
    <mergeCell ref="A55:G55"/>
    <mergeCell ref="A56:G56"/>
  </mergeCells>
  <phoneticPr fontId="28" type="noConversion"/>
  <hyperlinks>
    <hyperlink ref="G7" r:id="rId1" location="LWacreage" display="http://www.swiftenergy.com/PUBLICATIONS/SEC-FILINGS/2014-10K/sek14002.htm - LWacreage"/>
  </hyperlinks>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dimension ref="A1:F55"/>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74</v>
      </c>
      <c r="B1" s="659"/>
      <c r="C1" s="659" t="s">
        <v>75</v>
      </c>
      <c r="D1" s="659"/>
      <c r="E1" s="98" t="s">
        <v>76</v>
      </c>
      <c r="F1" s="98" t="s">
        <v>77</v>
      </c>
    </row>
    <row r="2" spans="1:6">
      <c r="A2" s="70" t="s">
        <v>78</v>
      </c>
      <c r="B2" s="71"/>
      <c r="C2" s="660"/>
      <c r="D2" s="661"/>
      <c r="E2" s="72"/>
      <c r="F2" s="73"/>
    </row>
    <row r="3" spans="1:6">
      <c r="A3" s="74" t="s">
        <v>80</v>
      </c>
      <c r="B3" s="75"/>
      <c r="C3" s="662" t="s">
        <v>81</v>
      </c>
      <c r="D3" s="663"/>
      <c r="E3" s="72"/>
      <c r="F3" s="73" t="s">
        <v>229</v>
      </c>
    </row>
    <row r="4" spans="1:6">
      <c r="A4" s="31" t="s">
        <v>83</v>
      </c>
      <c r="B4" s="32"/>
      <c r="C4" s="31"/>
      <c r="D4" s="75"/>
      <c r="E4" s="72"/>
      <c r="F4" s="73"/>
    </row>
    <row r="5" spans="1:6">
      <c r="A5" s="31"/>
      <c r="B5" s="32" t="s">
        <v>84</v>
      </c>
      <c r="C5" s="74" t="s">
        <v>1125</v>
      </c>
      <c r="D5" s="32"/>
      <c r="E5" s="72"/>
      <c r="F5" s="73" t="s">
        <v>1126</v>
      </c>
    </row>
    <row r="6" spans="1:6">
      <c r="A6" s="31"/>
      <c r="B6" s="32" t="s">
        <v>86</v>
      </c>
      <c r="C6" s="74" t="s">
        <v>230</v>
      </c>
      <c r="D6" s="32"/>
      <c r="E6" s="72"/>
      <c r="F6" s="73"/>
    </row>
    <row r="7" spans="1:6">
      <c r="A7" s="31"/>
      <c r="B7" s="32" t="s">
        <v>88</v>
      </c>
      <c r="C7" s="74">
        <v>17</v>
      </c>
      <c r="D7" s="32" t="s">
        <v>10</v>
      </c>
      <c r="E7" s="72">
        <v>1</v>
      </c>
      <c r="F7" s="168" t="s">
        <v>231</v>
      </c>
    </row>
    <row r="8" spans="1:6">
      <c r="A8" s="31"/>
      <c r="B8" s="32" t="s">
        <v>90</v>
      </c>
      <c r="C8" s="74">
        <v>16000</v>
      </c>
      <c r="D8" s="32" t="s">
        <v>12</v>
      </c>
      <c r="E8" s="72">
        <v>2</v>
      </c>
      <c r="F8" s="85" t="s">
        <v>232</v>
      </c>
    </row>
    <row r="9" spans="1:6">
      <c r="A9" s="31"/>
      <c r="B9" s="32" t="s">
        <v>176</v>
      </c>
      <c r="C9" s="169">
        <v>60000</v>
      </c>
      <c r="D9" s="32" t="s">
        <v>15</v>
      </c>
      <c r="E9" s="72">
        <v>2</v>
      </c>
      <c r="F9" s="168" t="s">
        <v>233</v>
      </c>
    </row>
    <row r="10" spans="1:6">
      <c r="A10" s="31"/>
      <c r="B10" s="32" t="s">
        <v>93</v>
      </c>
      <c r="C10" s="74">
        <v>24</v>
      </c>
      <c r="D10" s="32"/>
      <c r="E10" s="72"/>
      <c r="F10" s="73"/>
    </row>
    <row r="11" spans="1:6" ht="47.25">
      <c r="A11" s="31"/>
      <c r="B11" s="32" t="s">
        <v>94</v>
      </c>
      <c r="C11" s="74">
        <v>4</v>
      </c>
      <c r="D11" s="32"/>
      <c r="E11" s="72">
        <v>3</v>
      </c>
      <c r="F11" s="73" t="s">
        <v>234</v>
      </c>
    </row>
    <row r="12" spans="1:6">
      <c r="A12" s="31"/>
      <c r="B12" s="32" t="s">
        <v>96</v>
      </c>
      <c r="C12" s="74">
        <v>3</v>
      </c>
      <c r="D12" s="32" t="s">
        <v>19</v>
      </c>
      <c r="E12" s="72"/>
      <c r="F12" s="73" t="s">
        <v>140</v>
      </c>
    </row>
    <row r="13" spans="1:6" ht="31.5">
      <c r="A13" s="31"/>
      <c r="B13" s="32" t="s">
        <v>97</v>
      </c>
      <c r="C13" s="74">
        <v>30</v>
      </c>
      <c r="D13" s="32" t="s">
        <v>21</v>
      </c>
      <c r="E13" s="72">
        <v>4</v>
      </c>
      <c r="F13" s="73" t="s">
        <v>235</v>
      </c>
    </row>
    <row r="14" spans="1:6" ht="31.5">
      <c r="A14" s="31"/>
      <c r="B14" s="32" t="s">
        <v>98</v>
      </c>
      <c r="C14" s="74">
        <v>5800</v>
      </c>
      <c r="D14" s="32" t="s">
        <v>24</v>
      </c>
      <c r="E14" s="72">
        <v>4</v>
      </c>
      <c r="F14" s="73" t="s">
        <v>236</v>
      </c>
    </row>
    <row r="15" spans="1:6">
      <c r="A15" s="31"/>
      <c r="B15" s="32"/>
      <c r="C15" s="74"/>
      <c r="D15" s="32"/>
      <c r="E15" s="72"/>
      <c r="F15" s="73"/>
    </row>
    <row r="16" spans="1:6">
      <c r="A16" s="31" t="s">
        <v>101</v>
      </c>
      <c r="B16" s="32"/>
      <c r="C16" s="74"/>
      <c r="D16" s="32"/>
      <c r="E16" s="72"/>
      <c r="F16" s="73"/>
    </row>
    <row r="17" spans="1:6" ht="63">
      <c r="A17" s="31"/>
      <c r="B17" s="32" t="s">
        <v>102</v>
      </c>
      <c r="C17" s="74">
        <v>2000</v>
      </c>
      <c r="D17" s="32" t="s">
        <v>28</v>
      </c>
      <c r="E17" s="72">
        <v>5</v>
      </c>
      <c r="F17" s="73" t="s">
        <v>237</v>
      </c>
    </row>
    <row r="18" spans="1:6">
      <c r="A18" s="31"/>
      <c r="B18" s="32" t="s">
        <v>104</v>
      </c>
      <c r="C18" s="74">
        <v>0.2</v>
      </c>
      <c r="D18" s="32" t="s">
        <v>31</v>
      </c>
      <c r="E18" s="72">
        <v>6</v>
      </c>
      <c r="F18" s="73" t="s">
        <v>238</v>
      </c>
    </row>
    <row r="19" spans="1:6" ht="31.5">
      <c r="A19" s="31"/>
      <c r="B19" s="35" t="s">
        <v>106</v>
      </c>
      <c r="C19" s="74">
        <v>1.5</v>
      </c>
      <c r="D19" s="32" t="s">
        <v>31</v>
      </c>
      <c r="E19" s="72">
        <v>5</v>
      </c>
      <c r="F19" s="73" t="s">
        <v>239</v>
      </c>
    </row>
    <row r="20" spans="1:6">
      <c r="A20" s="31"/>
      <c r="B20" s="35" t="s">
        <v>108</v>
      </c>
      <c r="C20" s="74"/>
      <c r="D20" s="32" t="s">
        <v>35</v>
      </c>
      <c r="E20" s="72"/>
      <c r="F20" s="73"/>
    </row>
    <row r="21" spans="1:6">
      <c r="A21" s="31"/>
      <c r="B21" s="35" t="s">
        <v>240</v>
      </c>
      <c r="C21" s="74"/>
      <c r="D21" s="32" t="s">
        <v>28</v>
      </c>
      <c r="E21" s="72"/>
      <c r="F21" s="73"/>
    </row>
    <row r="22" spans="1:6">
      <c r="A22" s="31"/>
      <c r="B22" s="35" t="s">
        <v>110</v>
      </c>
      <c r="C22" s="74"/>
      <c r="D22" s="32" t="s">
        <v>39</v>
      </c>
      <c r="E22" s="72"/>
      <c r="F22" s="73"/>
    </row>
    <row r="23" spans="1:6">
      <c r="A23" s="31"/>
      <c r="B23" s="35" t="s">
        <v>111</v>
      </c>
      <c r="C23" s="74"/>
      <c r="D23" s="32" t="s">
        <v>41</v>
      </c>
      <c r="E23" s="72"/>
      <c r="F23" s="73"/>
    </row>
    <row r="24" spans="1:6">
      <c r="A24" s="31"/>
      <c r="B24" s="35" t="s">
        <v>112</v>
      </c>
      <c r="C24" s="74"/>
      <c r="D24" s="32" t="s">
        <v>41</v>
      </c>
      <c r="E24" s="72"/>
      <c r="F24" s="73"/>
    </row>
    <row r="25" spans="1:6">
      <c r="A25" s="31"/>
      <c r="B25" s="32" t="s">
        <v>114</v>
      </c>
      <c r="C25" s="74">
        <v>1</v>
      </c>
      <c r="D25" s="32" t="s">
        <v>41</v>
      </c>
      <c r="E25" s="72"/>
      <c r="F25" s="73"/>
    </row>
    <row r="26" spans="1:6">
      <c r="A26" s="31"/>
      <c r="B26" s="32" t="s">
        <v>192</v>
      </c>
      <c r="C26" s="74"/>
      <c r="D26" s="32" t="s">
        <v>41</v>
      </c>
      <c r="E26" s="72"/>
      <c r="F26" s="73"/>
    </row>
    <row r="27" spans="1:6">
      <c r="A27" s="31"/>
      <c r="B27" s="32"/>
      <c r="C27" s="74"/>
      <c r="D27" s="32"/>
      <c r="E27" s="72"/>
      <c r="F27" s="73"/>
    </row>
    <row r="28" spans="1:6">
      <c r="A28" s="31" t="s">
        <v>116</v>
      </c>
      <c r="B28" s="32"/>
      <c r="C28" s="74"/>
      <c r="D28" s="32"/>
      <c r="E28" s="72"/>
      <c r="F28" s="73"/>
    </row>
    <row r="29" spans="1:6" ht="47.25">
      <c r="A29" s="31"/>
      <c r="B29" s="32" t="s">
        <v>117</v>
      </c>
      <c r="C29" s="74"/>
      <c r="D29" s="32" t="s">
        <v>48</v>
      </c>
      <c r="E29" s="72">
        <v>1</v>
      </c>
      <c r="F29" s="73" t="s">
        <v>241</v>
      </c>
    </row>
    <row r="30" spans="1:6" ht="47.25">
      <c r="A30" s="31"/>
      <c r="B30" s="35" t="s">
        <v>118</v>
      </c>
      <c r="C30" s="74">
        <v>41.8</v>
      </c>
      <c r="D30" s="32" t="s">
        <v>50</v>
      </c>
      <c r="E30" s="72"/>
      <c r="F30" s="73" t="s">
        <v>242</v>
      </c>
    </row>
    <row r="31" spans="1:6">
      <c r="A31" s="31"/>
      <c r="B31" s="35" t="s">
        <v>194</v>
      </c>
      <c r="C31" s="74"/>
      <c r="D31" s="32" t="s">
        <v>50</v>
      </c>
      <c r="E31" s="72"/>
      <c r="F31" s="73"/>
    </row>
    <row r="32" spans="1:6">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122</v>
      </c>
      <c r="C35" s="74"/>
      <c r="D35" s="32" t="s">
        <v>56</v>
      </c>
      <c r="E35" s="72"/>
      <c r="F35" s="73"/>
    </row>
    <row r="36" spans="1:6">
      <c r="A36" s="31"/>
      <c r="B36" s="35" t="s">
        <v>123</v>
      </c>
      <c r="C36" s="74"/>
      <c r="D36" s="32"/>
      <c r="E36" s="72"/>
      <c r="F36" s="73"/>
    </row>
    <row r="37" spans="1:6">
      <c r="A37" s="31"/>
      <c r="B37" s="32"/>
      <c r="C37" s="74"/>
      <c r="D37" s="32" t="s">
        <v>59</v>
      </c>
      <c r="E37" s="72"/>
      <c r="F37" s="73"/>
    </row>
    <row r="38" spans="1:6">
      <c r="A38" s="31"/>
      <c r="B38" s="47"/>
      <c r="C38" s="74"/>
      <c r="D38" s="32" t="s">
        <v>59</v>
      </c>
      <c r="E38" s="72"/>
      <c r="F38" s="73"/>
    </row>
    <row r="39" spans="1:6">
      <c r="A39" s="31"/>
      <c r="B39" s="48"/>
      <c r="C39" s="74"/>
      <c r="D39" s="32" t="s">
        <v>59</v>
      </c>
      <c r="E39" s="72"/>
      <c r="F39" s="73"/>
    </row>
    <row r="40" spans="1:6">
      <c r="A40" s="31"/>
      <c r="B40" s="48"/>
      <c r="C40" s="74"/>
      <c r="D40" s="32" t="s">
        <v>59</v>
      </c>
      <c r="E40" s="72"/>
      <c r="F40" s="73"/>
    </row>
    <row r="41" spans="1:6">
      <c r="A41" s="31"/>
      <c r="B41" s="48"/>
      <c r="C41" s="74"/>
      <c r="D41" s="32" t="s">
        <v>59</v>
      </c>
      <c r="E41" s="72"/>
      <c r="F41" s="73"/>
    </row>
    <row r="42" spans="1:6">
      <c r="A42" s="31"/>
      <c r="B42" s="32"/>
      <c r="C42" s="74"/>
      <c r="D42" s="32" t="s">
        <v>59</v>
      </c>
      <c r="E42" s="72"/>
      <c r="F42" s="73"/>
    </row>
    <row r="43" spans="1:6">
      <c r="A43" s="31"/>
      <c r="B43" s="32"/>
      <c r="C43" s="74"/>
      <c r="D43" s="32" t="s">
        <v>59</v>
      </c>
      <c r="E43" s="72"/>
      <c r="F43" s="73"/>
    </row>
    <row r="44" spans="1:6">
      <c r="A44" s="664" t="s">
        <v>196</v>
      </c>
      <c r="B44" s="664"/>
      <c r="C44" s="685" t="s">
        <v>243</v>
      </c>
      <c r="D44" s="666"/>
      <c r="E44" s="666"/>
      <c r="F44" s="667"/>
    </row>
    <row r="45" spans="1:6">
      <c r="A45" s="664" t="s">
        <v>127</v>
      </c>
      <c r="B45" s="664"/>
      <c r="C45" s="665" t="s">
        <v>244</v>
      </c>
      <c r="D45" s="666"/>
      <c r="E45" s="666"/>
      <c r="F45" s="667"/>
    </row>
    <row r="46" spans="1:6">
      <c r="A46" s="77"/>
      <c r="B46" s="77"/>
      <c r="C46" s="77"/>
      <c r="D46" s="77"/>
      <c r="E46" s="101"/>
      <c r="F46" s="77"/>
    </row>
    <row r="47" spans="1:6">
      <c r="A47" s="69" t="s">
        <v>129</v>
      </c>
    </row>
    <row r="48" spans="1:6">
      <c r="A48" s="767" t="s">
        <v>245</v>
      </c>
      <c r="B48" s="668"/>
      <c r="C48" s="668"/>
      <c r="D48" s="668"/>
      <c r="E48" s="668"/>
      <c r="F48" s="668"/>
    </row>
    <row r="49" spans="1:6">
      <c r="A49" s="767" t="s">
        <v>246</v>
      </c>
      <c r="B49" s="668"/>
      <c r="C49" s="668"/>
      <c r="D49" s="668"/>
      <c r="E49" s="668"/>
      <c r="F49" s="668"/>
    </row>
    <row r="50" spans="1:6">
      <c r="A50" s="767" t="s">
        <v>247</v>
      </c>
      <c r="B50" s="668"/>
      <c r="C50" s="668"/>
      <c r="D50" s="668"/>
      <c r="E50" s="668"/>
      <c r="F50" s="668"/>
    </row>
    <row r="51" spans="1:6">
      <c r="A51" s="767" t="s">
        <v>248</v>
      </c>
      <c r="B51" s="668"/>
      <c r="C51" s="668"/>
      <c r="D51" s="668"/>
      <c r="E51" s="668"/>
      <c r="F51" s="668"/>
    </row>
    <row r="52" spans="1:6">
      <c r="A52" s="767" t="s">
        <v>249</v>
      </c>
      <c r="B52" s="668"/>
      <c r="C52" s="668"/>
      <c r="D52" s="668"/>
      <c r="E52" s="668"/>
      <c r="F52" s="668"/>
    </row>
    <row r="53" spans="1:6">
      <c r="A53" s="767" t="s">
        <v>1624</v>
      </c>
      <c r="B53" s="668"/>
      <c r="C53" s="668"/>
      <c r="D53" s="668"/>
      <c r="E53" s="668"/>
      <c r="F53" s="668"/>
    </row>
    <row r="54" spans="1:6">
      <c r="A54" s="767" t="s">
        <v>250</v>
      </c>
      <c r="B54" s="668"/>
      <c r="C54" s="668"/>
      <c r="D54" s="668"/>
      <c r="E54" s="668"/>
      <c r="F54" s="668"/>
    </row>
    <row r="55" spans="1:6">
      <c r="A55" s="767" t="s">
        <v>251</v>
      </c>
      <c r="B55" s="668"/>
      <c r="C55" s="668"/>
      <c r="D55" s="668"/>
      <c r="E55" s="668"/>
      <c r="F55" s="668"/>
    </row>
  </sheetData>
  <mergeCells count="16">
    <mergeCell ref="A1:B1"/>
    <mergeCell ref="C1:D1"/>
    <mergeCell ref="C2:D2"/>
    <mergeCell ref="C3:D3"/>
    <mergeCell ref="A44:B44"/>
    <mergeCell ref="C44:F44"/>
    <mergeCell ref="A52:F52"/>
    <mergeCell ref="A53:F53"/>
    <mergeCell ref="A54:F54"/>
    <mergeCell ref="A55:F55"/>
    <mergeCell ref="A45:B45"/>
    <mergeCell ref="C45:F45"/>
    <mergeCell ref="A48:F48"/>
    <mergeCell ref="A49:F49"/>
    <mergeCell ref="A50:F50"/>
    <mergeCell ref="A51:F51"/>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F53"/>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282</v>
      </c>
      <c r="B1" s="659"/>
      <c r="C1" s="659" t="s">
        <v>283</v>
      </c>
      <c r="D1" s="659"/>
      <c r="E1" s="98" t="s">
        <v>284</v>
      </c>
      <c r="F1" s="98" t="s">
        <v>285</v>
      </c>
    </row>
    <row r="2" spans="1:6">
      <c r="A2" s="70" t="s">
        <v>286</v>
      </c>
      <c r="B2" s="71"/>
      <c r="C2" s="660" t="s">
        <v>287</v>
      </c>
      <c r="D2" s="661"/>
      <c r="E2" s="72"/>
      <c r="F2" s="73"/>
    </row>
    <row r="3" spans="1:6" ht="31.5">
      <c r="A3" s="74" t="s">
        <v>288</v>
      </c>
      <c r="B3" s="75"/>
      <c r="C3" s="662" t="s">
        <v>289</v>
      </c>
      <c r="D3" s="663"/>
      <c r="E3" s="72"/>
      <c r="F3" s="73" t="s">
        <v>290</v>
      </c>
    </row>
    <row r="4" spans="1:6">
      <c r="A4" s="31" t="s">
        <v>291</v>
      </c>
      <c r="B4" s="32"/>
      <c r="C4" s="31"/>
      <c r="D4" s="75"/>
      <c r="E4" s="72"/>
      <c r="F4" s="73"/>
    </row>
    <row r="5" spans="1:6">
      <c r="A5" s="31"/>
      <c r="B5" s="32" t="s">
        <v>292</v>
      </c>
      <c r="C5" s="74" t="s">
        <v>293</v>
      </c>
      <c r="D5" s="32"/>
      <c r="E5" s="72"/>
      <c r="F5" s="73"/>
    </row>
    <row r="6" spans="1:6">
      <c r="A6" s="31"/>
      <c r="B6" s="32" t="s">
        <v>294</v>
      </c>
      <c r="C6" s="74" t="s">
        <v>295</v>
      </c>
      <c r="D6" s="32"/>
      <c r="E6" s="72"/>
      <c r="F6" s="73"/>
    </row>
    <row r="7" spans="1:6">
      <c r="A7" s="31"/>
      <c r="B7" s="32" t="s">
        <v>296</v>
      </c>
      <c r="C7" s="74">
        <v>120</v>
      </c>
      <c r="D7" s="32" t="s">
        <v>10</v>
      </c>
      <c r="E7" s="72"/>
      <c r="F7" s="73" t="s">
        <v>297</v>
      </c>
    </row>
    <row r="8" spans="1:6">
      <c r="A8" s="31"/>
      <c r="B8" s="32" t="s">
        <v>298</v>
      </c>
      <c r="C8" s="74">
        <v>2698</v>
      </c>
      <c r="D8" s="32" t="s">
        <v>12</v>
      </c>
      <c r="E8" s="72">
        <v>2</v>
      </c>
      <c r="F8" s="73" t="s">
        <v>299</v>
      </c>
    </row>
    <row r="9" spans="1:6">
      <c r="A9" s="31"/>
      <c r="B9" s="32" t="s">
        <v>300</v>
      </c>
      <c r="C9" s="74">
        <v>78918</v>
      </c>
      <c r="D9" s="32" t="s">
        <v>15</v>
      </c>
      <c r="E9" s="72">
        <v>1</v>
      </c>
      <c r="F9" s="73"/>
    </row>
    <row r="10" spans="1:6">
      <c r="A10" s="31"/>
      <c r="B10" s="32" t="s">
        <v>301</v>
      </c>
      <c r="C10" s="74">
        <v>10460</v>
      </c>
      <c r="D10" s="32"/>
      <c r="E10" s="72">
        <v>1</v>
      </c>
      <c r="F10" s="73"/>
    </row>
    <row r="11" spans="1:6">
      <c r="A11" s="31"/>
      <c r="B11" s="32" t="s">
        <v>302</v>
      </c>
      <c r="C11" s="74">
        <v>110</v>
      </c>
      <c r="D11" s="32"/>
      <c r="E11" s="72">
        <v>1</v>
      </c>
      <c r="F11" s="73"/>
    </row>
    <row r="12" spans="1:6">
      <c r="A12" s="31"/>
      <c r="B12" s="32" t="s">
        <v>303</v>
      </c>
      <c r="C12" s="74"/>
      <c r="D12" s="32" t="s">
        <v>19</v>
      </c>
      <c r="E12" s="72"/>
      <c r="F12" s="73"/>
    </row>
    <row r="13" spans="1:6">
      <c r="A13" s="31"/>
      <c r="B13" s="32" t="s">
        <v>305</v>
      </c>
      <c r="C13" s="74"/>
      <c r="D13" s="32" t="s">
        <v>21</v>
      </c>
      <c r="E13" s="72"/>
      <c r="F13" s="73"/>
    </row>
    <row r="14" spans="1:6">
      <c r="A14" s="31"/>
      <c r="B14" s="32" t="s">
        <v>306</v>
      </c>
      <c r="C14" s="74"/>
      <c r="D14" s="32" t="s">
        <v>24</v>
      </c>
      <c r="E14" s="72"/>
      <c r="F14" s="73"/>
    </row>
    <row r="15" spans="1:6">
      <c r="A15" s="31"/>
      <c r="B15" s="32"/>
      <c r="C15" s="74"/>
      <c r="D15" s="32"/>
      <c r="E15" s="72"/>
      <c r="F15" s="73"/>
    </row>
    <row r="16" spans="1:6">
      <c r="A16" s="31" t="s">
        <v>307</v>
      </c>
      <c r="B16" s="32"/>
      <c r="C16" s="74"/>
      <c r="D16" s="32"/>
      <c r="E16" s="72"/>
      <c r="F16" s="73"/>
    </row>
    <row r="17" spans="1:6">
      <c r="A17" s="31"/>
      <c r="B17" s="32" t="s">
        <v>308</v>
      </c>
      <c r="C17" s="74">
        <v>168</v>
      </c>
      <c r="D17" s="32" t="s">
        <v>28</v>
      </c>
      <c r="E17" s="72">
        <v>1</v>
      </c>
      <c r="F17" s="73" t="s">
        <v>1112</v>
      </c>
    </row>
    <row r="18" spans="1:6" ht="31.5">
      <c r="A18" s="31"/>
      <c r="B18" s="32" t="s">
        <v>309</v>
      </c>
      <c r="C18" s="126">
        <v>8.0148668721892893</v>
      </c>
      <c r="D18" s="32" t="s">
        <v>31</v>
      </c>
      <c r="E18" s="72">
        <v>1</v>
      </c>
      <c r="F18" s="73" t="s">
        <v>1113</v>
      </c>
    </row>
    <row r="19" spans="1:6" ht="31.5">
      <c r="A19" s="31"/>
      <c r="B19" s="35" t="s">
        <v>311</v>
      </c>
      <c r="C19" s="74">
        <v>2.3728195921757522</v>
      </c>
      <c r="D19" s="32" t="s">
        <v>31</v>
      </c>
      <c r="E19" s="72">
        <v>1</v>
      </c>
      <c r="F19" s="73" t="s">
        <v>312</v>
      </c>
    </row>
    <row r="20" spans="1:6">
      <c r="A20" s="31"/>
      <c r="B20" s="35" t="s">
        <v>313</v>
      </c>
      <c r="C20" s="74">
        <v>0</v>
      </c>
      <c r="D20" s="32" t="s">
        <v>35</v>
      </c>
      <c r="E20" s="72">
        <v>1</v>
      </c>
      <c r="F20" s="73" t="s">
        <v>1114</v>
      </c>
    </row>
    <row r="21" spans="1:6">
      <c r="A21" s="31"/>
      <c r="B21" s="35" t="s">
        <v>314</v>
      </c>
      <c r="C21" s="74">
        <v>0</v>
      </c>
      <c r="D21" s="32" t="s">
        <v>28</v>
      </c>
      <c r="E21" s="72">
        <v>1</v>
      </c>
      <c r="F21" s="73" t="s">
        <v>1114</v>
      </c>
    </row>
    <row r="22" spans="1:6" ht="31.5">
      <c r="A22" s="31"/>
      <c r="B22" s="35" t="s">
        <v>315</v>
      </c>
      <c r="C22" s="74">
        <v>5.7896491481929298</v>
      </c>
      <c r="D22" s="32" t="s">
        <v>39</v>
      </c>
      <c r="E22" s="72">
        <v>1</v>
      </c>
      <c r="F22" s="73" t="s">
        <v>316</v>
      </c>
    </row>
    <row r="23" spans="1:6">
      <c r="A23" s="31"/>
      <c r="B23" s="35" t="s">
        <v>317</v>
      </c>
      <c r="C23" s="74"/>
      <c r="D23" s="32" t="s">
        <v>41</v>
      </c>
      <c r="E23" s="72"/>
      <c r="F23" s="73"/>
    </row>
    <row r="24" spans="1:6">
      <c r="A24" s="31"/>
      <c r="B24" s="35" t="s">
        <v>318</v>
      </c>
      <c r="C24" s="74"/>
      <c r="D24" s="32" t="s">
        <v>41</v>
      </c>
      <c r="E24" s="72"/>
      <c r="F24" s="73"/>
    </row>
    <row r="25" spans="1:6">
      <c r="A25" s="31"/>
      <c r="B25" s="32" t="s">
        <v>319</v>
      </c>
      <c r="C25" s="126">
        <v>0.29605227760041486</v>
      </c>
      <c r="D25" s="32" t="s">
        <v>41</v>
      </c>
      <c r="E25" s="72">
        <v>1</v>
      </c>
      <c r="F25" s="73"/>
    </row>
    <row r="26" spans="1:6" ht="94.5">
      <c r="A26" s="31"/>
      <c r="B26" s="32" t="s">
        <v>320</v>
      </c>
      <c r="C26" s="126">
        <v>0.26048648312788342</v>
      </c>
      <c r="D26" s="32" t="s">
        <v>41</v>
      </c>
      <c r="E26" s="72">
        <v>3</v>
      </c>
      <c r="F26" s="73" t="s">
        <v>321</v>
      </c>
    </row>
    <row r="27" spans="1:6">
      <c r="A27" s="31"/>
      <c r="B27" s="32"/>
      <c r="C27" s="74"/>
      <c r="D27" s="32"/>
      <c r="E27" s="72"/>
      <c r="F27" s="73"/>
    </row>
    <row r="28" spans="1:6">
      <c r="A28" s="31" t="s">
        <v>322</v>
      </c>
      <c r="B28" s="32"/>
      <c r="C28" s="74"/>
      <c r="D28" s="32"/>
      <c r="E28" s="72"/>
      <c r="F28" s="73"/>
    </row>
    <row r="29" spans="1:6">
      <c r="A29" s="31"/>
      <c r="B29" s="32" t="s">
        <v>323</v>
      </c>
      <c r="C29" s="74"/>
      <c r="D29" s="32" t="s">
        <v>48</v>
      </c>
      <c r="E29" s="72"/>
      <c r="F29" s="73"/>
    </row>
    <row r="30" spans="1:6">
      <c r="A30" s="31"/>
      <c r="B30" s="35" t="s">
        <v>324</v>
      </c>
      <c r="C30" s="74"/>
      <c r="D30" s="32" t="s">
        <v>50</v>
      </c>
      <c r="E30" s="72"/>
      <c r="F30" s="73"/>
    </row>
    <row r="31" spans="1:6">
      <c r="A31" s="31"/>
      <c r="B31" s="35" t="s">
        <v>325</v>
      </c>
      <c r="C31" s="74"/>
      <c r="D31" s="32" t="s">
        <v>50</v>
      </c>
      <c r="E31" s="72"/>
      <c r="F31" s="73"/>
    </row>
    <row r="32" spans="1:6">
      <c r="A32" s="31"/>
      <c r="B32" s="35" t="s">
        <v>326</v>
      </c>
      <c r="C32" s="74"/>
      <c r="D32" s="32" t="s">
        <v>41</v>
      </c>
      <c r="E32" s="72"/>
      <c r="F32" s="73"/>
    </row>
    <row r="33" spans="1:6">
      <c r="A33" s="74"/>
      <c r="B33" s="75"/>
      <c r="C33" s="74"/>
      <c r="D33" s="75"/>
      <c r="E33" s="72"/>
      <c r="F33" s="73"/>
    </row>
    <row r="34" spans="1:6">
      <c r="A34" s="31" t="s">
        <v>327</v>
      </c>
      <c r="B34" s="32"/>
      <c r="C34" s="74"/>
      <c r="D34" s="32"/>
      <c r="E34" s="72"/>
      <c r="F34" s="73"/>
    </row>
    <row r="35" spans="1:6">
      <c r="A35" s="31"/>
      <c r="B35" s="32" t="s">
        <v>328</v>
      </c>
      <c r="C35" s="74">
        <v>22.6</v>
      </c>
      <c r="D35" s="32" t="s">
        <v>56</v>
      </c>
      <c r="E35" s="72">
        <v>2</v>
      </c>
      <c r="F35" s="73" t="s">
        <v>329</v>
      </c>
    </row>
    <row r="36" spans="1:6">
      <c r="A36" s="31"/>
      <c r="B36" s="35" t="s">
        <v>330</v>
      </c>
      <c r="C36" s="74"/>
      <c r="D36" s="32"/>
      <c r="E36" s="72"/>
      <c r="F36" s="73"/>
    </row>
    <row r="37" spans="1:6">
      <c r="A37" s="31"/>
      <c r="B37" s="32"/>
      <c r="C37" s="74"/>
      <c r="D37" s="32" t="s">
        <v>59</v>
      </c>
      <c r="E37" s="72"/>
      <c r="F37" s="73"/>
    </row>
    <row r="38" spans="1:6">
      <c r="A38" s="31"/>
      <c r="B38" s="47"/>
      <c r="C38" s="74"/>
      <c r="D38" s="32" t="s">
        <v>59</v>
      </c>
      <c r="E38" s="72"/>
      <c r="F38" s="73"/>
    </row>
    <row r="39" spans="1:6">
      <c r="A39" s="31"/>
      <c r="B39" s="48"/>
      <c r="C39" s="74"/>
      <c r="D39" s="32" t="s">
        <v>59</v>
      </c>
      <c r="E39" s="72"/>
      <c r="F39" s="73"/>
    </row>
    <row r="40" spans="1:6">
      <c r="A40" s="31"/>
      <c r="B40" s="48"/>
      <c r="C40" s="74"/>
      <c r="D40" s="32" t="s">
        <v>59</v>
      </c>
      <c r="E40" s="72"/>
      <c r="F40" s="73"/>
    </row>
    <row r="41" spans="1:6">
      <c r="A41" s="31"/>
      <c r="B41" s="48"/>
      <c r="C41" s="74"/>
      <c r="D41" s="32" t="s">
        <v>59</v>
      </c>
      <c r="E41" s="72"/>
      <c r="F41" s="73"/>
    </row>
    <row r="42" spans="1:6">
      <c r="A42" s="31"/>
      <c r="B42" s="32"/>
      <c r="C42" s="74"/>
      <c r="D42" s="32" t="s">
        <v>59</v>
      </c>
      <c r="E42" s="72"/>
      <c r="F42" s="73"/>
    </row>
    <row r="43" spans="1:6">
      <c r="A43" s="31"/>
      <c r="B43" s="32"/>
      <c r="C43" s="74"/>
      <c r="D43" s="32" t="s">
        <v>59</v>
      </c>
      <c r="E43" s="72"/>
      <c r="F43" s="73"/>
    </row>
    <row r="44" spans="1:6">
      <c r="A44" s="664" t="s">
        <v>331</v>
      </c>
      <c r="B44" s="664"/>
      <c r="C44" s="685" t="s">
        <v>332</v>
      </c>
      <c r="D44" s="666"/>
      <c r="E44" s="666"/>
      <c r="F44" s="667"/>
    </row>
    <row r="45" spans="1:6">
      <c r="A45" s="664" t="s">
        <v>333</v>
      </c>
      <c r="B45" s="664"/>
      <c r="C45" s="685" t="s">
        <v>1625</v>
      </c>
      <c r="D45" s="666"/>
      <c r="E45" s="666"/>
      <c r="F45" s="667"/>
    </row>
    <row r="46" spans="1:6">
      <c r="A46" s="77"/>
      <c r="B46" s="77"/>
      <c r="C46" s="77"/>
      <c r="D46" s="77"/>
      <c r="E46" s="101"/>
      <c r="F46" s="77"/>
    </row>
    <row r="47" spans="1:6">
      <c r="A47" s="69" t="s">
        <v>334</v>
      </c>
    </row>
    <row r="48" spans="1:6">
      <c r="A48" s="664" t="s">
        <v>335</v>
      </c>
      <c r="B48" s="664"/>
      <c r="C48" s="664"/>
      <c r="D48" s="664"/>
      <c r="E48" s="664"/>
      <c r="F48" s="664"/>
    </row>
    <row r="49" spans="1:6">
      <c r="A49" s="664" t="s">
        <v>146</v>
      </c>
      <c r="B49" s="664"/>
      <c r="C49" s="664"/>
      <c r="D49" s="664"/>
      <c r="E49" s="664"/>
      <c r="F49" s="664"/>
    </row>
    <row r="50" spans="1:6">
      <c r="A50" s="664" t="s">
        <v>336</v>
      </c>
      <c r="B50" s="664"/>
      <c r="C50" s="664"/>
      <c r="D50" s="664"/>
      <c r="E50" s="664"/>
      <c r="F50" s="664"/>
    </row>
    <row r="51" spans="1:6">
      <c r="A51" s="768"/>
      <c r="B51" s="768"/>
      <c r="C51" s="768"/>
      <c r="D51" s="768"/>
      <c r="E51" s="768"/>
      <c r="F51" s="768"/>
    </row>
    <row r="52" spans="1:6">
      <c r="A52" s="768"/>
      <c r="B52" s="768"/>
      <c r="C52" s="768"/>
      <c r="D52" s="768"/>
      <c r="E52" s="768"/>
      <c r="F52" s="768"/>
    </row>
    <row r="53" spans="1:6">
      <c r="A53" s="768"/>
      <c r="B53" s="768"/>
      <c r="C53" s="768"/>
      <c r="D53" s="768"/>
      <c r="E53" s="768"/>
      <c r="F53" s="768"/>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F54"/>
  <sheetViews>
    <sheetView workbookViewId="0">
      <selection sqref="A1:B1"/>
    </sheetView>
  </sheetViews>
  <sheetFormatPr defaultColWidth="9" defaultRowHeight="15.75"/>
  <cols>
    <col min="1" max="1" width="5.42578125" style="24" customWidth="1"/>
    <col min="2" max="2" width="31.42578125" style="44" customWidth="1"/>
    <col min="3" max="3" width="9" style="44"/>
    <col min="4" max="4" width="15" style="44" customWidth="1"/>
    <col min="5" max="5" width="9" style="97"/>
    <col min="6" max="6" width="60.85546875" style="44" customWidth="1"/>
    <col min="7" max="16384" width="9" style="24"/>
  </cols>
  <sheetData>
    <row r="1" spans="1:6">
      <c r="A1" s="674" t="s">
        <v>754</v>
      </c>
      <c r="B1" s="674"/>
      <c r="C1" s="674" t="s">
        <v>283</v>
      </c>
      <c r="D1" s="674"/>
      <c r="E1" s="96" t="s">
        <v>284</v>
      </c>
      <c r="F1" s="96" t="s">
        <v>285</v>
      </c>
    </row>
    <row r="2" spans="1:6">
      <c r="A2" s="25" t="s">
        <v>286</v>
      </c>
      <c r="B2" s="26"/>
      <c r="C2" s="679" t="s">
        <v>287</v>
      </c>
      <c r="D2" s="680"/>
      <c r="E2" s="27"/>
      <c r="F2" s="28"/>
    </row>
    <row r="3" spans="1:6" ht="63">
      <c r="A3" s="29" t="s">
        <v>288</v>
      </c>
      <c r="B3" s="30"/>
      <c r="C3" s="681" t="s">
        <v>755</v>
      </c>
      <c r="D3" s="682"/>
      <c r="E3" s="27" t="s">
        <v>756</v>
      </c>
      <c r="F3" s="28" t="s">
        <v>757</v>
      </c>
    </row>
    <row r="4" spans="1:6">
      <c r="A4" s="31" t="s">
        <v>291</v>
      </c>
      <c r="B4" s="32"/>
      <c r="C4" s="31"/>
      <c r="D4" s="30"/>
      <c r="E4" s="27"/>
      <c r="F4" s="28"/>
    </row>
    <row r="5" spans="1:6">
      <c r="A5" s="31"/>
      <c r="B5" s="32" t="s">
        <v>292</v>
      </c>
      <c r="C5" s="53" t="s">
        <v>758</v>
      </c>
      <c r="D5" s="32"/>
      <c r="E5" s="27"/>
      <c r="F5" s="28" t="s">
        <v>1345</v>
      </c>
    </row>
    <row r="6" spans="1:6">
      <c r="A6" s="31"/>
      <c r="B6" s="32" t="s">
        <v>759</v>
      </c>
      <c r="C6" s="29" t="s">
        <v>760</v>
      </c>
      <c r="D6" s="32"/>
      <c r="E6" s="27"/>
      <c r="F6" s="28"/>
    </row>
    <row r="7" spans="1:6">
      <c r="A7" s="31"/>
      <c r="B7" s="32" t="s">
        <v>296</v>
      </c>
      <c r="C7" s="29">
        <v>120</v>
      </c>
      <c r="D7" s="32" t="s">
        <v>10</v>
      </c>
      <c r="E7" s="27">
        <v>1</v>
      </c>
      <c r="F7" s="28" t="s">
        <v>761</v>
      </c>
    </row>
    <row r="8" spans="1:6" ht="31.5">
      <c r="A8" s="31"/>
      <c r="B8" s="32" t="s">
        <v>298</v>
      </c>
      <c r="C8" s="29">
        <v>2800</v>
      </c>
      <c r="D8" s="32" t="s">
        <v>12</v>
      </c>
      <c r="E8" s="27">
        <v>6</v>
      </c>
      <c r="F8" s="28" t="s">
        <v>762</v>
      </c>
    </row>
    <row r="9" spans="1:6">
      <c r="A9" s="31"/>
      <c r="B9" s="32" t="s">
        <v>300</v>
      </c>
      <c r="C9" s="29">
        <v>12329</v>
      </c>
      <c r="D9" s="32" t="s">
        <v>15</v>
      </c>
      <c r="E9" s="27">
        <v>1</v>
      </c>
      <c r="F9" s="28" t="s">
        <v>763</v>
      </c>
    </row>
    <row r="10" spans="1:6">
      <c r="A10" s="31"/>
      <c r="B10" s="32" t="s">
        <v>301</v>
      </c>
      <c r="C10" s="29">
        <v>1086</v>
      </c>
      <c r="D10" s="32"/>
      <c r="E10" s="27">
        <v>3</v>
      </c>
      <c r="F10" s="28"/>
    </row>
    <row r="11" spans="1:6">
      <c r="A11" s="31"/>
      <c r="B11" s="32" t="s">
        <v>302</v>
      </c>
      <c r="C11" s="29">
        <v>597</v>
      </c>
      <c r="D11" s="32"/>
      <c r="E11" s="27">
        <v>3</v>
      </c>
      <c r="F11" s="28"/>
    </row>
    <row r="12" spans="1:6" ht="47.25">
      <c r="A12" s="31"/>
      <c r="B12" s="32" t="s">
        <v>303</v>
      </c>
      <c r="C12" s="29">
        <v>3</v>
      </c>
      <c r="D12" s="32" t="s">
        <v>19</v>
      </c>
      <c r="E12" s="27">
        <v>4</v>
      </c>
      <c r="F12" s="28" t="s">
        <v>764</v>
      </c>
    </row>
    <row r="13" spans="1:6">
      <c r="A13" s="31"/>
      <c r="B13" s="32" t="s">
        <v>305</v>
      </c>
      <c r="C13" s="29">
        <v>3</v>
      </c>
      <c r="D13" s="32" t="s">
        <v>21</v>
      </c>
      <c r="E13" s="28" t="s">
        <v>765</v>
      </c>
      <c r="F13" s="49"/>
    </row>
    <row r="14" spans="1:6" ht="31.5">
      <c r="A14" s="31"/>
      <c r="B14" s="32" t="s">
        <v>306</v>
      </c>
      <c r="C14" s="29">
        <v>1050</v>
      </c>
      <c r="D14" s="32" t="s">
        <v>24</v>
      </c>
      <c r="E14" s="27">
        <v>6</v>
      </c>
      <c r="F14" s="28" t="s">
        <v>766</v>
      </c>
    </row>
    <row r="15" spans="1:6">
      <c r="A15" s="31"/>
      <c r="B15" s="32"/>
      <c r="C15" s="29"/>
      <c r="D15" s="32"/>
      <c r="E15" s="27"/>
      <c r="F15" s="28"/>
    </row>
    <row r="16" spans="1:6">
      <c r="A16" s="31" t="s">
        <v>307</v>
      </c>
      <c r="B16" s="32"/>
      <c r="C16" s="29"/>
      <c r="D16" s="32"/>
      <c r="E16" s="27"/>
      <c r="F16" s="28"/>
    </row>
    <row r="17" spans="1:6" ht="31.5">
      <c r="A17" s="31"/>
      <c r="B17" s="32" t="s">
        <v>308</v>
      </c>
      <c r="C17" s="29">
        <v>136</v>
      </c>
      <c r="D17" s="32" t="s">
        <v>28</v>
      </c>
      <c r="E17" s="27">
        <v>1</v>
      </c>
      <c r="F17" s="28" t="s">
        <v>767</v>
      </c>
    </row>
    <row r="18" spans="1:6">
      <c r="A18" s="31"/>
      <c r="B18" s="32" t="s">
        <v>309</v>
      </c>
      <c r="C18" s="29">
        <v>37.08</v>
      </c>
      <c r="D18" s="32" t="s">
        <v>31</v>
      </c>
      <c r="E18" s="27">
        <v>1</v>
      </c>
      <c r="F18" s="28" t="s">
        <v>768</v>
      </c>
    </row>
    <row r="19" spans="1:6">
      <c r="A19" s="31"/>
      <c r="B19" s="35" t="s">
        <v>311</v>
      </c>
      <c r="C19" s="29">
        <v>13.7</v>
      </c>
      <c r="D19" s="32" t="s">
        <v>31</v>
      </c>
      <c r="E19" s="27">
        <v>2</v>
      </c>
      <c r="F19" s="28" t="s">
        <v>769</v>
      </c>
    </row>
    <row r="20" spans="1:6">
      <c r="A20" s="31"/>
      <c r="B20" s="35" t="s">
        <v>770</v>
      </c>
      <c r="C20" s="29">
        <v>0</v>
      </c>
      <c r="D20" s="32" t="s">
        <v>35</v>
      </c>
      <c r="E20" s="27"/>
      <c r="F20" s="28" t="s">
        <v>771</v>
      </c>
    </row>
    <row r="21" spans="1:6">
      <c r="A21" s="31"/>
      <c r="B21" s="35" t="s">
        <v>772</v>
      </c>
      <c r="C21" s="29">
        <v>0</v>
      </c>
      <c r="D21" s="32" t="s">
        <v>28</v>
      </c>
      <c r="E21" s="27"/>
      <c r="F21" s="28" t="s">
        <v>771</v>
      </c>
    </row>
    <row r="22" spans="1:6">
      <c r="A22" s="31"/>
      <c r="B22" s="35" t="s">
        <v>773</v>
      </c>
      <c r="C22" s="29">
        <v>0</v>
      </c>
      <c r="D22" s="32" t="s">
        <v>39</v>
      </c>
      <c r="E22" s="27"/>
      <c r="F22" s="28" t="s">
        <v>771</v>
      </c>
    </row>
    <row r="23" spans="1:6">
      <c r="A23" s="31"/>
      <c r="B23" s="35" t="s">
        <v>774</v>
      </c>
      <c r="C23" s="29">
        <v>0</v>
      </c>
      <c r="D23" s="32" t="s">
        <v>41</v>
      </c>
      <c r="E23" s="27"/>
      <c r="F23" s="28"/>
    </row>
    <row r="24" spans="1:6" ht="31.5">
      <c r="A24" s="31"/>
      <c r="B24" s="35" t="s">
        <v>775</v>
      </c>
      <c r="C24" s="29">
        <v>0.36</v>
      </c>
      <c r="D24" s="32" t="s">
        <v>41</v>
      </c>
      <c r="E24" s="27">
        <v>2</v>
      </c>
      <c r="F24" s="28" t="s">
        <v>776</v>
      </c>
    </row>
    <row r="25" spans="1:6">
      <c r="A25" s="31"/>
      <c r="B25" s="32" t="s">
        <v>319</v>
      </c>
      <c r="C25" s="29">
        <v>0.37</v>
      </c>
      <c r="D25" s="32" t="s">
        <v>41</v>
      </c>
      <c r="E25" s="27">
        <v>2</v>
      </c>
      <c r="F25" s="28" t="s">
        <v>777</v>
      </c>
    </row>
    <row r="26" spans="1:6">
      <c r="A26" s="31"/>
      <c r="B26" s="32" t="s">
        <v>320</v>
      </c>
      <c r="C26" s="29">
        <v>0</v>
      </c>
      <c r="D26" s="32" t="s">
        <v>41</v>
      </c>
      <c r="E26" s="27"/>
      <c r="F26" s="28" t="s">
        <v>778</v>
      </c>
    </row>
    <row r="27" spans="1:6">
      <c r="A27" s="31"/>
      <c r="B27" s="32"/>
      <c r="C27" s="29"/>
      <c r="D27" s="32"/>
      <c r="E27" s="27"/>
      <c r="F27" s="28"/>
    </row>
    <row r="28" spans="1:6">
      <c r="A28" s="31" t="s">
        <v>322</v>
      </c>
      <c r="B28" s="32"/>
      <c r="C28" s="29"/>
      <c r="D28" s="32"/>
      <c r="E28" s="27"/>
      <c r="F28" s="28"/>
    </row>
    <row r="29" spans="1:6">
      <c r="A29" s="31"/>
      <c r="B29" s="32" t="s">
        <v>779</v>
      </c>
      <c r="C29" s="29"/>
      <c r="D29" s="32" t="s">
        <v>48</v>
      </c>
      <c r="E29" s="27"/>
      <c r="F29" s="28"/>
    </row>
    <row r="30" spans="1:6" ht="47.25">
      <c r="A30" s="31"/>
      <c r="B30" s="35" t="s">
        <v>324</v>
      </c>
      <c r="C30" s="29">
        <v>133</v>
      </c>
      <c r="D30" s="32" t="s">
        <v>50</v>
      </c>
      <c r="E30" s="27">
        <v>7</v>
      </c>
      <c r="F30" s="28" t="s">
        <v>780</v>
      </c>
    </row>
    <row r="31" spans="1:6">
      <c r="A31" s="31"/>
      <c r="B31" s="35" t="s">
        <v>325</v>
      </c>
      <c r="C31" s="29"/>
      <c r="D31" s="32" t="s">
        <v>50</v>
      </c>
      <c r="E31" s="27"/>
      <c r="F31" s="28"/>
    </row>
    <row r="32" spans="1:6">
      <c r="A32" s="31"/>
      <c r="B32" s="35" t="s">
        <v>781</v>
      </c>
      <c r="C32" s="29"/>
      <c r="D32" s="32" t="s">
        <v>41</v>
      </c>
      <c r="E32" s="27"/>
      <c r="F32" s="28"/>
    </row>
    <row r="33" spans="1:6">
      <c r="A33" s="29"/>
      <c r="B33" s="30"/>
      <c r="C33" s="29"/>
      <c r="D33" s="30"/>
      <c r="E33" s="27"/>
      <c r="F33" s="28"/>
    </row>
    <row r="34" spans="1:6">
      <c r="A34" s="31" t="s">
        <v>782</v>
      </c>
      <c r="B34" s="32"/>
      <c r="C34" s="29"/>
      <c r="D34" s="32"/>
      <c r="E34" s="27"/>
      <c r="F34" s="28"/>
    </row>
    <row r="35" spans="1:6">
      <c r="A35" s="31"/>
      <c r="B35" s="32" t="s">
        <v>783</v>
      </c>
      <c r="C35" s="29">
        <v>36.799999999999997</v>
      </c>
      <c r="D35" s="32" t="s">
        <v>56</v>
      </c>
      <c r="E35" s="27"/>
      <c r="F35" s="28" t="s">
        <v>784</v>
      </c>
    </row>
    <row r="36" spans="1:6">
      <c r="A36" s="31"/>
      <c r="B36" s="35" t="s">
        <v>785</v>
      </c>
      <c r="C36" s="29"/>
      <c r="D36" s="32"/>
      <c r="E36" s="27"/>
      <c r="F36" s="28"/>
    </row>
    <row r="37" spans="1:6" ht="47.25">
      <c r="A37" s="31"/>
      <c r="B37" s="35" t="s">
        <v>1103</v>
      </c>
      <c r="C37" s="29">
        <v>0.75</v>
      </c>
      <c r="D37" s="32" t="s">
        <v>59</v>
      </c>
      <c r="E37" s="27">
        <v>5</v>
      </c>
      <c r="F37" s="28" t="s">
        <v>786</v>
      </c>
    </row>
    <row r="38" spans="1:6" ht="18.75">
      <c r="A38" s="31"/>
      <c r="B38" s="35" t="s">
        <v>1104</v>
      </c>
      <c r="C38" s="29">
        <v>1.95</v>
      </c>
      <c r="D38" s="32" t="s">
        <v>59</v>
      </c>
      <c r="E38" s="27"/>
      <c r="F38" s="28"/>
    </row>
    <row r="39" spans="1:6" ht="18.75">
      <c r="A39" s="31"/>
      <c r="B39" s="35" t="s">
        <v>1105</v>
      </c>
      <c r="C39" s="29">
        <v>75.7</v>
      </c>
      <c r="D39" s="32" t="s">
        <v>59</v>
      </c>
      <c r="E39" s="27"/>
      <c r="F39" s="28"/>
    </row>
    <row r="40" spans="1:6" ht="18.75">
      <c r="A40" s="31"/>
      <c r="B40" s="35" t="s">
        <v>1106</v>
      </c>
      <c r="C40" s="29">
        <v>11.78</v>
      </c>
      <c r="D40" s="32" t="s">
        <v>59</v>
      </c>
      <c r="E40" s="27"/>
      <c r="F40" s="28"/>
    </row>
    <row r="41" spans="1:6" ht="18.75">
      <c r="A41" s="31"/>
      <c r="B41" s="35" t="s">
        <v>1107</v>
      </c>
      <c r="C41" s="29">
        <v>5.59</v>
      </c>
      <c r="D41" s="32" t="s">
        <v>59</v>
      </c>
      <c r="E41" s="27"/>
      <c r="F41" s="28"/>
    </row>
    <row r="42" spans="1:6" ht="18.75">
      <c r="A42" s="31"/>
      <c r="B42" s="35" t="s">
        <v>1342</v>
      </c>
      <c r="C42" s="29">
        <v>4.2300000000000004</v>
      </c>
      <c r="D42" s="32" t="s">
        <v>59</v>
      </c>
      <c r="E42" s="27"/>
      <c r="F42" s="28"/>
    </row>
    <row r="43" spans="1:6" ht="18.75">
      <c r="A43" s="31"/>
      <c r="B43" s="35" t="s">
        <v>1343</v>
      </c>
      <c r="C43" s="29">
        <v>0</v>
      </c>
      <c r="D43" s="32" t="s">
        <v>59</v>
      </c>
      <c r="E43" s="27"/>
      <c r="F43" s="28"/>
    </row>
    <row r="44" spans="1:6">
      <c r="A44" s="675" t="s">
        <v>787</v>
      </c>
      <c r="B44" s="675"/>
      <c r="C44" s="688" t="s">
        <v>788</v>
      </c>
      <c r="D44" s="677"/>
      <c r="E44" s="677"/>
      <c r="F44" s="678"/>
    </row>
    <row r="45" spans="1:6">
      <c r="A45" s="675" t="s">
        <v>789</v>
      </c>
      <c r="B45" s="675"/>
      <c r="C45" s="688" t="s">
        <v>790</v>
      </c>
      <c r="D45" s="677"/>
      <c r="E45" s="677"/>
      <c r="F45" s="678"/>
    </row>
    <row r="46" spans="1:6">
      <c r="A46" s="42"/>
      <c r="B46" s="42"/>
      <c r="C46" s="42"/>
      <c r="D46" s="42"/>
      <c r="E46" s="43"/>
      <c r="F46" s="42"/>
    </row>
    <row r="47" spans="1:6">
      <c r="A47" s="24" t="s">
        <v>791</v>
      </c>
    </row>
    <row r="48" spans="1:6">
      <c r="A48" s="675" t="s">
        <v>792</v>
      </c>
      <c r="B48" s="675"/>
      <c r="C48" s="675"/>
      <c r="D48" s="675"/>
      <c r="E48" s="675"/>
      <c r="F48" s="675"/>
    </row>
    <row r="49" spans="1:6">
      <c r="A49" s="675" t="s">
        <v>793</v>
      </c>
      <c r="B49" s="675"/>
      <c r="C49" s="675"/>
      <c r="D49" s="675"/>
      <c r="E49" s="675"/>
      <c r="F49" s="675"/>
    </row>
    <row r="50" spans="1:6">
      <c r="A50" s="675" t="s">
        <v>794</v>
      </c>
      <c r="B50" s="675"/>
      <c r="C50" s="675"/>
      <c r="D50" s="675"/>
      <c r="E50" s="675"/>
      <c r="F50" s="675"/>
    </row>
    <row r="51" spans="1:6">
      <c r="A51" s="675" t="s">
        <v>795</v>
      </c>
      <c r="B51" s="675"/>
      <c r="C51" s="675"/>
      <c r="D51" s="675"/>
      <c r="E51" s="675"/>
      <c r="F51" s="675"/>
    </row>
    <row r="52" spans="1:6">
      <c r="A52" s="675" t="s">
        <v>796</v>
      </c>
      <c r="B52" s="675"/>
      <c r="C52" s="675"/>
      <c r="D52" s="675"/>
      <c r="E52" s="675"/>
      <c r="F52" s="675"/>
    </row>
    <row r="53" spans="1:6">
      <c r="A53" s="675" t="s">
        <v>797</v>
      </c>
      <c r="B53" s="675"/>
      <c r="C53" s="675"/>
      <c r="D53" s="675"/>
      <c r="E53" s="675"/>
      <c r="F53" s="675"/>
    </row>
    <row r="54" spans="1:6">
      <c r="A54" s="675" t="s">
        <v>798</v>
      </c>
      <c r="B54" s="675"/>
      <c r="C54" s="675"/>
      <c r="D54" s="675"/>
      <c r="E54" s="675"/>
      <c r="F54" s="675"/>
    </row>
  </sheetData>
  <mergeCells count="15">
    <mergeCell ref="A1:B1"/>
    <mergeCell ref="C1:D1"/>
    <mergeCell ref="C2:D2"/>
    <mergeCell ref="C3:D3"/>
    <mergeCell ref="A44:B44"/>
    <mergeCell ref="C44:F44"/>
    <mergeCell ref="A52:F52"/>
    <mergeCell ref="A53:F53"/>
    <mergeCell ref="A54:F54"/>
    <mergeCell ref="A45:B45"/>
    <mergeCell ref="C45:F45"/>
    <mergeCell ref="A48:F48"/>
    <mergeCell ref="A49:F49"/>
    <mergeCell ref="A50:F50"/>
    <mergeCell ref="A51:F51"/>
  </mergeCells>
  <phoneticPr fontId="28"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F54"/>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754</v>
      </c>
      <c r="B1" s="659"/>
      <c r="C1" s="659" t="s">
        <v>799</v>
      </c>
      <c r="D1" s="659"/>
      <c r="E1" s="98" t="s">
        <v>284</v>
      </c>
      <c r="F1" s="98" t="s">
        <v>800</v>
      </c>
    </row>
    <row r="2" spans="1:6">
      <c r="A2" s="70" t="s">
        <v>801</v>
      </c>
      <c r="B2" s="71"/>
      <c r="C2" s="660" t="s">
        <v>287</v>
      </c>
      <c r="D2" s="661"/>
      <c r="E2" s="72"/>
      <c r="F2" s="73"/>
    </row>
    <row r="3" spans="1:6">
      <c r="A3" s="74" t="s">
        <v>288</v>
      </c>
      <c r="B3" s="75"/>
      <c r="C3" s="662" t="s">
        <v>755</v>
      </c>
      <c r="D3" s="663"/>
      <c r="E3" s="72"/>
      <c r="F3" s="73"/>
    </row>
    <row r="4" spans="1:6">
      <c r="A4" s="31" t="s">
        <v>291</v>
      </c>
      <c r="B4" s="32"/>
      <c r="C4" s="31"/>
      <c r="D4" s="75"/>
      <c r="E4" s="72"/>
      <c r="F4" s="73"/>
    </row>
    <row r="5" spans="1:6">
      <c r="A5" s="31"/>
      <c r="B5" s="32" t="s">
        <v>292</v>
      </c>
      <c r="C5" s="53" t="s">
        <v>802</v>
      </c>
      <c r="D5" s="32"/>
      <c r="E5" s="72"/>
      <c r="F5" s="73" t="s">
        <v>1345</v>
      </c>
    </row>
    <row r="6" spans="1:6">
      <c r="A6" s="31"/>
      <c r="B6" s="32" t="s">
        <v>294</v>
      </c>
      <c r="C6" s="74" t="s">
        <v>803</v>
      </c>
      <c r="D6" s="32"/>
      <c r="E6" s="72"/>
      <c r="F6" s="85"/>
    </row>
    <row r="7" spans="1:6">
      <c r="A7" s="31"/>
      <c r="B7" s="32" t="s">
        <v>296</v>
      </c>
      <c r="C7" s="74">
        <v>104</v>
      </c>
      <c r="D7" s="32" t="s">
        <v>10</v>
      </c>
      <c r="E7" s="72"/>
      <c r="F7" s="85" t="s">
        <v>804</v>
      </c>
    </row>
    <row r="8" spans="1:6" ht="31.5">
      <c r="A8" s="31"/>
      <c r="B8" s="32" t="s">
        <v>805</v>
      </c>
      <c r="C8" s="74">
        <v>5000</v>
      </c>
      <c r="D8" s="32" t="s">
        <v>12</v>
      </c>
      <c r="E8" s="72">
        <v>6</v>
      </c>
      <c r="F8" s="73" t="s">
        <v>806</v>
      </c>
    </row>
    <row r="9" spans="1:6">
      <c r="A9" s="31"/>
      <c r="B9" s="32" t="s">
        <v>807</v>
      </c>
      <c r="C9" s="74">
        <v>26494</v>
      </c>
      <c r="D9" s="32" t="s">
        <v>15</v>
      </c>
      <c r="E9" s="72">
        <v>1</v>
      </c>
      <c r="F9" s="73" t="s">
        <v>808</v>
      </c>
    </row>
    <row r="10" spans="1:6">
      <c r="A10" s="31"/>
      <c r="B10" s="32" t="s">
        <v>301</v>
      </c>
      <c r="C10" s="74">
        <v>1271</v>
      </c>
      <c r="D10" s="32"/>
      <c r="E10" s="72">
        <v>3</v>
      </c>
      <c r="F10" s="73"/>
    </row>
    <row r="11" spans="1:6">
      <c r="A11" s="31"/>
      <c r="B11" s="32" t="s">
        <v>809</v>
      </c>
      <c r="C11" s="74">
        <v>87</v>
      </c>
      <c r="D11" s="32"/>
      <c r="E11" s="72">
        <v>3</v>
      </c>
      <c r="F11" s="73"/>
    </row>
    <row r="12" spans="1:6">
      <c r="A12" s="31"/>
      <c r="B12" s="32" t="s">
        <v>810</v>
      </c>
      <c r="C12" s="74">
        <v>3</v>
      </c>
      <c r="D12" s="32" t="s">
        <v>19</v>
      </c>
      <c r="E12" s="72" t="s">
        <v>304</v>
      </c>
      <c r="F12" s="73"/>
    </row>
    <row r="13" spans="1:6">
      <c r="A13" s="31"/>
      <c r="B13" s="32" t="s">
        <v>305</v>
      </c>
      <c r="C13" s="74">
        <v>3</v>
      </c>
      <c r="D13" s="32" t="s">
        <v>21</v>
      </c>
      <c r="E13" s="72" t="s">
        <v>304</v>
      </c>
      <c r="F13" s="73"/>
    </row>
    <row r="14" spans="1:6" ht="47.25">
      <c r="A14" s="31"/>
      <c r="B14" s="32" t="s">
        <v>306</v>
      </c>
      <c r="C14" s="74">
        <v>1500</v>
      </c>
      <c r="D14" s="32" t="s">
        <v>24</v>
      </c>
      <c r="E14" s="72">
        <v>6</v>
      </c>
      <c r="F14" s="73" t="s">
        <v>811</v>
      </c>
    </row>
    <row r="15" spans="1:6">
      <c r="A15" s="31"/>
      <c r="B15" s="32"/>
      <c r="C15" s="74"/>
      <c r="D15" s="32"/>
      <c r="E15" s="72"/>
      <c r="F15" s="73"/>
    </row>
    <row r="16" spans="1:6">
      <c r="A16" s="31" t="s">
        <v>307</v>
      </c>
      <c r="B16" s="32"/>
      <c r="C16" s="74"/>
      <c r="D16" s="32"/>
      <c r="E16" s="72"/>
      <c r="F16" s="73"/>
    </row>
    <row r="17" spans="1:6">
      <c r="A17" s="31"/>
      <c r="B17" s="32" t="s">
        <v>308</v>
      </c>
      <c r="C17" s="74">
        <v>5907</v>
      </c>
      <c r="D17" s="32" t="s">
        <v>28</v>
      </c>
      <c r="E17" s="72">
        <v>1</v>
      </c>
      <c r="F17" s="73" t="s">
        <v>812</v>
      </c>
    </row>
    <row r="18" spans="1:6">
      <c r="A18" s="31"/>
      <c r="B18" s="32" t="s">
        <v>309</v>
      </c>
      <c r="C18" s="74">
        <v>8</v>
      </c>
      <c r="D18" s="32" t="s">
        <v>31</v>
      </c>
      <c r="E18" s="72">
        <v>1</v>
      </c>
      <c r="F18" s="73" t="s">
        <v>813</v>
      </c>
    </row>
    <row r="19" spans="1:6">
      <c r="A19" s="31"/>
      <c r="B19" s="35" t="s">
        <v>814</v>
      </c>
      <c r="C19" s="74">
        <v>6.15</v>
      </c>
      <c r="D19" s="32" t="s">
        <v>31</v>
      </c>
      <c r="E19" s="72">
        <v>2</v>
      </c>
      <c r="F19" s="174" t="s">
        <v>815</v>
      </c>
    </row>
    <row r="20" spans="1:6">
      <c r="A20" s="31"/>
      <c r="B20" s="35" t="s">
        <v>313</v>
      </c>
      <c r="C20" s="74">
        <v>0</v>
      </c>
      <c r="D20" s="32" t="s">
        <v>35</v>
      </c>
      <c r="E20" s="72"/>
      <c r="F20" s="73" t="s">
        <v>771</v>
      </c>
    </row>
    <row r="21" spans="1:6">
      <c r="A21" s="31"/>
      <c r="B21" s="35" t="s">
        <v>772</v>
      </c>
      <c r="C21" s="74">
        <v>0</v>
      </c>
      <c r="D21" s="32" t="s">
        <v>28</v>
      </c>
      <c r="E21" s="72"/>
      <c r="F21" s="73" t="s">
        <v>778</v>
      </c>
    </row>
    <row r="22" spans="1:6">
      <c r="A22" s="31"/>
      <c r="B22" s="35" t="s">
        <v>816</v>
      </c>
      <c r="C22" s="74">
        <v>0</v>
      </c>
      <c r="D22" s="32" t="s">
        <v>39</v>
      </c>
      <c r="E22" s="72"/>
      <c r="F22" s="73" t="s">
        <v>771</v>
      </c>
    </row>
    <row r="23" spans="1:6">
      <c r="A23" s="31"/>
      <c r="B23" s="35" t="s">
        <v>817</v>
      </c>
      <c r="C23" s="74">
        <v>0</v>
      </c>
      <c r="D23" s="32" t="s">
        <v>41</v>
      </c>
      <c r="E23" s="72"/>
      <c r="F23" s="73"/>
    </row>
    <row r="24" spans="1:6">
      <c r="A24" s="31"/>
      <c r="B24" s="35" t="s">
        <v>318</v>
      </c>
      <c r="C24" s="74">
        <v>0</v>
      </c>
      <c r="D24" s="32" t="s">
        <v>41</v>
      </c>
      <c r="E24" s="72"/>
      <c r="F24" s="73" t="s">
        <v>818</v>
      </c>
    </row>
    <row r="25" spans="1:6">
      <c r="A25" s="31"/>
      <c r="B25" s="32" t="s">
        <v>319</v>
      </c>
      <c r="C25" s="74">
        <v>0.77</v>
      </c>
      <c r="D25" s="32" t="s">
        <v>41</v>
      </c>
      <c r="E25" s="72">
        <v>2</v>
      </c>
      <c r="F25" s="73" t="s">
        <v>819</v>
      </c>
    </row>
    <row r="26" spans="1:6">
      <c r="A26" s="31"/>
      <c r="B26" s="32" t="s">
        <v>320</v>
      </c>
      <c r="C26" s="74">
        <v>0</v>
      </c>
      <c r="D26" s="32" t="s">
        <v>41</v>
      </c>
      <c r="E26" s="72"/>
      <c r="F26" s="73" t="s">
        <v>771</v>
      </c>
    </row>
    <row r="27" spans="1:6">
      <c r="A27" s="31"/>
      <c r="B27" s="32"/>
      <c r="C27" s="74"/>
      <c r="D27" s="32"/>
      <c r="E27" s="72"/>
      <c r="F27" s="73"/>
    </row>
    <row r="28" spans="1:6">
      <c r="A28" s="31" t="s">
        <v>322</v>
      </c>
      <c r="B28" s="32"/>
      <c r="C28" s="74"/>
      <c r="D28" s="32"/>
      <c r="E28" s="72"/>
      <c r="F28" s="73"/>
    </row>
    <row r="29" spans="1:6">
      <c r="A29" s="31"/>
      <c r="B29" s="32" t="s">
        <v>779</v>
      </c>
      <c r="C29" s="74"/>
      <c r="D29" s="32" t="s">
        <v>48</v>
      </c>
      <c r="E29" s="72"/>
      <c r="F29" s="73"/>
    </row>
    <row r="30" spans="1:6">
      <c r="A30" s="31"/>
      <c r="B30" s="35" t="s">
        <v>324</v>
      </c>
      <c r="C30" s="74"/>
      <c r="D30" s="32" t="s">
        <v>50</v>
      </c>
      <c r="E30" s="72">
        <v>7</v>
      </c>
      <c r="F30" s="73" t="s">
        <v>820</v>
      </c>
    </row>
    <row r="31" spans="1:6">
      <c r="A31" s="31"/>
      <c r="B31" s="35" t="s">
        <v>325</v>
      </c>
      <c r="C31" s="74"/>
      <c r="D31" s="32" t="s">
        <v>50</v>
      </c>
      <c r="E31" s="72"/>
      <c r="F31" s="73"/>
    </row>
    <row r="32" spans="1:6">
      <c r="A32" s="31"/>
      <c r="B32" s="35" t="s">
        <v>781</v>
      </c>
      <c r="C32" s="74"/>
      <c r="D32" s="32" t="s">
        <v>41</v>
      </c>
      <c r="E32" s="72"/>
      <c r="F32" s="73"/>
    </row>
    <row r="33" spans="1:6">
      <c r="A33" s="74"/>
      <c r="B33" s="75"/>
      <c r="C33" s="74"/>
      <c r="D33" s="75"/>
      <c r="E33" s="72"/>
      <c r="F33" s="73"/>
    </row>
    <row r="34" spans="1:6">
      <c r="A34" s="31" t="s">
        <v>782</v>
      </c>
      <c r="B34" s="32"/>
      <c r="C34" s="74"/>
      <c r="D34" s="32"/>
      <c r="E34" s="72"/>
      <c r="F34" s="73"/>
    </row>
    <row r="35" spans="1:6">
      <c r="A35" s="31"/>
      <c r="B35" s="32" t="s">
        <v>783</v>
      </c>
      <c r="C35" s="74">
        <v>36.799999999999997</v>
      </c>
      <c r="D35" s="32" t="s">
        <v>56</v>
      </c>
      <c r="E35" s="72"/>
      <c r="F35" s="73" t="s">
        <v>784</v>
      </c>
    </row>
    <row r="36" spans="1:6">
      <c r="A36" s="31"/>
      <c r="B36" s="35" t="s">
        <v>821</v>
      </c>
      <c r="C36" s="74"/>
      <c r="D36" s="32"/>
      <c r="E36" s="72"/>
      <c r="F36" s="73"/>
    </row>
    <row r="37" spans="1:6" ht="47.25">
      <c r="A37" s="31"/>
      <c r="B37" s="32"/>
      <c r="C37" s="74">
        <v>0.8</v>
      </c>
      <c r="D37" s="32" t="s">
        <v>59</v>
      </c>
      <c r="E37" s="72">
        <v>5</v>
      </c>
      <c r="F37" s="73" t="s">
        <v>822</v>
      </c>
    </row>
    <row r="38" spans="1:6">
      <c r="A38" s="31"/>
      <c r="B38" s="47"/>
      <c r="C38" s="74">
        <v>2</v>
      </c>
      <c r="D38" s="32" t="s">
        <v>59</v>
      </c>
      <c r="E38" s="72"/>
      <c r="F38" s="73"/>
    </row>
    <row r="39" spans="1:6">
      <c r="A39" s="31"/>
      <c r="B39" s="48"/>
      <c r="C39" s="74">
        <v>55</v>
      </c>
      <c r="D39" s="32" t="s">
        <v>59</v>
      </c>
      <c r="E39" s="72"/>
      <c r="F39" s="73"/>
    </row>
    <row r="40" spans="1:6">
      <c r="A40" s="31"/>
      <c r="B40" s="48"/>
      <c r="C40" s="74">
        <v>15</v>
      </c>
      <c r="D40" s="32" t="s">
        <v>59</v>
      </c>
      <c r="E40" s="72"/>
      <c r="F40" s="73"/>
    </row>
    <row r="41" spans="1:6">
      <c r="A41" s="31"/>
      <c r="B41" s="48"/>
      <c r="C41" s="74">
        <v>15</v>
      </c>
      <c r="D41" s="32" t="s">
        <v>59</v>
      </c>
      <c r="E41" s="72"/>
      <c r="F41" s="73"/>
    </row>
    <row r="42" spans="1:6">
      <c r="A42" s="31"/>
      <c r="B42" s="32"/>
      <c r="C42" s="74">
        <v>12.2</v>
      </c>
      <c r="D42" s="32" t="s">
        <v>59</v>
      </c>
      <c r="E42" s="72"/>
      <c r="F42" s="73"/>
    </row>
    <row r="43" spans="1:6">
      <c r="A43" s="31"/>
      <c r="B43" s="32"/>
      <c r="C43" s="74">
        <v>0</v>
      </c>
      <c r="D43" s="32" t="s">
        <v>59</v>
      </c>
      <c r="E43" s="72"/>
      <c r="F43" s="73"/>
    </row>
    <row r="44" spans="1:6">
      <c r="A44" s="664" t="s">
        <v>823</v>
      </c>
      <c r="B44" s="664"/>
      <c r="C44" s="685" t="s">
        <v>824</v>
      </c>
      <c r="D44" s="666"/>
      <c r="E44" s="666"/>
      <c r="F44" s="667"/>
    </row>
    <row r="45" spans="1:6">
      <c r="A45" s="664" t="s">
        <v>825</v>
      </c>
      <c r="B45" s="664"/>
      <c r="C45" s="685" t="s">
        <v>826</v>
      </c>
      <c r="D45" s="666"/>
      <c r="E45" s="666"/>
      <c r="F45" s="667"/>
    </row>
    <row r="46" spans="1:6">
      <c r="A46" s="77"/>
      <c r="B46" s="77"/>
      <c r="C46" s="77"/>
      <c r="D46" s="77"/>
      <c r="E46" s="101"/>
      <c r="F46" s="77"/>
    </row>
    <row r="47" spans="1:6">
      <c r="A47" s="69" t="s">
        <v>827</v>
      </c>
    </row>
    <row r="48" spans="1:6">
      <c r="A48" s="664" t="s">
        <v>828</v>
      </c>
      <c r="B48" s="664"/>
      <c r="C48" s="664"/>
      <c r="D48" s="664"/>
      <c r="E48" s="664"/>
      <c r="F48" s="664"/>
    </row>
    <row r="49" spans="1:6">
      <c r="A49" s="664" t="s">
        <v>829</v>
      </c>
      <c r="B49" s="664"/>
      <c r="C49" s="664"/>
      <c r="D49" s="664"/>
      <c r="E49" s="664"/>
      <c r="F49" s="664"/>
    </row>
    <row r="50" spans="1:6">
      <c r="A50" s="664" t="s">
        <v>830</v>
      </c>
      <c r="B50" s="664"/>
      <c r="C50" s="664"/>
      <c r="D50" s="664"/>
      <c r="E50" s="664"/>
      <c r="F50" s="664"/>
    </row>
    <row r="51" spans="1:6">
      <c r="A51" s="664" t="s">
        <v>831</v>
      </c>
      <c r="B51" s="664"/>
      <c r="C51" s="664"/>
      <c r="D51" s="664"/>
      <c r="E51" s="664"/>
      <c r="F51" s="664"/>
    </row>
    <row r="52" spans="1:6">
      <c r="A52" s="664" t="s">
        <v>832</v>
      </c>
      <c r="B52" s="664"/>
      <c r="C52" s="664"/>
      <c r="D52" s="664"/>
      <c r="E52" s="664"/>
      <c r="F52" s="664"/>
    </row>
    <row r="53" spans="1:6">
      <c r="A53" s="664" t="s">
        <v>797</v>
      </c>
      <c r="B53" s="664"/>
      <c r="C53" s="664"/>
      <c r="D53" s="664"/>
      <c r="E53" s="664"/>
      <c r="F53" s="664"/>
    </row>
    <row r="54" spans="1:6">
      <c r="A54" s="664" t="s">
        <v>798</v>
      </c>
      <c r="B54" s="664"/>
      <c r="C54" s="664"/>
      <c r="D54" s="664"/>
      <c r="E54" s="664"/>
      <c r="F54" s="664"/>
    </row>
  </sheetData>
  <mergeCells count="15">
    <mergeCell ref="A1:B1"/>
    <mergeCell ref="C1:D1"/>
    <mergeCell ref="C2:D2"/>
    <mergeCell ref="C3:D3"/>
    <mergeCell ref="A44:B44"/>
    <mergeCell ref="C44:F44"/>
    <mergeCell ref="A52:F52"/>
    <mergeCell ref="A53:F53"/>
    <mergeCell ref="A54:F54"/>
    <mergeCell ref="A45:B45"/>
    <mergeCell ref="C45:F45"/>
    <mergeCell ref="A48:F48"/>
    <mergeCell ref="A49:F49"/>
    <mergeCell ref="A50:F50"/>
    <mergeCell ref="A51:F51"/>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F53"/>
  <sheetViews>
    <sheetView workbookViewId="0">
      <selection sqref="A1:B1"/>
    </sheetView>
  </sheetViews>
  <sheetFormatPr defaultColWidth="9" defaultRowHeight="15.75"/>
  <cols>
    <col min="1" max="1" width="5.42578125" style="24" customWidth="1"/>
    <col min="2" max="2" width="31.42578125" style="44" customWidth="1"/>
    <col min="3" max="3" width="9" style="44"/>
    <col min="4" max="4" width="15" style="44" customWidth="1"/>
    <col min="5" max="5" width="9" style="97"/>
    <col min="6" max="6" width="60.85546875" style="44" customWidth="1"/>
    <col min="7" max="16384" width="9" style="24"/>
  </cols>
  <sheetData>
    <row r="1" spans="1:6">
      <c r="A1" s="674" t="s">
        <v>1391</v>
      </c>
      <c r="B1" s="674"/>
      <c r="C1" s="674" t="s">
        <v>337</v>
      </c>
      <c r="D1" s="674"/>
      <c r="E1" s="96" t="s">
        <v>338</v>
      </c>
      <c r="F1" s="96" t="s">
        <v>339</v>
      </c>
    </row>
    <row r="2" spans="1:6">
      <c r="A2" s="25" t="s">
        <v>286</v>
      </c>
      <c r="B2" s="26"/>
      <c r="C2" s="679" t="s">
        <v>340</v>
      </c>
      <c r="D2" s="680"/>
      <c r="E2" s="27"/>
      <c r="F2" s="28"/>
    </row>
    <row r="3" spans="1:6" ht="31.5">
      <c r="A3" s="29" t="s">
        <v>341</v>
      </c>
      <c r="B3" s="30"/>
      <c r="C3" s="681" t="s">
        <v>342</v>
      </c>
      <c r="D3" s="682"/>
      <c r="E3" s="27"/>
      <c r="F3" s="28" t="s">
        <v>343</v>
      </c>
    </row>
    <row r="4" spans="1:6">
      <c r="A4" s="31" t="s">
        <v>291</v>
      </c>
      <c r="B4" s="32"/>
      <c r="C4" s="31"/>
      <c r="D4" s="30"/>
      <c r="E4" s="27"/>
      <c r="F4" s="28"/>
    </row>
    <row r="5" spans="1:6">
      <c r="A5" s="31"/>
      <c r="B5" s="32" t="s">
        <v>344</v>
      </c>
      <c r="C5" s="29" t="s">
        <v>345</v>
      </c>
      <c r="D5" s="32"/>
      <c r="E5" s="27"/>
      <c r="F5" s="28"/>
    </row>
    <row r="6" spans="1:6">
      <c r="A6" s="31"/>
      <c r="B6" s="32" t="s">
        <v>346</v>
      </c>
      <c r="C6" s="29" t="s">
        <v>347</v>
      </c>
      <c r="D6" s="32"/>
      <c r="E6" s="27"/>
      <c r="F6" s="28"/>
    </row>
    <row r="7" spans="1:6">
      <c r="A7" s="31"/>
      <c r="B7" s="32" t="s">
        <v>348</v>
      </c>
      <c r="C7" s="29">
        <v>103</v>
      </c>
      <c r="D7" s="32" t="s">
        <v>10</v>
      </c>
      <c r="E7" s="27">
        <v>2</v>
      </c>
      <c r="F7" s="28" t="s">
        <v>299</v>
      </c>
    </row>
    <row r="8" spans="1:6">
      <c r="A8" s="31"/>
      <c r="B8" s="32" t="s">
        <v>298</v>
      </c>
      <c r="C8" s="29">
        <v>779</v>
      </c>
      <c r="D8" s="32" t="s">
        <v>12</v>
      </c>
      <c r="E8" s="27">
        <v>2</v>
      </c>
      <c r="F8" s="28" t="s">
        <v>349</v>
      </c>
    </row>
    <row r="9" spans="1:6">
      <c r="A9" s="31"/>
      <c r="B9" s="32" t="s">
        <v>300</v>
      </c>
      <c r="C9" s="29">
        <v>64245</v>
      </c>
      <c r="D9" s="32" t="s">
        <v>15</v>
      </c>
      <c r="E9" s="27">
        <v>1</v>
      </c>
      <c r="F9" s="28"/>
    </row>
    <row r="10" spans="1:6">
      <c r="A10" s="31"/>
      <c r="B10" s="32" t="s">
        <v>301</v>
      </c>
      <c r="C10" s="29">
        <v>5135</v>
      </c>
      <c r="D10" s="32"/>
      <c r="E10" s="27">
        <v>1</v>
      </c>
      <c r="F10" s="28"/>
    </row>
    <row r="11" spans="1:6">
      <c r="A11" s="31"/>
      <c r="B11" s="32" t="s">
        <v>302</v>
      </c>
      <c r="C11" s="29">
        <v>1090</v>
      </c>
      <c r="D11" s="32"/>
      <c r="E11" s="27">
        <v>1</v>
      </c>
      <c r="F11" s="28"/>
    </row>
    <row r="12" spans="1:6">
      <c r="A12" s="31"/>
      <c r="B12" s="32" t="s">
        <v>350</v>
      </c>
      <c r="C12" s="29">
        <v>2.7749999999999999</v>
      </c>
      <c r="D12" s="32" t="s">
        <v>19</v>
      </c>
      <c r="E12" s="27"/>
      <c r="F12" s="28" t="s">
        <v>304</v>
      </c>
    </row>
    <row r="13" spans="1:6">
      <c r="A13" s="31"/>
      <c r="B13" s="32" t="s">
        <v>351</v>
      </c>
      <c r="C13" s="29">
        <v>3</v>
      </c>
      <c r="D13" s="32" t="s">
        <v>21</v>
      </c>
      <c r="E13" s="27"/>
      <c r="F13" s="28" t="s">
        <v>352</v>
      </c>
    </row>
    <row r="14" spans="1:6">
      <c r="A14" s="31"/>
      <c r="B14" s="32" t="s">
        <v>306</v>
      </c>
      <c r="C14" s="29">
        <v>167</v>
      </c>
      <c r="D14" s="32" t="s">
        <v>24</v>
      </c>
      <c r="E14" s="27"/>
      <c r="F14" s="28" t="s">
        <v>304</v>
      </c>
    </row>
    <row r="15" spans="1:6">
      <c r="A15" s="31"/>
      <c r="B15" s="32"/>
      <c r="C15" s="29"/>
      <c r="D15" s="32"/>
      <c r="E15" s="27"/>
      <c r="F15" s="28"/>
    </row>
    <row r="16" spans="1:6">
      <c r="A16" s="31" t="s">
        <v>353</v>
      </c>
      <c r="B16" s="32"/>
      <c r="C16" s="29"/>
      <c r="D16" s="32"/>
      <c r="E16" s="27"/>
      <c r="F16" s="28"/>
    </row>
    <row r="17" spans="1:6">
      <c r="A17" s="31"/>
      <c r="B17" s="32" t="s">
        <v>308</v>
      </c>
      <c r="C17" s="29">
        <v>382</v>
      </c>
      <c r="D17" s="32" t="s">
        <v>28</v>
      </c>
      <c r="E17" s="27">
        <v>1</v>
      </c>
      <c r="F17" s="28" t="s">
        <v>1112</v>
      </c>
    </row>
    <row r="18" spans="1:6" ht="31.5">
      <c r="A18" s="31"/>
      <c r="B18" s="32" t="s">
        <v>309</v>
      </c>
      <c r="C18" s="29">
        <v>13.197603235987913</v>
      </c>
      <c r="D18" s="32" t="s">
        <v>31</v>
      </c>
      <c r="E18" s="27">
        <v>1</v>
      </c>
      <c r="F18" s="28" t="s">
        <v>310</v>
      </c>
    </row>
    <row r="19" spans="1:6" ht="31.5">
      <c r="A19" s="31"/>
      <c r="B19" s="35" t="s">
        <v>354</v>
      </c>
      <c r="C19" s="29">
        <v>10.893360721670293</v>
      </c>
      <c r="D19" s="32" t="s">
        <v>31</v>
      </c>
      <c r="E19" s="27">
        <v>1</v>
      </c>
      <c r="F19" s="28" t="s">
        <v>312</v>
      </c>
    </row>
    <row r="20" spans="1:6">
      <c r="A20" s="31"/>
      <c r="B20" s="35" t="s">
        <v>355</v>
      </c>
      <c r="C20" s="29">
        <v>0</v>
      </c>
      <c r="D20" s="32" t="s">
        <v>35</v>
      </c>
      <c r="E20" s="27"/>
      <c r="F20" s="28"/>
    </row>
    <row r="21" spans="1:6">
      <c r="A21" s="31"/>
      <c r="B21" s="35" t="s">
        <v>314</v>
      </c>
      <c r="C21" s="29">
        <v>0</v>
      </c>
      <c r="D21" s="32" t="s">
        <v>28</v>
      </c>
      <c r="E21" s="27"/>
      <c r="F21" s="28"/>
    </row>
    <row r="22" spans="1:6" ht="31.5">
      <c r="A22" s="31"/>
      <c r="B22" s="35" t="s">
        <v>315</v>
      </c>
      <c r="C22" s="29">
        <v>2.8120322233056605</v>
      </c>
      <c r="D22" s="32" t="s">
        <v>39</v>
      </c>
      <c r="E22" s="27">
        <v>1</v>
      </c>
      <c r="F22" s="28" t="s">
        <v>316</v>
      </c>
    </row>
    <row r="23" spans="1:6">
      <c r="A23" s="31"/>
      <c r="B23" s="35" t="s">
        <v>356</v>
      </c>
      <c r="C23" s="29"/>
      <c r="D23" s="32" t="s">
        <v>41</v>
      </c>
      <c r="E23" s="27"/>
      <c r="F23" s="28"/>
    </row>
    <row r="24" spans="1:6">
      <c r="A24" s="31"/>
      <c r="B24" s="35" t="s">
        <v>318</v>
      </c>
      <c r="C24" s="29"/>
      <c r="D24" s="32" t="s">
        <v>41</v>
      </c>
      <c r="E24" s="27"/>
      <c r="F24" s="28"/>
    </row>
    <row r="25" spans="1:6">
      <c r="A25" s="31"/>
      <c r="B25" s="32" t="s">
        <v>319</v>
      </c>
      <c r="C25" s="46">
        <v>0.82540447131837613</v>
      </c>
      <c r="D25" s="32" t="s">
        <v>41</v>
      </c>
      <c r="E25" s="27">
        <v>1</v>
      </c>
      <c r="F25" s="28"/>
    </row>
    <row r="26" spans="1:6" ht="94.5">
      <c r="A26" s="31"/>
      <c r="B26" s="32" t="s">
        <v>357</v>
      </c>
      <c r="C26" s="46">
        <v>0.1440667230848825</v>
      </c>
      <c r="D26" s="32" t="s">
        <v>41</v>
      </c>
      <c r="E26" s="27">
        <v>3</v>
      </c>
      <c r="F26" s="28" t="s">
        <v>358</v>
      </c>
    </row>
    <row r="27" spans="1:6">
      <c r="A27" s="31"/>
      <c r="B27" s="32"/>
      <c r="C27" s="29"/>
      <c r="D27" s="32"/>
      <c r="E27" s="27"/>
      <c r="F27" s="28"/>
    </row>
    <row r="28" spans="1:6">
      <c r="A28" s="31" t="s">
        <v>322</v>
      </c>
      <c r="B28" s="32"/>
      <c r="C28" s="29"/>
      <c r="D28" s="32"/>
      <c r="E28" s="27"/>
      <c r="F28" s="28"/>
    </row>
    <row r="29" spans="1:6">
      <c r="A29" s="31"/>
      <c r="B29" s="32" t="s">
        <v>323</v>
      </c>
      <c r="C29" s="29"/>
      <c r="D29" s="32" t="s">
        <v>48</v>
      </c>
      <c r="E29" s="27"/>
      <c r="F29" s="28"/>
    </row>
    <row r="30" spans="1:6">
      <c r="A30" s="31"/>
      <c r="B30" s="35" t="s">
        <v>324</v>
      </c>
      <c r="C30" s="29"/>
      <c r="D30" s="32" t="s">
        <v>50</v>
      </c>
      <c r="E30" s="27"/>
      <c r="F30" s="28"/>
    </row>
    <row r="31" spans="1:6">
      <c r="A31" s="31"/>
      <c r="B31" s="35" t="s">
        <v>325</v>
      </c>
      <c r="C31" s="29"/>
      <c r="D31" s="32" t="s">
        <v>50</v>
      </c>
      <c r="E31" s="27"/>
      <c r="F31" s="28"/>
    </row>
    <row r="32" spans="1:6">
      <c r="A32" s="31"/>
      <c r="B32" s="35" t="s">
        <v>326</v>
      </c>
      <c r="C32" s="29"/>
      <c r="D32" s="32" t="s">
        <v>41</v>
      </c>
      <c r="E32" s="27"/>
      <c r="F32" s="28"/>
    </row>
    <row r="33" spans="1:6">
      <c r="A33" s="29"/>
      <c r="B33" s="30"/>
      <c r="C33" s="29"/>
      <c r="D33" s="30"/>
      <c r="E33" s="27"/>
      <c r="F33" s="28"/>
    </row>
    <row r="34" spans="1:6">
      <c r="A34" s="31" t="s">
        <v>359</v>
      </c>
      <c r="B34" s="32"/>
      <c r="C34" s="29"/>
      <c r="D34" s="32"/>
      <c r="E34" s="27"/>
      <c r="F34" s="28"/>
    </row>
    <row r="35" spans="1:6">
      <c r="A35" s="31"/>
      <c r="B35" s="32" t="s">
        <v>360</v>
      </c>
      <c r="C35" s="29">
        <v>15</v>
      </c>
      <c r="D35" s="32" t="s">
        <v>56</v>
      </c>
      <c r="E35" s="27">
        <v>2</v>
      </c>
      <c r="F35" s="28" t="s">
        <v>361</v>
      </c>
    </row>
    <row r="36" spans="1:6">
      <c r="A36" s="31"/>
      <c r="B36" s="35" t="s">
        <v>362</v>
      </c>
      <c r="C36" s="29"/>
      <c r="D36" s="32"/>
      <c r="E36" s="27"/>
      <c r="F36" s="28"/>
    </row>
    <row r="37" spans="1:6">
      <c r="A37" s="31"/>
      <c r="B37" s="32"/>
      <c r="C37" s="29"/>
      <c r="D37" s="32" t="s">
        <v>59</v>
      </c>
      <c r="E37" s="27"/>
      <c r="F37" s="28"/>
    </row>
    <row r="38" spans="1:6">
      <c r="A38" s="31"/>
      <c r="B38" s="47"/>
      <c r="C38" s="29"/>
      <c r="D38" s="32" t="s">
        <v>59</v>
      </c>
      <c r="E38" s="27"/>
      <c r="F38" s="28"/>
    </row>
    <row r="39" spans="1:6">
      <c r="A39" s="31"/>
      <c r="B39" s="48"/>
      <c r="C39" s="29"/>
      <c r="D39" s="32" t="s">
        <v>59</v>
      </c>
      <c r="E39" s="27"/>
      <c r="F39" s="28"/>
    </row>
    <row r="40" spans="1:6">
      <c r="A40" s="31"/>
      <c r="B40" s="48"/>
      <c r="C40" s="29"/>
      <c r="D40" s="32" t="s">
        <v>59</v>
      </c>
      <c r="E40" s="27"/>
      <c r="F40" s="28"/>
    </row>
    <row r="41" spans="1:6">
      <c r="A41" s="31"/>
      <c r="B41" s="48"/>
      <c r="C41" s="29"/>
      <c r="D41" s="32" t="s">
        <v>59</v>
      </c>
      <c r="E41" s="27"/>
      <c r="F41" s="28"/>
    </row>
    <row r="42" spans="1:6">
      <c r="A42" s="31"/>
      <c r="B42" s="32"/>
      <c r="C42" s="29"/>
      <c r="D42" s="32" t="s">
        <v>59</v>
      </c>
      <c r="E42" s="27"/>
      <c r="F42" s="28"/>
    </row>
    <row r="43" spans="1:6">
      <c r="A43" s="31"/>
      <c r="B43" s="32"/>
      <c r="C43" s="29"/>
      <c r="D43" s="32" t="s">
        <v>59</v>
      </c>
      <c r="E43" s="27"/>
      <c r="F43" s="28"/>
    </row>
    <row r="44" spans="1:6">
      <c r="A44" s="675" t="s">
        <v>363</v>
      </c>
      <c r="B44" s="675"/>
      <c r="C44" s="688" t="s">
        <v>364</v>
      </c>
      <c r="D44" s="677"/>
      <c r="E44" s="677"/>
      <c r="F44" s="678"/>
    </row>
    <row r="45" spans="1:6">
      <c r="A45" s="675" t="s">
        <v>365</v>
      </c>
      <c r="B45" s="675"/>
      <c r="C45" s="688" t="s">
        <v>1626</v>
      </c>
      <c r="D45" s="677"/>
      <c r="E45" s="677"/>
      <c r="F45" s="678"/>
    </row>
    <row r="46" spans="1:6">
      <c r="A46" s="42"/>
      <c r="B46" s="42"/>
      <c r="C46" s="42"/>
      <c r="D46" s="42"/>
      <c r="E46" s="43"/>
      <c r="F46" s="42"/>
    </row>
    <row r="47" spans="1:6">
      <c r="A47" s="24" t="s">
        <v>366</v>
      </c>
    </row>
    <row r="48" spans="1:6">
      <c r="A48" s="675" t="s">
        <v>335</v>
      </c>
      <c r="B48" s="675"/>
      <c r="C48" s="675"/>
      <c r="D48" s="675"/>
      <c r="E48" s="675"/>
      <c r="F48" s="675"/>
    </row>
    <row r="49" spans="1:6">
      <c r="A49" s="675" t="s">
        <v>367</v>
      </c>
      <c r="B49" s="675"/>
      <c r="C49" s="675"/>
      <c r="D49" s="675"/>
      <c r="E49" s="675"/>
      <c r="F49" s="675"/>
    </row>
    <row r="50" spans="1:6">
      <c r="A50" s="675" t="s">
        <v>368</v>
      </c>
      <c r="B50" s="675"/>
      <c r="C50" s="675"/>
      <c r="D50" s="675"/>
      <c r="E50" s="675"/>
      <c r="F50" s="675"/>
    </row>
    <row r="51" spans="1:6">
      <c r="A51" s="770"/>
      <c r="B51" s="770"/>
      <c r="C51" s="770"/>
      <c r="D51" s="770"/>
      <c r="E51" s="770"/>
      <c r="F51" s="770"/>
    </row>
    <row r="52" spans="1:6">
      <c r="A52" s="770"/>
      <c r="B52" s="770"/>
      <c r="C52" s="770"/>
      <c r="D52" s="770"/>
      <c r="E52" s="770"/>
      <c r="F52" s="770"/>
    </row>
    <row r="53" spans="1:6">
      <c r="A53" s="770"/>
      <c r="B53" s="770"/>
      <c r="C53" s="770"/>
      <c r="D53" s="770"/>
      <c r="E53" s="770"/>
      <c r="F53" s="770"/>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61"/>
  <sheetViews>
    <sheetView workbookViewId="0">
      <selection sqref="A1:B1"/>
    </sheetView>
  </sheetViews>
  <sheetFormatPr defaultColWidth="9" defaultRowHeight="15.75"/>
  <cols>
    <col min="1" max="1" width="5.28515625" style="447" customWidth="1"/>
    <col min="2" max="2" width="31.28515625" style="448" customWidth="1"/>
    <col min="3" max="3" width="12.7109375" style="448" customWidth="1"/>
    <col min="4" max="4" width="15" style="448" customWidth="1"/>
    <col min="5" max="5" width="9" style="449"/>
    <col min="6" max="6" width="20" style="449" bestFit="1" customWidth="1"/>
    <col min="7" max="7" width="60.85546875" style="448" customWidth="1"/>
    <col min="8" max="16384" width="9" style="447"/>
  </cols>
  <sheetData>
    <row r="1" spans="1:7">
      <c r="A1" s="674" t="s">
        <v>2567</v>
      </c>
      <c r="B1" s="674"/>
      <c r="C1" s="674" t="s">
        <v>2568</v>
      </c>
      <c r="D1" s="674"/>
      <c r="E1" s="564" t="s">
        <v>2569</v>
      </c>
      <c r="F1" s="564" t="s">
        <v>1208</v>
      </c>
      <c r="G1" s="564" t="s">
        <v>2570</v>
      </c>
    </row>
    <row r="2" spans="1:7">
      <c r="A2" s="25" t="s">
        <v>2571</v>
      </c>
      <c r="B2" s="26"/>
      <c r="C2" s="679" t="s">
        <v>2572</v>
      </c>
      <c r="D2" s="680"/>
      <c r="E2" s="27"/>
      <c r="F2" s="27"/>
      <c r="G2" s="28"/>
    </row>
    <row r="3" spans="1:7" ht="94.5">
      <c r="A3" s="29" t="s">
        <v>2573</v>
      </c>
      <c r="B3" s="30"/>
      <c r="C3" s="681" t="s">
        <v>2574</v>
      </c>
      <c r="D3" s="682"/>
      <c r="E3" s="27" t="s">
        <v>2575</v>
      </c>
      <c r="F3" s="27"/>
      <c r="G3" s="565" t="s">
        <v>2576</v>
      </c>
    </row>
    <row r="4" spans="1:7">
      <c r="A4" s="31" t="s">
        <v>2577</v>
      </c>
      <c r="B4" s="32"/>
      <c r="C4" s="31"/>
      <c r="D4" s="30"/>
      <c r="E4" s="27"/>
      <c r="F4" s="27"/>
      <c r="G4" s="28"/>
    </row>
    <row r="5" spans="1:7">
      <c r="A5" s="31"/>
      <c r="B5" s="32" t="s">
        <v>2578</v>
      </c>
      <c r="C5" s="29" t="s">
        <v>2579</v>
      </c>
      <c r="D5" s="33"/>
      <c r="E5" s="27"/>
      <c r="F5" s="27"/>
      <c r="G5" s="28"/>
    </row>
    <row r="6" spans="1:7" ht="78.75">
      <c r="A6" s="31"/>
      <c r="B6" s="32" t="s">
        <v>2580</v>
      </c>
      <c r="C6" s="29" t="s">
        <v>2581</v>
      </c>
      <c r="D6" s="33"/>
      <c r="E6" s="27">
        <v>2</v>
      </c>
      <c r="F6" s="27"/>
      <c r="G6" s="565" t="s">
        <v>2582</v>
      </c>
    </row>
    <row r="7" spans="1:7" ht="47.25">
      <c r="A7" s="31"/>
      <c r="B7" s="32" t="s">
        <v>2583</v>
      </c>
      <c r="C7" s="29">
        <f>2016-1990+1</f>
        <v>27</v>
      </c>
      <c r="D7" s="33" t="s">
        <v>10</v>
      </c>
      <c r="E7" s="27">
        <v>2</v>
      </c>
      <c r="F7" s="27"/>
      <c r="G7" s="565" t="s">
        <v>2584</v>
      </c>
    </row>
    <row r="8" spans="1:7">
      <c r="A8" s="31"/>
      <c r="B8" s="32" t="s">
        <v>2585</v>
      </c>
      <c r="C8" s="566" t="s">
        <v>2586</v>
      </c>
      <c r="D8" s="33" t="s">
        <v>12</v>
      </c>
      <c r="E8" s="27">
        <v>6</v>
      </c>
      <c r="F8" s="27"/>
      <c r="G8" s="565" t="s">
        <v>2587</v>
      </c>
    </row>
    <row r="9" spans="1:7">
      <c r="A9" s="31"/>
      <c r="B9" s="32" t="s">
        <v>2588</v>
      </c>
      <c r="C9" s="566">
        <v>60000</v>
      </c>
      <c r="D9" s="33" t="s">
        <v>15</v>
      </c>
      <c r="E9" s="27">
        <v>3</v>
      </c>
      <c r="F9" s="27"/>
      <c r="G9" s="565" t="s">
        <v>2589</v>
      </c>
    </row>
    <row r="10" spans="1:7" ht="31.5">
      <c r="A10" s="31"/>
      <c r="B10" s="32" t="s">
        <v>2590</v>
      </c>
      <c r="C10" s="29">
        <v>12</v>
      </c>
      <c r="D10" s="33"/>
      <c r="E10" s="27">
        <v>11</v>
      </c>
      <c r="F10" s="27"/>
      <c r="G10" s="567" t="s">
        <v>2591</v>
      </c>
    </row>
    <row r="11" spans="1:7">
      <c r="A11" s="31"/>
      <c r="B11" s="32" t="s">
        <v>2592</v>
      </c>
      <c r="C11" s="29"/>
      <c r="D11" s="33"/>
      <c r="E11" s="27"/>
      <c r="F11" s="27"/>
      <c r="G11" s="28"/>
    </row>
    <row r="12" spans="1:7">
      <c r="A12" s="31"/>
      <c r="B12" s="32" t="s">
        <v>2593</v>
      </c>
      <c r="C12" s="29">
        <v>5</v>
      </c>
      <c r="D12" s="33" t="s">
        <v>19</v>
      </c>
      <c r="E12" s="27">
        <v>8</v>
      </c>
      <c r="F12" s="27"/>
      <c r="G12" s="28" t="s">
        <v>2594</v>
      </c>
    </row>
    <row r="13" spans="1:7">
      <c r="A13" s="31"/>
      <c r="B13" s="32" t="s">
        <v>2595</v>
      </c>
      <c r="C13" s="29">
        <v>50</v>
      </c>
      <c r="D13" s="33" t="s">
        <v>21</v>
      </c>
      <c r="E13" s="27"/>
      <c r="F13" s="27"/>
      <c r="G13" s="28" t="s">
        <v>2596</v>
      </c>
    </row>
    <row r="14" spans="1:7" ht="31.5">
      <c r="A14" s="31"/>
      <c r="B14" s="32" t="s">
        <v>2597</v>
      </c>
      <c r="C14" s="566">
        <v>4000</v>
      </c>
      <c r="D14" s="33" t="s">
        <v>24</v>
      </c>
      <c r="E14" s="27">
        <v>8</v>
      </c>
      <c r="F14" s="27"/>
      <c r="G14" s="567" t="s">
        <v>2598</v>
      </c>
    </row>
    <row r="15" spans="1:7">
      <c r="A15" s="31"/>
      <c r="B15" s="32"/>
      <c r="C15" s="29"/>
      <c r="D15" s="33"/>
      <c r="E15" s="27"/>
      <c r="F15" s="27"/>
      <c r="G15" s="28"/>
    </row>
    <row r="16" spans="1:7">
      <c r="A16" s="31" t="s">
        <v>2599</v>
      </c>
      <c r="B16" s="32"/>
      <c r="C16" s="29"/>
      <c r="D16" s="33"/>
      <c r="E16" s="27"/>
      <c r="F16" s="27"/>
      <c r="G16" s="28"/>
    </row>
    <row r="17" spans="1:7" ht="49.5" customHeight="1">
      <c r="A17" s="31"/>
      <c r="B17" s="32" t="s">
        <v>2600</v>
      </c>
      <c r="C17" s="29">
        <v>2000</v>
      </c>
      <c r="D17" s="33" t="s">
        <v>28</v>
      </c>
      <c r="E17" s="27">
        <v>10</v>
      </c>
      <c r="F17" s="27"/>
      <c r="G17" s="565" t="s">
        <v>2601</v>
      </c>
    </row>
    <row r="18" spans="1:7" ht="31.5">
      <c r="A18" s="31"/>
      <c r="B18" s="32" t="s">
        <v>2602</v>
      </c>
      <c r="C18" s="29">
        <f>4770/26395</f>
        <v>0.18071604470543665</v>
      </c>
      <c r="D18" s="33" t="s">
        <v>31</v>
      </c>
      <c r="E18" s="27">
        <v>8</v>
      </c>
      <c r="F18" s="27"/>
      <c r="G18" s="28" t="s">
        <v>2603</v>
      </c>
    </row>
    <row r="19" spans="1:7">
      <c r="A19" s="31"/>
      <c r="B19" s="35" t="s">
        <v>2604</v>
      </c>
      <c r="C19" s="29">
        <v>0</v>
      </c>
      <c r="D19" s="33" t="s">
        <v>31</v>
      </c>
      <c r="E19" s="27"/>
      <c r="F19" s="27"/>
      <c r="G19" s="28"/>
    </row>
    <row r="20" spans="1:7">
      <c r="A20" s="31"/>
      <c r="B20" s="35" t="s">
        <v>2605</v>
      </c>
      <c r="C20" s="29"/>
      <c r="D20" s="33" t="s">
        <v>35</v>
      </c>
      <c r="E20" s="27"/>
      <c r="F20" s="27"/>
      <c r="G20" s="28"/>
    </row>
    <row r="21" spans="1:7">
      <c r="A21" s="31"/>
      <c r="B21" s="35" t="s">
        <v>2606</v>
      </c>
      <c r="C21" s="568">
        <f>40000000/60000</f>
        <v>666.66666666666663</v>
      </c>
      <c r="D21" s="33" t="s">
        <v>28</v>
      </c>
      <c r="E21" s="27"/>
      <c r="F21" s="27"/>
      <c r="G21" s="28"/>
    </row>
    <row r="22" spans="1:7">
      <c r="A22" s="31"/>
      <c r="B22" s="35" t="s">
        <v>2607</v>
      </c>
      <c r="C22" s="29"/>
      <c r="D22" s="33" t="s">
        <v>39</v>
      </c>
      <c r="E22" s="27"/>
      <c r="F22" s="27"/>
      <c r="G22" s="28"/>
    </row>
    <row r="23" spans="1:7">
      <c r="A23" s="31"/>
      <c r="B23" s="35" t="s">
        <v>2608</v>
      </c>
      <c r="C23" s="29"/>
      <c r="D23" s="33" t="s">
        <v>41</v>
      </c>
      <c r="E23" s="27"/>
      <c r="F23" s="27"/>
      <c r="G23" s="28"/>
    </row>
    <row r="24" spans="1:7">
      <c r="A24" s="31"/>
      <c r="B24" s="35" t="s">
        <v>2609</v>
      </c>
      <c r="C24" s="29"/>
      <c r="D24" s="33" t="s">
        <v>41</v>
      </c>
      <c r="E24" s="27"/>
      <c r="F24" s="27"/>
      <c r="G24" s="28"/>
    </row>
    <row r="25" spans="1:7">
      <c r="A25" s="31"/>
      <c r="B25" s="32" t="s">
        <v>2610</v>
      </c>
      <c r="C25" s="29"/>
      <c r="D25" s="33" t="s">
        <v>41</v>
      </c>
      <c r="E25" s="27"/>
      <c r="F25" s="27"/>
      <c r="G25" s="28"/>
    </row>
    <row r="26" spans="1:7">
      <c r="A26" s="31"/>
      <c r="B26" s="32" t="s">
        <v>2611</v>
      </c>
      <c r="C26" s="29"/>
      <c r="D26" s="33" t="s">
        <v>41</v>
      </c>
      <c r="E26" s="27"/>
      <c r="F26" s="27"/>
      <c r="G26" s="28"/>
    </row>
    <row r="27" spans="1:7">
      <c r="A27" s="31"/>
      <c r="B27" s="32"/>
      <c r="C27" s="29"/>
      <c r="D27" s="33"/>
      <c r="E27" s="27"/>
      <c r="F27" s="27"/>
      <c r="G27" s="28"/>
    </row>
    <row r="28" spans="1:7">
      <c r="A28" s="31" t="s">
        <v>2612</v>
      </c>
      <c r="B28" s="32"/>
      <c r="C28" s="29"/>
      <c r="D28" s="33"/>
      <c r="E28" s="27"/>
      <c r="F28" s="27"/>
      <c r="G28" s="28"/>
    </row>
    <row r="29" spans="1:7">
      <c r="A29" s="31"/>
      <c r="B29" s="32" t="s">
        <v>2613</v>
      </c>
      <c r="C29" s="29"/>
      <c r="D29" s="33" t="s">
        <v>48</v>
      </c>
      <c r="E29" s="27"/>
      <c r="F29" s="27"/>
      <c r="G29" s="28"/>
    </row>
    <row r="30" spans="1:7">
      <c r="A30" s="31"/>
      <c r="B30" s="35" t="s">
        <v>2614</v>
      </c>
      <c r="C30" s="29"/>
      <c r="D30" s="33" t="s">
        <v>50</v>
      </c>
      <c r="E30" s="27"/>
      <c r="F30" s="27"/>
      <c r="G30" s="28"/>
    </row>
    <row r="31" spans="1:7">
      <c r="A31" s="31"/>
      <c r="B31" s="35" t="s">
        <v>2615</v>
      </c>
      <c r="C31" s="29"/>
      <c r="D31" s="33" t="s">
        <v>50</v>
      </c>
      <c r="E31" s="27"/>
      <c r="F31" s="27"/>
      <c r="G31" s="28"/>
    </row>
    <row r="32" spans="1:7">
      <c r="A32" s="31"/>
      <c r="B32" s="35" t="s">
        <v>2616</v>
      </c>
      <c r="C32" s="29"/>
      <c r="D32" s="33" t="s">
        <v>41</v>
      </c>
      <c r="E32" s="27"/>
      <c r="F32" s="27"/>
      <c r="G32" s="28"/>
    </row>
    <row r="33" spans="1:7">
      <c r="A33" s="29"/>
      <c r="B33" s="30"/>
      <c r="C33" s="29"/>
      <c r="D33" s="30"/>
      <c r="E33" s="27"/>
      <c r="F33" s="27"/>
      <c r="G33" s="28"/>
    </row>
    <row r="34" spans="1:7">
      <c r="A34" s="31" t="s">
        <v>2617</v>
      </c>
      <c r="B34" s="32"/>
      <c r="C34" s="29"/>
      <c r="D34" s="33"/>
      <c r="E34" s="27"/>
      <c r="F34" s="27"/>
      <c r="G34" s="28"/>
    </row>
    <row r="35" spans="1:7">
      <c r="A35" s="31"/>
      <c r="B35" s="32" t="s">
        <v>2618</v>
      </c>
      <c r="C35" s="29">
        <v>47.3</v>
      </c>
      <c r="D35" s="33" t="s">
        <v>56</v>
      </c>
      <c r="E35" s="27">
        <v>4</v>
      </c>
      <c r="F35" s="27"/>
      <c r="G35" s="28" t="s">
        <v>2344</v>
      </c>
    </row>
    <row r="36" spans="1:7">
      <c r="A36" s="31"/>
      <c r="B36" s="35" t="s">
        <v>2619</v>
      </c>
      <c r="C36" s="29"/>
      <c r="D36" s="33"/>
      <c r="E36" s="27"/>
      <c r="F36" s="27"/>
      <c r="G36" s="28"/>
    </row>
    <row r="37" spans="1:7">
      <c r="A37" s="31"/>
      <c r="B37" s="36" t="s">
        <v>58</v>
      </c>
      <c r="C37" s="37"/>
      <c r="D37" s="33" t="s">
        <v>59</v>
      </c>
      <c r="E37" s="27"/>
      <c r="F37" s="27"/>
      <c r="G37" s="28"/>
    </row>
    <row r="38" spans="1:7">
      <c r="A38" s="31"/>
      <c r="B38" s="36" t="s">
        <v>60</v>
      </c>
      <c r="C38" s="37"/>
      <c r="D38" s="33" t="s">
        <v>59</v>
      </c>
      <c r="E38" s="27"/>
      <c r="F38" s="27"/>
      <c r="G38" s="28"/>
    </row>
    <row r="39" spans="1:7">
      <c r="A39" s="31"/>
      <c r="B39" s="36" t="s">
        <v>61</v>
      </c>
      <c r="C39" s="37"/>
      <c r="D39" s="33" t="s">
        <v>59</v>
      </c>
      <c r="E39" s="27"/>
      <c r="F39" s="27"/>
      <c r="G39" s="28"/>
    </row>
    <row r="40" spans="1:7">
      <c r="A40" s="31"/>
      <c r="B40" s="36" t="s">
        <v>62</v>
      </c>
      <c r="C40" s="37"/>
      <c r="D40" s="33" t="s">
        <v>59</v>
      </c>
      <c r="E40" s="27"/>
      <c r="F40" s="27"/>
      <c r="G40" s="28"/>
    </row>
    <row r="41" spans="1:7">
      <c r="A41" s="31"/>
      <c r="B41" s="36" t="s">
        <v>63</v>
      </c>
      <c r="C41" s="37"/>
      <c r="D41" s="33" t="s">
        <v>59</v>
      </c>
      <c r="E41" s="27"/>
      <c r="F41" s="27"/>
      <c r="G41" s="28"/>
    </row>
    <row r="42" spans="1:7">
      <c r="A42" s="31"/>
      <c r="B42" s="36" t="s">
        <v>64</v>
      </c>
      <c r="C42" s="37"/>
      <c r="D42" s="33" t="s">
        <v>59</v>
      </c>
      <c r="E42" s="27"/>
      <c r="F42" s="27"/>
      <c r="G42" s="28"/>
    </row>
    <row r="43" spans="1:7">
      <c r="A43" s="38"/>
      <c r="B43" s="39" t="s">
        <v>65</v>
      </c>
      <c r="C43" s="40"/>
      <c r="D43" s="41" t="s">
        <v>59</v>
      </c>
      <c r="E43" s="27"/>
      <c r="F43" s="27"/>
      <c r="G43" s="569"/>
    </row>
    <row r="44" spans="1:7">
      <c r="A44" s="675" t="s">
        <v>2620</v>
      </c>
      <c r="B44" s="675"/>
      <c r="C44" s="676"/>
      <c r="D44" s="677"/>
      <c r="E44" s="677"/>
      <c r="F44" s="677"/>
      <c r="G44" s="678"/>
    </row>
    <row r="45" spans="1:7" ht="86.25" customHeight="1">
      <c r="A45" s="675" t="s">
        <v>2621</v>
      </c>
      <c r="B45" s="675"/>
      <c r="C45" s="672" t="s">
        <v>2622</v>
      </c>
      <c r="D45" s="673"/>
      <c r="E45" s="673"/>
      <c r="F45" s="673"/>
      <c r="G45" s="673"/>
    </row>
    <row r="46" spans="1:7">
      <c r="A46" s="42"/>
      <c r="B46" s="42"/>
      <c r="C46" s="42"/>
      <c r="D46" s="42"/>
      <c r="E46" s="43"/>
      <c r="F46" s="43"/>
      <c r="G46" s="42"/>
    </row>
    <row r="47" spans="1:7">
      <c r="A47" s="24" t="s">
        <v>2623</v>
      </c>
      <c r="B47" s="44"/>
      <c r="C47" s="44"/>
      <c r="D47" s="44"/>
      <c r="E47" s="97"/>
      <c r="F47" s="97"/>
      <c r="G47" s="44"/>
    </row>
    <row r="48" spans="1:7">
      <c r="A48" s="671" t="s">
        <v>2624</v>
      </c>
      <c r="B48" s="671"/>
      <c r="C48" s="671"/>
      <c r="D48" s="671"/>
      <c r="E48" s="671"/>
      <c r="F48" s="671"/>
      <c r="G48" s="671"/>
    </row>
    <row r="49" spans="1:7">
      <c r="A49" s="671" t="s">
        <v>2625</v>
      </c>
      <c r="B49" s="671"/>
      <c r="C49" s="671"/>
      <c r="D49" s="671"/>
      <c r="E49" s="671"/>
      <c r="F49" s="671"/>
      <c r="G49" s="671"/>
    </row>
    <row r="50" spans="1:7">
      <c r="A50" s="671" t="s">
        <v>2626</v>
      </c>
      <c r="B50" s="671"/>
      <c r="C50" s="671"/>
      <c r="D50" s="671"/>
      <c r="E50" s="671"/>
      <c r="F50" s="671"/>
      <c r="G50" s="671"/>
    </row>
    <row r="51" spans="1:7">
      <c r="A51" s="671" t="s">
        <v>2627</v>
      </c>
      <c r="B51" s="671"/>
      <c r="C51" s="671"/>
      <c r="D51" s="671"/>
      <c r="E51" s="671"/>
      <c r="F51" s="671"/>
      <c r="G51" s="671"/>
    </row>
    <row r="52" spans="1:7">
      <c r="A52" s="671" t="s">
        <v>2628</v>
      </c>
      <c r="B52" s="671"/>
      <c r="C52" s="671"/>
      <c r="D52" s="671"/>
      <c r="E52" s="671"/>
      <c r="F52" s="671"/>
      <c r="G52" s="671"/>
    </row>
    <row r="53" spans="1:7">
      <c r="A53" s="671" t="s">
        <v>2629</v>
      </c>
      <c r="B53" s="671"/>
      <c r="C53" s="671"/>
      <c r="D53" s="671"/>
      <c r="E53" s="671"/>
      <c r="F53" s="671"/>
      <c r="G53" s="671"/>
    </row>
    <row r="54" spans="1:7">
      <c r="A54" s="671" t="s">
        <v>2630</v>
      </c>
      <c r="B54" s="671"/>
      <c r="C54" s="671"/>
      <c r="D54" s="671"/>
      <c r="E54" s="671"/>
      <c r="F54" s="671"/>
      <c r="G54" s="671"/>
    </row>
    <row r="55" spans="1:7">
      <c r="A55" s="671" t="s">
        <v>2631</v>
      </c>
      <c r="B55" s="671"/>
      <c r="C55" s="671"/>
      <c r="D55" s="671"/>
      <c r="E55" s="671"/>
      <c r="F55" s="671"/>
      <c r="G55" s="671"/>
    </row>
    <row r="56" spans="1:7">
      <c r="A56" s="671" t="s">
        <v>2632</v>
      </c>
      <c r="B56" s="671"/>
      <c r="C56" s="671"/>
      <c r="D56" s="671"/>
      <c r="E56" s="671"/>
      <c r="F56" s="671"/>
      <c r="G56" s="671"/>
    </row>
    <row r="57" spans="1:7">
      <c r="A57" s="671" t="s">
        <v>2633</v>
      </c>
      <c r="B57" s="671"/>
      <c r="C57" s="671"/>
      <c r="D57" s="671"/>
      <c r="E57" s="671"/>
      <c r="F57" s="671"/>
      <c r="G57" s="671"/>
    </row>
    <row r="58" spans="1:7">
      <c r="A58" s="24" t="s">
        <v>2634</v>
      </c>
      <c r="B58" s="44"/>
      <c r="C58" s="44"/>
      <c r="D58" s="44"/>
      <c r="E58" s="97"/>
      <c r="F58" s="97"/>
      <c r="G58" s="44"/>
    </row>
    <row r="59" spans="1:7">
      <c r="A59" s="24"/>
      <c r="B59" s="44"/>
      <c r="C59" s="44"/>
      <c r="D59" s="44"/>
      <c r="E59" s="97"/>
      <c r="F59" s="97"/>
      <c r="G59" s="44"/>
    </row>
    <row r="60" spans="1:7">
      <c r="A60" s="24"/>
      <c r="B60" s="44"/>
      <c r="C60" s="44"/>
      <c r="D60" s="44"/>
      <c r="E60" s="97"/>
      <c r="F60" s="97"/>
      <c r="G60" s="44"/>
    </row>
    <row r="61" spans="1:7">
      <c r="A61" s="24"/>
      <c r="B61" s="44"/>
      <c r="C61" s="44"/>
      <c r="D61" s="44"/>
      <c r="E61" s="97"/>
      <c r="F61" s="97"/>
      <c r="G61" s="44"/>
    </row>
  </sheetData>
  <mergeCells count="18">
    <mergeCell ref="A50:G50"/>
    <mergeCell ref="A55:G55"/>
    <mergeCell ref="A56:G56"/>
    <mergeCell ref="A57:G57"/>
    <mergeCell ref="A52:G52"/>
    <mergeCell ref="A53:G53"/>
    <mergeCell ref="A51:G51"/>
    <mergeCell ref="A54:G54"/>
    <mergeCell ref="A49:G49"/>
    <mergeCell ref="C45:G45"/>
    <mergeCell ref="C1:D1"/>
    <mergeCell ref="A1:B1"/>
    <mergeCell ref="A44:B44"/>
    <mergeCell ref="A45:B45"/>
    <mergeCell ref="C44:G44"/>
    <mergeCell ref="C2:D2"/>
    <mergeCell ref="C3:D3"/>
    <mergeCell ref="A48:G48"/>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F54"/>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173"/>
    <col min="6" max="6" width="60.85546875" style="79" customWidth="1"/>
    <col min="7" max="16384" width="9" style="69"/>
  </cols>
  <sheetData>
    <row r="1" spans="1:6">
      <c r="A1" s="659" t="s">
        <v>252</v>
      </c>
      <c r="B1" s="659"/>
      <c r="C1" s="659" t="s">
        <v>253</v>
      </c>
      <c r="D1" s="659"/>
      <c r="E1" s="170" t="s">
        <v>254</v>
      </c>
      <c r="F1" s="98" t="s">
        <v>255</v>
      </c>
    </row>
    <row r="2" spans="1:6" ht="47.25">
      <c r="A2" s="70" t="s">
        <v>256</v>
      </c>
      <c r="B2" s="71"/>
      <c r="C2" s="660" t="s">
        <v>133</v>
      </c>
      <c r="D2" s="661"/>
      <c r="E2" s="171"/>
      <c r="F2" s="73" t="s">
        <v>257</v>
      </c>
    </row>
    <row r="3" spans="1:6">
      <c r="A3" s="74" t="s">
        <v>258</v>
      </c>
      <c r="B3" s="75"/>
      <c r="C3" s="662" t="s">
        <v>81</v>
      </c>
      <c r="D3" s="663"/>
      <c r="E3" s="171">
        <v>4</v>
      </c>
      <c r="F3" s="85" t="s">
        <v>1122</v>
      </c>
    </row>
    <row r="4" spans="1:6">
      <c r="A4" s="31" t="s">
        <v>259</v>
      </c>
      <c r="B4" s="32"/>
      <c r="C4" s="31"/>
      <c r="D4" s="75"/>
      <c r="E4" s="171"/>
      <c r="F4" s="85"/>
    </row>
    <row r="5" spans="1:6">
      <c r="A5" s="31"/>
      <c r="B5" s="32" t="s">
        <v>84</v>
      </c>
      <c r="C5" s="167" t="s">
        <v>1009</v>
      </c>
      <c r="D5" s="32"/>
      <c r="E5" s="171"/>
      <c r="F5" s="85" t="s">
        <v>1123</v>
      </c>
    </row>
    <row r="6" spans="1:6">
      <c r="A6" s="31"/>
      <c r="B6" s="32" t="s">
        <v>86</v>
      </c>
      <c r="C6" s="74" t="s">
        <v>260</v>
      </c>
      <c r="D6" s="32"/>
      <c r="E6" s="171"/>
      <c r="F6" s="85"/>
    </row>
    <row r="7" spans="1:6">
      <c r="A7" s="31"/>
      <c r="B7" s="32" t="s">
        <v>88</v>
      </c>
      <c r="C7" s="74">
        <v>5</v>
      </c>
      <c r="D7" s="32" t="s">
        <v>10</v>
      </c>
      <c r="E7" s="171">
        <v>1</v>
      </c>
      <c r="F7" s="85" t="s">
        <v>261</v>
      </c>
    </row>
    <row r="8" spans="1:6" ht="47.25">
      <c r="A8" s="31"/>
      <c r="B8" s="32" t="s">
        <v>90</v>
      </c>
      <c r="C8" s="74">
        <v>23000</v>
      </c>
      <c r="D8" s="32" t="s">
        <v>12</v>
      </c>
      <c r="E8" s="171">
        <v>5</v>
      </c>
      <c r="F8" s="73" t="s">
        <v>1124</v>
      </c>
    </row>
    <row r="9" spans="1:6" ht="47.25">
      <c r="A9" s="31"/>
      <c r="B9" s="32" t="s">
        <v>152</v>
      </c>
      <c r="C9" s="74">
        <v>30098</v>
      </c>
      <c r="D9" s="32" t="s">
        <v>15</v>
      </c>
      <c r="E9" s="171">
        <v>2</v>
      </c>
      <c r="F9" s="73" t="s">
        <v>262</v>
      </c>
    </row>
    <row r="10" spans="1:6" ht="31.5">
      <c r="A10" s="31"/>
      <c r="B10" s="32" t="s">
        <v>154</v>
      </c>
      <c r="C10" s="74">
        <v>4</v>
      </c>
      <c r="D10" s="32"/>
      <c r="E10" s="171">
        <v>2</v>
      </c>
      <c r="F10" s="73" t="s">
        <v>263</v>
      </c>
    </row>
    <row r="11" spans="1:6" ht="78.75">
      <c r="A11" s="31"/>
      <c r="B11" s="32" t="s">
        <v>94</v>
      </c>
      <c r="C11" s="74">
        <v>2</v>
      </c>
      <c r="D11" s="32"/>
      <c r="E11" s="171">
        <v>4</v>
      </c>
      <c r="F11" s="73" t="s">
        <v>264</v>
      </c>
    </row>
    <row r="12" spans="1:6" ht="63">
      <c r="A12" s="31"/>
      <c r="B12" s="32" t="s">
        <v>96</v>
      </c>
      <c r="C12" s="74">
        <v>7</v>
      </c>
      <c r="D12" s="32" t="s">
        <v>19</v>
      </c>
      <c r="E12" s="171">
        <v>7</v>
      </c>
      <c r="F12" s="73" t="s">
        <v>265</v>
      </c>
    </row>
    <row r="13" spans="1:6">
      <c r="A13" s="31"/>
      <c r="B13" s="32" t="s">
        <v>97</v>
      </c>
      <c r="C13" s="74"/>
      <c r="D13" s="32" t="s">
        <v>21</v>
      </c>
      <c r="E13" s="171"/>
      <c r="F13" s="85"/>
    </row>
    <row r="14" spans="1:6" ht="47.25">
      <c r="A14" s="31"/>
      <c r="B14" s="32" t="s">
        <v>98</v>
      </c>
      <c r="C14" s="74">
        <v>15000</v>
      </c>
      <c r="D14" s="32" t="s">
        <v>24</v>
      </c>
      <c r="E14" s="171">
        <v>5</v>
      </c>
      <c r="F14" s="73" t="s">
        <v>266</v>
      </c>
    </row>
    <row r="15" spans="1:6">
      <c r="A15" s="31"/>
      <c r="B15" s="32"/>
      <c r="C15" s="74"/>
      <c r="D15" s="32"/>
      <c r="E15" s="171"/>
      <c r="F15" s="85"/>
    </row>
    <row r="16" spans="1:6">
      <c r="A16" s="31" t="s">
        <v>101</v>
      </c>
      <c r="B16" s="32"/>
      <c r="C16" s="74"/>
      <c r="D16" s="32"/>
      <c r="E16" s="171"/>
      <c r="F16" s="85"/>
    </row>
    <row r="17" spans="1:6">
      <c r="A17" s="31"/>
      <c r="B17" s="32" t="s">
        <v>102</v>
      </c>
      <c r="C17" s="74">
        <v>885</v>
      </c>
      <c r="D17" s="32" t="s">
        <v>28</v>
      </c>
      <c r="E17" s="171">
        <v>2</v>
      </c>
      <c r="F17" s="85"/>
    </row>
    <row r="18" spans="1:6">
      <c r="A18" s="31"/>
      <c r="B18" s="32" t="s">
        <v>104</v>
      </c>
      <c r="C18" s="74">
        <v>0.36</v>
      </c>
      <c r="D18" s="32" t="s">
        <v>31</v>
      </c>
      <c r="E18" s="171">
        <v>2</v>
      </c>
      <c r="F18" s="85"/>
    </row>
    <row r="19" spans="1:6" ht="31.5">
      <c r="A19" s="31"/>
      <c r="B19" s="35" t="s">
        <v>106</v>
      </c>
      <c r="C19" s="74">
        <v>1.4</v>
      </c>
      <c r="D19" s="32" t="s">
        <v>31</v>
      </c>
      <c r="E19" s="171">
        <v>4</v>
      </c>
      <c r="F19" s="73" t="s">
        <v>267</v>
      </c>
    </row>
    <row r="20" spans="1:6">
      <c r="A20" s="31"/>
      <c r="B20" s="35" t="s">
        <v>108</v>
      </c>
      <c r="C20" s="74"/>
      <c r="D20" s="32" t="s">
        <v>35</v>
      </c>
      <c r="E20" s="171"/>
      <c r="F20" s="85"/>
    </row>
    <row r="21" spans="1:6">
      <c r="A21" s="31"/>
      <c r="B21" s="35" t="s">
        <v>109</v>
      </c>
      <c r="C21" s="74"/>
      <c r="D21" s="32" t="s">
        <v>28</v>
      </c>
      <c r="E21" s="171"/>
      <c r="F21" s="85"/>
    </row>
    <row r="22" spans="1:6">
      <c r="A22" s="31"/>
      <c r="B22" s="35" t="s">
        <v>110</v>
      </c>
      <c r="C22" s="74"/>
      <c r="D22" s="32" t="s">
        <v>39</v>
      </c>
      <c r="E22" s="171"/>
      <c r="F22" s="85"/>
    </row>
    <row r="23" spans="1:6">
      <c r="A23" s="31"/>
      <c r="B23" s="35" t="s">
        <v>111</v>
      </c>
      <c r="C23" s="74">
        <v>1</v>
      </c>
      <c r="D23" s="32" t="s">
        <v>41</v>
      </c>
      <c r="E23" s="171"/>
      <c r="F23" s="85" t="s">
        <v>268</v>
      </c>
    </row>
    <row r="24" spans="1:6">
      <c r="A24" s="31"/>
      <c r="B24" s="35" t="s">
        <v>112</v>
      </c>
      <c r="C24" s="74"/>
      <c r="D24" s="32" t="s">
        <v>41</v>
      </c>
      <c r="E24" s="171"/>
      <c r="F24" s="85"/>
    </row>
    <row r="25" spans="1:6">
      <c r="A25" s="31"/>
      <c r="B25" s="32" t="s">
        <v>114</v>
      </c>
      <c r="C25" s="74">
        <v>1</v>
      </c>
      <c r="D25" s="32" t="s">
        <v>41</v>
      </c>
      <c r="E25" s="171"/>
      <c r="F25" s="85"/>
    </row>
    <row r="26" spans="1:6">
      <c r="A26" s="31"/>
      <c r="B26" s="32" t="s">
        <v>115</v>
      </c>
      <c r="C26" s="74"/>
      <c r="D26" s="32" t="s">
        <v>41</v>
      </c>
      <c r="E26" s="171"/>
      <c r="F26" s="85"/>
    </row>
    <row r="27" spans="1:6">
      <c r="A27" s="31"/>
      <c r="B27" s="32"/>
      <c r="C27" s="74"/>
      <c r="D27" s="32"/>
      <c r="E27" s="171"/>
      <c r="F27" s="85"/>
    </row>
    <row r="28" spans="1:6">
      <c r="A28" s="31" t="s">
        <v>116</v>
      </c>
      <c r="B28" s="32"/>
      <c r="C28" s="74"/>
      <c r="D28" s="32"/>
      <c r="E28" s="171"/>
      <c r="F28" s="85"/>
    </row>
    <row r="29" spans="1:6">
      <c r="A29" s="31"/>
      <c r="B29" s="32" t="s">
        <v>117</v>
      </c>
      <c r="C29" s="74"/>
      <c r="D29" s="32" t="s">
        <v>48</v>
      </c>
      <c r="E29" s="171"/>
      <c r="F29" s="85"/>
    </row>
    <row r="30" spans="1:6">
      <c r="A30" s="31"/>
      <c r="B30" s="35" t="s">
        <v>118</v>
      </c>
      <c r="C30" s="74">
        <v>42</v>
      </c>
      <c r="D30" s="32" t="s">
        <v>50</v>
      </c>
      <c r="E30" s="171">
        <v>6</v>
      </c>
      <c r="F30" s="85" t="s">
        <v>269</v>
      </c>
    </row>
    <row r="31" spans="1:6">
      <c r="A31" s="31"/>
      <c r="B31" s="35" t="s">
        <v>270</v>
      </c>
      <c r="C31" s="74">
        <v>0</v>
      </c>
      <c r="D31" s="32" t="s">
        <v>50</v>
      </c>
      <c r="E31" s="171"/>
      <c r="F31" s="85"/>
    </row>
    <row r="32" spans="1:6">
      <c r="A32" s="31"/>
      <c r="B32" s="35" t="s">
        <v>120</v>
      </c>
      <c r="C32" s="74">
        <v>0</v>
      </c>
      <c r="D32" s="32" t="s">
        <v>41</v>
      </c>
      <c r="E32" s="171"/>
      <c r="F32" s="85"/>
    </row>
    <row r="33" spans="1:6">
      <c r="A33" s="74"/>
      <c r="B33" s="75"/>
      <c r="C33" s="74"/>
      <c r="D33" s="75"/>
      <c r="E33" s="171"/>
      <c r="F33" s="85"/>
    </row>
    <row r="34" spans="1:6">
      <c r="A34" s="31" t="s">
        <v>271</v>
      </c>
      <c r="B34" s="32"/>
      <c r="C34" s="74"/>
      <c r="D34" s="32"/>
      <c r="E34" s="171"/>
      <c r="F34" s="85"/>
    </row>
    <row r="35" spans="1:6">
      <c r="A35" s="31"/>
      <c r="B35" s="32" t="s">
        <v>122</v>
      </c>
      <c r="C35" s="74">
        <v>34.5</v>
      </c>
      <c r="D35" s="32" t="s">
        <v>56</v>
      </c>
      <c r="E35" s="171"/>
      <c r="F35" s="85" t="s">
        <v>272</v>
      </c>
    </row>
    <row r="36" spans="1:6">
      <c r="A36" s="31"/>
      <c r="B36" s="35" t="s">
        <v>123</v>
      </c>
      <c r="C36" s="74"/>
      <c r="D36" s="32"/>
      <c r="E36" s="171"/>
      <c r="F36" s="85"/>
    </row>
    <row r="37" spans="1:6">
      <c r="A37" s="31"/>
      <c r="B37" s="32"/>
      <c r="C37" s="74"/>
      <c r="D37" s="32" t="s">
        <v>59</v>
      </c>
      <c r="E37" s="171"/>
      <c r="F37" s="85"/>
    </row>
    <row r="38" spans="1:6">
      <c r="A38" s="31"/>
      <c r="B38" s="47"/>
      <c r="C38" s="74"/>
      <c r="D38" s="32" t="s">
        <v>59</v>
      </c>
      <c r="E38" s="171"/>
      <c r="F38" s="85"/>
    </row>
    <row r="39" spans="1:6">
      <c r="A39" s="31"/>
      <c r="B39" s="48"/>
      <c r="C39" s="74"/>
      <c r="D39" s="32" t="s">
        <v>59</v>
      </c>
      <c r="E39" s="171"/>
      <c r="F39" s="85"/>
    </row>
    <row r="40" spans="1:6">
      <c r="A40" s="31"/>
      <c r="B40" s="48"/>
      <c r="C40" s="74"/>
      <c r="D40" s="32" t="s">
        <v>59</v>
      </c>
      <c r="E40" s="171"/>
      <c r="F40" s="85"/>
    </row>
    <row r="41" spans="1:6">
      <c r="A41" s="31"/>
      <c r="B41" s="48"/>
      <c r="C41" s="74"/>
      <c r="D41" s="32" t="s">
        <v>59</v>
      </c>
      <c r="E41" s="171"/>
      <c r="F41" s="85"/>
    </row>
    <row r="42" spans="1:6">
      <c r="A42" s="31"/>
      <c r="B42" s="32"/>
      <c r="C42" s="74"/>
      <c r="D42" s="32" t="s">
        <v>59</v>
      </c>
      <c r="E42" s="171"/>
      <c r="F42" s="85"/>
    </row>
    <row r="43" spans="1:6">
      <c r="A43" s="31"/>
      <c r="B43" s="32"/>
      <c r="C43" s="74"/>
      <c r="D43" s="32" t="s">
        <v>59</v>
      </c>
      <c r="E43" s="171"/>
      <c r="F43" s="85"/>
    </row>
    <row r="44" spans="1:6">
      <c r="A44" s="664" t="s">
        <v>273</v>
      </c>
      <c r="B44" s="664"/>
      <c r="C44" s="662" t="s">
        <v>274</v>
      </c>
      <c r="D44" s="695"/>
      <c r="E44" s="695"/>
      <c r="F44" s="695"/>
    </row>
    <row r="45" spans="1:6">
      <c r="A45" s="664" t="s">
        <v>127</v>
      </c>
      <c r="B45" s="664"/>
      <c r="C45" s="662" t="s">
        <v>1627</v>
      </c>
      <c r="D45" s="695"/>
      <c r="E45" s="695"/>
      <c r="F45" s="695"/>
    </row>
    <row r="46" spans="1:6">
      <c r="A46" s="77"/>
      <c r="B46" s="77"/>
      <c r="C46" s="77"/>
      <c r="D46" s="77"/>
      <c r="E46" s="172"/>
      <c r="F46" s="77"/>
    </row>
    <row r="47" spans="1:6">
      <c r="A47" s="69" t="s">
        <v>129</v>
      </c>
    </row>
    <row r="48" spans="1:6">
      <c r="A48" s="664" t="s">
        <v>275</v>
      </c>
      <c r="B48" s="664"/>
      <c r="C48" s="664"/>
      <c r="D48" s="664"/>
      <c r="E48" s="664"/>
      <c r="F48" s="664"/>
    </row>
    <row r="49" spans="1:6">
      <c r="A49" s="664" t="s">
        <v>276</v>
      </c>
      <c r="B49" s="664"/>
      <c r="C49" s="664"/>
      <c r="D49" s="664"/>
      <c r="E49" s="664"/>
      <c r="F49" s="664"/>
    </row>
    <row r="50" spans="1:6">
      <c r="A50" s="664" t="s">
        <v>277</v>
      </c>
      <c r="B50" s="664"/>
      <c r="C50" s="664"/>
      <c r="D50" s="664"/>
      <c r="E50" s="664"/>
      <c r="F50" s="664"/>
    </row>
    <row r="51" spans="1:6">
      <c r="A51" s="664" t="s">
        <v>278</v>
      </c>
      <c r="B51" s="664"/>
      <c r="C51" s="664"/>
      <c r="D51" s="664"/>
      <c r="E51" s="664"/>
      <c r="F51" s="664"/>
    </row>
    <row r="52" spans="1:6">
      <c r="A52" s="664" t="s">
        <v>279</v>
      </c>
      <c r="B52" s="664"/>
      <c r="C52" s="664"/>
      <c r="D52" s="664"/>
      <c r="E52" s="664"/>
      <c r="F52" s="664"/>
    </row>
    <row r="53" spans="1:6">
      <c r="A53" s="664" t="s">
        <v>280</v>
      </c>
      <c r="B53" s="664"/>
      <c r="C53" s="664"/>
      <c r="D53" s="664"/>
      <c r="E53" s="664"/>
      <c r="F53" s="664"/>
    </row>
    <row r="54" spans="1:6">
      <c r="A54" s="69" t="s">
        <v>281</v>
      </c>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28" type="noConversion"/>
  <hyperlinks>
    <hyperlink ref="A53" r:id="rId1" display="http://www.eia.gov/dnav/ng/hist/n9040fx2a.htm"/>
  </hyperlinks>
  <pageMargins left="0.7" right="0.7" top="0.75" bottom="0.75" header="0.3" footer="0.3"/>
  <extLst>
    <ext xmlns:mx="http://schemas.microsoft.com/office/mac/excel/2008/main" uri="{64002731-A6B0-56B0-2670-7721B7C09600}">
      <mx:PLV Mode="0" OnePage="0" WScale="0"/>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O57"/>
  <sheetViews>
    <sheetView topLeftCell="A19" workbookViewId="0">
      <selection activeCell="C7" sqref="C7"/>
    </sheetView>
  </sheetViews>
  <sheetFormatPr defaultColWidth="9" defaultRowHeight="15.75"/>
  <cols>
    <col min="1" max="1" width="5.28515625" style="384" customWidth="1"/>
    <col min="2" max="2" width="31.28515625" style="385" customWidth="1"/>
    <col min="3" max="3" width="9" style="385"/>
    <col min="4" max="4" width="15" style="385" customWidth="1"/>
    <col min="5" max="5" width="9" style="386"/>
    <col min="6" max="6" width="20" style="386" bestFit="1" customWidth="1"/>
    <col min="7" max="7" width="60.85546875" style="385" customWidth="1"/>
    <col min="8" max="16384" width="9" style="384"/>
  </cols>
  <sheetData>
    <row r="1" spans="1:15">
      <c r="A1" s="674" t="s">
        <v>2970</v>
      </c>
      <c r="B1" s="674"/>
      <c r="C1" s="674" t="s">
        <v>2971</v>
      </c>
      <c r="D1" s="674"/>
      <c r="E1" s="612" t="s">
        <v>2972</v>
      </c>
      <c r="F1" s="612" t="s">
        <v>1208</v>
      </c>
      <c r="G1" s="612" t="s">
        <v>2973</v>
      </c>
      <c r="H1" s="24"/>
      <c r="I1" s="24"/>
      <c r="J1" s="24"/>
      <c r="K1" s="24"/>
      <c r="L1" s="24"/>
      <c r="M1" s="24"/>
      <c r="N1" s="24"/>
      <c r="O1" s="24"/>
    </row>
    <row r="2" spans="1:15">
      <c r="A2" s="25" t="s">
        <v>2974</v>
      </c>
      <c r="B2" s="26"/>
      <c r="C2" s="679"/>
      <c r="D2" s="680"/>
      <c r="E2" s="27"/>
      <c r="F2" s="27"/>
      <c r="G2" s="28"/>
      <c r="H2" s="24"/>
      <c r="I2" s="24"/>
      <c r="J2" s="24"/>
      <c r="K2" s="24"/>
      <c r="L2" s="24"/>
      <c r="M2" s="24"/>
      <c r="N2" s="24"/>
      <c r="O2" s="24"/>
    </row>
    <row r="3" spans="1:15" ht="47.25">
      <c r="A3" s="29" t="s">
        <v>2975</v>
      </c>
      <c r="B3" s="30"/>
      <c r="C3" s="681" t="s">
        <v>2976</v>
      </c>
      <c r="D3" s="682"/>
      <c r="E3" s="27">
        <v>6</v>
      </c>
      <c r="F3" s="27"/>
      <c r="G3" s="28" t="s">
        <v>2977</v>
      </c>
      <c r="H3" s="24"/>
      <c r="I3" s="24"/>
      <c r="J3" s="24"/>
      <c r="K3" s="24"/>
      <c r="L3" s="24"/>
      <c r="M3" s="24"/>
      <c r="N3" s="24"/>
      <c r="O3" s="24"/>
    </row>
    <row r="4" spans="1:15">
      <c r="A4" s="31" t="s">
        <v>2978</v>
      </c>
      <c r="B4" s="32"/>
      <c r="C4" s="31"/>
      <c r="D4" s="30"/>
      <c r="E4" s="27"/>
      <c r="F4" s="27"/>
      <c r="G4" s="28"/>
      <c r="H4" s="24"/>
      <c r="I4" s="24"/>
      <c r="J4" s="24"/>
      <c r="K4" s="24"/>
      <c r="L4" s="24"/>
      <c r="M4" s="24"/>
      <c r="N4" s="24"/>
      <c r="O4" s="24"/>
    </row>
    <row r="5" spans="1:15">
      <c r="A5" s="31"/>
      <c r="B5" s="32" t="s">
        <v>2979</v>
      </c>
      <c r="C5" s="29" t="s">
        <v>2980</v>
      </c>
      <c r="D5" s="33"/>
      <c r="E5" s="27"/>
      <c r="F5" s="27"/>
      <c r="G5" s="28"/>
      <c r="H5" s="24"/>
      <c r="I5" s="24"/>
      <c r="J5" s="24"/>
      <c r="K5" s="24"/>
      <c r="L5" s="24"/>
      <c r="M5" s="24"/>
      <c r="N5" s="24"/>
      <c r="O5" s="24"/>
    </row>
    <row r="6" spans="1:15" ht="78.75">
      <c r="A6" s="31"/>
      <c r="B6" s="32" t="s">
        <v>2981</v>
      </c>
      <c r="C6" s="32" t="s">
        <v>2982</v>
      </c>
      <c r="D6" s="33"/>
      <c r="E6" s="27" t="s">
        <v>2983</v>
      </c>
      <c r="F6" s="27"/>
      <c r="G6" s="613" t="s">
        <v>2984</v>
      </c>
      <c r="H6" s="24"/>
      <c r="I6" s="24"/>
      <c r="J6" s="24"/>
      <c r="K6" s="24"/>
      <c r="L6" s="24"/>
      <c r="M6" s="24"/>
      <c r="N6" s="24"/>
      <c r="O6" s="24"/>
    </row>
    <row r="7" spans="1:15" ht="31.5">
      <c r="A7" s="31"/>
      <c r="B7" s="32" t="s">
        <v>2985</v>
      </c>
      <c r="C7" s="29">
        <f>2016-1949+1</f>
        <v>68</v>
      </c>
      <c r="D7" s="33" t="s">
        <v>10</v>
      </c>
      <c r="E7" s="27">
        <v>2</v>
      </c>
      <c r="F7" s="27"/>
      <c r="G7" s="613" t="s">
        <v>2986</v>
      </c>
      <c r="H7" s="24"/>
      <c r="I7" s="24"/>
      <c r="J7" s="24"/>
      <c r="K7" s="24"/>
      <c r="L7" s="24"/>
      <c r="M7" s="24"/>
      <c r="N7" s="24"/>
      <c r="O7" s="24"/>
    </row>
    <row r="8" spans="1:15" ht="47.25">
      <c r="A8" s="31"/>
      <c r="B8" s="32" t="s">
        <v>2987</v>
      </c>
      <c r="C8" s="566">
        <f>AVERAGE(6400,10400)</f>
        <v>8400</v>
      </c>
      <c r="D8" s="33" t="s">
        <v>12</v>
      </c>
      <c r="E8" s="27">
        <v>5</v>
      </c>
      <c r="F8" s="27"/>
      <c r="G8" s="613" t="s">
        <v>2988</v>
      </c>
      <c r="H8" s="24"/>
      <c r="I8" s="24"/>
      <c r="J8" s="24" t="s">
        <v>2989</v>
      </c>
      <c r="K8" s="24"/>
      <c r="L8" s="24"/>
      <c r="M8" s="24"/>
      <c r="N8" s="24"/>
      <c r="O8" s="24"/>
    </row>
    <row r="9" spans="1:15" ht="78.75">
      <c r="A9" s="31"/>
      <c r="B9" s="32" t="s">
        <v>2990</v>
      </c>
      <c r="C9" s="566">
        <f>M17</f>
        <v>340114.06451612903</v>
      </c>
      <c r="D9" s="33" t="s">
        <v>15</v>
      </c>
      <c r="E9" s="27">
        <v>6</v>
      </c>
      <c r="F9" s="27"/>
      <c r="G9" s="567" t="s">
        <v>2991</v>
      </c>
      <c r="H9" s="24"/>
      <c r="I9" s="24"/>
      <c r="J9" s="24" t="s">
        <v>2992</v>
      </c>
      <c r="K9" s="24"/>
      <c r="L9" s="24"/>
      <c r="M9" s="24"/>
      <c r="N9" s="24"/>
      <c r="O9" s="24"/>
    </row>
    <row r="10" spans="1:15" ht="31.5">
      <c r="A10" s="31"/>
      <c r="B10" s="32" t="s">
        <v>2590</v>
      </c>
      <c r="C10" s="29">
        <f>M12+M13</f>
        <v>22538</v>
      </c>
      <c r="D10" s="33"/>
      <c r="E10" s="27">
        <v>2</v>
      </c>
      <c r="F10" s="27"/>
      <c r="G10" s="613" t="s">
        <v>2993</v>
      </c>
      <c r="H10" s="24"/>
      <c r="I10" s="24"/>
      <c r="J10" s="24" t="s">
        <v>2994</v>
      </c>
      <c r="K10" s="24"/>
      <c r="L10" s="24"/>
      <c r="M10" s="24"/>
      <c r="N10" s="24"/>
      <c r="O10" s="24"/>
    </row>
    <row r="11" spans="1:15">
      <c r="A11" s="31"/>
      <c r="B11" s="32" t="s">
        <v>2995</v>
      </c>
      <c r="C11" s="29"/>
      <c r="D11" s="33"/>
      <c r="E11" s="27"/>
      <c r="F11" s="27"/>
      <c r="G11" s="28"/>
      <c r="H11" s="24"/>
      <c r="I11" s="24"/>
      <c r="J11" s="24" t="s">
        <v>2996</v>
      </c>
      <c r="K11" s="24" t="s">
        <v>2997</v>
      </c>
      <c r="L11" s="24"/>
      <c r="M11" s="24" t="s">
        <v>2998</v>
      </c>
      <c r="N11" s="24"/>
      <c r="O11" s="24"/>
    </row>
    <row r="12" spans="1:15">
      <c r="A12" s="31"/>
      <c r="B12" s="32" t="s">
        <v>2593</v>
      </c>
      <c r="C12" s="29"/>
      <c r="D12" s="33" t="s">
        <v>19</v>
      </c>
      <c r="E12" s="27"/>
      <c r="F12" s="27"/>
      <c r="G12" s="28"/>
      <c r="H12" s="24" t="s">
        <v>2999</v>
      </c>
      <c r="I12" s="24" t="s">
        <v>3000</v>
      </c>
      <c r="J12" s="24">
        <v>260</v>
      </c>
      <c r="K12" s="24">
        <v>830</v>
      </c>
      <c r="L12" s="24"/>
      <c r="M12" s="24">
        <f>SUM(J12:K12)</f>
        <v>1090</v>
      </c>
      <c r="N12" s="24" t="s">
        <v>3001</v>
      </c>
      <c r="O12" s="24"/>
    </row>
    <row r="13" spans="1:15">
      <c r="A13" s="31"/>
      <c r="B13" s="32" t="s">
        <v>3002</v>
      </c>
      <c r="C13" s="29"/>
      <c r="D13" s="33" t="s">
        <v>21</v>
      </c>
      <c r="E13" s="27"/>
      <c r="F13" s="27"/>
      <c r="G13" s="28"/>
      <c r="H13" s="24"/>
      <c r="I13" s="24" t="s">
        <v>3003</v>
      </c>
      <c r="J13" s="24">
        <v>7586</v>
      </c>
      <c r="K13" s="24">
        <v>13862</v>
      </c>
      <c r="L13" s="24"/>
      <c r="M13" s="24">
        <f>SUM(J13:K13)</f>
        <v>21448</v>
      </c>
      <c r="N13" s="24" t="s">
        <v>3001</v>
      </c>
      <c r="O13" s="24"/>
    </row>
    <row r="14" spans="1:15">
      <c r="A14" s="31"/>
      <c r="B14" s="32" t="s">
        <v>3004</v>
      </c>
      <c r="C14" s="566"/>
      <c r="D14" s="33" t="s">
        <v>24</v>
      </c>
      <c r="E14" s="27"/>
      <c r="F14" s="27"/>
      <c r="G14" s="567"/>
      <c r="H14" s="24"/>
      <c r="I14" s="24" t="s">
        <v>3005</v>
      </c>
      <c r="J14" s="24">
        <v>3223529</v>
      </c>
      <c r="K14" s="24">
        <v>7320007</v>
      </c>
      <c r="L14" s="24"/>
      <c r="M14" s="24">
        <f>SUM(J14:K14)</f>
        <v>10543536</v>
      </c>
      <c r="N14" s="24" t="s">
        <v>3006</v>
      </c>
      <c r="O14" s="24"/>
    </row>
    <row r="15" spans="1:15">
      <c r="A15" s="31"/>
      <c r="B15" s="32"/>
      <c r="C15" s="29"/>
      <c r="D15" s="33"/>
      <c r="E15" s="27"/>
      <c r="F15" s="27"/>
      <c r="G15" s="28"/>
      <c r="H15" s="24"/>
      <c r="I15" s="24" t="s">
        <v>3007</v>
      </c>
      <c r="J15" s="24">
        <v>1146845</v>
      </c>
      <c r="K15" s="24">
        <v>2590983</v>
      </c>
      <c r="L15" s="24"/>
      <c r="M15" s="24">
        <f>SUM(J15:K15)</f>
        <v>3737828</v>
      </c>
      <c r="N15" s="24" t="s">
        <v>3006</v>
      </c>
      <c r="O15" s="24"/>
    </row>
    <row r="16" spans="1:15">
      <c r="A16" s="31" t="s">
        <v>2599</v>
      </c>
      <c r="B16" s="32"/>
      <c r="C16" s="29"/>
      <c r="D16" s="33"/>
      <c r="E16" s="27"/>
      <c r="F16" s="27"/>
      <c r="G16" s="28"/>
      <c r="H16" s="24"/>
      <c r="I16" s="24" t="s">
        <v>3008</v>
      </c>
      <c r="J16" s="24">
        <v>2034050</v>
      </c>
      <c r="K16" s="24">
        <v>4542388</v>
      </c>
      <c r="L16" s="24"/>
      <c r="M16" s="24">
        <f>SUM(J16:K16)</f>
        <v>6576438</v>
      </c>
      <c r="N16" s="24" t="s">
        <v>3006</v>
      </c>
      <c r="O16" s="24"/>
    </row>
    <row r="17" spans="1:15" ht="49.5" customHeight="1">
      <c r="A17" s="31"/>
      <c r="B17" s="32" t="s">
        <v>2600</v>
      </c>
      <c r="C17" s="568">
        <f>302708554*1000/182334668</f>
        <v>1660.1810139583549</v>
      </c>
      <c r="D17" s="33" t="s">
        <v>28</v>
      </c>
      <c r="E17" s="27">
        <v>7</v>
      </c>
      <c r="F17" s="27"/>
      <c r="G17" s="28" t="s">
        <v>3009</v>
      </c>
      <c r="H17" s="614"/>
      <c r="I17" s="614"/>
      <c r="J17" s="24"/>
      <c r="K17" s="24"/>
      <c r="L17" s="24"/>
      <c r="M17" s="24">
        <f>M14/31</f>
        <v>340114.06451612903</v>
      </c>
      <c r="N17" s="24" t="s">
        <v>15</v>
      </c>
      <c r="O17" s="24"/>
    </row>
    <row r="18" spans="1:15" ht="141.75">
      <c r="A18" s="31"/>
      <c r="B18" s="32" t="s">
        <v>2602</v>
      </c>
      <c r="C18" s="29">
        <v>0.25</v>
      </c>
      <c r="D18" s="33" t="s">
        <v>31</v>
      </c>
      <c r="E18" s="27"/>
      <c r="F18" s="27"/>
      <c r="G18" s="28" t="s">
        <v>3010</v>
      </c>
      <c r="H18" s="614"/>
      <c r="I18" s="614"/>
      <c r="J18" s="24"/>
      <c r="K18" s="24"/>
      <c r="L18" s="24"/>
      <c r="M18" s="24">
        <f>M15/M14</f>
        <v>0.3545137039414481</v>
      </c>
      <c r="N18" s="24" t="s">
        <v>3011</v>
      </c>
      <c r="O18" s="24"/>
    </row>
    <row r="19" spans="1:15">
      <c r="A19" s="31"/>
      <c r="B19" s="35" t="s">
        <v>2604</v>
      </c>
      <c r="C19" s="29">
        <v>0</v>
      </c>
      <c r="D19" s="33" t="s">
        <v>31</v>
      </c>
      <c r="E19" s="27"/>
      <c r="F19" s="27"/>
      <c r="G19" s="28" t="s">
        <v>3012</v>
      </c>
      <c r="H19" s="614"/>
      <c r="I19" s="614"/>
      <c r="J19" s="24"/>
      <c r="K19" s="24"/>
      <c r="L19" s="24"/>
      <c r="M19" s="24">
        <f>M16/M14</f>
        <v>0.6237412192645807</v>
      </c>
      <c r="N19" s="24" t="s">
        <v>3013</v>
      </c>
      <c r="O19" s="24"/>
    </row>
    <row r="20" spans="1:15">
      <c r="A20" s="31"/>
      <c r="B20" s="35" t="s">
        <v>3014</v>
      </c>
      <c r="C20" s="29"/>
      <c r="D20" s="33" t="s">
        <v>35</v>
      </c>
      <c r="E20" s="27"/>
      <c r="F20" s="27"/>
      <c r="G20" s="28"/>
      <c r="H20" s="614"/>
      <c r="I20" s="614"/>
      <c r="J20" s="24"/>
      <c r="K20" s="24"/>
      <c r="L20" s="24"/>
      <c r="M20" s="24"/>
      <c r="N20" s="24"/>
      <c r="O20" s="24"/>
    </row>
    <row r="21" spans="1:15">
      <c r="A21" s="31"/>
      <c r="B21" s="35" t="s">
        <v>2606</v>
      </c>
      <c r="C21" s="29"/>
      <c r="D21" s="33" t="s">
        <v>28</v>
      </c>
      <c r="E21" s="27"/>
      <c r="F21" s="27"/>
      <c r="G21" s="28"/>
      <c r="H21" s="614"/>
      <c r="I21" s="614"/>
      <c r="J21" s="24"/>
      <c r="K21" s="24"/>
      <c r="L21" s="24"/>
      <c r="M21" s="24"/>
      <c r="N21" s="24"/>
      <c r="O21" s="24"/>
    </row>
    <row r="22" spans="1:15">
      <c r="A22" s="31"/>
      <c r="B22" s="35" t="s">
        <v>3015</v>
      </c>
      <c r="C22" s="29"/>
      <c r="D22" s="33" t="s">
        <v>39</v>
      </c>
      <c r="E22" s="27"/>
      <c r="F22" s="27"/>
      <c r="G22" s="28"/>
      <c r="H22" s="614"/>
      <c r="I22" s="614"/>
      <c r="J22" s="24"/>
      <c r="K22" s="24"/>
      <c r="L22" s="24"/>
      <c r="M22" s="24"/>
      <c r="N22" s="24"/>
      <c r="O22" s="24"/>
    </row>
    <row r="23" spans="1:15">
      <c r="A23" s="31"/>
      <c r="B23" s="35" t="s">
        <v>3016</v>
      </c>
      <c r="C23" s="29"/>
      <c r="D23" s="33" t="s">
        <v>41</v>
      </c>
      <c r="E23" s="27"/>
      <c r="F23" s="27"/>
      <c r="G23" s="28"/>
      <c r="H23" s="614"/>
      <c r="I23" s="614"/>
      <c r="J23" s="24"/>
      <c r="K23" s="24"/>
      <c r="L23" s="24"/>
      <c r="M23" s="24"/>
      <c r="N23" s="24"/>
      <c r="O23" s="24"/>
    </row>
    <row r="24" spans="1:15">
      <c r="A24" s="31"/>
      <c r="B24" s="35" t="s">
        <v>2609</v>
      </c>
      <c r="C24" s="29"/>
      <c r="D24" s="33" t="s">
        <v>41</v>
      </c>
      <c r="E24" s="27"/>
      <c r="F24" s="27"/>
      <c r="G24" s="28"/>
      <c r="H24" s="614"/>
      <c r="I24" s="614"/>
      <c r="J24" s="24"/>
      <c r="K24" s="24"/>
      <c r="L24" s="24"/>
      <c r="M24" s="24"/>
      <c r="N24" s="24"/>
      <c r="O24" s="24"/>
    </row>
    <row r="25" spans="1:15">
      <c r="A25" s="31"/>
      <c r="B25" s="32" t="s">
        <v>3017</v>
      </c>
      <c r="C25" s="29"/>
      <c r="D25" s="33" t="s">
        <v>41</v>
      </c>
      <c r="E25" s="27"/>
      <c r="F25" s="27"/>
      <c r="G25" s="28"/>
      <c r="H25" s="614"/>
      <c r="I25" s="614"/>
      <c r="J25" s="24"/>
      <c r="K25" s="24"/>
      <c r="L25" s="24"/>
      <c r="M25" s="24"/>
      <c r="N25" s="24"/>
      <c r="O25" s="24"/>
    </row>
    <row r="26" spans="1:15">
      <c r="A26" s="31"/>
      <c r="B26" s="32" t="s">
        <v>3018</v>
      </c>
      <c r="C26" s="29"/>
      <c r="D26" s="33" t="s">
        <v>41</v>
      </c>
      <c r="E26" s="27"/>
      <c r="F26" s="27"/>
      <c r="G26" s="28"/>
      <c r="H26" s="614"/>
      <c r="I26" s="614"/>
      <c r="J26" s="24"/>
      <c r="K26" s="24"/>
      <c r="L26" s="24"/>
      <c r="M26" s="24"/>
      <c r="N26" s="24"/>
      <c r="O26" s="24"/>
    </row>
    <row r="27" spans="1:15">
      <c r="A27" s="31"/>
      <c r="B27" s="32"/>
      <c r="C27" s="29"/>
      <c r="D27" s="33"/>
      <c r="E27" s="27"/>
      <c r="F27" s="27"/>
      <c r="G27" s="28"/>
      <c r="H27" s="24"/>
      <c r="I27" s="24"/>
      <c r="J27" s="24"/>
      <c r="K27" s="24"/>
      <c r="L27" s="24"/>
      <c r="M27" s="24"/>
      <c r="N27" s="24"/>
      <c r="O27" s="24"/>
    </row>
    <row r="28" spans="1:15">
      <c r="A28" s="31" t="s">
        <v>3019</v>
      </c>
      <c r="B28" s="32"/>
      <c r="C28" s="29"/>
      <c r="D28" s="33"/>
      <c r="E28" s="27"/>
      <c r="F28" s="27"/>
      <c r="G28" s="28"/>
      <c r="H28" s="24"/>
      <c r="I28" s="24"/>
      <c r="J28" s="24"/>
      <c r="K28" s="24"/>
      <c r="L28" s="24"/>
      <c r="M28" s="24"/>
      <c r="N28" s="24"/>
      <c r="O28" s="24"/>
    </row>
    <row r="29" spans="1:15">
      <c r="A29" s="31"/>
      <c r="B29" s="32" t="s">
        <v>3020</v>
      </c>
      <c r="C29" s="29"/>
      <c r="D29" s="33" t="s">
        <v>48</v>
      </c>
      <c r="E29" s="27"/>
      <c r="F29" s="27"/>
      <c r="G29" s="28"/>
      <c r="H29" s="24"/>
      <c r="I29" s="24"/>
      <c r="J29" s="24"/>
      <c r="K29" s="24"/>
      <c r="L29" s="24"/>
      <c r="M29" s="24"/>
      <c r="N29" s="24"/>
      <c r="O29" s="24"/>
    </row>
    <row r="30" spans="1:15">
      <c r="A30" s="31"/>
      <c r="B30" s="35" t="s">
        <v>3021</v>
      </c>
      <c r="C30" s="29"/>
      <c r="D30" s="33" t="s">
        <v>50</v>
      </c>
      <c r="E30" s="27"/>
      <c r="F30" s="27"/>
      <c r="G30" s="28"/>
      <c r="H30" s="24"/>
      <c r="I30" s="24"/>
      <c r="J30" s="24"/>
      <c r="K30" s="24"/>
      <c r="L30" s="24"/>
      <c r="M30" s="24"/>
      <c r="N30" s="24"/>
      <c r="O30" s="24"/>
    </row>
    <row r="31" spans="1:15">
      <c r="A31" s="31"/>
      <c r="B31" s="35" t="s">
        <v>3022</v>
      </c>
      <c r="C31" s="29"/>
      <c r="D31" s="33" t="s">
        <v>50</v>
      </c>
      <c r="E31" s="27"/>
      <c r="F31" s="27"/>
      <c r="G31" s="28"/>
      <c r="H31" s="24"/>
      <c r="I31" s="24"/>
      <c r="J31" s="24"/>
      <c r="K31" s="24"/>
      <c r="L31" s="24"/>
      <c r="M31" s="24"/>
      <c r="N31" s="24"/>
      <c r="O31" s="24"/>
    </row>
    <row r="32" spans="1:15">
      <c r="A32" s="31"/>
      <c r="B32" s="35" t="s">
        <v>3023</v>
      </c>
      <c r="C32" s="29"/>
      <c r="D32" s="33" t="s">
        <v>41</v>
      </c>
      <c r="E32" s="27"/>
      <c r="F32" s="27"/>
      <c r="G32" s="28"/>
      <c r="H32" s="24"/>
      <c r="I32" s="24"/>
      <c r="J32" s="24"/>
      <c r="K32" s="24"/>
      <c r="L32" s="24"/>
      <c r="M32" s="24"/>
      <c r="N32" s="24"/>
      <c r="O32" s="24"/>
    </row>
    <row r="33" spans="1:15">
      <c r="A33" s="29"/>
      <c r="B33" s="30"/>
      <c r="C33" s="29"/>
      <c r="D33" s="30"/>
      <c r="E33" s="27"/>
      <c r="F33" s="27"/>
      <c r="G33" s="28"/>
      <c r="H33" s="24"/>
      <c r="I33" s="24"/>
      <c r="J33" s="24"/>
      <c r="K33" s="24"/>
      <c r="L33" s="24"/>
      <c r="M33" s="24"/>
      <c r="N33" s="24"/>
      <c r="O33" s="24"/>
    </row>
    <row r="34" spans="1:15">
      <c r="A34" s="31" t="s">
        <v>3024</v>
      </c>
      <c r="B34" s="32"/>
      <c r="C34" s="29"/>
      <c r="D34" s="33"/>
      <c r="E34" s="27"/>
      <c r="F34" s="27"/>
      <c r="G34" s="28"/>
      <c r="H34" s="24"/>
      <c r="I34" s="24"/>
      <c r="J34" s="24"/>
      <c r="K34" s="24"/>
      <c r="L34" s="24"/>
      <c r="M34" s="24"/>
      <c r="N34" s="24"/>
      <c r="O34" s="24"/>
    </row>
    <row r="35" spans="1:15" ht="31.5">
      <c r="A35" s="31"/>
      <c r="B35" s="32" t="s">
        <v>3025</v>
      </c>
      <c r="C35" s="29">
        <v>37.5</v>
      </c>
      <c r="D35" s="33" t="s">
        <v>56</v>
      </c>
      <c r="E35" s="27">
        <v>3</v>
      </c>
      <c r="F35" s="27"/>
      <c r="G35" s="567" t="s">
        <v>3026</v>
      </c>
      <c r="H35" s="24"/>
      <c r="I35" s="24"/>
      <c r="J35" s="24"/>
      <c r="K35" s="24"/>
      <c r="L35" s="24"/>
      <c r="M35" s="24"/>
      <c r="N35" s="24"/>
      <c r="O35" s="24"/>
    </row>
    <row r="36" spans="1:15">
      <c r="A36" s="31"/>
      <c r="B36" s="35" t="s">
        <v>3027</v>
      </c>
      <c r="C36" s="29"/>
      <c r="D36" s="33"/>
      <c r="E36" s="27"/>
      <c r="F36" s="27"/>
      <c r="G36" s="28"/>
      <c r="H36" s="24"/>
      <c r="I36" s="24"/>
      <c r="J36" s="24"/>
      <c r="K36" s="24"/>
      <c r="L36" s="24"/>
      <c r="M36" s="24"/>
      <c r="N36" s="24"/>
      <c r="O36" s="24"/>
    </row>
    <row r="37" spans="1:15">
      <c r="A37" s="31"/>
      <c r="B37" s="36" t="s">
        <v>58</v>
      </c>
      <c r="C37" s="37"/>
      <c r="D37" s="33" t="s">
        <v>59</v>
      </c>
      <c r="E37" s="27"/>
      <c r="F37" s="27"/>
      <c r="G37" s="28"/>
      <c r="H37" s="24"/>
      <c r="I37" s="24"/>
      <c r="J37" s="24"/>
      <c r="K37" s="24"/>
      <c r="L37" s="24"/>
      <c r="M37" s="24"/>
      <c r="N37" s="24"/>
      <c r="O37" s="24"/>
    </row>
    <row r="38" spans="1:15">
      <c r="A38" s="31"/>
      <c r="B38" s="36" t="s">
        <v>60</v>
      </c>
      <c r="C38" s="37"/>
      <c r="D38" s="33" t="s">
        <v>59</v>
      </c>
      <c r="E38" s="27"/>
      <c r="F38" s="27"/>
      <c r="G38" s="28"/>
      <c r="H38" s="24"/>
      <c r="I38" s="24"/>
      <c r="J38" s="24"/>
      <c r="K38" s="24"/>
      <c r="L38" s="24"/>
      <c r="M38" s="24"/>
      <c r="N38" s="24"/>
      <c r="O38" s="24"/>
    </row>
    <row r="39" spans="1:15">
      <c r="A39" s="31"/>
      <c r="B39" s="36" t="s">
        <v>61</v>
      </c>
      <c r="C39" s="37"/>
      <c r="D39" s="33" t="s">
        <v>59</v>
      </c>
      <c r="E39" s="27"/>
      <c r="F39" s="27"/>
      <c r="G39" s="28"/>
      <c r="H39" s="24"/>
      <c r="I39" s="24"/>
      <c r="J39" s="24"/>
      <c r="K39" s="24"/>
      <c r="L39" s="24"/>
      <c r="M39" s="24"/>
      <c r="N39" s="24"/>
      <c r="O39" s="24"/>
    </row>
    <row r="40" spans="1:15">
      <c r="A40" s="31"/>
      <c r="B40" s="36" t="s">
        <v>62</v>
      </c>
      <c r="C40" s="37"/>
      <c r="D40" s="33" t="s">
        <v>59</v>
      </c>
      <c r="E40" s="27"/>
      <c r="F40" s="27"/>
      <c r="G40" s="28"/>
      <c r="H40" s="24"/>
      <c r="I40" s="24"/>
      <c r="J40" s="24"/>
      <c r="K40" s="24"/>
      <c r="L40" s="24"/>
      <c r="M40" s="24"/>
      <c r="N40" s="24"/>
      <c r="O40" s="24"/>
    </row>
    <row r="41" spans="1:15">
      <c r="A41" s="31"/>
      <c r="B41" s="36" t="s">
        <v>63</v>
      </c>
      <c r="C41" s="37"/>
      <c r="D41" s="33" t="s">
        <v>59</v>
      </c>
      <c r="E41" s="27"/>
      <c r="F41" s="27"/>
      <c r="G41" s="28"/>
      <c r="H41" s="24"/>
      <c r="I41" s="24"/>
      <c r="J41" s="24"/>
      <c r="K41" s="24"/>
      <c r="L41" s="24"/>
      <c r="M41" s="24"/>
      <c r="N41" s="24"/>
      <c r="O41" s="24"/>
    </row>
    <row r="42" spans="1:15">
      <c r="A42" s="31"/>
      <c r="B42" s="36" t="s">
        <v>64</v>
      </c>
      <c r="C42" s="37"/>
      <c r="D42" s="33" t="s">
        <v>59</v>
      </c>
      <c r="E42" s="27"/>
      <c r="F42" s="27"/>
      <c r="G42" s="28"/>
      <c r="H42" s="24"/>
      <c r="I42" s="24"/>
      <c r="J42" s="24"/>
      <c r="K42" s="24"/>
      <c r="L42" s="24"/>
      <c r="M42" s="24"/>
      <c r="N42" s="24"/>
      <c r="O42" s="24"/>
    </row>
    <row r="43" spans="1:15">
      <c r="A43" s="38"/>
      <c r="B43" s="39" t="s">
        <v>65</v>
      </c>
      <c r="C43" s="40"/>
      <c r="D43" s="41" t="s">
        <v>59</v>
      </c>
      <c r="E43" s="27"/>
      <c r="F43" s="27"/>
      <c r="G43" s="567"/>
      <c r="H43" s="24"/>
      <c r="I43" s="24"/>
      <c r="J43" s="24"/>
      <c r="K43" s="24"/>
      <c r="L43" s="24"/>
      <c r="M43" s="24"/>
      <c r="N43" s="24"/>
      <c r="O43" s="24"/>
    </row>
    <row r="44" spans="1:15" ht="15.75" customHeight="1">
      <c r="A44" s="675" t="s">
        <v>3028</v>
      </c>
      <c r="B44" s="675"/>
      <c r="C44" s="676" t="s">
        <v>3029</v>
      </c>
      <c r="D44" s="677"/>
      <c r="E44" s="677"/>
      <c r="F44" s="677"/>
      <c r="G44" s="678"/>
      <c r="H44" s="24"/>
      <c r="I44" s="24"/>
      <c r="J44" s="24"/>
      <c r="K44" s="24"/>
      <c r="L44" s="24"/>
      <c r="M44" s="24"/>
      <c r="N44" s="24"/>
      <c r="O44" s="24"/>
    </row>
    <row r="45" spans="1:15" ht="42.75" customHeight="1">
      <c r="A45" s="675" t="s">
        <v>3030</v>
      </c>
      <c r="B45" s="675"/>
      <c r="C45" s="672" t="s">
        <v>3031</v>
      </c>
      <c r="D45" s="673"/>
      <c r="E45" s="673"/>
      <c r="F45" s="673"/>
      <c r="G45" s="673"/>
      <c r="H45" s="24"/>
      <c r="I45" s="24"/>
      <c r="J45" s="24"/>
      <c r="K45" s="24"/>
      <c r="L45" s="24"/>
      <c r="M45" s="24"/>
      <c r="N45" s="24"/>
      <c r="O45" s="24"/>
    </row>
    <row r="46" spans="1:15">
      <c r="A46" s="42"/>
      <c r="B46" s="42"/>
      <c r="C46" s="42"/>
      <c r="D46" s="42"/>
      <c r="E46" s="43"/>
      <c r="F46" s="43"/>
      <c r="G46" s="42"/>
      <c r="H46" s="24"/>
      <c r="I46" s="24"/>
      <c r="J46" s="24"/>
      <c r="K46" s="24"/>
      <c r="L46" s="24"/>
      <c r="M46" s="24"/>
      <c r="N46" s="24"/>
      <c r="O46" s="24"/>
    </row>
    <row r="47" spans="1:15">
      <c r="A47" s="24" t="s">
        <v>3032</v>
      </c>
      <c r="B47" s="44"/>
      <c r="C47" s="44"/>
      <c r="D47" s="44"/>
      <c r="E47" s="97"/>
      <c r="F47" s="97"/>
      <c r="G47" s="44"/>
      <c r="H47" s="24"/>
      <c r="I47" s="24"/>
      <c r="J47" s="24"/>
      <c r="K47" s="24"/>
      <c r="L47" s="24"/>
      <c r="M47" s="24"/>
      <c r="N47" s="24"/>
      <c r="O47" s="24"/>
    </row>
    <row r="48" spans="1:15">
      <c r="A48" s="671" t="s">
        <v>3033</v>
      </c>
      <c r="B48" s="671"/>
      <c r="C48" s="671"/>
      <c r="D48" s="671"/>
      <c r="E48" s="671"/>
      <c r="F48" s="671"/>
      <c r="G48" s="671"/>
      <c r="H48" s="24"/>
      <c r="I48" s="24"/>
      <c r="J48" s="24"/>
      <c r="K48" s="24"/>
      <c r="L48" s="24"/>
      <c r="M48" s="24"/>
      <c r="N48" s="24"/>
      <c r="O48" s="24"/>
    </row>
    <row r="49" spans="1:15">
      <c r="A49" s="671" t="s">
        <v>3034</v>
      </c>
      <c r="B49" s="671"/>
      <c r="C49" s="671"/>
      <c r="D49" s="671"/>
      <c r="E49" s="671"/>
      <c r="F49" s="671"/>
      <c r="G49" s="671"/>
      <c r="H49" s="24"/>
      <c r="I49" s="24"/>
      <c r="J49" s="24"/>
      <c r="K49" s="24"/>
      <c r="L49" s="24"/>
      <c r="M49" s="24"/>
      <c r="N49" s="24"/>
      <c r="O49" s="24"/>
    </row>
    <row r="50" spans="1:15">
      <c r="A50" s="671" t="s">
        <v>3035</v>
      </c>
      <c r="B50" s="671"/>
      <c r="C50" s="671"/>
      <c r="D50" s="671"/>
      <c r="E50" s="671"/>
      <c r="F50" s="671"/>
      <c r="G50" s="671"/>
      <c r="H50" s="24"/>
      <c r="I50" s="24"/>
      <c r="J50" s="24"/>
      <c r="K50" s="24"/>
      <c r="L50" s="24"/>
      <c r="M50" s="24"/>
      <c r="N50" s="24"/>
      <c r="O50" s="24"/>
    </row>
    <row r="51" spans="1:15">
      <c r="A51" s="671" t="s">
        <v>3036</v>
      </c>
      <c r="B51" s="671"/>
      <c r="C51" s="671"/>
      <c r="D51" s="671"/>
      <c r="E51" s="671"/>
      <c r="F51" s="671"/>
      <c r="G51" s="671"/>
      <c r="H51" s="24"/>
      <c r="I51" s="24"/>
      <c r="J51" s="24"/>
      <c r="K51" s="24"/>
      <c r="L51" s="24"/>
      <c r="M51" s="24"/>
      <c r="N51" s="24"/>
      <c r="O51" s="24"/>
    </row>
    <row r="52" spans="1:15">
      <c r="A52" s="671" t="s">
        <v>3037</v>
      </c>
      <c r="B52" s="671"/>
      <c r="C52" s="671"/>
      <c r="D52" s="671"/>
      <c r="E52" s="671"/>
      <c r="F52" s="671"/>
      <c r="G52" s="671"/>
      <c r="H52" s="24"/>
      <c r="I52" s="24"/>
      <c r="J52" s="24"/>
      <c r="K52" s="24"/>
      <c r="L52" s="24"/>
      <c r="M52" s="24"/>
      <c r="N52" s="24"/>
      <c r="O52" s="24"/>
    </row>
    <row r="53" spans="1:15">
      <c r="A53" s="671" t="s">
        <v>3038</v>
      </c>
      <c r="B53" s="671"/>
      <c r="C53" s="671"/>
      <c r="D53" s="671"/>
      <c r="E53" s="671"/>
      <c r="F53" s="671"/>
      <c r="G53" s="671"/>
      <c r="H53" s="24"/>
      <c r="I53" s="24"/>
      <c r="J53" s="24"/>
      <c r="K53" s="24"/>
      <c r="L53" s="24"/>
      <c r="M53" s="24"/>
      <c r="N53" s="24"/>
      <c r="O53" s="24"/>
    </row>
    <row r="54" spans="1:15">
      <c r="A54" s="671" t="s">
        <v>3039</v>
      </c>
      <c r="B54" s="671"/>
      <c r="C54" s="671"/>
      <c r="D54" s="671"/>
      <c r="E54" s="671"/>
      <c r="F54" s="671"/>
      <c r="G54" s="671"/>
      <c r="H54" s="24"/>
      <c r="I54" s="24"/>
      <c r="J54" s="24"/>
      <c r="K54" s="24"/>
      <c r="L54" s="24"/>
      <c r="M54" s="24"/>
      <c r="N54" s="24"/>
      <c r="O54" s="24"/>
    </row>
    <row r="55" spans="1:15">
      <c r="A55" s="671"/>
      <c r="B55" s="671"/>
      <c r="C55" s="671"/>
      <c r="D55" s="671"/>
      <c r="E55" s="671"/>
      <c r="F55" s="671"/>
      <c r="G55" s="671"/>
      <c r="H55" s="24"/>
      <c r="I55" s="24"/>
      <c r="J55" s="24"/>
      <c r="K55" s="24"/>
      <c r="L55" s="24"/>
      <c r="M55" s="24"/>
      <c r="N55" s="24"/>
      <c r="O55" s="24"/>
    </row>
    <row r="56" spans="1:15">
      <c r="A56" s="671"/>
      <c r="B56" s="671"/>
      <c r="C56" s="671"/>
      <c r="D56" s="671"/>
      <c r="E56" s="671"/>
      <c r="F56" s="671"/>
      <c r="G56" s="671"/>
      <c r="H56" s="24"/>
      <c r="I56" s="24"/>
      <c r="J56" s="24"/>
      <c r="K56" s="24"/>
      <c r="L56" s="24"/>
      <c r="M56" s="24"/>
      <c r="N56" s="24"/>
      <c r="O56" s="24"/>
    </row>
    <row r="57" spans="1:15">
      <c r="A57" s="671"/>
      <c r="B57" s="671"/>
      <c r="C57" s="671"/>
      <c r="D57" s="671"/>
      <c r="E57" s="671"/>
      <c r="F57" s="671"/>
      <c r="G57" s="671"/>
      <c r="H57" s="24"/>
      <c r="I57" s="24"/>
      <c r="J57" s="24"/>
      <c r="K57" s="24"/>
      <c r="L57" s="24"/>
      <c r="M57" s="24"/>
      <c r="N57" s="24"/>
      <c r="O57" s="24"/>
    </row>
  </sheetData>
  <mergeCells count="18">
    <mergeCell ref="A50:G50"/>
    <mergeCell ref="A54:G54"/>
    <mergeCell ref="A55:G55"/>
    <mergeCell ref="A56:G56"/>
    <mergeCell ref="A57:G57"/>
    <mergeCell ref="A52:G52"/>
    <mergeCell ref="A53:G53"/>
    <mergeCell ref="A51:G51"/>
    <mergeCell ref="A49:G49"/>
    <mergeCell ref="C45:G45"/>
    <mergeCell ref="C1:D1"/>
    <mergeCell ref="A1:B1"/>
    <mergeCell ref="A44:B44"/>
    <mergeCell ref="A45:B45"/>
    <mergeCell ref="C44:G44"/>
    <mergeCell ref="C2:D2"/>
    <mergeCell ref="C3:D3"/>
    <mergeCell ref="A48:G48"/>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G57"/>
  <sheetViews>
    <sheetView workbookViewId="0">
      <selection activeCell="D17" sqref="D17"/>
    </sheetView>
  </sheetViews>
  <sheetFormatPr defaultColWidth="9" defaultRowHeight="15.75"/>
  <cols>
    <col min="1" max="1" width="5.28515625" style="219" customWidth="1"/>
    <col min="2" max="2" width="31.28515625" style="220" customWidth="1"/>
    <col min="3" max="3" width="9" style="220"/>
    <col min="4" max="4" width="15" style="220" customWidth="1"/>
    <col min="5" max="5" width="9" style="221"/>
    <col min="6" max="6" width="20" style="221" bestFit="1" customWidth="1"/>
    <col min="7" max="7" width="60.85546875" style="220" customWidth="1"/>
    <col min="8" max="16384" width="9" style="219"/>
  </cols>
  <sheetData>
    <row r="1" spans="1:7">
      <c r="A1" s="845" t="s">
        <v>282</v>
      </c>
      <c r="B1" s="845"/>
      <c r="C1" s="845" t="s">
        <v>283</v>
      </c>
      <c r="D1" s="845"/>
      <c r="E1" s="242" t="s">
        <v>284</v>
      </c>
      <c r="F1" s="242" t="s">
        <v>1208</v>
      </c>
      <c r="G1" s="242" t="s">
        <v>285</v>
      </c>
    </row>
    <row r="2" spans="1:7">
      <c r="A2" s="241" t="s">
        <v>286</v>
      </c>
      <c r="B2" s="240"/>
      <c r="C2" s="850" t="s">
        <v>287</v>
      </c>
      <c r="D2" s="851"/>
      <c r="E2" s="225"/>
      <c r="F2" s="225"/>
      <c r="G2" s="224"/>
    </row>
    <row r="3" spans="1:7" ht="173.25">
      <c r="A3" s="234" t="s">
        <v>288</v>
      </c>
      <c r="B3" s="237"/>
      <c r="C3" s="852" t="s">
        <v>1798</v>
      </c>
      <c r="D3" s="853"/>
      <c r="E3" s="225" t="s">
        <v>1797</v>
      </c>
      <c r="F3" s="225"/>
      <c r="G3" s="224" t="s">
        <v>1796</v>
      </c>
    </row>
    <row r="4" spans="1:7">
      <c r="A4" s="233" t="s">
        <v>291</v>
      </c>
      <c r="B4" s="236"/>
      <c r="C4" s="233"/>
      <c r="D4" s="237"/>
      <c r="E4" s="225"/>
      <c r="F4" s="225"/>
      <c r="G4" s="224"/>
    </row>
    <row r="5" spans="1:7">
      <c r="A5" s="233"/>
      <c r="B5" s="236" t="s">
        <v>292</v>
      </c>
      <c r="C5" s="234" t="s">
        <v>1795</v>
      </c>
      <c r="D5" s="230"/>
      <c r="E5" s="225"/>
      <c r="F5" s="225"/>
      <c r="G5" s="224"/>
    </row>
    <row r="6" spans="1:7" ht="31.5">
      <c r="A6" s="233"/>
      <c r="B6" s="236" t="s">
        <v>294</v>
      </c>
      <c r="C6" s="234" t="s">
        <v>2305</v>
      </c>
      <c r="D6" s="230"/>
      <c r="E6" s="225">
        <v>1</v>
      </c>
      <c r="F6" s="225"/>
      <c r="G6" s="244" t="s">
        <v>1794</v>
      </c>
    </row>
    <row r="7" spans="1:7">
      <c r="A7" s="233"/>
      <c r="B7" s="236" t="s">
        <v>296</v>
      </c>
      <c r="C7" s="234">
        <f>2016-1926+1</f>
        <v>91</v>
      </c>
      <c r="D7" s="230" t="s">
        <v>10</v>
      </c>
      <c r="E7" s="225">
        <v>1</v>
      </c>
      <c r="F7" s="225"/>
      <c r="G7" s="243">
        <v>1926</v>
      </c>
    </row>
    <row r="8" spans="1:7">
      <c r="A8" s="233"/>
      <c r="B8" s="236" t="s">
        <v>298</v>
      </c>
      <c r="C8" s="239">
        <v>1200</v>
      </c>
      <c r="D8" s="230" t="s">
        <v>12</v>
      </c>
      <c r="E8" s="225"/>
      <c r="F8" s="225"/>
      <c r="G8" s="238"/>
    </row>
    <row r="9" spans="1:7">
      <c r="A9" s="233"/>
      <c r="B9" s="236" t="s">
        <v>300</v>
      </c>
      <c r="C9" s="239">
        <f>7.5*1000000/365</f>
        <v>20547.945205479453</v>
      </c>
      <c r="D9" s="230" t="s">
        <v>15</v>
      </c>
      <c r="E9" s="225">
        <v>1</v>
      </c>
      <c r="F9" s="225"/>
      <c r="G9" s="238" t="s">
        <v>1793</v>
      </c>
    </row>
    <row r="10" spans="1:7" ht="47.25">
      <c r="A10" s="233"/>
      <c r="B10" s="236" t="s">
        <v>301</v>
      </c>
      <c r="C10" s="234">
        <v>360</v>
      </c>
      <c r="D10" s="230"/>
      <c r="E10" s="225">
        <v>4</v>
      </c>
      <c r="F10" s="225"/>
      <c r="G10" s="238" t="s">
        <v>1792</v>
      </c>
    </row>
    <row r="11" spans="1:7">
      <c r="A11" s="233"/>
      <c r="B11" s="236" t="s">
        <v>302</v>
      </c>
      <c r="C11" s="234">
        <v>57</v>
      </c>
      <c r="D11" s="230"/>
      <c r="E11" s="225">
        <v>3</v>
      </c>
      <c r="F11" s="225"/>
      <c r="G11" s="224"/>
    </row>
    <row r="12" spans="1:7">
      <c r="A12" s="233"/>
      <c r="B12" s="236" t="s">
        <v>303</v>
      </c>
      <c r="C12" s="234"/>
      <c r="D12" s="230" t="s">
        <v>19</v>
      </c>
      <c r="E12" s="225"/>
      <c r="F12" s="225"/>
      <c r="G12" s="224"/>
    </row>
    <row r="13" spans="1:7">
      <c r="A13" s="233"/>
      <c r="B13" s="236" t="s">
        <v>305</v>
      </c>
      <c r="C13" s="234"/>
      <c r="D13" s="230" t="s">
        <v>21</v>
      </c>
      <c r="E13" s="225"/>
      <c r="F13" s="225"/>
      <c r="G13" s="224"/>
    </row>
    <row r="14" spans="1:7">
      <c r="A14" s="233"/>
      <c r="B14" s="236" t="s">
        <v>306</v>
      </c>
      <c r="C14" s="239">
        <v>800</v>
      </c>
      <c r="D14" s="230" t="s">
        <v>24</v>
      </c>
      <c r="E14" s="225"/>
      <c r="F14" s="225"/>
      <c r="G14" s="238"/>
    </row>
    <row r="15" spans="1:7">
      <c r="A15" s="233"/>
      <c r="B15" s="236"/>
      <c r="C15" s="234"/>
      <c r="D15" s="230"/>
      <c r="E15" s="225"/>
      <c r="F15" s="225"/>
      <c r="G15" s="224"/>
    </row>
    <row r="16" spans="1:7">
      <c r="A16" s="233" t="s">
        <v>307</v>
      </c>
      <c r="B16" s="236"/>
      <c r="C16" s="234"/>
      <c r="D16" s="230"/>
      <c r="E16" s="225"/>
      <c r="F16" s="225"/>
      <c r="G16" s="224"/>
    </row>
    <row r="17" spans="1:7" ht="49.5" customHeight="1">
      <c r="A17" s="233"/>
      <c r="B17" s="236" t="s">
        <v>308</v>
      </c>
      <c r="C17" s="234">
        <v>500</v>
      </c>
      <c r="D17" s="230" t="s">
        <v>28</v>
      </c>
      <c r="E17" s="225">
        <v>5</v>
      </c>
      <c r="F17" s="225"/>
      <c r="G17" s="238" t="s">
        <v>1791</v>
      </c>
    </row>
    <row r="18" spans="1:7" ht="63">
      <c r="A18" s="233"/>
      <c r="B18" s="236" t="s">
        <v>309</v>
      </c>
      <c r="C18" s="234">
        <v>11.9</v>
      </c>
      <c r="D18" s="230" t="s">
        <v>31</v>
      </c>
      <c r="E18" s="225">
        <v>6</v>
      </c>
      <c r="F18" s="225"/>
      <c r="G18" s="224" t="s">
        <v>2664</v>
      </c>
    </row>
    <row r="19" spans="1:7">
      <c r="A19" s="233"/>
      <c r="B19" s="235" t="s">
        <v>311</v>
      </c>
      <c r="C19" s="234"/>
      <c r="D19" s="230" t="s">
        <v>31</v>
      </c>
      <c r="E19" s="225"/>
      <c r="F19" s="225"/>
      <c r="G19" s="224"/>
    </row>
    <row r="20" spans="1:7">
      <c r="A20" s="233"/>
      <c r="B20" s="235" t="s">
        <v>313</v>
      </c>
      <c r="C20" s="234"/>
      <c r="D20" s="230" t="s">
        <v>35</v>
      </c>
      <c r="E20" s="225"/>
      <c r="F20" s="225"/>
      <c r="G20" s="224"/>
    </row>
    <row r="21" spans="1:7">
      <c r="A21" s="233"/>
      <c r="B21" s="235" t="s">
        <v>314</v>
      </c>
      <c r="C21" s="234"/>
      <c r="D21" s="230" t="s">
        <v>28</v>
      </c>
      <c r="E21" s="225"/>
      <c r="F21" s="225"/>
      <c r="G21" s="224"/>
    </row>
    <row r="22" spans="1:7">
      <c r="A22" s="233"/>
      <c r="B22" s="235" t="s">
        <v>315</v>
      </c>
      <c r="C22" s="234"/>
      <c r="D22" s="230" t="s">
        <v>39</v>
      </c>
      <c r="E22" s="225"/>
      <c r="F22" s="225"/>
      <c r="G22" s="224"/>
    </row>
    <row r="23" spans="1:7">
      <c r="A23" s="233"/>
      <c r="B23" s="235" t="s">
        <v>317</v>
      </c>
      <c r="C23" s="234"/>
      <c r="D23" s="230" t="s">
        <v>41</v>
      </c>
      <c r="E23" s="225"/>
      <c r="F23" s="225"/>
      <c r="G23" s="224"/>
    </row>
    <row r="24" spans="1:7">
      <c r="A24" s="233"/>
      <c r="B24" s="235" t="s">
        <v>318</v>
      </c>
      <c r="C24" s="234"/>
      <c r="D24" s="230" t="s">
        <v>41</v>
      </c>
      <c r="E24" s="225"/>
      <c r="F24" s="225"/>
      <c r="G24" s="224"/>
    </row>
    <row r="25" spans="1:7">
      <c r="A25" s="233"/>
      <c r="B25" s="236" t="s">
        <v>319</v>
      </c>
      <c r="C25" s="234"/>
      <c r="D25" s="230" t="s">
        <v>41</v>
      </c>
      <c r="E25" s="225"/>
      <c r="F25" s="225"/>
      <c r="G25" s="224"/>
    </row>
    <row r="26" spans="1:7">
      <c r="A26" s="233"/>
      <c r="B26" s="236" t="s">
        <v>320</v>
      </c>
      <c r="C26" s="234"/>
      <c r="D26" s="230" t="s">
        <v>41</v>
      </c>
      <c r="E26" s="225"/>
      <c r="F26" s="225"/>
      <c r="G26" s="224"/>
    </row>
    <row r="27" spans="1:7">
      <c r="A27" s="233"/>
      <c r="B27" s="236"/>
      <c r="C27" s="234"/>
      <c r="D27" s="230"/>
      <c r="E27" s="225"/>
      <c r="F27" s="225"/>
      <c r="G27" s="224"/>
    </row>
    <row r="28" spans="1:7">
      <c r="A28" s="233" t="s">
        <v>322</v>
      </c>
      <c r="B28" s="236"/>
      <c r="C28" s="234"/>
      <c r="D28" s="230"/>
      <c r="E28" s="225"/>
      <c r="F28" s="225"/>
      <c r="G28" s="224"/>
    </row>
    <row r="29" spans="1:7">
      <c r="A29" s="233"/>
      <c r="B29" s="236" t="s">
        <v>323</v>
      </c>
      <c r="C29" s="234"/>
      <c r="D29" s="230" t="s">
        <v>48</v>
      </c>
      <c r="E29" s="225"/>
      <c r="F29" s="225"/>
      <c r="G29" s="224"/>
    </row>
    <row r="30" spans="1:7">
      <c r="A30" s="233"/>
      <c r="B30" s="235" t="s">
        <v>324</v>
      </c>
      <c r="C30" s="234"/>
      <c r="D30" s="230" t="s">
        <v>50</v>
      </c>
      <c r="E30" s="225"/>
      <c r="F30" s="225"/>
      <c r="G30" s="224"/>
    </row>
    <row r="31" spans="1:7">
      <c r="A31" s="233"/>
      <c r="B31" s="235" t="s">
        <v>325</v>
      </c>
      <c r="C31" s="234"/>
      <c r="D31" s="230" t="s">
        <v>50</v>
      </c>
      <c r="E31" s="225"/>
      <c r="F31" s="225"/>
      <c r="G31" s="224"/>
    </row>
    <row r="32" spans="1:7">
      <c r="A32" s="233"/>
      <c r="B32" s="235" t="s">
        <v>326</v>
      </c>
      <c r="C32" s="234"/>
      <c r="D32" s="230" t="s">
        <v>41</v>
      </c>
      <c r="E32" s="225"/>
      <c r="F32" s="225"/>
      <c r="G32" s="224"/>
    </row>
    <row r="33" spans="1:7">
      <c r="A33" s="234"/>
      <c r="B33" s="237"/>
      <c r="C33" s="234"/>
      <c r="D33" s="237"/>
      <c r="E33" s="225"/>
      <c r="F33" s="225"/>
      <c r="G33" s="224"/>
    </row>
    <row r="34" spans="1:7">
      <c r="A34" s="233" t="s">
        <v>327</v>
      </c>
      <c r="B34" s="236"/>
      <c r="C34" s="234"/>
      <c r="D34" s="230"/>
      <c r="E34" s="225"/>
      <c r="F34" s="225"/>
      <c r="G34" s="224"/>
    </row>
    <row r="35" spans="1:7" ht="47.25">
      <c r="A35" s="233"/>
      <c r="B35" s="236" t="s">
        <v>328</v>
      </c>
      <c r="C35" s="234">
        <v>30</v>
      </c>
      <c r="D35" s="230" t="s">
        <v>56</v>
      </c>
      <c r="E35" s="225">
        <v>6</v>
      </c>
      <c r="F35" s="225"/>
      <c r="G35" s="238" t="s">
        <v>1790</v>
      </c>
    </row>
    <row r="36" spans="1:7">
      <c r="A36" s="233"/>
      <c r="B36" s="235" t="s">
        <v>330</v>
      </c>
      <c r="C36" s="234"/>
      <c r="D36" s="230"/>
      <c r="E36" s="225"/>
      <c r="F36" s="225"/>
      <c r="G36" s="224"/>
    </row>
    <row r="37" spans="1:7">
      <c r="A37" s="233"/>
      <c r="B37" s="232" t="s">
        <v>58</v>
      </c>
      <c r="C37" s="231"/>
      <c r="D37" s="230" t="s">
        <v>59</v>
      </c>
      <c r="E37" s="225"/>
      <c r="F37" s="225"/>
      <c r="G37" s="224"/>
    </row>
    <row r="38" spans="1:7">
      <c r="A38" s="233"/>
      <c r="B38" s="232" t="s">
        <v>60</v>
      </c>
      <c r="C38" s="231"/>
      <c r="D38" s="230" t="s">
        <v>59</v>
      </c>
      <c r="E38" s="225"/>
      <c r="F38" s="225"/>
      <c r="G38" s="224"/>
    </row>
    <row r="39" spans="1:7">
      <c r="A39" s="233"/>
      <c r="B39" s="232" t="s">
        <v>61</v>
      </c>
      <c r="C39" s="231"/>
      <c r="D39" s="230" t="s">
        <v>59</v>
      </c>
      <c r="E39" s="225"/>
      <c r="F39" s="225"/>
      <c r="G39" s="224"/>
    </row>
    <row r="40" spans="1:7">
      <c r="A40" s="233"/>
      <c r="B40" s="232" t="s">
        <v>62</v>
      </c>
      <c r="C40" s="231"/>
      <c r="D40" s="230" t="s">
        <v>59</v>
      </c>
      <c r="E40" s="225"/>
      <c r="F40" s="225"/>
      <c r="G40" s="224"/>
    </row>
    <row r="41" spans="1:7">
      <c r="A41" s="233"/>
      <c r="B41" s="232" t="s">
        <v>63</v>
      </c>
      <c r="C41" s="231"/>
      <c r="D41" s="230" t="s">
        <v>59</v>
      </c>
      <c r="E41" s="225"/>
      <c r="F41" s="225"/>
      <c r="G41" s="224"/>
    </row>
    <row r="42" spans="1:7">
      <c r="A42" s="233"/>
      <c r="B42" s="232" t="s">
        <v>64</v>
      </c>
      <c r="C42" s="231"/>
      <c r="D42" s="230" t="s">
        <v>59</v>
      </c>
      <c r="E42" s="225"/>
      <c r="F42" s="225"/>
      <c r="G42" s="224"/>
    </row>
    <row r="43" spans="1:7">
      <c r="A43" s="229"/>
      <c r="B43" s="228" t="s">
        <v>65</v>
      </c>
      <c r="C43" s="227"/>
      <c r="D43" s="226" t="s">
        <v>59</v>
      </c>
      <c r="E43" s="225"/>
      <c r="F43" s="225"/>
      <c r="G43" s="224"/>
    </row>
    <row r="44" spans="1:7">
      <c r="A44" s="846" t="s">
        <v>331</v>
      </c>
      <c r="B44" s="846"/>
      <c r="C44" s="847"/>
      <c r="D44" s="848"/>
      <c r="E44" s="848"/>
      <c r="F44" s="848"/>
      <c r="G44" s="849"/>
    </row>
    <row r="45" spans="1:7" ht="42.75" customHeight="1">
      <c r="A45" s="846" t="s">
        <v>333</v>
      </c>
      <c r="B45" s="846"/>
      <c r="C45" s="843" t="s">
        <v>2306</v>
      </c>
      <c r="D45" s="844"/>
      <c r="E45" s="844"/>
      <c r="F45" s="844"/>
      <c r="G45" s="844"/>
    </row>
    <row r="46" spans="1:7">
      <c r="A46" s="222"/>
      <c r="B46" s="222"/>
      <c r="C46" s="222"/>
      <c r="D46" s="222"/>
      <c r="E46" s="223"/>
      <c r="F46" s="223"/>
      <c r="G46" s="222"/>
    </row>
    <row r="47" spans="1:7">
      <c r="A47" s="219" t="s">
        <v>334</v>
      </c>
    </row>
    <row r="48" spans="1:7">
      <c r="A48" s="842" t="s">
        <v>1789</v>
      </c>
      <c r="B48" s="842"/>
      <c r="C48" s="842"/>
      <c r="D48" s="842"/>
      <c r="E48" s="842"/>
      <c r="F48" s="842"/>
      <c r="G48" s="842"/>
    </row>
    <row r="49" spans="1:7">
      <c r="A49" s="842" t="s">
        <v>1788</v>
      </c>
      <c r="B49" s="842"/>
      <c r="C49" s="842"/>
      <c r="D49" s="842"/>
      <c r="E49" s="842"/>
      <c r="F49" s="842"/>
      <c r="G49" s="842"/>
    </row>
    <row r="50" spans="1:7">
      <c r="A50" s="842" t="s">
        <v>1787</v>
      </c>
      <c r="B50" s="842"/>
      <c r="C50" s="842"/>
      <c r="D50" s="842"/>
      <c r="E50" s="842"/>
      <c r="F50" s="842"/>
      <c r="G50" s="842"/>
    </row>
    <row r="51" spans="1:7">
      <c r="A51" s="842" t="s">
        <v>1786</v>
      </c>
      <c r="B51" s="842"/>
      <c r="C51" s="842"/>
      <c r="D51" s="842"/>
      <c r="E51" s="842"/>
      <c r="F51" s="842"/>
      <c r="G51" s="842"/>
    </row>
    <row r="52" spans="1:7">
      <c r="A52" s="842" t="s">
        <v>1785</v>
      </c>
      <c r="B52" s="842"/>
      <c r="C52" s="842"/>
      <c r="D52" s="842"/>
      <c r="E52" s="842"/>
      <c r="F52" s="842"/>
      <c r="G52" s="842"/>
    </row>
    <row r="53" spans="1:7">
      <c r="A53" s="842" t="s">
        <v>2663</v>
      </c>
      <c r="B53" s="842"/>
      <c r="C53" s="842"/>
      <c r="D53" s="842"/>
      <c r="E53" s="842"/>
      <c r="F53" s="842"/>
      <c r="G53" s="842"/>
    </row>
    <row r="54" spans="1:7">
      <c r="A54" s="842"/>
      <c r="B54" s="842"/>
      <c r="C54" s="842"/>
      <c r="D54" s="842"/>
      <c r="E54" s="842"/>
      <c r="F54" s="842"/>
      <c r="G54" s="842"/>
    </row>
    <row r="55" spans="1:7">
      <c r="A55" s="842"/>
      <c r="B55" s="842"/>
      <c r="C55" s="842"/>
      <c r="D55" s="842"/>
      <c r="E55" s="842"/>
      <c r="F55" s="842"/>
      <c r="G55" s="842"/>
    </row>
    <row r="56" spans="1:7">
      <c r="A56" s="842"/>
      <c r="B56" s="842"/>
      <c r="C56" s="842"/>
      <c r="D56" s="842"/>
      <c r="E56" s="842"/>
      <c r="F56" s="842"/>
      <c r="G56" s="842"/>
    </row>
    <row r="57" spans="1:7">
      <c r="A57" s="842"/>
      <c r="B57" s="842"/>
      <c r="C57" s="842"/>
      <c r="D57" s="842"/>
      <c r="E57" s="842"/>
      <c r="F57" s="842"/>
      <c r="G57" s="842"/>
    </row>
  </sheetData>
  <mergeCells count="18">
    <mergeCell ref="A50:G50"/>
    <mergeCell ref="A54:G54"/>
    <mergeCell ref="A55:G55"/>
    <mergeCell ref="A56:G56"/>
    <mergeCell ref="A57:G57"/>
    <mergeCell ref="A52:G52"/>
    <mergeCell ref="A53:G53"/>
    <mergeCell ref="A51:G51"/>
    <mergeCell ref="A49:G49"/>
    <mergeCell ref="C45:G45"/>
    <mergeCell ref="C1:D1"/>
    <mergeCell ref="A1:B1"/>
    <mergeCell ref="A44:B44"/>
    <mergeCell ref="A45:B45"/>
    <mergeCell ref="C44:G44"/>
    <mergeCell ref="C2:D2"/>
    <mergeCell ref="C3:D3"/>
    <mergeCell ref="A48:G48"/>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dimension ref="A1:F53"/>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74</v>
      </c>
      <c r="B1" s="659"/>
      <c r="C1" s="659" t="s">
        <v>75</v>
      </c>
      <c r="D1" s="659"/>
      <c r="E1" s="98" t="s">
        <v>76</v>
      </c>
      <c r="F1" s="98" t="s">
        <v>77</v>
      </c>
    </row>
    <row r="2" spans="1:6">
      <c r="A2" s="70" t="s">
        <v>78</v>
      </c>
      <c r="B2" s="71"/>
      <c r="C2" s="660" t="s">
        <v>133</v>
      </c>
      <c r="D2" s="661"/>
      <c r="E2" s="72"/>
      <c r="F2" s="73"/>
    </row>
    <row r="3" spans="1:6" ht="47.25">
      <c r="A3" s="74" t="s">
        <v>80</v>
      </c>
      <c r="B3" s="75"/>
      <c r="C3" s="662" t="s">
        <v>81</v>
      </c>
      <c r="D3" s="663"/>
      <c r="E3" s="72"/>
      <c r="F3" s="73" t="s">
        <v>134</v>
      </c>
    </row>
    <row r="4" spans="1:6">
      <c r="A4" s="31" t="s">
        <v>83</v>
      </c>
      <c r="B4" s="32"/>
      <c r="C4" s="31"/>
      <c r="D4" s="75"/>
      <c r="E4" s="72"/>
      <c r="F4" s="73"/>
    </row>
    <row r="5" spans="1:6">
      <c r="A5" s="31"/>
      <c r="B5" s="32" t="s">
        <v>84</v>
      </c>
      <c r="C5" s="74" t="s">
        <v>135</v>
      </c>
      <c r="D5" s="32"/>
      <c r="E5" s="72"/>
      <c r="F5" s="73"/>
    </row>
    <row r="6" spans="1:6">
      <c r="A6" s="31"/>
      <c r="B6" s="32" t="s">
        <v>86</v>
      </c>
      <c r="C6" s="74" t="s">
        <v>136</v>
      </c>
      <c r="D6" s="32"/>
      <c r="E6" s="72"/>
      <c r="F6" s="73"/>
    </row>
    <row r="7" spans="1:6">
      <c r="A7" s="31"/>
      <c r="B7" s="32" t="s">
        <v>88</v>
      </c>
      <c r="C7" s="74">
        <v>82</v>
      </c>
      <c r="D7" s="32" t="s">
        <v>10</v>
      </c>
      <c r="E7" s="72"/>
      <c r="F7" s="73" t="s">
        <v>137</v>
      </c>
    </row>
    <row r="8" spans="1:6">
      <c r="A8" s="31"/>
      <c r="B8" s="32" t="s">
        <v>90</v>
      </c>
      <c r="C8" s="74">
        <v>2824</v>
      </c>
      <c r="D8" s="32" t="s">
        <v>12</v>
      </c>
      <c r="E8" s="72">
        <v>2</v>
      </c>
      <c r="F8" s="73" t="s">
        <v>138</v>
      </c>
    </row>
    <row r="9" spans="1:6">
      <c r="A9" s="31"/>
      <c r="B9" s="32" t="s">
        <v>91</v>
      </c>
      <c r="C9" s="74">
        <v>38455</v>
      </c>
      <c r="D9" s="32" t="s">
        <v>15</v>
      </c>
      <c r="E9" s="72">
        <v>1</v>
      </c>
      <c r="F9" s="73" t="s">
        <v>139</v>
      </c>
    </row>
    <row r="10" spans="1:6">
      <c r="A10" s="31"/>
      <c r="B10" s="32" t="s">
        <v>93</v>
      </c>
      <c r="C10" s="74">
        <v>1340</v>
      </c>
      <c r="D10" s="32"/>
      <c r="E10" s="72">
        <v>1</v>
      </c>
      <c r="F10" s="73"/>
    </row>
    <row r="11" spans="1:6">
      <c r="A11" s="31"/>
      <c r="B11" s="32" t="s">
        <v>94</v>
      </c>
      <c r="C11" s="74">
        <v>768</v>
      </c>
      <c r="D11" s="32"/>
      <c r="E11" s="72">
        <v>1</v>
      </c>
      <c r="F11" s="73"/>
    </row>
    <row r="12" spans="1:6">
      <c r="A12" s="31"/>
      <c r="B12" s="32" t="s">
        <v>96</v>
      </c>
      <c r="C12" s="74">
        <v>2.7749999999999999</v>
      </c>
      <c r="D12" s="32" t="s">
        <v>19</v>
      </c>
      <c r="E12" s="72"/>
      <c r="F12" s="73" t="s">
        <v>140</v>
      </c>
    </row>
    <row r="13" spans="1:6">
      <c r="A13" s="31"/>
      <c r="B13" s="32" t="s">
        <v>97</v>
      </c>
      <c r="C13" s="74">
        <v>3</v>
      </c>
      <c r="D13" s="32" t="s">
        <v>21</v>
      </c>
      <c r="E13" s="72"/>
      <c r="F13" s="73" t="s">
        <v>140</v>
      </c>
    </row>
    <row r="14" spans="1:6">
      <c r="A14" s="31"/>
      <c r="B14" s="32" t="s">
        <v>98</v>
      </c>
      <c r="C14" s="74">
        <v>607.16</v>
      </c>
      <c r="D14" s="32" t="s">
        <v>24</v>
      </c>
      <c r="E14" s="72"/>
      <c r="F14" s="73" t="s">
        <v>141</v>
      </c>
    </row>
    <row r="15" spans="1:6">
      <c r="A15" s="31"/>
      <c r="B15" s="32"/>
      <c r="C15" s="74"/>
      <c r="D15" s="32"/>
      <c r="E15" s="72"/>
      <c r="F15" s="73"/>
    </row>
    <row r="16" spans="1:6">
      <c r="A16" s="31" t="s">
        <v>101</v>
      </c>
      <c r="B16" s="32"/>
      <c r="C16" s="74"/>
      <c r="D16" s="32"/>
      <c r="E16" s="72"/>
      <c r="F16" s="73"/>
    </row>
    <row r="17" spans="1:6">
      <c r="A17" s="31"/>
      <c r="B17" s="32" t="s">
        <v>102</v>
      </c>
      <c r="C17" s="74">
        <v>306</v>
      </c>
      <c r="D17" s="32" t="s">
        <v>28</v>
      </c>
      <c r="E17" s="72"/>
      <c r="F17" s="73"/>
    </row>
    <row r="18" spans="1:6">
      <c r="A18" s="31"/>
      <c r="B18" s="32" t="s">
        <v>104</v>
      </c>
      <c r="C18" s="74">
        <v>37.5</v>
      </c>
      <c r="D18" s="32" t="s">
        <v>31</v>
      </c>
      <c r="E18" s="72">
        <v>1</v>
      </c>
      <c r="F18" s="73" t="s">
        <v>142</v>
      </c>
    </row>
    <row r="19" spans="1:6" ht="31.5">
      <c r="A19" s="31"/>
      <c r="B19" s="35" t="s">
        <v>106</v>
      </c>
      <c r="C19" s="74">
        <v>40.700000000000003</v>
      </c>
      <c r="D19" s="32" t="s">
        <v>31</v>
      </c>
      <c r="E19" s="72">
        <v>1</v>
      </c>
      <c r="F19" s="73" t="s">
        <v>143</v>
      </c>
    </row>
    <row r="20" spans="1:6">
      <c r="A20" s="31"/>
      <c r="B20" s="35" t="s">
        <v>108</v>
      </c>
      <c r="C20" s="74"/>
      <c r="D20" s="32" t="s">
        <v>35</v>
      </c>
      <c r="E20" s="72"/>
      <c r="F20" s="73"/>
    </row>
    <row r="21" spans="1:6">
      <c r="A21" s="31"/>
      <c r="B21" s="35" t="s">
        <v>109</v>
      </c>
      <c r="C21" s="74"/>
      <c r="D21" s="32" t="s">
        <v>28</v>
      </c>
      <c r="E21" s="72"/>
      <c r="F21" s="73"/>
    </row>
    <row r="22" spans="1:6">
      <c r="A22" s="31"/>
      <c r="B22" s="35" t="s">
        <v>110</v>
      </c>
      <c r="C22" s="74"/>
      <c r="D22" s="32" t="s">
        <v>39</v>
      </c>
      <c r="E22" s="72">
        <v>1</v>
      </c>
      <c r="F22" s="73"/>
    </row>
    <row r="23" spans="1:6">
      <c r="A23" s="31"/>
      <c r="B23" s="35" t="s">
        <v>111</v>
      </c>
      <c r="C23" s="74"/>
      <c r="D23" s="32" t="s">
        <v>41</v>
      </c>
      <c r="E23" s="72"/>
      <c r="F23" s="73"/>
    </row>
    <row r="24" spans="1:6">
      <c r="A24" s="31"/>
      <c r="B24" s="35" t="s">
        <v>112</v>
      </c>
      <c r="C24" s="74"/>
      <c r="D24" s="32" t="s">
        <v>41</v>
      </c>
      <c r="E24" s="72"/>
      <c r="F24" s="73"/>
    </row>
    <row r="25" spans="1:6">
      <c r="A25" s="31"/>
      <c r="B25" s="32" t="s">
        <v>114</v>
      </c>
      <c r="C25" s="126">
        <v>1</v>
      </c>
      <c r="D25" s="32" t="s">
        <v>41</v>
      </c>
      <c r="E25" s="72">
        <v>1</v>
      </c>
      <c r="F25" s="73"/>
    </row>
    <row r="26" spans="1:6">
      <c r="A26" s="31"/>
      <c r="B26" s="32" t="s">
        <v>115</v>
      </c>
      <c r="C26" s="126"/>
      <c r="D26" s="32" t="s">
        <v>41</v>
      </c>
      <c r="E26" s="72">
        <v>3</v>
      </c>
      <c r="F26" s="73"/>
    </row>
    <row r="27" spans="1:6">
      <c r="A27" s="31"/>
      <c r="B27" s="32"/>
      <c r="C27" s="74"/>
      <c r="D27" s="32"/>
      <c r="E27" s="72"/>
      <c r="F27" s="73"/>
    </row>
    <row r="28" spans="1:6">
      <c r="A28" s="31" t="s">
        <v>116</v>
      </c>
      <c r="B28" s="32"/>
      <c r="C28" s="74"/>
      <c r="D28" s="32"/>
      <c r="E28" s="72"/>
      <c r="F28" s="73"/>
    </row>
    <row r="29" spans="1:6">
      <c r="A29" s="31"/>
      <c r="B29" s="32" t="s">
        <v>117</v>
      </c>
      <c r="C29" s="74"/>
      <c r="D29" s="32" t="s">
        <v>48</v>
      </c>
      <c r="E29" s="72"/>
      <c r="F29" s="73"/>
    </row>
    <row r="30" spans="1:6">
      <c r="A30" s="31"/>
      <c r="B30" s="35" t="s">
        <v>118</v>
      </c>
      <c r="C30" s="74"/>
      <c r="D30" s="32" t="s">
        <v>50</v>
      </c>
      <c r="E30" s="72"/>
      <c r="F30" s="73"/>
    </row>
    <row r="31" spans="1:6">
      <c r="A31" s="31"/>
      <c r="B31" s="35" t="s">
        <v>119</v>
      </c>
      <c r="C31" s="74"/>
      <c r="D31" s="32" t="s">
        <v>50</v>
      </c>
      <c r="E31" s="72"/>
      <c r="F31" s="73"/>
    </row>
    <row r="32" spans="1:6">
      <c r="A32" s="31"/>
      <c r="B32" s="35" t="s">
        <v>120</v>
      </c>
      <c r="C32" s="74"/>
      <c r="D32" s="32" t="s">
        <v>41</v>
      </c>
      <c r="E32" s="72"/>
      <c r="F32" s="73"/>
    </row>
    <row r="33" spans="1:6">
      <c r="A33" s="74"/>
      <c r="B33" s="75"/>
      <c r="C33" s="74"/>
      <c r="D33" s="75"/>
      <c r="E33" s="72"/>
      <c r="F33" s="73"/>
    </row>
    <row r="34" spans="1:6">
      <c r="A34" s="31" t="s">
        <v>121</v>
      </c>
      <c r="B34" s="32"/>
      <c r="C34" s="74"/>
      <c r="D34" s="32"/>
      <c r="E34" s="72"/>
      <c r="F34" s="73"/>
    </row>
    <row r="35" spans="1:6">
      <c r="A35" s="31"/>
      <c r="B35" s="32" t="s">
        <v>122</v>
      </c>
      <c r="C35" s="74">
        <v>19.5</v>
      </c>
      <c r="D35" s="32" t="s">
        <v>56</v>
      </c>
      <c r="E35" s="72">
        <v>2</v>
      </c>
      <c r="F35" s="73" t="s">
        <v>138</v>
      </c>
    </row>
    <row r="36" spans="1:6">
      <c r="A36" s="31"/>
      <c r="B36" s="35" t="s">
        <v>123</v>
      </c>
      <c r="C36" s="74"/>
      <c r="D36" s="32"/>
      <c r="E36" s="72"/>
      <c r="F36" s="73"/>
    </row>
    <row r="37" spans="1:6">
      <c r="A37" s="31"/>
      <c r="B37" s="32"/>
      <c r="C37" s="74"/>
      <c r="D37" s="32" t="s">
        <v>59</v>
      </c>
      <c r="E37" s="72"/>
      <c r="F37" s="73"/>
    </row>
    <row r="38" spans="1:6">
      <c r="A38" s="31"/>
      <c r="B38" s="47"/>
      <c r="C38" s="74"/>
      <c r="D38" s="32" t="s">
        <v>59</v>
      </c>
      <c r="E38" s="72"/>
      <c r="F38" s="73"/>
    </row>
    <row r="39" spans="1:6">
      <c r="A39" s="31"/>
      <c r="B39" s="48"/>
      <c r="C39" s="74"/>
      <c r="D39" s="32" t="s">
        <v>59</v>
      </c>
      <c r="E39" s="72"/>
      <c r="F39" s="73"/>
    </row>
    <row r="40" spans="1:6">
      <c r="A40" s="31"/>
      <c r="B40" s="48"/>
      <c r="C40" s="74"/>
      <c r="D40" s="32" t="s">
        <v>59</v>
      </c>
      <c r="E40" s="72"/>
      <c r="F40" s="73"/>
    </row>
    <row r="41" spans="1:6">
      <c r="A41" s="31"/>
      <c r="B41" s="48"/>
      <c r="C41" s="74"/>
      <c r="D41" s="32" t="s">
        <v>59</v>
      </c>
      <c r="E41" s="72"/>
      <c r="F41" s="73"/>
    </row>
    <row r="42" spans="1:6">
      <c r="A42" s="31"/>
      <c r="B42" s="32"/>
      <c r="C42" s="74"/>
      <c r="D42" s="32" t="s">
        <v>59</v>
      </c>
      <c r="E42" s="72"/>
      <c r="F42" s="73"/>
    </row>
    <row r="43" spans="1:6">
      <c r="A43" s="31"/>
      <c r="B43" s="32"/>
      <c r="C43" s="74"/>
      <c r="D43" s="32" t="s">
        <v>59</v>
      </c>
      <c r="E43" s="72"/>
      <c r="F43" s="73"/>
    </row>
    <row r="44" spans="1:6">
      <c r="A44" s="664" t="s">
        <v>125</v>
      </c>
      <c r="B44" s="664"/>
      <c r="C44" s="685" t="s">
        <v>144</v>
      </c>
      <c r="D44" s="666"/>
      <c r="E44" s="666"/>
      <c r="F44" s="667"/>
    </row>
    <row r="45" spans="1:6">
      <c r="A45" s="664" t="s">
        <v>127</v>
      </c>
      <c r="B45" s="664"/>
      <c r="C45" s="685" t="s">
        <v>1628</v>
      </c>
      <c r="D45" s="666"/>
      <c r="E45" s="666"/>
      <c r="F45" s="667"/>
    </row>
    <row r="46" spans="1:6">
      <c r="A46" s="77"/>
      <c r="B46" s="77"/>
      <c r="C46" s="77"/>
      <c r="D46" s="77"/>
      <c r="E46" s="101"/>
      <c r="F46" s="77"/>
    </row>
    <row r="47" spans="1:6">
      <c r="A47" s="69" t="s">
        <v>129</v>
      </c>
    </row>
    <row r="48" spans="1:6">
      <c r="A48" s="664" t="s">
        <v>145</v>
      </c>
      <c r="B48" s="664"/>
      <c r="C48" s="664"/>
      <c r="D48" s="664"/>
      <c r="E48" s="664"/>
      <c r="F48" s="664"/>
    </row>
    <row r="49" spans="1:6">
      <c r="A49" s="664" t="s">
        <v>146</v>
      </c>
      <c r="B49" s="664"/>
      <c r="C49" s="664"/>
      <c r="D49" s="664"/>
      <c r="E49" s="664"/>
      <c r="F49" s="664"/>
    </row>
    <row r="50" spans="1:6">
      <c r="A50" s="664" t="s">
        <v>147</v>
      </c>
      <c r="B50" s="664"/>
      <c r="C50" s="664"/>
      <c r="D50" s="664"/>
      <c r="E50" s="664"/>
      <c r="F50" s="664"/>
    </row>
    <row r="51" spans="1:6">
      <c r="A51" s="768"/>
      <c r="B51" s="768"/>
      <c r="C51" s="768"/>
      <c r="D51" s="768"/>
      <c r="E51" s="768"/>
      <c r="F51" s="768"/>
    </row>
    <row r="52" spans="1:6">
      <c r="A52" s="768"/>
      <c r="B52" s="768"/>
      <c r="C52" s="768"/>
      <c r="D52" s="768"/>
      <c r="E52" s="768"/>
      <c r="F52" s="768"/>
    </row>
    <row r="53" spans="1:6">
      <c r="A53" s="768"/>
      <c r="B53" s="768"/>
      <c r="C53" s="768"/>
      <c r="D53" s="768"/>
      <c r="E53" s="768"/>
      <c r="F53" s="768"/>
    </row>
  </sheetData>
  <mergeCells count="14">
    <mergeCell ref="A1:B1"/>
    <mergeCell ref="C1:D1"/>
    <mergeCell ref="C2:D2"/>
    <mergeCell ref="C3:D3"/>
    <mergeCell ref="A44:B44"/>
    <mergeCell ref="C44:F44"/>
    <mergeCell ref="A52:F52"/>
    <mergeCell ref="A53:F53"/>
    <mergeCell ref="A45:B45"/>
    <mergeCell ref="C45:F45"/>
    <mergeCell ref="A48:F48"/>
    <mergeCell ref="A49:F49"/>
    <mergeCell ref="A50:F50"/>
    <mergeCell ref="A51:F51"/>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dimension ref="A1:F57"/>
  <sheetViews>
    <sheetView workbookViewId="0">
      <selection sqref="A1:B1"/>
    </sheetView>
  </sheetViews>
  <sheetFormatPr defaultColWidth="9" defaultRowHeight="15.75"/>
  <cols>
    <col min="1" max="1" width="5.42578125" style="24" customWidth="1"/>
    <col min="2" max="2" width="31.42578125" style="44" customWidth="1"/>
    <col min="3" max="3" width="9" style="44"/>
    <col min="4" max="4" width="15" style="44" customWidth="1"/>
    <col min="5" max="5" width="9" style="50"/>
    <col min="6" max="6" width="60.85546875" style="44" customWidth="1"/>
    <col min="7" max="16384" width="9" style="24"/>
  </cols>
  <sheetData>
    <row r="1" spans="1:6">
      <c r="A1" s="674" t="s">
        <v>722</v>
      </c>
      <c r="B1" s="674"/>
      <c r="C1" s="674" t="s">
        <v>283</v>
      </c>
      <c r="D1" s="674"/>
      <c r="E1" s="23" t="s">
        <v>449</v>
      </c>
      <c r="F1" s="23" t="s">
        <v>285</v>
      </c>
    </row>
    <row r="2" spans="1:6">
      <c r="A2" s="25" t="s">
        <v>286</v>
      </c>
      <c r="B2" s="26"/>
      <c r="C2" s="679"/>
      <c r="D2" s="680"/>
      <c r="E2" s="27"/>
      <c r="F2" s="28"/>
    </row>
    <row r="3" spans="1:6" ht="126">
      <c r="A3" s="29" t="s">
        <v>341</v>
      </c>
      <c r="B3" s="30"/>
      <c r="C3" s="681" t="s">
        <v>592</v>
      </c>
      <c r="D3" s="682"/>
      <c r="E3" s="27">
        <v>4</v>
      </c>
      <c r="F3" s="52" t="s">
        <v>723</v>
      </c>
    </row>
    <row r="4" spans="1:6">
      <c r="A4" s="31" t="s">
        <v>291</v>
      </c>
      <c r="B4" s="32"/>
      <c r="C4" s="31"/>
      <c r="D4" s="30"/>
      <c r="E4" s="27"/>
      <c r="F4" s="57"/>
    </row>
    <row r="5" spans="1:6">
      <c r="A5" s="31"/>
      <c r="B5" s="32" t="s">
        <v>344</v>
      </c>
      <c r="C5" s="29" t="s">
        <v>724</v>
      </c>
      <c r="D5" s="33"/>
      <c r="E5" s="27"/>
      <c r="F5" s="58" t="s">
        <v>725</v>
      </c>
    </row>
    <row r="6" spans="1:6">
      <c r="A6" s="31"/>
      <c r="B6" s="32" t="s">
        <v>380</v>
      </c>
      <c r="C6" s="29" t="s">
        <v>753</v>
      </c>
      <c r="D6" s="33"/>
      <c r="E6" s="27"/>
      <c r="F6" s="59" t="s">
        <v>726</v>
      </c>
    </row>
    <row r="7" spans="1:6">
      <c r="A7" s="31"/>
      <c r="B7" s="32" t="s">
        <v>348</v>
      </c>
      <c r="C7" s="29">
        <v>66</v>
      </c>
      <c r="D7" s="33" t="s">
        <v>10</v>
      </c>
      <c r="E7" s="27">
        <v>1</v>
      </c>
      <c r="F7" s="58"/>
    </row>
    <row r="8" spans="1:6" ht="31.5">
      <c r="A8" s="31"/>
      <c r="B8" s="32" t="s">
        <v>383</v>
      </c>
      <c r="C8" s="29">
        <v>6800</v>
      </c>
      <c r="D8" s="33" t="s">
        <v>12</v>
      </c>
      <c r="E8" s="27">
        <v>1</v>
      </c>
      <c r="F8" s="60" t="s">
        <v>727</v>
      </c>
    </row>
    <row r="9" spans="1:6">
      <c r="A9" s="31"/>
      <c r="B9" s="32" t="s">
        <v>300</v>
      </c>
      <c r="C9" s="29">
        <v>96000</v>
      </c>
      <c r="D9" s="33" t="s">
        <v>15</v>
      </c>
      <c r="E9" s="27">
        <v>10</v>
      </c>
      <c r="F9" s="58" t="s">
        <v>728</v>
      </c>
    </row>
    <row r="10" spans="1:6">
      <c r="A10" s="31"/>
      <c r="B10" s="32" t="s">
        <v>301</v>
      </c>
      <c r="C10" s="29">
        <v>522</v>
      </c>
      <c r="D10" s="33"/>
      <c r="E10" s="27">
        <v>1</v>
      </c>
      <c r="F10" s="59" t="s">
        <v>729</v>
      </c>
    </row>
    <row r="11" spans="1:6">
      <c r="A11" s="31"/>
      <c r="B11" s="32" t="s">
        <v>302</v>
      </c>
      <c r="C11" s="29">
        <v>78</v>
      </c>
      <c r="D11" s="33"/>
      <c r="E11" s="27">
        <v>4</v>
      </c>
      <c r="F11" s="58" t="s">
        <v>730</v>
      </c>
    </row>
    <row r="12" spans="1:6">
      <c r="A12" s="31"/>
      <c r="B12" s="32" t="s">
        <v>303</v>
      </c>
      <c r="C12" s="29">
        <v>4.5</v>
      </c>
      <c r="D12" s="33" t="s">
        <v>19</v>
      </c>
      <c r="E12" s="27">
        <v>3</v>
      </c>
      <c r="F12" s="58" t="s">
        <v>731</v>
      </c>
    </row>
    <row r="13" spans="1:6">
      <c r="A13" s="31"/>
      <c r="B13" s="32" t="s">
        <v>351</v>
      </c>
      <c r="C13" s="29">
        <v>3</v>
      </c>
      <c r="D13" s="33" t="s">
        <v>21</v>
      </c>
      <c r="E13" s="27" t="s">
        <v>304</v>
      </c>
      <c r="F13" s="58"/>
    </row>
    <row r="14" spans="1:6" ht="31.5">
      <c r="A14" s="31"/>
      <c r="B14" s="32" t="s">
        <v>306</v>
      </c>
      <c r="C14" s="29">
        <v>1500</v>
      </c>
      <c r="D14" s="33" t="s">
        <v>24</v>
      </c>
      <c r="E14" s="27">
        <v>8</v>
      </c>
      <c r="F14" s="58" t="s">
        <v>732</v>
      </c>
    </row>
    <row r="15" spans="1:6">
      <c r="A15" s="31"/>
      <c r="B15" s="32"/>
      <c r="C15" s="29"/>
      <c r="D15" s="33"/>
      <c r="E15" s="27"/>
      <c r="F15" s="28"/>
    </row>
    <row r="16" spans="1:6">
      <c r="A16" s="31" t="s">
        <v>733</v>
      </c>
      <c r="B16" s="32"/>
      <c r="C16" s="29"/>
      <c r="D16" s="33"/>
      <c r="E16" s="27"/>
      <c r="F16" s="28"/>
    </row>
    <row r="17" spans="1:6">
      <c r="A17" s="31"/>
      <c r="B17" s="32" t="s">
        <v>308</v>
      </c>
      <c r="C17" s="29">
        <v>110</v>
      </c>
      <c r="D17" s="33" t="s">
        <v>28</v>
      </c>
      <c r="E17" s="27">
        <v>2</v>
      </c>
      <c r="F17" s="28"/>
    </row>
    <row r="18" spans="1:6" ht="31.5">
      <c r="A18" s="31"/>
      <c r="B18" s="32" t="s">
        <v>309</v>
      </c>
      <c r="C18" s="29">
        <v>8.5</v>
      </c>
      <c r="D18" s="33" t="s">
        <v>31</v>
      </c>
      <c r="E18" s="27">
        <v>7</v>
      </c>
      <c r="F18" s="58" t="s">
        <v>734</v>
      </c>
    </row>
    <row r="19" spans="1:6" ht="31.5">
      <c r="A19" s="31"/>
      <c r="B19" s="35" t="s">
        <v>311</v>
      </c>
      <c r="C19" s="29">
        <v>0.94</v>
      </c>
      <c r="D19" s="33" t="s">
        <v>31</v>
      </c>
      <c r="E19" s="27">
        <v>5</v>
      </c>
      <c r="F19" s="58" t="s">
        <v>735</v>
      </c>
    </row>
    <row r="20" spans="1:6">
      <c r="A20" s="31"/>
      <c r="B20" s="35" t="s">
        <v>736</v>
      </c>
      <c r="C20" s="29"/>
      <c r="D20" s="33" t="s">
        <v>35</v>
      </c>
      <c r="E20" s="27"/>
      <c r="F20" s="28"/>
    </row>
    <row r="21" spans="1:6">
      <c r="A21" s="31"/>
      <c r="B21" s="35" t="s">
        <v>314</v>
      </c>
      <c r="C21" s="29"/>
      <c r="D21" s="33" t="s">
        <v>28</v>
      </c>
      <c r="E21" s="27"/>
      <c r="F21" s="28"/>
    </row>
    <row r="22" spans="1:6">
      <c r="A22" s="31"/>
      <c r="B22" s="35" t="s">
        <v>315</v>
      </c>
      <c r="C22" s="29"/>
      <c r="D22" s="33" t="s">
        <v>39</v>
      </c>
      <c r="E22" s="27"/>
      <c r="F22" s="28"/>
    </row>
    <row r="23" spans="1:6">
      <c r="A23" s="31"/>
      <c r="B23" s="35" t="s">
        <v>317</v>
      </c>
      <c r="C23" s="29">
        <v>0</v>
      </c>
      <c r="D23" s="33" t="s">
        <v>41</v>
      </c>
      <c r="E23" s="27" t="s">
        <v>304</v>
      </c>
      <c r="F23" s="28"/>
    </row>
    <row r="24" spans="1:6">
      <c r="A24" s="31"/>
      <c r="B24" s="35" t="s">
        <v>318</v>
      </c>
      <c r="C24" s="29"/>
      <c r="D24" s="33" t="s">
        <v>41</v>
      </c>
      <c r="E24" s="27"/>
      <c r="F24" s="28"/>
    </row>
    <row r="25" spans="1:6">
      <c r="A25" s="31"/>
      <c r="B25" s="32" t="s">
        <v>319</v>
      </c>
      <c r="C25" s="29">
        <v>0.11</v>
      </c>
      <c r="D25" s="33" t="s">
        <v>41</v>
      </c>
      <c r="E25" s="27"/>
      <c r="F25" s="28"/>
    </row>
    <row r="26" spans="1:6">
      <c r="A26" s="31"/>
      <c r="B26" s="32" t="s">
        <v>320</v>
      </c>
      <c r="C26" s="29"/>
      <c r="D26" s="33" t="s">
        <v>41</v>
      </c>
      <c r="E26" s="27"/>
      <c r="F26" s="28"/>
    </row>
    <row r="27" spans="1:6">
      <c r="A27" s="31"/>
      <c r="B27" s="32"/>
      <c r="C27" s="29"/>
      <c r="D27" s="33"/>
      <c r="E27" s="27"/>
      <c r="F27" s="28"/>
    </row>
    <row r="28" spans="1:6">
      <c r="A28" s="31" t="s">
        <v>322</v>
      </c>
      <c r="B28" s="32"/>
      <c r="C28" s="29"/>
      <c r="D28" s="33"/>
      <c r="E28" s="27"/>
      <c r="F28" s="28"/>
    </row>
    <row r="29" spans="1:6">
      <c r="A29" s="31"/>
      <c r="B29" s="32" t="s">
        <v>323</v>
      </c>
      <c r="C29" s="29"/>
      <c r="D29" s="33" t="s">
        <v>48</v>
      </c>
      <c r="E29" s="27"/>
      <c r="F29" s="28"/>
    </row>
    <row r="30" spans="1:6" ht="31.5">
      <c r="A30" s="31"/>
      <c r="B30" s="35" t="s">
        <v>737</v>
      </c>
      <c r="C30" s="29">
        <v>46</v>
      </c>
      <c r="D30" s="33" t="s">
        <v>50</v>
      </c>
      <c r="E30" s="27">
        <v>10</v>
      </c>
      <c r="F30" s="52" t="s">
        <v>738</v>
      </c>
    </row>
    <row r="31" spans="1:6">
      <c r="A31" s="31"/>
      <c r="B31" s="35" t="s">
        <v>325</v>
      </c>
      <c r="C31" s="29">
        <v>12</v>
      </c>
      <c r="D31" s="33" t="s">
        <v>50</v>
      </c>
      <c r="E31" s="27">
        <v>10</v>
      </c>
      <c r="F31" s="52" t="s">
        <v>739</v>
      </c>
    </row>
    <row r="32" spans="1:6">
      <c r="A32" s="31"/>
      <c r="B32" s="35" t="s">
        <v>410</v>
      </c>
      <c r="C32" s="29"/>
      <c r="D32" s="33" t="s">
        <v>41</v>
      </c>
      <c r="E32" s="27"/>
      <c r="F32" s="28"/>
    </row>
    <row r="33" spans="1:6">
      <c r="A33" s="29"/>
      <c r="B33" s="30"/>
      <c r="C33" s="29"/>
      <c r="D33" s="30"/>
      <c r="E33" s="27"/>
      <c r="F33" s="28"/>
    </row>
    <row r="34" spans="1:6">
      <c r="A34" s="31" t="s">
        <v>740</v>
      </c>
      <c r="B34" s="32"/>
      <c r="C34" s="29"/>
      <c r="D34" s="33"/>
      <c r="E34" s="27"/>
      <c r="F34" s="28"/>
    </row>
    <row r="35" spans="1:6">
      <c r="A35" s="31"/>
      <c r="B35" s="32" t="s">
        <v>741</v>
      </c>
      <c r="C35" s="29">
        <v>10.7</v>
      </c>
      <c r="D35" s="33" t="s">
        <v>56</v>
      </c>
      <c r="E35" s="27"/>
      <c r="F35" s="28"/>
    </row>
    <row r="36" spans="1:6">
      <c r="A36" s="31"/>
      <c r="B36" s="35" t="s">
        <v>413</v>
      </c>
      <c r="C36" s="29"/>
      <c r="D36" s="33"/>
      <c r="E36" s="27"/>
      <c r="F36" s="28"/>
    </row>
    <row r="37" spans="1:6">
      <c r="A37" s="31"/>
      <c r="B37" s="36" t="s">
        <v>58</v>
      </c>
      <c r="C37" s="37"/>
      <c r="D37" s="33" t="s">
        <v>59</v>
      </c>
      <c r="E37" s="27"/>
      <c r="F37" s="28"/>
    </row>
    <row r="38" spans="1:6">
      <c r="A38" s="31"/>
      <c r="B38" s="36" t="s">
        <v>60</v>
      </c>
      <c r="C38" s="37"/>
      <c r="D38" s="33" t="s">
        <v>59</v>
      </c>
      <c r="E38" s="27"/>
      <c r="F38" s="28"/>
    </row>
    <row r="39" spans="1:6">
      <c r="A39" s="31"/>
      <c r="B39" s="36" t="s">
        <v>61</v>
      </c>
      <c r="C39" s="37"/>
      <c r="D39" s="33" t="s">
        <v>59</v>
      </c>
      <c r="E39" s="27"/>
      <c r="F39" s="28"/>
    </row>
    <row r="40" spans="1:6">
      <c r="A40" s="31"/>
      <c r="B40" s="36" t="s">
        <v>62</v>
      </c>
      <c r="C40" s="37"/>
      <c r="D40" s="33" t="s">
        <v>59</v>
      </c>
      <c r="E40" s="27"/>
      <c r="F40" s="28"/>
    </row>
    <row r="41" spans="1:6">
      <c r="A41" s="31"/>
      <c r="B41" s="36" t="s">
        <v>63</v>
      </c>
      <c r="C41" s="37"/>
      <c r="D41" s="33" t="s">
        <v>59</v>
      </c>
      <c r="E41" s="27"/>
      <c r="F41" s="28"/>
    </row>
    <row r="42" spans="1:6">
      <c r="A42" s="31"/>
      <c r="B42" s="36" t="s">
        <v>64</v>
      </c>
      <c r="C42" s="37"/>
      <c r="D42" s="33" t="s">
        <v>59</v>
      </c>
      <c r="E42" s="27"/>
      <c r="F42" s="28"/>
    </row>
    <row r="43" spans="1:6">
      <c r="A43" s="38"/>
      <c r="B43" s="39" t="s">
        <v>65</v>
      </c>
      <c r="C43" s="40"/>
      <c r="D43" s="41" t="s">
        <v>59</v>
      </c>
      <c r="E43" s="27"/>
      <c r="F43" s="28"/>
    </row>
    <row r="44" spans="1:6">
      <c r="A44" s="675" t="s">
        <v>742</v>
      </c>
      <c r="B44" s="675"/>
      <c r="C44" s="676" t="s">
        <v>743</v>
      </c>
      <c r="D44" s="677"/>
      <c r="E44" s="677"/>
      <c r="F44" s="678"/>
    </row>
    <row r="45" spans="1:6">
      <c r="A45" s="675" t="s">
        <v>416</v>
      </c>
      <c r="B45" s="675"/>
      <c r="C45" s="688" t="s">
        <v>1629</v>
      </c>
      <c r="D45" s="677"/>
      <c r="E45" s="677"/>
      <c r="F45" s="678"/>
    </row>
    <row r="46" spans="1:6">
      <c r="A46" s="42"/>
      <c r="B46" s="42"/>
      <c r="C46" s="42"/>
      <c r="D46" s="42"/>
      <c r="E46" s="43"/>
      <c r="F46" s="42"/>
    </row>
    <row r="47" spans="1:6">
      <c r="A47" s="24" t="s">
        <v>417</v>
      </c>
    </row>
    <row r="48" spans="1:6">
      <c r="A48" s="854" t="s">
        <v>744</v>
      </c>
      <c r="B48" s="671"/>
      <c r="C48" s="671"/>
      <c r="D48" s="671"/>
      <c r="E48" s="671"/>
      <c r="F48" s="671"/>
    </row>
    <row r="49" spans="1:6">
      <c r="A49" s="854" t="s">
        <v>745</v>
      </c>
      <c r="B49" s="671"/>
      <c r="C49" s="671"/>
      <c r="D49" s="671"/>
      <c r="E49" s="671"/>
      <c r="F49" s="671"/>
    </row>
    <row r="50" spans="1:6">
      <c r="A50" s="854" t="s">
        <v>746</v>
      </c>
      <c r="B50" s="671"/>
      <c r="C50" s="671"/>
      <c r="D50" s="671"/>
      <c r="E50" s="671"/>
      <c r="F50" s="671"/>
    </row>
    <row r="51" spans="1:6">
      <c r="A51" s="854" t="s">
        <v>747</v>
      </c>
      <c r="B51" s="671"/>
      <c r="C51" s="671"/>
      <c r="D51" s="671"/>
      <c r="E51" s="671"/>
      <c r="F51" s="671"/>
    </row>
    <row r="52" spans="1:6">
      <c r="A52" s="854" t="s">
        <v>748</v>
      </c>
      <c r="B52" s="671"/>
      <c r="C52" s="671"/>
      <c r="D52" s="671"/>
      <c r="E52" s="671"/>
      <c r="F52" s="671"/>
    </row>
    <row r="53" spans="1:6">
      <c r="A53" s="854" t="s">
        <v>749</v>
      </c>
      <c r="B53" s="671"/>
      <c r="C53" s="671"/>
      <c r="D53" s="671"/>
      <c r="E53" s="671"/>
      <c r="F53" s="671"/>
    </row>
    <row r="54" spans="1:6">
      <c r="A54" s="854" t="s">
        <v>750</v>
      </c>
      <c r="B54" s="671"/>
      <c r="C54" s="671"/>
      <c r="D54" s="671"/>
      <c r="E54" s="671"/>
      <c r="F54" s="671"/>
    </row>
    <row r="55" spans="1:6">
      <c r="A55" s="854" t="s">
        <v>751</v>
      </c>
      <c r="B55" s="671"/>
      <c r="C55" s="671"/>
      <c r="D55" s="671"/>
      <c r="E55" s="671"/>
      <c r="F55" s="671"/>
    </row>
    <row r="56" spans="1:6">
      <c r="A56" s="854" t="s">
        <v>752</v>
      </c>
      <c r="B56" s="671"/>
      <c r="C56" s="671"/>
      <c r="D56" s="671"/>
      <c r="E56" s="671"/>
      <c r="F56" s="671"/>
    </row>
    <row r="57" spans="1:6">
      <c r="A57" s="671"/>
      <c r="B57" s="671"/>
      <c r="C57" s="671"/>
      <c r="D57" s="671"/>
      <c r="E57" s="671"/>
      <c r="F57" s="671"/>
    </row>
  </sheetData>
  <mergeCells count="18">
    <mergeCell ref="A57:F57"/>
    <mergeCell ref="A45:B45"/>
    <mergeCell ref="C45:F45"/>
    <mergeCell ref="A48:F48"/>
    <mergeCell ref="A49:F49"/>
    <mergeCell ref="A50:F50"/>
    <mergeCell ref="A51:F51"/>
    <mergeCell ref="A52:F52"/>
    <mergeCell ref="A53:F53"/>
    <mergeCell ref="A54:F54"/>
    <mergeCell ref="A55:F55"/>
    <mergeCell ref="A56:F56"/>
    <mergeCell ref="A1:B1"/>
    <mergeCell ref="C1:D1"/>
    <mergeCell ref="C2:D2"/>
    <mergeCell ref="C3:D3"/>
    <mergeCell ref="A44:B44"/>
    <mergeCell ref="C44:F44"/>
  </mergeCells>
  <phoneticPr fontId="28" type="noConversion"/>
  <pageMargins left="0.7" right="0.7" top="0.75" bottom="0.75" header="0.3" footer="0.3"/>
  <extLst>
    <ext xmlns:mx="http://schemas.microsoft.com/office/mac/excel/2008/main" uri="{64002731-A6B0-56B0-2670-7721B7C09600}">
      <mx:PLV Mode="0" OnePage="0" WScale="0"/>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F53"/>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60.85546875" style="79" customWidth="1"/>
    <col min="7" max="16384" width="9" style="69"/>
  </cols>
  <sheetData>
    <row r="1" spans="1:6">
      <c r="A1" s="659" t="s">
        <v>74</v>
      </c>
      <c r="B1" s="659"/>
      <c r="C1" s="659" t="s">
        <v>1135</v>
      </c>
      <c r="D1" s="659"/>
      <c r="E1" s="98" t="s">
        <v>1136</v>
      </c>
      <c r="F1" s="98" t="s">
        <v>255</v>
      </c>
    </row>
    <row r="2" spans="1:6">
      <c r="A2" s="70" t="s">
        <v>256</v>
      </c>
      <c r="B2" s="71"/>
      <c r="C2" s="660" t="s">
        <v>1137</v>
      </c>
      <c r="D2" s="661"/>
      <c r="E2" s="72"/>
      <c r="F2" s="73"/>
    </row>
    <row r="3" spans="1:6" ht="31.5">
      <c r="A3" s="74" t="s">
        <v>258</v>
      </c>
      <c r="B3" s="75"/>
      <c r="C3" s="662" t="s">
        <v>866</v>
      </c>
      <c r="D3" s="663"/>
      <c r="E3" s="72"/>
      <c r="F3" s="73" t="s">
        <v>1138</v>
      </c>
    </row>
    <row r="4" spans="1:6">
      <c r="A4" s="31" t="s">
        <v>1139</v>
      </c>
      <c r="B4" s="32"/>
      <c r="C4" s="31"/>
      <c r="D4" s="75"/>
      <c r="E4" s="72"/>
      <c r="F4" s="73"/>
    </row>
    <row r="5" spans="1:6">
      <c r="A5" s="31"/>
      <c r="B5" s="32" t="s">
        <v>1140</v>
      </c>
      <c r="C5" s="74" t="s">
        <v>1015</v>
      </c>
      <c r="D5" s="32"/>
      <c r="E5" s="72"/>
      <c r="F5" s="73"/>
    </row>
    <row r="6" spans="1:6">
      <c r="A6" s="31"/>
      <c r="B6" s="32" t="s">
        <v>1141</v>
      </c>
      <c r="C6" s="74" t="s">
        <v>1031</v>
      </c>
      <c r="D6" s="32"/>
      <c r="E6" s="72"/>
      <c r="F6" s="73"/>
    </row>
    <row r="7" spans="1:6">
      <c r="A7" s="31"/>
      <c r="B7" s="32" t="s">
        <v>873</v>
      </c>
      <c r="C7" s="74">
        <f>2014-2001</f>
        <v>13</v>
      </c>
      <c r="D7" s="32" t="s">
        <v>10</v>
      </c>
      <c r="E7" s="72"/>
      <c r="F7" s="73" t="s">
        <v>1142</v>
      </c>
    </row>
    <row r="8" spans="1:6" ht="31.5">
      <c r="A8" s="31"/>
      <c r="B8" s="32" t="s">
        <v>1143</v>
      </c>
      <c r="C8" s="74">
        <f>(1200+3200)/2</f>
        <v>2200</v>
      </c>
      <c r="D8" s="32" t="s">
        <v>12</v>
      </c>
      <c r="E8" s="72"/>
      <c r="F8" s="73" t="s">
        <v>1144</v>
      </c>
    </row>
    <row r="9" spans="1:6">
      <c r="A9" s="31"/>
      <c r="B9" s="32" t="s">
        <v>1145</v>
      </c>
      <c r="C9" s="175">
        <v>190000</v>
      </c>
      <c r="D9" s="32" t="s">
        <v>15</v>
      </c>
      <c r="E9" s="72"/>
      <c r="F9" s="73" t="s">
        <v>1146</v>
      </c>
    </row>
    <row r="10" spans="1:6" ht="31.5">
      <c r="A10" s="31"/>
      <c r="B10" s="32" t="s">
        <v>154</v>
      </c>
      <c r="C10" s="74">
        <f>C9/1000</f>
        <v>190</v>
      </c>
      <c r="D10" s="32" t="s">
        <v>1147</v>
      </c>
      <c r="E10" s="72"/>
      <c r="F10" s="73" t="s">
        <v>1148</v>
      </c>
    </row>
    <row r="11" spans="1:6">
      <c r="A11" s="31"/>
      <c r="B11" s="32" t="s">
        <v>1149</v>
      </c>
      <c r="C11" s="74">
        <v>0</v>
      </c>
      <c r="D11" s="32" t="s">
        <v>1147</v>
      </c>
      <c r="E11" s="72"/>
      <c r="F11" s="73"/>
    </row>
    <row r="12" spans="1:6" ht="31.5">
      <c r="A12" s="31"/>
      <c r="B12" s="32" t="s">
        <v>1150</v>
      </c>
      <c r="C12" s="74">
        <v>5.5</v>
      </c>
      <c r="D12" s="32" t="s">
        <v>19</v>
      </c>
      <c r="E12" s="72"/>
      <c r="F12" s="73" t="s">
        <v>1151</v>
      </c>
    </row>
    <row r="13" spans="1:6" ht="31.5">
      <c r="A13" s="31"/>
      <c r="B13" s="32" t="s">
        <v>1152</v>
      </c>
      <c r="C13" s="74">
        <v>10</v>
      </c>
      <c r="D13" s="32" t="s">
        <v>21</v>
      </c>
      <c r="E13" s="72"/>
      <c r="F13" s="73" t="s">
        <v>1153</v>
      </c>
    </row>
    <row r="14" spans="1:6" ht="47.25">
      <c r="A14" s="31"/>
      <c r="B14" s="32" t="s">
        <v>1154</v>
      </c>
      <c r="C14" s="74">
        <f>AVERAGE(700, 1200)</f>
        <v>950</v>
      </c>
      <c r="D14" s="32" t="s">
        <v>24</v>
      </c>
      <c r="E14" s="72"/>
      <c r="F14" s="73" t="s">
        <v>1155</v>
      </c>
    </row>
    <row r="15" spans="1:6">
      <c r="A15" s="31"/>
      <c r="B15" s="32"/>
      <c r="C15" s="74"/>
      <c r="D15" s="32"/>
      <c r="E15" s="72"/>
      <c r="F15" s="73"/>
    </row>
    <row r="16" spans="1:6">
      <c r="A16" s="31" t="s">
        <v>1156</v>
      </c>
      <c r="B16" s="32"/>
      <c r="C16" s="74"/>
      <c r="D16" s="32"/>
      <c r="E16" s="72"/>
      <c r="F16" s="73"/>
    </row>
    <row r="17" spans="1:6">
      <c r="A17" s="31"/>
      <c r="B17" s="32" t="s">
        <v>1157</v>
      </c>
      <c r="C17" s="74">
        <v>111</v>
      </c>
      <c r="D17" s="32" t="s">
        <v>28</v>
      </c>
      <c r="E17" s="72"/>
      <c r="F17" s="73" t="s">
        <v>1158</v>
      </c>
    </row>
    <row r="18" spans="1:6" ht="47.25">
      <c r="A18" s="31"/>
      <c r="B18" s="32" t="s">
        <v>104</v>
      </c>
      <c r="C18" s="74">
        <v>0.1</v>
      </c>
      <c r="D18" s="32" t="s">
        <v>31</v>
      </c>
      <c r="E18" s="72"/>
      <c r="F18" s="73" t="s">
        <v>1159</v>
      </c>
    </row>
    <row r="19" spans="1:6">
      <c r="A19" s="31"/>
      <c r="B19" s="35" t="s">
        <v>1160</v>
      </c>
      <c r="C19" s="74">
        <v>0</v>
      </c>
      <c r="D19" s="32" t="s">
        <v>31</v>
      </c>
      <c r="E19" s="72"/>
      <c r="F19" s="73" t="s">
        <v>1161</v>
      </c>
    </row>
    <row r="20" spans="1:6">
      <c r="A20" s="31"/>
      <c r="B20" s="35" t="s">
        <v>1162</v>
      </c>
      <c r="C20" s="74">
        <v>0</v>
      </c>
      <c r="D20" s="32" t="s">
        <v>35</v>
      </c>
      <c r="E20" s="72"/>
      <c r="F20" s="73"/>
    </row>
    <row r="21" spans="1:6">
      <c r="A21" s="31"/>
      <c r="B21" s="35" t="s">
        <v>1163</v>
      </c>
      <c r="C21" s="74">
        <v>0</v>
      </c>
      <c r="D21" s="32" t="s">
        <v>28</v>
      </c>
      <c r="E21" s="72"/>
      <c r="F21" s="73"/>
    </row>
    <row r="22" spans="1:6">
      <c r="A22" s="31"/>
      <c r="B22" s="35" t="s">
        <v>1164</v>
      </c>
      <c r="C22" s="74">
        <v>0</v>
      </c>
      <c r="D22" s="32" t="s">
        <v>39</v>
      </c>
      <c r="E22" s="72"/>
      <c r="F22" s="73"/>
    </row>
    <row r="23" spans="1:6">
      <c r="A23" s="31"/>
      <c r="B23" s="35" t="s">
        <v>111</v>
      </c>
      <c r="C23" s="74"/>
      <c r="D23" s="32" t="s">
        <v>41</v>
      </c>
      <c r="E23" s="72"/>
      <c r="F23" s="73"/>
    </row>
    <row r="24" spans="1:6">
      <c r="A24" s="31"/>
      <c r="B24" s="35" t="s">
        <v>112</v>
      </c>
      <c r="C24" s="74">
        <v>0</v>
      </c>
      <c r="D24" s="32" t="s">
        <v>41</v>
      </c>
      <c r="E24" s="72"/>
      <c r="F24" s="73"/>
    </row>
    <row r="25" spans="1:6">
      <c r="A25" s="31"/>
      <c r="B25" s="32" t="s">
        <v>1165</v>
      </c>
      <c r="C25" s="126">
        <v>0</v>
      </c>
      <c r="D25" s="32" t="s">
        <v>41</v>
      </c>
      <c r="E25" s="72"/>
      <c r="F25" s="73"/>
    </row>
    <row r="26" spans="1:6">
      <c r="A26" s="31"/>
      <c r="B26" s="32" t="s">
        <v>115</v>
      </c>
      <c r="C26" s="126">
        <v>0</v>
      </c>
      <c r="D26" s="32" t="s">
        <v>41</v>
      </c>
      <c r="E26" s="72"/>
      <c r="F26" s="73"/>
    </row>
    <row r="27" spans="1:6">
      <c r="A27" s="31"/>
      <c r="B27" s="32"/>
      <c r="C27" s="74"/>
      <c r="D27" s="32"/>
      <c r="E27" s="72"/>
      <c r="F27" s="73"/>
    </row>
    <row r="28" spans="1:6">
      <c r="A28" s="31" t="s">
        <v>116</v>
      </c>
      <c r="B28" s="32"/>
      <c r="C28" s="74"/>
      <c r="D28" s="32"/>
      <c r="E28" s="72"/>
      <c r="F28" s="73"/>
    </row>
    <row r="29" spans="1:6">
      <c r="A29" s="31"/>
      <c r="B29" s="32" t="s">
        <v>1166</v>
      </c>
      <c r="C29" s="74"/>
      <c r="D29" s="32" t="s">
        <v>1167</v>
      </c>
      <c r="E29" s="72"/>
      <c r="F29" s="73"/>
    </row>
    <row r="30" spans="1:6">
      <c r="A30" s="31"/>
      <c r="B30" s="35" t="s">
        <v>1168</v>
      </c>
      <c r="C30" s="74"/>
      <c r="D30" s="32" t="s">
        <v>50</v>
      </c>
      <c r="E30" s="72"/>
      <c r="F30" s="73"/>
    </row>
    <row r="31" spans="1:6">
      <c r="A31" s="31"/>
      <c r="B31" s="35" t="s">
        <v>119</v>
      </c>
      <c r="C31" s="74"/>
      <c r="D31" s="32" t="s">
        <v>50</v>
      </c>
      <c r="E31" s="72"/>
      <c r="F31" s="73"/>
    </row>
    <row r="32" spans="1:6" ht="31.5">
      <c r="A32" s="31"/>
      <c r="B32" s="35" t="s">
        <v>1169</v>
      </c>
      <c r="C32" s="176">
        <v>0.5</v>
      </c>
      <c r="D32" s="32" t="s">
        <v>41</v>
      </c>
      <c r="E32" s="72"/>
      <c r="F32" s="73" t="s">
        <v>1170</v>
      </c>
    </row>
    <row r="33" spans="1:6">
      <c r="A33" s="74"/>
      <c r="B33" s="75"/>
      <c r="C33" s="74"/>
      <c r="D33" s="75"/>
      <c r="E33" s="72"/>
      <c r="F33" s="73"/>
    </row>
    <row r="34" spans="1:6">
      <c r="A34" s="31" t="s">
        <v>121</v>
      </c>
      <c r="B34" s="32"/>
      <c r="C34" s="74"/>
      <c r="D34" s="32"/>
      <c r="E34" s="72"/>
      <c r="F34" s="73"/>
    </row>
    <row r="35" spans="1:6" ht="31.5">
      <c r="A35" s="31"/>
      <c r="B35" s="32" t="s">
        <v>122</v>
      </c>
      <c r="C35" s="74">
        <v>8.6</v>
      </c>
      <c r="D35" s="32" t="s">
        <v>56</v>
      </c>
      <c r="E35" s="72"/>
      <c r="F35" s="73" t="s">
        <v>1171</v>
      </c>
    </row>
    <row r="36" spans="1:6">
      <c r="A36" s="31"/>
      <c r="B36" s="35" t="s">
        <v>123</v>
      </c>
      <c r="C36" s="74"/>
      <c r="D36" s="32"/>
      <c r="E36" s="72"/>
      <c r="F36" s="73"/>
    </row>
    <row r="37" spans="1:6" ht="18.75">
      <c r="A37" s="31"/>
      <c r="B37" s="152" t="s">
        <v>1103</v>
      </c>
      <c r="C37" s="79">
        <v>0.1</v>
      </c>
      <c r="D37" s="32" t="s">
        <v>59</v>
      </c>
      <c r="E37" s="72"/>
      <c r="F37" s="73" t="s">
        <v>1158</v>
      </c>
    </row>
    <row r="38" spans="1:6" ht="18.75">
      <c r="A38" s="31"/>
      <c r="B38" s="152" t="s">
        <v>1104</v>
      </c>
      <c r="C38" s="74">
        <v>5.9</v>
      </c>
      <c r="D38" s="32" t="s">
        <v>59</v>
      </c>
      <c r="E38" s="72"/>
      <c r="F38" s="73"/>
    </row>
    <row r="39" spans="1:6" ht="18.75">
      <c r="A39" s="31"/>
      <c r="B39" s="152" t="s">
        <v>1105</v>
      </c>
      <c r="C39" s="74">
        <v>91.9</v>
      </c>
      <c r="D39" s="32" t="s">
        <v>59</v>
      </c>
      <c r="E39" s="72"/>
      <c r="F39" s="73"/>
    </row>
    <row r="40" spans="1:6" ht="18.75">
      <c r="A40" s="31"/>
      <c r="B40" s="152" t="s">
        <v>1106</v>
      </c>
      <c r="C40" s="74">
        <v>0.86</v>
      </c>
      <c r="D40" s="32" t="s">
        <v>59</v>
      </c>
      <c r="E40" s="72"/>
      <c r="F40" s="73"/>
    </row>
    <row r="41" spans="1:6" ht="18.75">
      <c r="A41" s="31"/>
      <c r="B41" s="152" t="s">
        <v>1107</v>
      </c>
      <c r="C41" s="74">
        <v>0.39</v>
      </c>
      <c r="D41" s="32" t="s">
        <v>59</v>
      </c>
      <c r="E41" s="72"/>
      <c r="F41" s="73"/>
    </row>
    <row r="42" spans="1:6" ht="18.75">
      <c r="A42" s="31"/>
      <c r="B42" s="152" t="s">
        <v>1342</v>
      </c>
      <c r="C42" s="74">
        <f>100-C37-C38-C39-C40-C41</f>
        <v>0.84999999999999443</v>
      </c>
      <c r="D42" s="32" t="s">
        <v>59</v>
      </c>
      <c r="E42" s="72"/>
      <c r="F42" s="73"/>
    </row>
    <row r="43" spans="1:6" ht="18.75">
      <c r="A43" s="31"/>
      <c r="B43" s="152" t="s">
        <v>1343</v>
      </c>
      <c r="C43" s="74">
        <v>0</v>
      </c>
      <c r="D43" s="32" t="s">
        <v>59</v>
      </c>
      <c r="E43" s="72"/>
      <c r="F43" s="73"/>
    </row>
    <row r="44" spans="1:6">
      <c r="A44" s="664" t="s">
        <v>1172</v>
      </c>
      <c r="B44" s="664"/>
      <c r="C44" s="685" t="s">
        <v>1173</v>
      </c>
      <c r="D44" s="666"/>
      <c r="E44" s="666"/>
      <c r="F44" s="667"/>
    </row>
    <row r="45" spans="1:6">
      <c r="A45" s="664" t="s">
        <v>1174</v>
      </c>
      <c r="B45" s="664"/>
      <c r="C45" s="685" t="s">
        <v>1175</v>
      </c>
      <c r="D45" s="666"/>
      <c r="E45" s="666"/>
      <c r="F45" s="667"/>
    </row>
    <row r="46" spans="1:6">
      <c r="A46" s="77"/>
      <c r="B46" s="77"/>
      <c r="C46" s="77"/>
      <c r="D46" s="77"/>
      <c r="E46" s="101"/>
      <c r="F46" s="77"/>
    </row>
    <row r="47" spans="1:6">
      <c r="A47" s="69" t="s">
        <v>1176</v>
      </c>
    </row>
    <row r="48" spans="1:6">
      <c r="A48" s="855" t="s">
        <v>1177</v>
      </c>
      <c r="B48" s="664"/>
      <c r="C48" s="664"/>
      <c r="D48" s="664"/>
      <c r="E48" s="664"/>
      <c r="F48" s="664"/>
    </row>
    <row r="49" spans="1:6">
      <c r="A49" s="855" t="s">
        <v>1178</v>
      </c>
      <c r="B49" s="664"/>
      <c r="C49" s="664"/>
      <c r="D49" s="664"/>
      <c r="E49" s="664"/>
      <c r="F49" s="664"/>
    </row>
    <row r="50" spans="1:6">
      <c r="A50" s="664" t="s">
        <v>1179</v>
      </c>
      <c r="B50" s="664"/>
      <c r="C50" s="664"/>
      <c r="D50" s="664"/>
      <c r="E50" s="664"/>
      <c r="F50" s="664"/>
    </row>
    <row r="51" spans="1:6">
      <c r="A51" s="664" t="s">
        <v>1180</v>
      </c>
      <c r="B51" s="664"/>
      <c r="C51" s="664"/>
      <c r="D51" s="664"/>
      <c r="E51" s="664"/>
      <c r="F51" s="664"/>
    </row>
    <row r="52" spans="1:6">
      <c r="A52" s="768"/>
      <c r="B52" s="768"/>
      <c r="C52" s="768"/>
      <c r="D52" s="768"/>
      <c r="E52" s="768"/>
      <c r="F52" s="768"/>
    </row>
    <row r="53" spans="1:6">
      <c r="A53" s="768"/>
      <c r="B53" s="768"/>
      <c r="C53" s="768"/>
      <c r="D53" s="768"/>
      <c r="E53" s="768"/>
      <c r="F53" s="768"/>
    </row>
  </sheetData>
  <mergeCells count="14">
    <mergeCell ref="A52:F52"/>
    <mergeCell ref="A53:F53"/>
    <mergeCell ref="A45:B45"/>
    <mergeCell ref="C45:F45"/>
    <mergeCell ref="A48:F48"/>
    <mergeCell ref="A49:F49"/>
    <mergeCell ref="A50:F50"/>
    <mergeCell ref="A51:F51"/>
    <mergeCell ref="A1:B1"/>
    <mergeCell ref="C1:D1"/>
    <mergeCell ref="C2:D2"/>
    <mergeCell ref="C3:D3"/>
    <mergeCell ref="A44:B44"/>
    <mergeCell ref="C44:F44"/>
  </mergeCells>
  <phoneticPr fontId="28" type="noConversion"/>
  <pageMargins left="0.75" right="0.75" top="1" bottom="1" header="0.5" footer="0.5"/>
  <pageSetup paperSize="9" orientation="portrait" verticalDpi="300"/>
  <extLst>
    <ext xmlns:mx="http://schemas.microsoft.com/office/mac/excel/2008/main" uri="{64002731-A6B0-56B0-2670-7721B7C09600}">
      <mx:PLV Mode="0" OnePage="0" WScale="0"/>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dimension ref="A1:G57"/>
  <sheetViews>
    <sheetView workbookViewId="0">
      <selection sqref="A1:B1"/>
    </sheetView>
  </sheetViews>
  <sheetFormatPr defaultColWidth="9" defaultRowHeight="15.75"/>
  <cols>
    <col min="1" max="1" width="5.28515625" style="384" customWidth="1"/>
    <col min="2" max="2" width="31.28515625" style="385" customWidth="1"/>
    <col min="3" max="3" width="9" style="385"/>
    <col min="4" max="4" width="15" style="385" customWidth="1"/>
    <col min="5" max="5" width="9" style="386"/>
    <col min="6" max="6" width="20" style="386" bestFit="1" customWidth="1"/>
    <col min="7" max="7" width="60.85546875" style="385" customWidth="1"/>
    <col min="8" max="16384" width="9" style="384"/>
  </cols>
  <sheetData>
    <row r="1" spans="1:7">
      <c r="A1" s="775" t="s">
        <v>282</v>
      </c>
      <c r="B1" s="775"/>
      <c r="C1" s="775" t="s">
        <v>283</v>
      </c>
      <c r="D1" s="775"/>
      <c r="E1" s="409" t="s">
        <v>284</v>
      </c>
      <c r="F1" s="409" t="s">
        <v>1208</v>
      </c>
      <c r="G1" s="409" t="s">
        <v>285</v>
      </c>
    </row>
    <row r="2" spans="1:7">
      <c r="A2" s="408" t="s">
        <v>286</v>
      </c>
      <c r="B2" s="407"/>
      <c r="C2" s="780"/>
      <c r="D2" s="781"/>
      <c r="E2" s="390"/>
      <c r="F2" s="390"/>
      <c r="G2" s="389"/>
    </row>
    <row r="3" spans="1:7">
      <c r="A3" s="399" t="s">
        <v>288</v>
      </c>
      <c r="B3" s="402"/>
      <c r="C3" s="782" t="s">
        <v>2190</v>
      </c>
      <c r="D3" s="783"/>
      <c r="E3" s="390"/>
      <c r="F3" s="390"/>
      <c r="G3" s="389"/>
    </row>
    <row r="4" spans="1:7">
      <c r="A4" s="398" t="s">
        <v>291</v>
      </c>
      <c r="B4" s="401"/>
      <c r="C4" s="398"/>
      <c r="D4" s="402"/>
      <c r="E4" s="390"/>
      <c r="F4" s="390"/>
      <c r="G4" s="389"/>
    </row>
    <row r="5" spans="1:7">
      <c r="A5" s="398"/>
      <c r="B5" s="401" t="s">
        <v>378</v>
      </c>
      <c r="C5" s="399" t="s">
        <v>2308</v>
      </c>
      <c r="D5" s="395"/>
      <c r="E5" s="390"/>
      <c r="F5" s="390"/>
      <c r="G5" s="389"/>
    </row>
    <row r="6" spans="1:7">
      <c r="A6" s="398"/>
      <c r="B6" s="401" t="s">
        <v>380</v>
      </c>
      <c r="C6" s="399" t="s">
        <v>2307</v>
      </c>
      <c r="D6" s="395"/>
      <c r="E6" s="390"/>
      <c r="F6" s="390"/>
      <c r="G6" s="389"/>
    </row>
    <row r="7" spans="1:7">
      <c r="A7" s="398"/>
      <c r="B7" s="401" t="s">
        <v>296</v>
      </c>
      <c r="C7" s="399">
        <f>2016-1938+1-2</f>
        <v>77</v>
      </c>
      <c r="D7" s="395" t="s">
        <v>10</v>
      </c>
      <c r="E7" s="390">
        <v>1</v>
      </c>
      <c r="F7" s="390"/>
      <c r="G7" s="418" t="s">
        <v>2189</v>
      </c>
    </row>
    <row r="8" spans="1:7">
      <c r="A8" s="398"/>
      <c r="B8" s="401" t="s">
        <v>383</v>
      </c>
      <c r="C8" s="405"/>
      <c r="D8" s="395" t="s">
        <v>12</v>
      </c>
      <c r="E8" s="390"/>
      <c r="F8" s="390"/>
      <c r="G8" s="411"/>
    </row>
    <row r="9" spans="1:7" ht="47.25">
      <c r="A9" s="398"/>
      <c r="B9" s="401" t="s">
        <v>300</v>
      </c>
      <c r="C9" s="405">
        <f>80000-47000</f>
        <v>33000</v>
      </c>
      <c r="D9" s="395" t="s">
        <v>15</v>
      </c>
      <c r="E9" s="390">
        <v>2</v>
      </c>
      <c r="F9" s="390"/>
      <c r="G9" s="413" t="s">
        <v>2188</v>
      </c>
    </row>
    <row r="10" spans="1:7">
      <c r="A10" s="398"/>
      <c r="B10" s="401" t="s">
        <v>301</v>
      </c>
      <c r="C10" s="399">
        <v>29</v>
      </c>
      <c r="D10" s="395"/>
      <c r="E10" s="390">
        <v>1</v>
      </c>
      <c r="F10" s="390"/>
      <c r="G10" s="413" t="s">
        <v>2187</v>
      </c>
    </row>
    <row r="11" spans="1:7">
      <c r="A11" s="398"/>
      <c r="B11" s="401" t="s">
        <v>302</v>
      </c>
      <c r="C11" s="399"/>
      <c r="D11" s="395"/>
      <c r="E11" s="390"/>
      <c r="F11" s="390"/>
      <c r="G11" s="389"/>
    </row>
    <row r="12" spans="1:7">
      <c r="A12" s="398"/>
      <c r="B12" s="401" t="s">
        <v>303</v>
      </c>
      <c r="C12" s="399"/>
      <c r="D12" s="395" t="s">
        <v>19</v>
      </c>
      <c r="E12" s="390"/>
      <c r="F12" s="390"/>
      <c r="G12" s="389"/>
    </row>
    <row r="13" spans="1:7">
      <c r="A13" s="398"/>
      <c r="B13" s="401" t="s">
        <v>305</v>
      </c>
      <c r="C13" s="399"/>
      <c r="D13" s="395" t="s">
        <v>21</v>
      </c>
      <c r="E13" s="390"/>
      <c r="F13" s="390"/>
      <c r="G13" s="389"/>
    </row>
    <row r="14" spans="1:7">
      <c r="A14" s="398"/>
      <c r="B14" s="401" t="s">
        <v>306</v>
      </c>
      <c r="C14" s="405"/>
      <c r="D14" s="395" t="s">
        <v>24</v>
      </c>
      <c r="E14" s="390"/>
      <c r="F14" s="390"/>
      <c r="G14" s="411"/>
    </row>
    <row r="15" spans="1:7">
      <c r="A15" s="398"/>
      <c r="B15" s="401"/>
      <c r="C15" s="399"/>
      <c r="D15" s="395"/>
      <c r="E15" s="390"/>
      <c r="F15" s="390"/>
      <c r="G15" s="389"/>
    </row>
    <row r="16" spans="1:7">
      <c r="A16" s="398" t="s">
        <v>307</v>
      </c>
      <c r="B16" s="401"/>
      <c r="C16" s="399"/>
      <c r="D16" s="395"/>
      <c r="E16" s="390"/>
      <c r="F16" s="390"/>
      <c r="G16" s="389"/>
    </row>
    <row r="17" spans="1:7" ht="49.5" customHeight="1">
      <c r="A17" s="398"/>
      <c r="B17" s="401" t="s">
        <v>395</v>
      </c>
      <c r="C17" s="399">
        <f>20000000/38000</f>
        <v>526.31578947368416</v>
      </c>
      <c r="D17" s="395" t="s">
        <v>28</v>
      </c>
      <c r="E17" s="390">
        <v>3</v>
      </c>
      <c r="F17" s="390"/>
      <c r="G17" s="417" t="s">
        <v>2186</v>
      </c>
    </row>
    <row r="18" spans="1:7">
      <c r="A18" s="398"/>
      <c r="B18" s="401" t="s">
        <v>309</v>
      </c>
      <c r="C18" s="399"/>
      <c r="D18" s="395" t="s">
        <v>31</v>
      </c>
      <c r="E18" s="390"/>
      <c r="F18" s="390"/>
      <c r="G18" s="389"/>
    </row>
    <row r="19" spans="1:7">
      <c r="A19" s="398"/>
      <c r="B19" s="400" t="s">
        <v>399</v>
      </c>
      <c r="C19" s="399"/>
      <c r="D19" s="395" t="s">
        <v>31</v>
      </c>
      <c r="E19" s="390"/>
      <c r="F19" s="390"/>
      <c r="G19" s="389"/>
    </row>
    <row r="20" spans="1:7">
      <c r="A20" s="398"/>
      <c r="B20" s="400" t="s">
        <v>313</v>
      </c>
      <c r="C20" s="399"/>
      <c r="D20" s="395" t="s">
        <v>35</v>
      </c>
      <c r="E20" s="390"/>
      <c r="F20" s="390"/>
      <c r="G20" s="389"/>
    </row>
    <row r="21" spans="1:7">
      <c r="A21" s="398"/>
      <c r="B21" s="400" t="s">
        <v>401</v>
      </c>
      <c r="C21" s="399"/>
      <c r="D21" s="395" t="s">
        <v>28</v>
      </c>
      <c r="E21" s="390"/>
      <c r="F21" s="390"/>
      <c r="G21" s="389"/>
    </row>
    <row r="22" spans="1:7">
      <c r="A22" s="398"/>
      <c r="B22" s="400" t="s">
        <v>315</v>
      </c>
      <c r="C22" s="399"/>
      <c r="D22" s="395" t="s">
        <v>39</v>
      </c>
      <c r="E22" s="390"/>
      <c r="F22" s="390"/>
      <c r="G22" s="389"/>
    </row>
    <row r="23" spans="1:7">
      <c r="A23" s="398"/>
      <c r="B23" s="400" t="s">
        <v>317</v>
      </c>
      <c r="C23" s="399"/>
      <c r="D23" s="395" t="s">
        <v>41</v>
      </c>
      <c r="E23" s="390"/>
      <c r="F23" s="390"/>
      <c r="G23" s="389"/>
    </row>
    <row r="24" spans="1:7">
      <c r="A24" s="398"/>
      <c r="B24" s="400" t="s">
        <v>318</v>
      </c>
      <c r="C24" s="399"/>
      <c r="D24" s="395" t="s">
        <v>41</v>
      </c>
      <c r="E24" s="390"/>
      <c r="F24" s="390"/>
      <c r="G24" s="389"/>
    </row>
    <row r="25" spans="1:7">
      <c r="A25" s="398"/>
      <c r="B25" s="401" t="s">
        <v>319</v>
      </c>
      <c r="C25" s="399"/>
      <c r="D25" s="395" t="s">
        <v>41</v>
      </c>
      <c r="E25" s="390"/>
      <c r="F25" s="390"/>
      <c r="G25" s="389"/>
    </row>
    <row r="26" spans="1:7">
      <c r="A26" s="398"/>
      <c r="B26" s="401" t="s">
        <v>320</v>
      </c>
      <c r="C26" s="399"/>
      <c r="D26" s="395" t="s">
        <v>41</v>
      </c>
      <c r="E26" s="390"/>
      <c r="F26" s="390"/>
      <c r="G26" s="389"/>
    </row>
    <row r="27" spans="1:7">
      <c r="A27" s="398"/>
      <c r="B27" s="401"/>
      <c r="C27" s="399"/>
      <c r="D27" s="395"/>
      <c r="E27" s="390"/>
      <c r="F27" s="390"/>
      <c r="G27" s="389"/>
    </row>
    <row r="28" spans="1:7">
      <c r="A28" s="398" t="s">
        <v>322</v>
      </c>
      <c r="B28" s="401"/>
      <c r="C28" s="399"/>
      <c r="D28" s="395"/>
      <c r="E28" s="390"/>
      <c r="F28" s="390"/>
      <c r="G28" s="389"/>
    </row>
    <row r="29" spans="1:7">
      <c r="A29" s="398"/>
      <c r="B29" s="401" t="s">
        <v>323</v>
      </c>
      <c r="C29" s="399"/>
      <c r="D29" s="395" t="s">
        <v>48</v>
      </c>
      <c r="E29" s="390"/>
      <c r="F29" s="390"/>
      <c r="G29" s="389"/>
    </row>
    <row r="30" spans="1:7">
      <c r="A30" s="398"/>
      <c r="B30" s="400" t="s">
        <v>737</v>
      </c>
      <c r="C30" s="399"/>
      <c r="D30" s="395" t="s">
        <v>50</v>
      </c>
      <c r="E30" s="390"/>
      <c r="F30" s="390"/>
      <c r="G30" s="389"/>
    </row>
    <row r="31" spans="1:7">
      <c r="A31" s="398"/>
      <c r="B31" s="400" t="s">
        <v>409</v>
      </c>
      <c r="C31" s="399"/>
      <c r="D31" s="395" t="s">
        <v>50</v>
      </c>
      <c r="E31" s="390"/>
      <c r="F31" s="390"/>
      <c r="G31" s="389"/>
    </row>
    <row r="32" spans="1:7">
      <c r="A32" s="398"/>
      <c r="B32" s="400" t="s">
        <v>410</v>
      </c>
      <c r="C32" s="399"/>
      <c r="D32" s="395" t="s">
        <v>41</v>
      </c>
      <c r="E32" s="390"/>
      <c r="F32" s="390"/>
      <c r="G32" s="389"/>
    </row>
    <row r="33" spans="1:7">
      <c r="A33" s="399"/>
      <c r="B33" s="402"/>
      <c r="C33" s="399"/>
      <c r="D33" s="402"/>
      <c r="E33" s="390"/>
      <c r="F33" s="390"/>
      <c r="G33" s="389"/>
    </row>
    <row r="34" spans="1:7">
      <c r="A34" s="398" t="s">
        <v>359</v>
      </c>
      <c r="B34" s="401"/>
      <c r="C34" s="399"/>
      <c r="D34" s="395"/>
      <c r="E34" s="390"/>
      <c r="F34" s="390"/>
      <c r="G34" s="389"/>
    </row>
    <row r="35" spans="1:7">
      <c r="A35" s="398"/>
      <c r="B35" s="401" t="s">
        <v>360</v>
      </c>
      <c r="C35" s="399">
        <v>24</v>
      </c>
      <c r="D35" s="395" t="s">
        <v>56</v>
      </c>
      <c r="E35" s="390">
        <v>1</v>
      </c>
      <c r="F35" s="390"/>
      <c r="G35" s="401" t="s">
        <v>2185</v>
      </c>
    </row>
    <row r="36" spans="1:7">
      <c r="A36" s="398"/>
      <c r="B36" s="400" t="s">
        <v>485</v>
      </c>
      <c r="C36" s="399"/>
      <c r="D36" s="395"/>
      <c r="E36" s="390"/>
      <c r="F36" s="390"/>
      <c r="G36" s="389"/>
    </row>
    <row r="37" spans="1:7">
      <c r="A37" s="398"/>
      <c r="B37" s="397" t="s">
        <v>58</v>
      </c>
      <c r="C37" s="396"/>
      <c r="D37" s="395" t="s">
        <v>59</v>
      </c>
      <c r="E37" s="390"/>
      <c r="F37" s="390"/>
      <c r="G37" s="389"/>
    </row>
    <row r="38" spans="1:7">
      <c r="A38" s="398"/>
      <c r="B38" s="397" t="s">
        <v>60</v>
      </c>
      <c r="C38" s="396"/>
      <c r="D38" s="395" t="s">
        <v>59</v>
      </c>
      <c r="E38" s="390"/>
      <c r="F38" s="390"/>
      <c r="G38" s="389"/>
    </row>
    <row r="39" spans="1:7">
      <c r="A39" s="398"/>
      <c r="B39" s="397" t="s">
        <v>61</v>
      </c>
      <c r="C39" s="396"/>
      <c r="D39" s="395" t="s">
        <v>59</v>
      </c>
      <c r="E39" s="390"/>
      <c r="F39" s="390"/>
      <c r="G39" s="389"/>
    </row>
    <row r="40" spans="1:7">
      <c r="A40" s="398"/>
      <c r="B40" s="397" t="s">
        <v>62</v>
      </c>
      <c r="C40" s="396"/>
      <c r="D40" s="395" t="s">
        <v>59</v>
      </c>
      <c r="E40" s="390"/>
      <c r="F40" s="390"/>
      <c r="G40" s="389"/>
    </row>
    <row r="41" spans="1:7">
      <c r="A41" s="398"/>
      <c r="B41" s="397" t="s">
        <v>63</v>
      </c>
      <c r="C41" s="396"/>
      <c r="D41" s="395" t="s">
        <v>59</v>
      </c>
      <c r="E41" s="390"/>
      <c r="F41" s="390"/>
      <c r="G41" s="389"/>
    </row>
    <row r="42" spans="1:7">
      <c r="A42" s="398"/>
      <c r="B42" s="397" t="s">
        <v>64</v>
      </c>
      <c r="C42" s="396"/>
      <c r="D42" s="395" t="s">
        <v>59</v>
      </c>
      <c r="E42" s="390"/>
      <c r="F42" s="390"/>
      <c r="G42" s="389"/>
    </row>
    <row r="43" spans="1:7">
      <c r="A43" s="394"/>
      <c r="B43" s="393" t="s">
        <v>65</v>
      </c>
      <c r="C43" s="392"/>
      <c r="D43" s="391" t="s">
        <v>59</v>
      </c>
      <c r="E43" s="390"/>
      <c r="F43" s="390"/>
      <c r="G43" s="401"/>
    </row>
    <row r="44" spans="1:7">
      <c r="A44" s="776" t="s">
        <v>363</v>
      </c>
      <c r="B44" s="776"/>
      <c r="C44" s="777"/>
      <c r="D44" s="778"/>
      <c r="E44" s="778"/>
      <c r="F44" s="778"/>
      <c r="G44" s="779"/>
    </row>
    <row r="45" spans="1:7" ht="42.75" customHeight="1">
      <c r="A45" s="776" t="s">
        <v>333</v>
      </c>
      <c r="B45" s="776"/>
      <c r="C45" s="772" t="s">
        <v>2309</v>
      </c>
      <c r="D45" s="773"/>
      <c r="E45" s="773"/>
      <c r="F45" s="773"/>
      <c r="G45" s="773"/>
    </row>
    <row r="46" spans="1:7">
      <c r="A46" s="387"/>
      <c r="B46" s="387"/>
      <c r="C46" s="387"/>
      <c r="D46" s="387"/>
      <c r="E46" s="388"/>
      <c r="F46" s="388"/>
      <c r="G46" s="387"/>
    </row>
    <row r="47" spans="1:7">
      <c r="A47" s="384" t="s">
        <v>366</v>
      </c>
    </row>
    <row r="48" spans="1:7">
      <c r="A48" s="771" t="s">
        <v>2184</v>
      </c>
      <c r="B48" s="771"/>
      <c r="C48" s="771"/>
      <c r="D48" s="771"/>
      <c r="E48" s="771"/>
      <c r="F48" s="771"/>
      <c r="G48" s="771"/>
    </row>
    <row r="49" spans="1:7">
      <c r="A49" s="771" t="s">
        <v>2183</v>
      </c>
      <c r="B49" s="771"/>
      <c r="C49" s="771"/>
      <c r="D49" s="771"/>
      <c r="E49" s="771"/>
      <c r="F49" s="771"/>
      <c r="G49" s="771"/>
    </row>
    <row r="50" spans="1:7">
      <c r="A50" s="771" t="s">
        <v>2182</v>
      </c>
      <c r="B50" s="771"/>
      <c r="C50" s="771"/>
      <c r="D50" s="771"/>
      <c r="E50" s="771"/>
      <c r="F50" s="771"/>
      <c r="G50" s="771"/>
    </row>
    <row r="52" spans="1:7">
      <c r="A52" s="771"/>
      <c r="B52" s="771"/>
      <c r="C52" s="771"/>
      <c r="D52" s="771"/>
      <c r="E52" s="771"/>
      <c r="F52" s="771"/>
      <c r="G52" s="771"/>
    </row>
    <row r="53" spans="1:7">
      <c r="A53" s="771"/>
      <c r="B53" s="771"/>
      <c r="C53" s="771"/>
      <c r="D53" s="771"/>
      <c r="E53" s="771"/>
      <c r="F53" s="771"/>
      <c r="G53" s="771"/>
    </row>
    <row r="54" spans="1:7">
      <c r="A54" s="771"/>
      <c r="B54" s="771"/>
      <c r="C54" s="771"/>
      <c r="D54" s="771"/>
      <c r="E54" s="771"/>
      <c r="F54" s="771"/>
      <c r="G54" s="771"/>
    </row>
    <row r="55" spans="1:7">
      <c r="A55" s="771"/>
      <c r="B55" s="771"/>
      <c r="C55" s="771"/>
      <c r="D55" s="771"/>
      <c r="E55" s="771"/>
      <c r="F55" s="771"/>
      <c r="G55" s="771"/>
    </row>
    <row r="56" spans="1:7">
      <c r="A56" s="771"/>
      <c r="B56" s="771"/>
      <c r="C56" s="771"/>
      <c r="D56" s="771"/>
      <c r="E56" s="771"/>
      <c r="F56" s="771"/>
      <c r="G56" s="771"/>
    </row>
    <row r="57" spans="1:7">
      <c r="A57" s="771"/>
      <c r="B57" s="771"/>
      <c r="C57" s="771"/>
      <c r="D57" s="771"/>
      <c r="E57" s="771"/>
      <c r="F57" s="771"/>
      <c r="G57" s="771"/>
    </row>
  </sheetData>
  <mergeCells count="17">
    <mergeCell ref="C1:D1"/>
    <mergeCell ref="A1:B1"/>
    <mergeCell ref="A44:B44"/>
    <mergeCell ref="A45:B45"/>
    <mergeCell ref="C44:G44"/>
    <mergeCell ref="C2:D2"/>
    <mergeCell ref="C3:D3"/>
    <mergeCell ref="A55:G55"/>
    <mergeCell ref="A56:G56"/>
    <mergeCell ref="A57:G57"/>
    <mergeCell ref="A52:G52"/>
    <mergeCell ref="A53:G53"/>
    <mergeCell ref="A50:G50"/>
    <mergeCell ref="A49:G49"/>
    <mergeCell ref="A48:G48"/>
    <mergeCell ref="C45:G45"/>
    <mergeCell ref="A54:G54"/>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dimension ref="A1:G57"/>
  <sheetViews>
    <sheetView workbookViewId="0">
      <selection activeCell="C45" sqref="C45:G45"/>
    </sheetView>
  </sheetViews>
  <sheetFormatPr defaultColWidth="9" defaultRowHeight="15.75"/>
  <cols>
    <col min="1" max="1" width="5.28515625" style="69" customWidth="1"/>
    <col min="2" max="2" width="31.28515625" style="79" customWidth="1"/>
    <col min="3" max="3" width="12.7109375" style="79" bestFit="1" customWidth="1"/>
    <col min="4" max="4" width="15" style="79" customWidth="1"/>
    <col min="5" max="5" width="9" style="588"/>
    <col min="6" max="6" width="20" style="588" bestFit="1" customWidth="1"/>
    <col min="7" max="7" width="60.85546875" style="79" customWidth="1"/>
    <col min="8" max="16384" width="9" style="69"/>
  </cols>
  <sheetData>
    <row r="1" spans="1:7">
      <c r="A1" s="659" t="s">
        <v>2850</v>
      </c>
      <c r="B1" s="659"/>
      <c r="C1" s="659" t="s">
        <v>2851</v>
      </c>
      <c r="D1" s="659"/>
      <c r="E1" s="587" t="s">
        <v>2852</v>
      </c>
      <c r="F1" s="587" t="s">
        <v>1208</v>
      </c>
      <c r="G1" s="587" t="s">
        <v>2853</v>
      </c>
    </row>
    <row r="2" spans="1:7">
      <c r="A2" s="70" t="s">
        <v>2854</v>
      </c>
      <c r="B2" s="71"/>
      <c r="C2" s="660" t="s">
        <v>2855</v>
      </c>
      <c r="D2" s="661"/>
      <c r="E2" s="72"/>
      <c r="F2" s="72"/>
      <c r="G2" s="73"/>
    </row>
    <row r="3" spans="1:7" ht="47.25">
      <c r="A3" s="74" t="s">
        <v>2856</v>
      </c>
      <c r="B3" s="75"/>
      <c r="C3" s="662"/>
      <c r="D3" s="663"/>
      <c r="E3" s="72">
        <v>4</v>
      </c>
      <c r="F3" s="72"/>
      <c r="G3" s="73" t="s">
        <v>2857</v>
      </c>
    </row>
    <row r="4" spans="1:7">
      <c r="A4" s="31" t="s">
        <v>2858</v>
      </c>
      <c r="B4" s="32"/>
      <c r="C4" s="31"/>
      <c r="D4" s="75"/>
      <c r="E4" s="72"/>
      <c r="F4" s="72"/>
      <c r="G4" s="73"/>
    </row>
    <row r="5" spans="1:7">
      <c r="A5" s="31"/>
      <c r="B5" s="32" t="s">
        <v>2859</v>
      </c>
      <c r="C5" s="74" t="s">
        <v>2860</v>
      </c>
      <c r="D5" s="33"/>
      <c r="E5" s="72"/>
      <c r="F5" s="72"/>
      <c r="G5" s="73"/>
    </row>
    <row r="6" spans="1:7" ht="31.5">
      <c r="A6" s="31"/>
      <c r="B6" s="32" t="s">
        <v>2861</v>
      </c>
      <c r="C6" s="74" t="s">
        <v>2862</v>
      </c>
      <c r="D6" s="33"/>
      <c r="E6" s="72"/>
      <c r="F6" s="72"/>
      <c r="G6" s="589" t="s">
        <v>2863</v>
      </c>
    </row>
    <row r="7" spans="1:7">
      <c r="A7" s="31"/>
      <c r="B7" s="32" t="s">
        <v>2864</v>
      </c>
      <c r="C7" s="74">
        <f>2015-1941</f>
        <v>74</v>
      </c>
      <c r="D7" s="33" t="s">
        <v>10</v>
      </c>
      <c r="E7" s="72">
        <v>1</v>
      </c>
      <c r="F7" s="72"/>
      <c r="G7" s="589" t="s">
        <v>2865</v>
      </c>
    </row>
    <row r="8" spans="1:7" ht="31.5">
      <c r="A8" s="31"/>
      <c r="B8" s="32" t="s">
        <v>2866</v>
      </c>
      <c r="C8" s="175">
        <f>AVERAGE(14040,17300)</f>
        <v>15670</v>
      </c>
      <c r="D8" s="33" t="s">
        <v>12</v>
      </c>
      <c r="E8" s="72">
        <v>5</v>
      </c>
      <c r="F8" s="72"/>
      <c r="G8" s="589" t="s">
        <v>2867</v>
      </c>
    </row>
    <row r="9" spans="1:7">
      <c r="A9" s="31"/>
      <c r="B9" s="32" t="s">
        <v>2868</v>
      </c>
      <c r="C9" s="175">
        <v>177000</v>
      </c>
      <c r="D9" s="33" t="s">
        <v>15</v>
      </c>
      <c r="E9" s="72">
        <v>4</v>
      </c>
      <c r="F9" s="72"/>
      <c r="G9" s="589" t="s">
        <v>2869</v>
      </c>
    </row>
    <row r="10" spans="1:7" ht="47.25">
      <c r="A10" s="31"/>
      <c r="B10" s="32" t="s">
        <v>2870</v>
      </c>
      <c r="C10" s="74">
        <f>113+31+1+25</f>
        <v>170</v>
      </c>
      <c r="D10" s="33"/>
      <c r="E10" s="72">
        <v>4</v>
      </c>
      <c r="F10" s="72"/>
      <c r="G10" s="589" t="s">
        <v>2871</v>
      </c>
    </row>
    <row r="11" spans="1:7">
      <c r="A11" s="31"/>
      <c r="B11" s="32" t="s">
        <v>2592</v>
      </c>
      <c r="C11" s="74"/>
      <c r="D11" s="33"/>
      <c r="E11" s="72"/>
      <c r="F11" s="72"/>
      <c r="G11" s="73"/>
    </row>
    <row r="12" spans="1:7">
      <c r="A12" s="31"/>
      <c r="B12" s="32" t="s">
        <v>2872</v>
      </c>
      <c r="C12" s="74">
        <f>0.35*12</f>
        <v>4.1999999999999993</v>
      </c>
      <c r="D12" s="33" t="s">
        <v>19</v>
      </c>
      <c r="E12" s="72">
        <v>2</v>
      </c>
      <c r="F12" s="72"/>
      <c r="G12" s="73" t="s">
        <v>2873</v>
      </c>
    </row>
    <row r="13" spans="1:7">
      <c r="A13" s="31"/>
      <c r="B13" s="32" t="s">
        <v>2595</v>
      </c>
      <c r="C13" s="74"/>
      <c r="D13" s="33" t="s">
        <v>21</v>
      </c>
      <c r="E13" s="72"/>
      <c r="F13" s="72"/>
      <c r="G13" s="73"/>
    </row>
    <row r="14" spans="1:7" ht="31.5">
      <c r="A14" s="31"/>
      <c r="B14" s="32" t="s">
        <v>2597</v>
      </c>
      <c r="C14" s="175">
        <v>7400</v>
      </c>
      <c r="D14" s="33" t="s">
        <v>24</v>
      </c>
      <c r="E14" s="72">
        <v>2</v>
      </c>
      <c r="F14" s="72"/>
      <c r="G14" s="590" t="s">
        <v>2874</v>
      </c>
    </row>
    <row r="15" spans="1:7">
      <c r="A15" s="31"/>
      <c r="B15" s="32"/>
      <c r="C15" s="74"/>
      <c r="D15" s="33"/>
      <c r="E15" s="72"/>
      <c r="F15" s="72"/>
      <c r="G15" s="73"/>
    </row>
    <row r="16" spans="1:7">
      <c r="A16" s="31" t="s">
        <v>2599</v>
      </c>
      <c r="B16" s="32"/>
      <c r="C16" s="74"/>
      <c r="D16" s="33"/>
      <c r="E16" s="72"/>
      <c r="F16" s="72"/>
      <c r="G16" s="73"/>
    </row>
    <row r="17" spans="1:7" ht="68.25" customHeight="1">
      <c r="A17" s="31"/>
      <c r="B17" s="32" t="s">
        <v>2600</v>
      </c>
      <c r="C17" s="127">
        <f>1800*1000*1000/C9</f>
        <v>10169.491525423729</v>
      </c>
      <c r="D17" s="33" t="s">
        <v>28</v>
      </c>
      <c r="E17" s="72">
        <v>4</v>
      </c>
      <c r="F17" s="72"/>
      <c r="G17" s="73" t="s">
        <v>2875</v>
      </c>
    </row>
    <row r="18" spans="1:7">
      <c r="A18" s="31"/>
      <c r="B18" s="32" t="s">
        <v>2602</v>
      </c>
      <c r="C18" s="126">
        <f>10000/170000</f>
        <v>5.8823529411764705E-2</v>
      </c>
      <c r="D18" s="33" t="s">
        <v>31</v>
      </c>
      <c r="E18" s="72">
        <v>4</v>
      </c>
      <c r="F18" s="72"/>
      <c r="G18" s="73" t="s">
        <v>2876</v>
      </c>
    </row>
    <row r="19" spans="1:7">
      <c r="A19" s="31"/>
      <c r="B19" s="35" t="s">
        <v>2604</v>
      </c>
      <c r="C19" s="126">
        <f>C18</f>
        <v>5.8823529411764705E-2</v>
      </c>
      <c r="D19" s="33" t="s">
        <v>31</v>
      </c>
      <c r="E19" s="72"/>
      <c r="F19" s="72"/>
      <c r="G19" s="73"/>
    </row>
    <row r="20" spans="1:7">
      <c r="A20" s="31"/>
      <c r="B20" s="35" t="s">
        <v>2605</v>
      </c>
      <c r="C20" s="74"/>
      <c r="D20" s="33" t="s">
        <v>35</v>
      </c>
      <c r="E20" s="72"/>
      <c r="F20" s="72"/>
      <c r="G20" s="73"/>
    </row>
    <row r="21" spans="1:7">
      <c r="A21" s="31"/>
      <c r="B21" s="35" t="s">
        <v>2606</v>
      </c>
      <c r="C21" s="74"/>
      <c r="D21" s="33" t="s">
        <v>28</v>
      </c>
      <c r="E21" s="72"/>
      <c r="F21" s="72"/>
      <c r="G21" s="73"/>
    </row>
    <row r="22" spans="1:7">
      <c r="A22" s="31"/>
      <c r="B22" s="35" t="s">
        <v>2607</v>
      </c>
      <c r="C22" s="74"/>
      <c r="D22" s="33" t="s">
        <v>39</v>
      </c>
      <c r="E22" s="72"/>
      <c r="F22" s="72"/>
      <c r="G22" s="590"/>
    </row>
    <row r="23" spans="1:7">
      <c r="A23" s="31"/>
      <c r="B23" s="35" t="s">
        <v>2608</v>
      </c>
      <c r="C23" s="74"/>
      <c r="D23" s="33" t="s">
        <v>41</v>
      </c>
      <c r="E23" s="72"/>
      <c r="F23" s="72"/>
      <c r="G23" s="73"/>
    </row>
    <row r="24" spans="1:7">
      <c r="A24" s="31"/>
      <c r="B24" s="35" t="s">
        <v>2609</v>
      </c>
      <c r="C24" s="74"/>
      <c r="D24" s="33" t="s">
        <v>41</v>
      </c>
      <c r="E24" s="72"/>
      <c r="F24" s="72"/>
      <c r="G24" s="73"/>
    </row>
    <row r="25" spans="1:7">
      <c r="A25" s="31"/>
      <c r="B25" s="32" t="s">
        <v>2610</v>
      </c>
      <c r="C25" s="74"/>
      <c r="D25" s="33" t="s">
        <v>41</v>
      </c>
      <c r="E25" s="72"/>
      <c r="F25" s="72"/>
      <c r="G25" s="73"/>
    </row>
    <row r="26" spans="1:7">
      <c r="A26" s="31"/>
      <c r="B26" s="32" t="s">
        <v>2611</v>
      </c>
      <c r="C26" s="74"/>
      <c r="D26" s="33" t="s">
        <v>41</v>
      </c>
      <c r="E26" s="72"/>
      <c r="F26" s="72"/>
      <c r="G26" s="73"/>
    </row>
    <row r="27" spans="1:7">
      <c r="A27" s="31"/>
      <c r="B27" s="32"/>
      <c r="C27" s="74"/>
      <c r="D27" s="33"/>
      <c r="E27" s="72"/>
      <c r="F27" s="72"/>
      <c r="G27" s="73"/>
    </row>
    <row r="28" spans="1:7">
      <c r="A28" s="31" t="s">
        <v>2612</v>
      </c>
      <c r="B28" s="32"/>
      <c r="C28" s="74"/>
      <c r="D28" s="33"/>
      <c r="E28" s="72"/>
      <c r="F28" s="72"/>
      <c r="G28" s="73"/>
    </row>
    <row r="29" spans="1:7">
      <c r="A29" s="31"/>
      <c r="B29" s="32" t="s">
        <v>2613</v>
      </c>
      <c r="C29" s="74"/>
      <c r="D29" s="33" t="s">
        <v>48</v>
      </c>
      <c r="E29" s="72"/>
      <c r="F29" s="72"/>
      <c r="G29" s="73"/>
    </row>
    <row r="30" spans="1:7">
      <c r="A30" s="31"/>
      <c r="B30" s="35" t="s">
        <v>2614</v>
      </c>
      <c r="C30" s="74"/>
      <c r="D30" s="33" t="s">
        <v>50</v>
      </c>
      <c r="E30" s="72"/>
      <c r="F30" s="72"/>
      <c r="G30" s="73"/>
    </row>
    <row r="31" spans="1:7">
      <c r="A31" s="31"/>
      <c r="B31" s="35" t="s">
        <v>2615</v>
      </c>
      <c r="C31" s="74"/>
      <c r="D31" s="33" t="s">
        <v>50</v>
      </c>
      <c r="E31" s="72"/>
      <c r="F31" s="72"/>
      <c r="G31" s="73"/>
    </row>
    <row r="32" spans="1:7">
      <c r="A32" s="31"/>
      <c r="B32" s="35" t="s">
        <v>2616</v>
      </c>
      <c r="C32" s="74"/>
      <c r="D32" s="33" t="s">
        <v>41</v>
      </c>
      <c r="E32" s="72"/>
      <c r="F32" s="72"/>
      <c r="G32" s="73"/>
    </row>
    <row r="33" spans="1:7">
      <c r="A33" s="74"/>
      <c r="B33" s="75"/>
      <c r="C33" s="74"/>
      <c r="D33" s="75"/>
      <c r="E33" s="72"/>
      <c r="F33" s="72"/>
      <c r="G33" s="73"/>
    </row>
    <row r="34" spans="1:7">
      <c r="A34" s="31" t="s">
        <v>2617</v>
      </c>
      <c r="B34" s="32"/>
      <c r="C34" s="74"/>
      <c r="D34" s="33"/>
      <c r="E34" s="72"/>
      <c r="F34" s="72"/>
      <c r="G34" s="73"/>
    </row>
    <row r="35" spans="1:7">
      <c r="A35" s="31"/>
      <c r="B35" s="32" t="s">
        <v>2618</v>
      </c>
      <c r="C35" s="591">
        <v>29.3</v>
      </c>
      <c r="D35" s="33" t="s">
        <v>56</v>
      </c>
      <c r="E35" s="72"/>
      <c r="F35" s="72"/>
      <c r="G35" s="32"/>
    </row>
    <row r="36" spans="1:7">
      <c r="A36" s="31"/>
      <c r="B36" s="35" t="s">
        <v>2619</v>
      </c>
      <c r="C36" s="74"/>
      <c r="D36" s="33"/>
      <c r="E36" s="72"/>
      <c r="F36" s="72"/>
      <c r="G36" s="73"/>
    </row>
    <row r="37" spans="1:7">
      <c r="A37" s="31"/>
      <c r="B37" s="36" t="s">
        <v>58</v>
      </c>
      <c r="C37" s="37"/>
      <c r="D37" s="33" t="s">
        <v>59</v>
      </c>
      <c r="E37" s="72"/>
      <c r="F37" s="72"/>
      <c r="G37" s="73"/>
    </row>
    <row r="38" spans="1:7">
      <c r="A38" s="31"/>
      <c r="B38" s="36" t="s">
        <v>60</v>
      </c>
      <c r="C38" s="37"/>
      <c r="D38" s="33" t="s">
        <v>59</v>
      </c>
      <c r="E38" s="72"/>
      <c r="F38" s="72"/>
      <c r="G38" s="73"/>
    </row>
    <row r="39" spans="1:7">
      <c r="A39" s="31"/>
      <c r="B39" s="36" t="s">
        <v>61</v>
      </c>
      <c r="C39" s="37"/>
      <c r="D39" s="33" t="s">
        <v>59</v>
      </c>
      <c r="E39" s="72"/>
      <c r="F39" s="72"/>
      <c r="G39" s="73"/>
    </row>
    <row r="40" spans="1:7">
      <c r="A40" s="31"/>
      <c r="B40" s="36" t="s">
        <v>62</v>
      </c>
      <c r="C40" s="37"/>
      <c r="D40" s="33" t="s">
        <v>59</v>
      </c>
      <c r="E40" s="72"/>
      <c r="F40" s="72"/>
      <c r="G40" s="73"/>
    </row>
    <row r="41" spans="1:7">
      <c r="A41" s="31"/>
      <c r="B41" s="36" t="s">
        <v>63</v>
      </c>
      <c r="C41" s="37"/>
      <c r="D41" s="33" t="s">
        <v>59</v>
      </c>
      <c r="E41" s="72"/>
      <c r="F41" s="72"/>
      <c r="G41" s="73"/>
    </row>
    <row r="42" spans="1:7">
      <c r="A42" s="31"/>
      <c r="B42" s="36" t="s">
        <v>64</v>
      </c>
      <c r="C42" s="37"/>
      <c r="D42" s="33" t="s">
        <v>59</v>
      </c>
      <c r="E42" s="72"/>
      <c r="F42" s="72"/>
      <c r="G42" s="73"/>
    </row>
    <row r="43" spans="1:7">
      <c r="A43" s="38"/>
      <c r="B43" s="39" t="s">
        <v>65</v>
      </c>
      <c r="C43" s="40"/>
      <c r="D43" s="41" t="s">
        <v>59</v>
      </c>
      <c r="E43" s="72"/>
      <c r="F43" s="72"/>
      <c r="G43" s="592"/>
    </row>
    <row r="44" spans="1:7">
      <c r="A44" s="664" t="s">
        <v>2620</v>
      </c>
      <c r="B44" s="664"/>
      <c r="C44" s="665"/>
      <c r="D44" s="666"/>
      <c r="E44" s="666"/>
      <c r="F44" s="666"/>
      <c r="G44" s="667"/>
    </row>
    <row r="45" spans="1:7" ht="66" customHeight="1">
      <c r="A45" s="664" t="s">
        <v>2621</v>
      </c>
      <c r="B45" s="664"/>
      <c r="C45" s="683" t="s">
        <v>2877</v>
      </c>
      <c r="D45" s="684"/>
      <c r="E45" s="684"/>
      <c r="F45" s="684"/>
      <c r="G45" s="684"/>
    </row>
    <row r="46" spans="1:7">
      <c r="A46" s="77"/>
      <c r="B46" s="77"/>
      <c r="C46" s="77"/>
      <c r="D46" s="77"/>
      <c r="E46" s="101"/>
      <c r="F46" s="101"/>
      <c r="G46" s="77"/>
    </row>
    <row r="47" spans="1:7">
      <c r="A47" s="69" t="s">
        <v>2623</v>
      </c>
    </row>
    <row r="48" spans="1:7">
      <c r="A48" s="668" t="s">
        <v>2878</v>
      </c>
      <c r="B48" s="668"/>
      <c r="C48" s="668"/>
      <c r="D48" s="668"/>
      <c r="E48" s="668"/>
      <c r="F48" s="668"/>
      <c r="G48" s="668"/>
    </row>
    <row r="49" spans="1:7">
      <c r="A49" s="668" t="s">
        <v>2879</v>
      </c>
      <c r="B49" s="668"/>
      <c r="C49" s="668"/>
      <c r="D49" s="668"/>
      <c r="E49" s="668"/>
      <c r="F49" s="668"/>
      <c r="G49" s="668"/>
    </row>
    <row r="50" spans="1:7">
      <c r="A50" s="668" t="s">
        <v>2880</v>
      </c>
      <c r="B50" s="668"/>
      <c r="C50" s="668"/>
      <c r="D50" s="668"/>
      <c r="E50" s="668"/>
      <c r="F50" s="668"/>
      <c r="G50" s="668"/>
    </row>
    <row r="51" spans="1:7">
      <c r="A51" s="668" t="s">
        <v>2881</v>
      </c>
      <c r="B51" s="668"/>
      <c r="C51" s="668"/>
      <c r="D51" s="668"/>
      <c r="E51" s="668"/>
      <c r="F51" s="668"/>
      <c r="G51" s="668"/>
    </row>
    <row r="52" spans="1:7">
      <c r="A52" s="668"/>
      <c r="B52" s="668"/>
      <c r="C52" s="668"/>
      <c r="D52" s="668"/>
      <c r="E52" s="668"/>
      <c r="F52" s="668"/>
      <c r="G52" s="668"/>
    </row>
    <row r="53" spans="1:7">
      <c r="A53" s="668"/>
      <c r="B53" s="668"/>
      <c r="C53" s="668"/>
      <c r="D53" s="668"/>
      <c r="E53" s="668"/>
      <c r="F53" s="668"/>
      <c r="G53" s="668"/>
    </row>
    <row r="54" spans="1:7">
      <c r="A54" s="668"/>
      <c r="B54" s="668"/>
      <c r="C54" s="668"/>
      <c r="D54" s="668"/>
      <c r="E54" s="668"/>
      <c r="F54" s="668"/>
      <c r="G54" s="668"/>
    </row>
    <row r="55" spans="1:7">
      <c r="A55" s="668"/>
      <c r="B55" s="668"/>
      <c r="C55" s="668"/>
      <c r="D55" s="668"/>
      <c r="E55" s="668"/>
      <c r="F55" s="668"/>
      <c r="G55" s="668"/>
    </row>
    <row r="56" spans="1:7">
      <c r="A56" s="668"/>
      <c r="B56" s="668"/>
      <c r="C56" s="668"/>
      <c r="D56" s="668"/>
      <c r="E56" s="668"/>
      <c r="F56" s="668"/>
      <c r="G56" s="668"/>
    </row>
    <row r="57" spans="1:7">
      <c r="A57" s="668"/>
      <c r="B57" s="668"/>
      <c r="C57" s="668"/>
      <c r="D57" s="668"/>
      <c r="E57" s="668"/>
      <c r="F57" s="668"/>
      <c r="G57" s="668"/>
    </row>
  </sheetData>
  <mergeCells count="18">
    <mergeCell ref="A1:B1"/>
    <mergeCell ref="C1:D1"/>
    <mergeCell ref="C2:D2"/>
    <mergeCell ref="C3:D3"/>
    <mergeCell ref="A44:B44"/>
    <mergeCell ref="C44:G44"/>
    <mergeCell ref="A57:G57"/>
    <mergeCell ref="A45:B45"/>
    <mergeCell ref="C45:G45"/>
    <mergeCell ref="A48:G48"/>
    <mergeCell ref="A49:G49"/>
    <mergeCell ref="A50:G50"/>
    <mergeCell ref="A51:G51"/>
    <mergeCell ref="A52:G52"/>
    <mergeCell ref="A53:G53"/>
    <mergeCell ref="A54:G54"/>
    <mergeCell ref="A55:G55"/>
    <mergeCell ref="A56:G56"/>
  </mergeCells>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G57"/>
  <sheetViews>
    <sheetView workbookViewId="0">
      <selection sqref="A1:B1"/>
    </sheetView>
  </sheetViews>
  <sheetFormatPr defaultColWidth="9" defaultRowHeight="15.75"/>
  <cols>
    <col min="1" max="1" width="5.28515625" style="419" customWidth="1"/>
    <col min="2" max="2" width="31.28515625" style="420" customWidth="1"/>
    <col min="3" max="3" width="12.7109375" style="420" bestFit="1" customWidth="1"/>
    <col min="4" max="4" width="15" style="420" customWidth="1"/>
    <col min="5" max="5" width="9" style="421"/>
    <col min="6" max="6" width="20" style="421" bestFit="1" customWidth="1"/>
    <col min="7" max="7" width="60.85546875" style="420" customWidth="1"/>
    <col min="8" max="16384" width="9" style="419"/>
  </cols>
  <sheetData>
    <row r="1" spans="1:7">
      <c r="A1" s="798" t="s">
        <v>282</v>
      </c>
      <c r="B1" s="798"/>
      <c r="C1" s="798" t="s">
        <v>283</v>
      </c>
      <c r="D1" s="798"/>
      <c r="E1" s="445" t="s">
        <v>284</v>
      </c>
      <c r="F1" s="445" t="s">
        <v>1208</v>
      </c>
      <c r="G1" s="445" t="s">
        <v>285</v>
      </c>
    </row>
    <row r="2" spans="1:7">
      <c r="A2" s="444" t="s">
        <v>286</v>
      </c>
      <c r="B2" s="443"/>
      <c r="C2" s="803" t="s">
        <v>1815</v>
      </c>
      <c r="D2" s="804"/>
      <c r="E2" s="425"/>
      <c r="F2" s="425"/>
      <c r="G2" s="430"/>
    </row>
    <row r="3" spans="1:7" ht="63">
      <c r="A3" s="435" t="s">
        <v>288</v>
      </c>
      <c r="B3" s="439"/>
      <c r="C3" s="856" t="s">
        <v>2207</v>
      </c>
      <c r="D3" s="806"/>
      <c r="E3" s="425">
        <v>1</v>
      </c>
      <c r="F3" s="425"/>
      <c r="G3" s="430" t="s">
        <v>2206</v>
      </c>
    </row>
    <row r="4" spans="1:7">
      <c r="A4" s="434" t="s">
        <v>291</v>
      </c>
      <c r="B4" s="437"/>
      <c r="C4" s="434"/>
      <c r="D4" s="439"/>
      <c r="E4" s="425"/>
      <c r="F4" s="425"/>
      <c r="G4" s="430"/>
    </row>
    <row r="5" spans="1:7">
      <c r="A5" s="434"/>
      <c r="B5" s="437" t="s">
        <v>292</v>
      </c>
      <c r="C5" s="435" t="s">
        <v>724</v>
      </c>
      <c r="D5" s="431"/>
      <c r="E5" s="425"/>
      <c r="F5" s="425"/>
      <c r="G5" s="430"/>
    </row>
    <row r="6" spans="1:7" ht="31.5">
      <c r="A6" s="434"/>
      <c r="B6" s="437" t="s">
        <v>294</v>
      </c>
      <c r="C6" s="435" t="s">
        <v>2194</v>
      </c>
      <c r="D6" s="431"/>
      <c r="E6" s="425">
        <v>2</v>
      </c>
      <c r="F6" s="425"/>
      <c r="G6" s="442" t="s">
        <v>2192</v>
      </c>
    </row>
    <row r="7" spans="1:7" ht="63">
      <c r="A7" s="434"/>
      <c r="B7" s="437" t="s">
        <v>296</v>
      </c>
      <c r="C7" s="435">
        <f>2016-1920+1</f>
        <v>97</v>
      </c>
      <c r="D7" s="431" t="s">
        <v>10</v>
      </c>
      <c r="E7" s="425">
        <v>2</v>
      </c>
      <c r="F7" s="425"/>
      <c r="G7" s="442" t="s">
        <v>2191</v>
      </c>
    </row>
    <row r="8" spans="1:7" ht="63">
      <c r="A8" s="434"/>
      <c r="B8" s="437" t="s">
        <v>298</v>
      </c>
      <c r="C8" s="441">
        <v>2400</v>
      </c>
      <c r="D8" s="431" t="s">
        <v>12</v>
      </c>
      <c r="E8" s="425">
        <v>3</v>
      </c>
      <c r="F8" s="425"/>
      <c r="G8" s="442" t="s">
        <v>2205</v>
      </c>
    </row>
    <row r="9" spans="1:7" ht="47.25">
      <c r="A9" s="434"/>
      <c r="B9" s="437" t="s">
        <v>300</v>
      </c>
      <c r="C9" s="441">
        <v>532000</v>
      </c>
      <c r="D9" s="431" t="s">
        <v>15</v>
      </c>
      <c r="E9" s="425">
        <v>4</v>
      </c>
      <c r="F9" s="425"/>
      <c r="G9" s="442" t="s">
        <v>2204</v>
      </c>
    </row>
    <row r="10" spans="1:7" ht="47.25">
      <c r="A10" s="434"/>
      <c r="B10" s="437" t="s">
        <v>301</v>
      </c>
      <c r="C10" s="435">
        <v>662</v>
      </c>
      <c r="D10" s="431"/>
      <c r="E10" s="425">
        <v>5</v>
      </c>
      <c r="F10" s="425"/>
      <c r="G10" s="442" t="s">
        <v>2203</v>
      </c>
    </row>
    <row r="11" spans="1:7">
      <c r="A11" s="434"/>
      <c r="B11" s="437" t="s">
        <v>302</v>
      </c>
      <c r="C11" s="435"/>
      <c r="D11" s="431"/>
      <c r="E11" s="425"/>
      <c r="F11" s="425"/>
      <c r="G11" s="430"/>
    </row>
    <row r="12" spans="1:7">
      <c r="A12" s="434"/>
      <c r="B12" s="437" t="s">
        <v>303</v>
      </c>
      <c r="C12" s="435"/>
      <c r="D12" s="431" t="s">
        <v>19</v>
      </c>
      <c r="E12" s="425"/>
      <c r="F12" s="425"/>
      <c r="G12" s="430"/>
    </row>
    <row r="13" spans="1:7">
      <c r="A13" s="434"/>
      <c r="B13" s="437" t="s">
        <v>305</v>
      </c>
      <c r="C13" s="435"/>
      <c r="D13" s="431" t="s">
        <v>21</v>
      </c>
      <c r="E13" s="425"/>
      <c r="F13" s="425"/>
      <c r="G13" s="430"/>
    </row>
    <row r="14" spans="1:7">
      <c r="A14" s="434"/>
      <c r="B14" s="437" t="s">
        <v>306</v>
      </c>
      <c r="C14" s="441">
        <v>820</v>
      </c>
      <c r="D14" s="431" t="s">
        <v>24</v>
      </c>
      <c r="E14" s="425">
        <v>1</v>
      </c>
      <c r="F14" s="425"/>
      <c r="G14" s="440" t="s">
        <v>2202</v>
      </c>
    </row>
    <row r="15" spans="1:7">
      <c r="A15" s="434"/>
      <c r="B15" s="437"/>
      <c r="C15" s="435"/>
      <c r="D15" s="431"/>
      <c r="E15" s="425"/>
      <c r="F15" s="425"/>
      <c r="G15" s="430"/>
    </row>
    <row r="16" spans="1:7">
      <c r="A16" s="434" t="s">
        <v>307</v>
      </c>
      <c r="B16" s="437"/>
      <c r="C16" s="435"/>
      <c r="D16" s="431"/>
      <c r="E16" s="425"/>
      <c r="F16" s="425"/>
      <c r="G16" s="430"/>
    </row>
    <row r="17" spans="1:7" ht="68.25" customHeight="1">
      <c r="A17" s="434"/>
      <c r="B17" s="437" t="s">
        <v>308</v>
      </c>
      <c r="C17" s="435">
        <v>110</v>
      </c>
      <c r="D17" s="431" t="s">
        <v>28</v>
      </c>
      <c r="E17" s="425">
        <v>5</v>
      </c>
      <c r="F17" s="425"/>
      <c r="G17" s="430"/>
    </row>
    <row r="18" spans="1:7">
      <c r="A18" s="434"/>
      <c r="B18" s="437" t="s">
        <v>309</v>
      </c>
      <c r="C18" s="435"/>
      <c r="D18" s="431" t="s">
        <v>31</v>
      </c>
      <c r="E18" s="425"/>
      <c r="F18" s="425"/>
      <c r="G18" s="430"/>
    </row>
    <row r="19" spans="1:7">
      <c r="A19" s="434"/>
      <c r="B19" s="436" t="s">
        <v>311</v>
      </c>
      <c r="C19" s="435"/>
      <c r="D19" s="431" t="s">
        <v>31</v>
      </c>
      <c r="E19" s="425"/>
      <c r="F19" s="425"/>
      <c r="G19" s="430"/>
    </row>
    <row r="20" spans="1:7">
      <c r="A20" s="434"/>
      <c r="B20" s="436" t="s">
        <v>313</v>
      </c>
      <c r="C20" s="435"/>
      <c r="D20" s="431" t="s">
        <v>35</v>
      </c>
      <c r="E20" s="425"/>
      <c r="F20" s="425"/>
      <c r="G20" s="430"/>
    </row>
    <row r="21" spans="1:7">
      <c r="A21" s="434"/>
      <c r="B21" s="436" t="s">
        <v>314</v>
      </c>
      <c r="C21" s="435"/>
      <c r="D21" s="431" t="s">
        <v>28</v>
      </c>
      <c r="E21" s="425"/>
      <c r="F21" s="425"/>
      <c r="G21" s="430"/>
    </row>
    <row r="22" spans="1:7" ht="78.75">
      <c r="A22" s="434"/>
      <c r="B22" s="436" t="s">
        <v>315</v>
      </c>
      <c r="C22" s="563" t="s">
        <v>2564</v>
      </c>
      <c r="D22" s="431" t="s">
        <v>39</v>
      </c>
      <c r="E22" s="425">
        <v>6</v>
      </c>
      <c r="F22" s="425"/>
      <c r="G22" s="430" t="s">
        <v>2493</v>
      </c>
    </row>
    <row r="23" spans="1:7">
      <c r="A23" s="434"/>
      <c r="B23" s="436" t="s">
        <v>317</v>
      </c>
      <c r="C23" s="435"/>
      <c r="D23" s="431" t="s">
        <v>41</v>
      </c>
      <c r="E23" s="425"/>
      <c r="F23" s="425"/>
      <c r="G23" s="430"/>
    </row>
    <row r="24" spans="1:7">
      <c r="A24" s="434"/>
      <c r="B24" s="436" t="s">
        <v>318</v>
      </c>
      <c r="C24" s="435"/>
      <c r="D24" s="431" t="s">
        <v>41</v>
      </c>
      <c r="E24" s="425"/>
      <c r="F24" s="425"/>
      <c r="G24" s="430"/>
    </row>
    <row r="25" spans="1:7">
      <c r="A25" s="434"/>
      <c r="B25" s="437" t="s">
        <v>319</v>
      </c>
      <c r="C25" s="435"/>
      <c r="D25" s="431" t="s">
        <v>41</v>
      </c>
      <c r="E25" s="425"/>
      <c r="F25" s="425"/>
      <c r="G25" s="430"/>
    </row>
    <row r="26" spans="1:7">
      <c r="A26" s="434"/>
      <c r="B26" s="437" t="s">
        <v>320</v>
      </c>
      <c r="C26" s="435"/>
      <c r="D26" s="431" t="s">
        <v>41</v>
      </c>
      <c r="E26" s="425"/>
      <c r="F26" s="425"/>
      <c r="G26" s="430"/>
    </row>
    <row r="27" spans="1:7">
      <c r="A27" s="434"/>
      <c r="B27" s="437"/>
      <c r="C27" s="435"/>
      <c r="D27" s="431"/>
      <c r="E27" s="425"/>
      <c r="F27" s="425"/>
      <c r="G27" s="430"/>
    </row>
    <row r="28" spans="1:7">
      <c r="A28" s="434" t="s">
        <v>322</v>
      </c>
      <c r="B28" s="437"/>
      <c r="C28" s="435"/>
      <c r="D28" s="431"/>
      <c r="E28" s="425"/>
      <c r="F28" s="425"/>
      <c r="G28" s="430"/>
    </row>
    <row r="29" spans="1:7">
      <c r="A29" s="434"/>
      <c r="B29" s="437" t="s">
        <v>323</v>
      </c>
      <c r="C29" s="435"/>
      <c r="D29" s="431" t="s">
        <v>48</v>
      </c>
      <c r="E29" s="425"/>
      <c r="F29" s="425"/>
      <c r="G29" s="430"/>
    </row>
    <row r="30" spans="1:7">
      <c r="A30" s="434"/>
      <c r="B30" s="436" t="s">
        <v>324</v>
      </c>
      <c r="C30" s="435"/>
      <c r="D30" s="431" t="s">
        <v>50</v>
      </c>
      <c r="E30" s="425"/>
      <c r="F30" s="425"/>
      <c r="G30" s="430"/>
    </row>
    <row r="31" spans="1:7">
      <c r="A31" s="434"/>
      <c r="B31" s="436" t="s">
        <v>325</v>
      </c>
      <c r="C31" s="435"/>
      <c r="D31" s="431" t="s">
        <v>50</v>
      </c>
      <c r="E31" s="425"/>
      <c r="F31" s="425"/>
      <c r="G31" s="430"/>
    </row>
    <row r="32" spans="1:7">
      <c r="A32" s="434"/>
      <c r="B32" s="436" t="s">
        <v>326</v>
      </c>
      <c r="C32" s="435"/>
      <c r="D32" s="431" t="s">
        <v>41</v>
      </c>
      <c r="E32" s="425"/>
      <c r="F32" s="425"/>
      <c r="G32" s="430"/>
    </row>
    <row r="33" spans="1:7">
      <c r="A33" s="435"/>
      <c r="B33" s="439"/>
      <c r="C33" s="435"/>
      <c r="D33" s="439"/>
      <c r="E33" s="425"/>
      <c r="F33" s="425"/>
      <c r="G33" s="430"/>
    </row>
    <row r="34" spans="1:7">
      <c r="A34" s="434" t="s">
        <v>327</v>
      </c>
      <c r="B34" s="437"/>
      <c r="C34" s="435"/>
      <c r="D34" s="431"/>
      <c r="E34" s="425"/>
      <c r="F34" s="425"/>
      <c r="G34" s="430"/>
    </row>
    <row r="35" spans="1:7">
      <c r="A35" s="434"/>
      <c r="B35" s="437" t="s">
        <v>328</v>
      </c>
      <c r="C35" s="438">
        <v>8.5</v>
      </c>
      <c r="D35" s="431" t="s">
        <v>56</v>
      </c>
      <c r="E35" s="425">
        <v>1</v>
      </c>
      <c r="F35" s="425"/>
      <c r="G35" s="437" t="s">
        <v>2201</v>
      </c>
    </row>
    <row r="36" spans="1:7">
      <c r="A36" s="434"/>
      <c r="B36" s="436" t="s">
        <v>330</v>
      </c>
      <c r="C36" s="435"/>
      <c r="D36" s="431"/>
      <c r="E36" s="425"/>
      <c r="F36" s="425"/>
      <c r="G36" s="430"/>
    </row>
    <row r="37" spans="1:7">
      <c r="A37" s="434"/>
      <c r="B37" s="433" t="s">
        <v>58</v>
      </c>
      <c r="C37" s="432"/>
      <c r="D37" s="431" t="s">
        <v>59</v>
      </c>
      <c r="E37" s="425"/>
      <c r="F37" s="425"/>
      <c r="G37" s="430"/>
    </row>
    <row r="38" spans="1:7">
      <c r="A38" s="434"/>
      <c r="B38" s="433" t="s">
        <v>60</v>
      </c>
      <c r="C38" s="432"/>
      <c r="D38" s="431" t="s">
        <v>59</v>
      </c>
      <c r="E38" s="425"/>
      <c r="F38" s="425"/>
      <c r="G38" s="430"/>
    </row>
    <row r="39" spans="1:7">
      <c r="A39" s="434"/>
      <c r="B39" s="433" t="s">
        <v>61</v>
      </c>
      <c r="C39" s="432"/>
      <c r="D39" s="431" t="s">
        <v>59</v>
      </c>
      <c r="E39" s="425"/>
      <c r="F39" s="425"/>
      <c r="G39" s="430"/>
    </row>
    <row r="40" spans="1:7">
      <c r="A40" s="434"/>
      <c r="B40" s="433" t="s">
        <v>62</v>
      </c>
      <c r="C40" s="432"/>
      <c r="D40" s="431" t="s">
        <v>59</v>
      </c>
      <c r="E40" s="425"/>
      <c r="F40" s="425"/>
      <c r="G40" s="430"/>
    </row>
    <row r="41" spans="1:7">
      <c r="A41" s="434"/>
      <c r="B41" s="433" t="s">
        <v>63</v>
      </c>
      <c r="C41" s="432"/>
      <c r="D41" s="431" t="s">
        <v>59</v>
      </c>
      <c r="E41" s="425"/>
      <c r="F41" s="425"/>
      <c r="G41" s="430"/>
    </row>
    <row r="42" spans="1:7">
      <c r="A42" s="434"/>
      <c r="B42" s="433" t="s">
        <v>64</v>
      </c>
      <c r="C42" s="432"/>
      <c r="D42" s="431" t="s">
        <v>59</v>
      </c>
      <c r="E42" s="425"/>
      <c r="F42" s="425"/>
      <c r="G42" s="430"/>
    </row>
    <row r="43" spans="1:7">
      <c r="A43" s="429"/>
      <c r="B43" s="428" t="s">
        <v>65</v>
      </c>
      <c r="C43" s="427"/>
      <c r="D43" s="426" t="s">
        <v>59</v>
      </c>
      <c r="E43" s="425"/>
      <c r="F43" s="425"/>
      <c r="G43" s="424"/>
    </row>
    <row r="44" spans="1:7">
      <c r="A44" s="799" t="s">
        <v>331</v>
      </c>
      <c r="B44" s="799"/>
      <c r="C44" s="800"/>
      <c r="D44" s="801"/>
      <c r="E44" s="801"/>
      <c r="F44" s="801"/>
      <c r="G44" s="802"/>
    </row>
    <row r="45" spans="1:7" ht="66" customHeight="1">
      <c r="A45" s="799" t="s">
        <v>333</v>
      </c>
      <c r="B45" s="799"/>
      <c r="C45" s="796" t="s">
        <v>2200</v>
      </c>
      <c r="D45" s="797"/>
      <c r="E45" s="797"/>
      <c r="F45" s="797"/>
      <c r="G45" s="797"/>
    </row>
    <row r="46" spans="1:7">
      <c r="A46" s="422"/>
      <c r="B46" s="422"/>
      <c r="C46" s="422"/>
      <c r="D46" s="422"/>
      <c r="E46" s="423"/>
      <c r="F46" s="423"/>
      <c r="G46" s="422"/>
    </row>
    <row r="47" spans="1:7">
      <c r="A47" s="419" t="s">
        <v>334</v>
      </c>
    </row>
    <row r="48" spans="1:7">
      <c r="A48" s="807" t="s">
        <v>2199</v>
      </c>
      <c r="B48" s="807"/>
      <c r="C48" s="807"/>
      <c r="D48" s="807"/>
      <c r="E48" s="807"/>
      <c r="F48" s="807"/>
      <c r="G48" s="807"/>
    </row>
    <row r="49" spans="1:7">
      <c r="A49" s="807" t="s">
        <v>2198</v>
      </c>
      <c r="B49" s="807"/>
      <c r="C49" s="807"/>
      <c r="D49" s="807"/>
      <c r="E49" s="807"/>
      <c r="F49" s="807"/>
      <c r="G49" s="807"/>
    </row>
    <row r="50" spans="1:7">
      <c r="A50" s="807" t="s">
        <v>2197</v>
      </c>
      <c r="B50" s="807"/>
      <c r="C50" s="807"/>
      <c r="D50" s="807"/>
      <c r="E50" s="807"/>
      <c r="F50" s="807"/>
      <c r="G50" s="807"/>
    </row>
    <row r="51" spans="1:7">
      <c r="A51" s="807" t="s">
        <v>2196</v>
      </c>
      <c r="B51" s="807"/>
      <c r="C51" s="807"/>
      <c r="D51" s="807"/>
      <c r="E51" s="807"/>
      <c r="F51" s="807"/>
      <c r="G51" s="807"/>
    </row>
    <row r="52" spans="1:7">
      <c r="A52" s="807" t="s">
        <v>2195</v>
      </c>
      <c r="B52" s="807"/>
      <c r="C52" s="807"/>
      <c r="D52" s="807"/>
      <c r="E52" s="807"/>
      <c r="F52" s="807"/>
      <c r="G52" s="807"/>
    </row>
    <row r="53" spans="1:7">
      <c r="A53" s="671" t="s">
        <v>2494</v>
      </c>
      <c r="B53" s="671"/>
      <c r="C53" s="671"/>
      <c r="D53" s="671"/>
      <c r="E53" s="671"/>
      <c r="F53" s="671"/>
      <c r="G53" s="671"/>
    </row>
    <row r="54" spans="1:7">
      <c r="A54" s="807"/>
      <c r="B54" s="807"/>
      <c r="C54" s="807"/>
      <c r="D54" s="807"/>
      <c r="E54" s="807"/>
      <c r="F54" s="807"/>
      <c r="G54" s="807"/>
    </row>
    <row r="55" spans="1:7">
      <c r="A55" s="807"/>
      <c r="B55" s="807"/>
      <c r="C55" s="807"/>
      <c r="D55" s="807"/>
      <c r="E55" s="807"/>
      <c r="F55" s="807"/>
      <c r="G55" s="807"/>
    </row>
    <row r="56" spans="1:7">
      <c r="A56" s="807"/>
      <c r="B56" s="807"/>
      <c r="C56" s="807"/>
      <c r="D56" s="807"/>
      <c r="E56" s="807"/>
      <c r="F56" s="807"/>
      <c r="G56" s="807"/>
    </row>
    <row r="57" spans="1:7">
      <c r="A57" s="807"/>
      <c r="B57" s="807"/>
      <c r="C57" s="807"/>
      <c r="D57" s="807"/>
      <c r="E57" s="807"/>
      <c r="F57" s="807"/>
      <c r="G57" s="807"/>
    </row>
  </sheetData>
  <mergeCells count="18">
    <mergeCell ref="A57:G57"/>
    <mergeCell ref="A52:G52"/>
    <mergeCell ref="A53:G53"/>
    <mergeCell ref="A50:G50"/>
    <mergeCell ref="C45:G45"/>
    <mergeCell ref="A49:G49"/>
    <mergeCell ref="A48:G48"/>
    <mergeCell ref="A51:G51"/>
    <mergeCell ref="A54:G54"/>
    <mergeCell ref="A55:G55"/>
    <mergeCell ref="A56:G56"/>
    <mergeCell ref="C1:D1"/>
    <mergeCell ref="A1:B1"/>
    <mergeCell ref="A44:B44"/>
    <mergeCell ref="A45:B45"/>
    <mergeCell ref="C44:G44"/>
    <mergeCell ref="C2:D2"/>
    <mergeCell ref="C3:D3"/>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A1:G57"/>
  <sheetViews>
    <sheetView workbookViewId="0">
      <selection sqref="A1:B1"/>
    </sheetView>
  </sheetViews>
  <sheetFormatPr defaultColWidth="9" defaultRowHeight="15.75"/>
  <cols>
    <col min="1" max="1" width="5.28515625" style="533" customWidth="1"/>
    <col min="2" max="2" width="31.28515625" style="534" customWidth="1"/>
    <col min="3" max="3" width="12.7109375" style="534" bestFit="1" customWidth="1"/>
    <col min="4" max="4" width="15" style="534" customWidth="1"/>
    <col min="5" max="5" width="9" style="535"/>
    <col min="6" max="6" width="20" style="535" bestFit="1" customWidth="1"/>
    <col min="7" max="7" width="60.85546875" style="534" customWidth="1"/>
    <col min="8" max="16384" width="9" style="533"/>
  </cols>
  <sheetData>
    <row r="1" spans="1:7">
      <c r="A1" s="636" t="s">
        <v>282</v>
      </c>
      <c r="B1" s="636"/>
      <c r="C1" s="636" t="s">
        <v>283</v>
      </c>
      <c r="D1" s="636"/>
      <c r="E1" s="559" t="s">
        <v>284</v>
      </c>
      <c r="F1" s="559" t="s">
        <v>1208</v>
      </c>
      <c r="G1" s="559" t="s">
        <v>285</v>
      </c>
    </row>
    <row r="2" spans="1:7">
      <c r="A2" s="558" t="s">
        <v>286</v>
      </c>
      <c r="B2" s="557"/>
      <c r="C2" s="641" t="s">
        <v>287</v>
      </c>
      <c r="D2" s="642"/>
      <c r="E2" s="540"/>
      <c r="F2" s="540"/>
      <c r="G2" s="545"/>
    </row>
    <row r="3" spans="1:7">
      <c r="A3" s="550" t="s">
        <v>288</v>
      </c>
      <c r="B3" s="552"/>
      <c r="C3" s="643" t="s">
        <v>2207</v>
      </c>
      <c r="D3" s="644"/>
      <c r="E3" s="540"/>
      <c r="F3" s="540"/>
      <c r="G3" s="545"/>
    </row>
    <row r="4" spans="1:7">
      <c r="A4" s="549" t="s">
        <v>291</v>
      </c>
      <c r="B4" s="539"/>
      <c r="C4" s="549"/>
      <c r="D4" s="552"/>
      <c r="E4" s="540"/>
      <c r="F4" s="540"/>
      <c r="G4" s="545"/>
    </row>
    <row r="5" spans="1:7">
      <c r="A5" s="549"/>
      <c r="B5" s="539" t="s">
        <v>292</v>
      </c>
      <c r="C5" s="550" t="s">
        <v>724</v>
      </c>
      <c r="D5" s="546"/>
      <c r="E5" s="540"/>
      <c r="F5" s="540"/>
      <c r="G5" s="545"/>
    </row>
    <row r="6" spans="1:7" ht="47.25">
      <c r="A6" s="549"/>
      <c r="B6" s="539" t="s">
        <v>294</v>
      </c>
      <c r="C6" s="550" t="s">
        <v>2563</v>
      </c>
      <c r="D6" s="546"/>
      <c r="E6" s="540"/>
      <c r="F6" s="540"/>
      <c r="G6" s="553" t="s">
        <v>2562</v>
      </c>
    </row>
    <row r="7" spans="1:7">
      <c r="A7" s="549"/>
      <c r="B7" s="539" t="s">
        <v>296</v>
      </c>
      <c r="C7" s="550">
        <f>2016-1945+1</f>
        <v>72</v>
      </c>
      <c r="D7" s="546" t="s">
        <v>10</v>
      </c>
      <c r="E7" s="540">
        <v>1</v>
      </c>
      <c r="F7" s="540"/>
      <c r="G7" s="562">
        <v>1945</v>
      </c>
    </row>
    <row r="8" spans="1:7">
      <c r="A8" s="549"/>
      <c r="B8" s="539" t="s">
        <v>298</v>
      </c>
      <c r="C8" s="555">
        <f>(1600+2900)/2</f>
        <v>2250</v>
      </c>
      <c r="D8" s="546" t="s">
        <v>12</v>
      </c>
      <c r="E8" s="540">
        <v>1</v>
      </c>
      <c r="F8" s="540"/>
      <c r="G8" s="553" t="s">
        <v>2561</v>
      </c>
    </row>
    <row r="9" spans="1:7">
      <c r="A9" s="549"/>
      <c r="B9" s="539" t="s">
        <v>300</v>
      </c>
      <c r="C9" s="555">
        <v>100000</v>
      </c>
      <c r="D9" s="546" t="s">
        <v>15</v>
      </c>
      <c r="E9" s="540">
        <v>2</v>
      </c>
      <c r="F9" s="540"/>
      <c r="G9" s="553" t="s">
        <v>2560</v>
      </c>
    </row>
    <row r="10" spans="1:7" ht="31.5">
      <c r="A10" s="549"/>
      <c r="B10" s="539" t="s">
        <v>301</v>
      </c>
      <c r="C10" s="550">
        <v>1800</v>
      </c>
      <c r="D10" s="546"/>
      <c r="E10" s="540">
        <v>3</v>
      </c>
      <c r="F10" s="540"/>
      <c r="G10" s="553" t="s">
        <v>2559</v>
      </c>
    </row>
    <row r="11" spans="1:7">
      <c r="A11" s="549"/>
      <c r="B11" s="539" t="s">
        <v>302</v>
      </c>
      <c r="C11" s="550"/>
      <c r="D11" s="546"/>
      <c r="E11" s="540"/>
      <c r="F11" s="540"/>
      <c r="G11" s="545"/>
    </row>
    <row r="12" spans="1:7">
      <c r="A12" s="549"/>
      <c r="B12" s="539" t="s">
        <v>303</v>
      </c>
      <c r="C12" s="550"/>
      <c r="D12" s="546" t="s">
        <v>19</v>
      </c>
      <c r="E12" s="540"/>
      <c r="F12" s="540"/>
      <c r="G12" s="545"/>
    </row>
    <row r="13" spans="1:7">
      <c r="A13" s="549"/>
      <c r="B13" s="539" t="s">
        <v>305</v>
      </c>
      <c r="C13" s="550"/>
      <c r="D13" s="546" t="s">
        <v>21</v>
      </c>
      <c r="E13" s="540"/>
      <c r="F13" s="540"/>
      <c r="G13" s="545"/>
    </row>
    <row r="14" spans="1:7">
      <c r="A14" s="549"/>
      <c r="B14" s="539" t="s">
        <v>306</v>
      </c>
      <c r="C14" s="555">
        <v>1750</v>
      </c>
      <c r="D14" s="546" t="s">
        <v>24</v>
      </c>
      <c r="E14" s="540">
        <v>1</v>
      </c>
      <c r="F14" s="540"/>
      <c r="G14" s="554"/>
    </row>
    <row r="15" spans="1:7">
      <c r="A15" s="549"/>
      <c r="B15" s="539"/>
      <c r="C15" s="550"/>
      <c r="D15" s="546"/>
      <c r="E15" s="540"/>
      <c r="F15" s="540"/>
      <c r="G15" s="545"/>
    </row>
    <row r="16" spans="1:7">
      <c r="A16" s="549" t="s">
        <v>307</v>
      </c>
      <c r="B16" s="539"/>
      <c r="C16" s="550"/>
      <c r="D16" s="546"/>
      <c r="E16" s="540"/>
      <c r="F16" s="540"/>
      <c r="G16" s="545"/>
    </row>
    <row r="17" spans="1:7" ht="68.25" customHeight="1">
      <c r="A17" s="549"/>
      <c r="B17" s="539" t="s">
        <v>308</v>
      </c>
      <c r="C17" s="550">
        <f>(90+200)/2</f>
        <v>145</v>
      </c>
      <c r="D17" s="546" t="s">
        <v>28</v>
      </c>
      <c r="E17" s="540">
        <v>1</v>
      </c>
      <c r="F17" s="540"/>
      <c r="G17" s="545" t="s">
        <v>2558</v>
      </c>
    </row>
    <row r="18" spans="1:7">
      <c r="A18" s="549"/>
      <c r="B18" s="539" t="s">
        <v>309</v>
      </c>
      <c r="C18" s="550"/>
      <c r="D18" s="546" t="s">
        <v>31</v>
      </c>
      <c r="E18" s="540"/>
      <c r="F18" s="540"/>
      <c r="G18" s="545"/>
    </row>
    <row r="19" spans="1:7">
      <c r="A19" s="549"/>
      <c r="B19" s="551" t="s">
        <v>311</v>
      </c>
      <c r="C19" s="550"/>
      <c r="D19" s="546" t="s">
        <v>31</v>
      </c>
      <c r="E19" s="540"/>
      <c r="F19" s="540"/>
      <c r="G19" s="545"/>
    </row>
    <row r="20" spans="1:7">
      <c r="A20" s="549"/>
      <c r="B20" s="551" t="s">
        <v>313</v>
      </c>
      <c r="C20" s="550"/>
      <c r="D20" s="546" t="s">
        <v>35</v>
      </c>
      <c r="E20" s="540"/>
      <c r="F20" s="540"/>
      <c r="G20" s="545"/>
    </row>
    <row r="21" spans="1:7">
      <c r="A21" s="549"/>
      <c r="B21" s="551" t="s">
        <v>314</v>
      </c>
      <c r="C21" s="550"/>
      <c r="D21" s="546" t="s">
        <v>28</v>
      </c>
      <c r="E21" s="540"/>
      <c r="F21" s="540"/>
      <c r="G21" s="545"/>
    </row>
    <row r="22" spans="1:7">
      <c r="A22" s="549"/>
      <c r="B22" s="551" t="s">
        <v>315</v>
      </c>
      <c r="C22" s="550">
        <v>0.194129938</v>
      </c>
      <c r="D22" s="546" t="s">
        <v>39</v>
      </c>
      <c r="E22" s="540">
        <v>1</v>
      </c>
      <c r="F22" s="540"/>
      <c r="G22" s="554" t="s">
        <v>2557</v>
      </c>
    </row>
    <row r="23" spans="1:7">
      <c r="A23" s="549"/>
      <c r="B23" s="551" t="s">
        <v>317</v>
      </c>
      <c r="C23" s="550"/>
      <c r="D23" s="546" t="s">
        <v>41</v>
      </c>
      <c r="E23" s="540"/>
      <c r="F23" s="540"/>
      <c r="G23" s="545"/>
    </row>
    <row r="24" spans="1:7">
      <c r="A24" s="549"/>
      <c r="B24" s="551" t="s">
        <v>318</v>
      </c>
      <c r="C24" s="550"/>
      <c r="D24" s="546" t="s">
        <v>41</v>
      </c>
      <c r="E24" s="540"/>
      <c r="F24" s="540"/>
      <c r="G24" s="545"/>
    </row>
    <row r="25" spans="1:7">
      <c r="A25" s="549"/>
      <c r="B25" s="539" t="s">
        <v>319</v>
      </c>
      <c r="C25" s="550"/>
      <c r="D25" s="546" t="s">
        <v>41</v>
      </c>
      <c r="E25" s="540"/>
      <c r="F25" s="540"/>
      <c r="G25" s="545"/>
    </row>
    <row r="26" spans="1:7">
      <c r="A26" s="549"/>
      <c r="B26" s="539" t="s">
        <v>320</v>
      </c>
      <c r="C26" s="550"/>
      <c r="D26" s="546" t="s">
        <v>41</v>
      </c>
      <c r="E26" s="540"/>
      <c r="F26" s="540"/>
      <c r="G26" s="545"/>
    </row>
    <row r="27" spans="1:7">
      <c r="A27" s="549"/>
      <c r="B27" s="539"/>
      <c r="C27" s="550"/>
      <c r="D27" s="546"/>
      <c r="E27" s="540"/>
      <c r="F27" s="540"/>
      <c r="G27" s="545"/>
    </row>
    <row r="28" spans="1:7">
      <c r="A28" s="549" t="s">
        <v>322</v>
      </c>
      <c r="B28" s="539"/>
      <c r="C28" s="550"/>
      <c r="D28" s="546"/>
      <c r="E28" s="540"/>
      <c r="F28" s="540"/>
      <c r="G28" s="545"/>
    </row>
    <row r="29" spans="1:7">
      <c r="A29" s="549"/>
      <c r="B29" s="539" t="s">
        <v>323</v>
      </c>
      <c r="C29" s="550"/>
      <c r="D29" s="546" t="s">
        <v>48</v>
      </c>
      <c r="E29" s="540"/>
      <c r="F29" s="540"/>
      <c r="G29" s="545"/>
    </row>
    <row r="30" spans="1:7">
      <c r="A30" s="549"/>
      <c r="B30" s="551" t="s">
        <v>324</v>
      </c>
      <c r="C30" s="550"/>
      <c r="D30" s="546" t="s">
        <v>50</v>
      </c>
      <c r="E30" s="540"/>
      <c r="F30" s="540"/>
      <c r="G30" s="545"/>
    </row>
    <row r="31" spans="1:7">
      <c r="A31" s="549"/>
      <c r="B31" s="551" t="s">
        <v>325</v>
      </c>
      <c r="C31" s="550"/>
      <c r="D31" s="546" t="s">
        <v>50</v>
      </c>
      <c r="E31" s="540"/>
      <c r="F31" s="540"/>
      <c r="G31" s="545"/>
    </row>
    <row r="32" spans="1:7">
      <c r="A32" s="549"/>
      <c r="B32" s="551" t="s">
        <v>326</v>
      </c>
      <c r="C32" s="550"/>
      <c r="D32" s="546" t="s">
        <v>41</v>
      </c>
      <c r="E32" s="540"/>
      <c r="F32" s="540"/>
      <c r="G32" s="545"/>
    </row>
    <row r="33" spans="1:7">
      <c r="A33" s="550"/>
      <c r="B33" s="552"/>
      <c r="C33" s="550"/>
      <c r="D33" s="552"/>
      <c r="E33" s="540"/>
      <c r="F33" s="540"/>
      <c r="G33" s="545"/>
    </row>
    <row r="34" spans="1:7">
      <c r="A34" s="549" t="s">
        <v>327</v>
      </c>
      <c r="B34" s="539"/>
      <c r="C34" s="550"/>
      <c r="D34" s="546"/>
      <c r="E34" s="540"/>
      <c r="F34" s="540"/>
      <c r="G34" s="545"/>
    </row>
    <row r="35" spans="1:7">
      <c r="A35" s="549"/>
      <c r="B35" s="539" t="s">
        <v>328</v>
      </c>
      <c r="C35" s="561">
        <v>12.1</v>
      </c>
      <c r="D35" s="546" t="s">
        <v>56</v>
      </c>
      <c r="E35" s="540">
        <v>4</v>
      </c>
      <c r="F35" s="540"/>
      <c r="G35" s="539"/>
    </row>
    <row r="36" spans="1:7">
      <c r="A36" s="549"/>
      <c r="B36" s="551" t="s">
        <v>330</v>
      </c>
      <c r="C36" s="550"/>
      <c r="D36" s="546"/>
      <c r="E36" s="540"/>
      <c r="F36" s="540"/>
      <c r="G36" s="545"/>
    </row>
    <row r="37" spans="1:7">
      <c r="A37" s="549"/>
      <c r="B37" s="548" t="s">
        <v>58</v>
      </c>
      <c r="C37" s="547"/>
      <c r="D37" s="546" t="s">
        <v>59</v>
      </c>
      <c r="E37" s="540"/>
      <c r="F37" s="540"/>
      <c r="G37" s="545"/>
    </row>
    <row r="38" spans="1:7">
      <c r="A38" s="549"/>
      <c r="B38" s="548" t="s">
        <v>60</v>
      </c>
      <c r="C38" s="547"/>
      <c r="D38" s="546" t="s">
        <v>59</v>
      </c>
      <c r="E38" s="540"/>
      <c r="F38" s="540"/>
      <c r="G38" s="545"/>
    </row>
    <row r="39" spans="1:7">
      <c r="A39" s="549"/>
      <c r="B39" s="548" t="s">
        <v>61</v>
      </c>
      <c r="C39" s="547"/>
      <c r="D39" s="546" t="s">
        <v>59</v>
      </c>
      <c r="E39" s="540"/>
      <c r="F39" s="540"/>
      <c r="G39" s="545"/>
    </row>
    <row r="40" spans="1:7">
      <c r="A40" s="549"/>
      <c r="B40" s="548" t="s">
        <v>62</v>
      </c>
      <c r="C40" s="547"/>
      <c r="D40" s="546" t="s">
        <v>59</v>
      </c>
      <c r="E40" s="540"/>
      <c r="F40" s="540"/>
      <c r="G40" s="545"/>
    </row>
    <row r="41" spans="1:7">
      <c r="A41" s="549"/>
      <c r="B41" s="548" t="s">
        <v>63</v>
      </c>
      <c r="C41" s="547"/>
      <c r="D41" s="546" t="s">
        <v>59</v>
      </c>
      <c r="E41" s="540"/>
      <c r="F41" s="540"/>
      <c r="G41" s="545"/>
    </row>
    <row r="42" spans="1:7">
      <c r="A42" s="549"/>
      <c r="B42" s="548" t="s">
        <v>64</v>
      </c>
      <c r="C42" s="547"/>
      <c r="D42" s="546" t="s">
        <v>59</v>
      </c>
      <c r="E42" s="540"/>
      <c r="F42" s="540"/>
      <c r="G42" s="545"/>
    </row>
    <row r="43" spans="1:7">
      <c r="A43" s="544"/>
      <c r="B43" s="543" t="s">
        <v>65</v>
      </c>
      <c r="C43" s="542"/>
      <c r="D43" s="541" t="s">
        <v>59</v>
      </c>
      <c r="E43" s="540"/>
      <c r="F43" s="540"/>
      <c r="G43" s="560"/>
    </row>
    <row r="44" spans="1:7">
      <c r="A44" s="637" t="s">
        <v>331</v>
      </c>
      <c r="B44" s="637"/>
      <c r="C44" s="638"/>
      <c r="D44" s="639"/>
      <c r="E44" s="639"/>
      <c r="F44" s="639"/>
      <c r="G44" s="640"/>
    </row>
    <row r="45" spans="1:7" ht="66" customHeight="1">
      <c r="A45" s="637" t="s">
        <v>333</v>
      </c>
      <c r="B45" s="637"/>
      <c r="C45" s="634" t="s">
        <v>2556</v>
      </c>
      <c r="D45" s="635"/>
      <c r="E45" s="635"/>
      <c r="F45" s="635"/>
      <c r="G45" s="635"/>
    </row>
    <row r="46" spans="1:7">
      <c r="A46" s="537"/>
      <c r="B46" s="537"/>
      <c r="C46" s="537"/>
      <c r="D46" s="537"/>
      <c r="E46" s="538"/>
      <c r="F46" s="538"/>
      <c r="G46" s="537"/>
    </row>
    <row r="47" spans="1:7">
      <c r="A47" s="533" t="s">
        <v>334</v>
      </c>
    </row>
    <row r="48" spans="1:7">
      <c r="A48" s="645" t="s">
        <v>2555</v>
      </c>
      <c r="B48" s="645"/>
      <c r="C48" s="645"/>
      <c r="D48" s="645"/>
      <c r="E48" s="645"/>
      <c r="F48" s="645"/>
      <c r="G48" s="645"/>
    </row>
    <row r="49" spans="1:7">
      <c r="A49" s="645" t="s">
        <v>2216</v>
      </c>
      <c r="B49" s="645"/>
      <c r="C49" s="645"/>
      <c r="D49" s="645"/>
      <c r="E49" s="645"/>
      <c r="F49" s="645"/>
      <c r="G49" s="645"/>
    </row>
    <row r="50" spans="1:7">
      <c r="A50" s="645" t="s">
        <v>2554</v>
      </c>
      <c r="B50" s="645"/>
      <c r="C50" s="645"/>
      <c r="D50" s="645"/>
      <c r="E50" s="645"/>
      <c r="F50" s="645"/>
      <c r="G50" s="645"/>
    </row>
    <row r="51" spans="1:7">
      <c r="A51" s="645" t="s">
        <v>2553</v>
      </c>
      <c r="B51" s="645"/>
      <c r="C51" s="645"/>
      <c r="D51" s="645"/>
      <c r="E51" s="645"/>
      <c r="F51" s="645"/>
      <c r="G51" s="645"/>
    </row>
    <row r="52" spans="1:7">
      <c r="A52" s="645"/>
      <c r="B52" s="645"/>
      <c r="C52" s="645"/>
      <c r="D52" s="645"/>
      <c r="E52" s="645"/>
      <c r="F52" s="645"/>
      <c r="G52" s="645"/>
    </row>
    <row r="53" spans="1:7">
      <c r="A53" s="645"/>
      <c r="B53" s="645"/>
      <c r="C53" s="645"/>
      <c r="D53" s="645"/>
      <c r="E53" s="645"/>
      <c r="F53" s="645"/>
      <c r="G53" s="645"/>
    </row>
    <row r="54" spans="1:7">
      <c r="A54" s="645"/>
      <c r="B54" s="645"/>
      <c r="C54" s="645"/>
      <c r="D54" s="645"/>
      <c r="E54" s="645"/>
      <c r="F54" s="645"/>
      <c r="G54" s="645"/>
    </row>
    <row r="55" spans="1:7">
      <c r="A55" s="645"/>
      <c r="B55" s="645"/>
      <c r="C55" s="645"/>
      <c r="D55" s="645"/>
      <c r="E55" s="645"/>
      <c r="F55" s="645"/>
      <c r="G55" s="645"/>
    </row>
    <row r="56" spans="1:7">
      <c r="A56" s="645"/>
      <c r="B56" s="645"/>
      <c r="C56" s="645"/>
      <c r="D56" s="645"/>
      <c r="E56" s="645"/>
      <c r="F56" s="645"/>
      <c r="G56" s="645"/>
    </row>
    <row r="57" spans="1:7">
      <c r="A57" s="645"/>
      <c r="B57" s="645"/>
      <c r="C57" s="645"/>
      <c r="D57" s="645"/>
      <c r="E57" s="645"/>
      <c r="F57" s="645"/>
      <c r="G57" s="645"/>
    </row>
  </sheetData>
  <mergeCells count="18">
    <mergeCell ref="C1:D1"/>
    <mergeCell ref="A1:B1"/>
    <mergeCell ref="A44:B44"/>
    <mergeCell ref="A45:B45"/>
    <mergeCell ref="C44:G44"/>
    <mergeCell ref="C2:D2"/>
    <mergeCell ref="C3:D3"/>
    <mergeCell ref="A57:G57"/>
    <mergeCell ref="A52:G52"/>
    <mergeCell ref="A53:G53"/>
    <mergeCell ref="A50:G50"/>
    <mergeCell ref="C45:G45"/>
    <mergeCell ref="A49:G49"/>
    <mergeCell ref="A48:G48"/>
    <mergeCell ref="A51:G51"/>
    <mergeCell ref="A54:G54"/>
    <mergeCell ref="A55:G55"/>
    <mergeCell ref="A56:G56"/>
  </mergeCells>
  <phoneticPr fontId="28" type="noConversion"/>
  <pageMargins left="0.7" right="0.7" top="0.75" bottom="0.75" header="0.3" footer="0.3"/>
  <pageSetup paperSize="9"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57"/>
  <sheetViews>
    <sheetView workbookViewId="0">
      <selection sqref="A1:B1"/>
    </sheetView>
  </sheetViews>
  <sheetFormatPr defaultColWidth="9" defaultRowHeight="15.75"/>
  <cols>
    <col min="1" max="1" width="5.42578125" style="69" customWidth="1"/>
    <col min="2" max="2" width="31.42578125" style="79" customWidth="1"/>
    <col min="3" max="3" width="9" style="79"/>
    <col min="4" max="4" width="15" style="79" customWidth="1"/>
    <col min="5" max="5" width="9" style="99"/>
    <col min="6" max="6" width="20" style="99" bestFit="1" customWidth="1"/>
    <col min="7" max="7" width="60.85546875" style="79" customWidth="1"/>
    <col min="8" max="16384" width="9" style="69"/>
  </cols>
  <sheetData>
    <row r="1" spans="1:7">
      <c r="A1" s="659" t="s">
        <v>74</v>
      </c>
      <c r="B1" s="659"/>
      <c r="C1" s="659" t="s">
        <v>1135</v>
      </c>
      <c r="D1" s="659"/>
      <c r="E1" s="98" t="s">
        <v>1136</v>
      </c>
      <c r="F1" s="98" t="s">
        <v>1208</v>
      </c>
      <c r="G1" s="98" t="s">
        <v>255</v>
      </c>
    </row>
    <row r="2" spans="1:7">
      <c r="A2" s="70" t="s">
        <v>256</v>
      </c>
      <c r="B2" s="71"/>
      <c r="C2" s="660"/>
      <c r="D2" s="661"/>
      <c r="E2" s="72"/>
      <c r="F2" s="72"/>
      <c r="G2" s="73"/>
    </row>
    <row r="3" spans="1:7">
      <c r="A3" s="74" t="s">
        <v>258</v>
      </c>
      <c r="B3" s="75"/>
      <c r="C3" s="662" t="s">
        <v>866</v>
      </c>
      <c r="D3" s="663"/>
      <c r="E3" s="72"/>
      <c r="F3" s="72"/>
      <c r="G3" s="73"/>
    </row>
    <row r="4" spans="1:7">
      <c r="A4" s="31" t="s">
        <v>1139</v>
      </c>
      <c r="B4" s="32"/>
      <c r="C4" s="31"/>
      <c r="D4" s="75"/>
      <c r="E4" s="72"/>
      <c r="F4" s="72"/>
      <c r="G4" s="73"/>
    </row>
    <row r="5" spans="1:7">
      <c r="A5" s="31"/>
      <c r="B5" s="32" t="s">
        <v>1140</v>
      </c>
      <c r="C5" s="74" t="s">
        <v>1116</v>
      </c>
      <c r="D5" s="33"/>
      <c r="E5" s="72"/>
      <c r="F5" s="72"/>
      <c r="G5" s="73"/>
    </row>
    <row r="6" spans="1:7">
      <c r="A6" s="31"/>
      <c r="B6" s="32" t="s">
        <v>1141</v>
      </c>
      <c r="C6" s="74" t="s">
        <v>1230</v>
      </c>
      <c r="D6" s="33"/>
      <c r="E6" s="72"/>
      <c r="F6" s="72"/>
      <c r="G6" s="73"/>
    </row>
    <row r="7" spans="1:7">
      <c r="A7" s="31"/>
      <c r="B7" s="32" t="s">
        <v>873</v>
      </c>
      <c r="C7" s="74">
        <f>2014-1997</f>
        <v>17</v>
      </c>
      <c r="D7" s="33" t="s">
        <v>10</v>
      </c>
      <c r="E7" s="72"/>
      <c r="F7" s="72"/>
      <c r="G7" s="100"/>
    </row>
    <row r="8" spans="1:7" ht="31.5">
      <c r="A8" s="31"/>
      <c r="B8" s="32" t="s">
        <v>1143</v>
      </c>
      <c r="C8" s="74">
        <f>3.3*AVERAGE(2000,3500)</f>
        <v>9075</v>
      </c>
      <c r="D8" s="33" t="s">
        <v>12</v>
      </c>
      <c r="E8" s="72">
        <v>1</v>
      </c>
      <c r="F8" s="72" t="s">
        <v>1210</v>
      </c>
      <c r="G8" s="73" t="s">
        <v>1231</v>
      </c>
    </row>
    <row r="9" spans="1:7">
      <c r="A9" s="31"/>
      <c r="B9" s="32" t="s">
        <v>1145</v>
      </c>
      <c r="C9" s="74">
        <f>38400+147200+159600+169600+77300+63600</f>
        <v>655700</v>
      </c>
      <c r="D9" s="33" t="s">
        <v>15</v>
      </c>
      <c r="E9" s="72">
        <v>1</v>
      </c>
      <c r="F9" s="72" t="s">
        <v>1210</v>
      </c>
      <c r="G9" s="73" t="s">
        <v>1232</v>
      </c>
    </row>
    <row r="10" spans="1:7">
      <c r="A10" s="31"/>
      <c r="B10" s="32" t="s">
        <v>154</v>
      </c>
      <c r="C10" s="74">
        <f>11+11+17+19+14+5</f>
        <v>77</v>
      </c>
      <c r="D10" s="33"/>
      <c r="E10" s="72">
        <v>1</v>
      </c>
      <c r="F10" s="72" t="s">
        <v>1210</v>
      </c>
      <c r="G10" s="73" t="s">
        <v>1233</v>
      </c>
    </row>
    <row r="11" spans="1:7" ht="31.5">
      <c r="A11" s="31"/>
      <c r="B11" s="32" t="s">
        <v>1234</v>
      </c>
      <c r="C11" s="74">
        <f>5+4+1+6+14+0</f>
        <v>30</v>
      </c>
      <c r="D11" s="33"/>
      <c r="E11" s="72">
        <v>1</v>
      </c>
      <c r="F11" s="72" t="s">
        <v>1210</v>
      </c>
      <c r="G11" s="73" t="s">
        <v>1235</v>
      </c>
    </row>
    <row r="12" spans="1:7">
      <c r="A12" s="31"/>
      <c r="B12" s="32" t="s">
        <v>1150</v>
      </c>
      <c r="C12" s="74"/>
      <c r="D12" s="33" t="s">
        <v>19</v>
      </c>
      <c r="E12" s="72"/>
      <c r="F12" s="72"/>
      <c r="G12" s="73"/>
    </row>
    <row r="13" spans="1:7">
      <c r="A13" s="31"/>
      <c r="B13" s="32" t="s">
        <v>1189</v>
      </c>
      <c r="C13" s="74"/>
      <c r="D13" s="33" t="s">
        <v>21</v>
      </c>
      <c r="E13" s="72"/>
      <c r="F13" s="72"/>
      <c r="G13" s="73"/>
    </row>
    <row r="14" spans="1:7">
      <c r="A14" s="31"/>
      <c r="B14" s="32" t="s">
        <v>1154</v>
      </c>
      <c r="C14" s="74"/>
      <c r="D14" s="33" t="s">
        <v>24</v>
      </c>
      <c r="E14" s="72"/>
      <c r="F14" s="72"/>
      <c r="G14" s="73"/>
    </row>
    <row r="15" spans="1:7">
      <c r="A15" s="31"/>
      <c r="B15" s="32"/>
      <c r="C15" s="74"/>
      <c r="D15" s="33"/>
      <c r="E15" s="72"/>
      <c r="F15" s="72"/>
      <c r="G15" s="73"/>
    </row>
    <row r="16" spans="1:7">
      <c r="A16" s="31" t="s">
        <v>158</v>
      </c>
      <c r="B16" s="32"/>
      <c r="C16" s="74"/>
      <c r="D16" s="33"/>
      <c r="E16" s="72"/>
      <c r="F16" s="72"/>
      <c r="G16" s="73"/>
    </row>
    <row r="17" spans="1:7" ht="47.25">
      <c r="A17" s="31"/>
      <c r="B17" s="32" t="s">
        <v>1191</v>
      </c>
      <c r="C17" s="74">
        <f>(31*10^6*35.3147)/(115*10^3*7.33)</f>
        <v>1298.7196156355656</v>
      </c>
      <c r="D17" s="33" t="s">
        <v>28</v>
      </c>
      <c r="E17" s="72">
        <v>2</v>
      </c>
      <c r="F17" s="72" t="s">
        <v>1236</v>
      </c>
      <c r="G17" s="73" t="s">
        <v>1237</v>
      </c>
    </row>
    <row r="18" spans="1:7">
      <c r="A18" s="31"/>
      <c r="B18" s="32" t="s">
        <v>104</v>
      </c>
      <c r="C18" s="74"/>
      <c r="D18" s="33" t="s">
        <v>31</v>
      </c>
      <c r="E18" s="72"/>
      <c r="F18" s="72"/>
      <c r="G18" s="73"/>
    </row>
    <row r="19" spans="1:7">
      <c r="A19" s="31"/>
      <c r="B19" s="35" t="s">
        <v>1238</v>
      </c>
      <c r="C19" s="74"/>
      <c r="D19" s="33" t="s">
        <v>31</v>
      </c>
      <c r="E19" s="72"/>
      <c r="F19" s="72"/>
      <c r="G19" s="73"/>
    </row>
    <row r="20" spans="1:7">
      <c r="A20" s="31"/>
      <c r="B20" s="35" t="s">
        <v>108</v>
      </c>
      <c r="C20" s="74"/>
      <c r="D20" s="33" t="s">
        <v>35</v>
      </c>
      <c r="E20" s="72"/>
      <c r="F20" s="72"/>
      <c r="G20" s="73"/>
    </row>
    <row r="21" spans="1:7">
      <c r="A21" s="31"/>
      <c r="B21" s="35" t="s">
        <v>109</v>
      </c>
      <c r="C21" s="74"/>
      <c r="D21" s="33" t="s">
        <v>28</v>
      </c>
      <c r="E21" s="72"/>
      <c r="F21" s="72"/>
      <c r="G21" s="73"/>
    </row>
    <row r="22" spans="1:7">
      <c r="A22" s="31"/>
      <c r="B22" s="35" t="s">
        <v>110</v>
      </c>
      <c r="C22" s="74"/>
      <c r="D22" s="33" t="s">
        <v>39</v>
      </c>
      <c r="E22" s="72"/>
      <c r="F22" s="72"/>
      <c r="G22" s="73"/>
    </row>
    <row r="23" spans="1:7" ht="31.5">
      <c r="A23" s="31"/>
      <c r="B23" s="35" t="s">
        <v>1239</v>
      </c>
      <c r="C23" s="74">
        <v>1</v>
      </c>
      <c r="D23" s="33" t="s">
        <v>41</v>
      </c>
      <c r="E23" s="72">
        <v>1</v>
      </c>
      <c r="F23" s="72" t="s">
        <v>1240</v>
      </c>
      <c r="G23" s="73" t="s">
        <v>1241</v>
      </c>
    </row>
    <row r="24" spans="1:7">
      <c r="A24" s="31"/>
      <c r="B24" s="35" t="s">
        <v>112</v>
      </c>
      <c r="C24" s="74"/>
      <c r="D24" s="33" t="s">
        <v>41</v>
      </c>
      <c r="E24" s="72"/>
      <c r="F24" s="72"/>
      <c r="G24" s="73"/>
    </row>
    <row r="25" spans="1:7">
      <c r="A25" s="31"/>
      <c r="B25" s="32" t="s">
        <v>1242</v>
      </c>
      <c r="C25" s="74"/>
      <c r="D25" s="33" t="s">
        <v>41</v>
      </c>
      <c r="E25" s="72"/>
      <c r="F25" s="72"/>
      <c r="G25" s="73"/>
    </row>
    <row r="26" spans="1:7">
      <c r="A26" s="31"/>
      <c r="B26" s="32" t="s">
        <v>115</v>
      </c>
      <c r="C26" s="74"/>
      <c r="D26" s="33" t="s">
        <v>41</v>
      </c>
      <c r="E26" s="72"/>
      <c r="F26" s="72"/>
      <c r="G26" s="73"/>
    </row>
    <row r="27" spans="1:7">
      <c r="A27" s="31"/>
      <c r="B27" s="32"/>
      <c r="C27" s="74"/>
      <c r="D27" s="33"/>
      <c r="E27" s="72"/>
      <c r="F27" s="72"/>
      <c r="G27" s="73"/>
    </row>
    <row r="28" spans="1:7">
      <c r="A28" s="31" t="s">
        <v>116</v>
      </c>
      <c r="B28" s="32"/>
      <c r="C28" s="74"/>
      <c r="D28" s="33"/>
      <c r="E28" s="72"/>
      <c r="F28" s="72"/>
      <c r="G28" s="73"/>
    </row>
    <row r="29" spans="1:7">
      <c r="A29" s="31"/>
      <c r="B29" s="32" t="s">
        <v>117</v>
      </c>
      <c r="C29" s="74"/>
      <c r="D29" s="33" t="s">
        <v>48</v>
      </c>
      <c r="E29" s="72"/>
      <c r="F29" s="72"/>
      <c r="G29" s="73"/>
    </row>
    <row r="30" spans="1:7">
      <c r="A30" s="31"/>
      <c r="B30" s="35" t="s">
        <v>1243</v>
      </c>
      <c r="C30" s="74"/>
      <c r="D30" s="33" t="s">
        <v>50</v>
      </c>
      <c r="E30" s="72"/>
      <c r="F30" s="72"/>
      <c r="G30" s="73"/>
    </row>
    <row r="31" spans="1:7">
      <c r="A31" s="31"/>
      <c r="B31" s="35" t="s">
        <v>119</v>
      </c>
      <c r="C31" s="74"/>
      <c r="D31" s="33" t="s">
        <v>50</v>
      </c>
      <c r="E31" s="72"/>
      <c r="F31" s="72"/>
      <c r="G31" s="73"/>
    </row>
    <row r="32" spans="1:7">
      <c r="A32" s="31"/>
      <c r="B32" s="35" t="s">
        <v>1244</v>
      </c>
      <c r="C32" s="74"/>
      <c r="D32" s="33" t="s">
        <v>41</v>
      </c>
      <c r="E32" s="72"/>
      <c r="F32" s="72"/>
      <c r="G32" s="73"/>
    </row>
    <row r="33" spans="1:7">
      <c r="A33" s="74"/>
      <c r="B33" s="75"/>
      <c r="C33" s="74"/>
      <c r="D33" s="75"/>
      <c r="E33" s="72"/>
      <c r="F33" s="72"/>
      <c r="G33" s="73"/>
    </row>
    <row r="34" spans="1:7">
      <c r="A34" s="31" t="s">
        <v>121</v>
      </c>
      <c r="B34" s="32"/>
      <c r="C34" s="74"/>
      <c r="D34" s="33"/>
      <c r="E34" s="72"/>
      <c r="F34" s="72"/>
      <c r="G34" s="73"/>
    </row>
    <row r="35" spans="1:7">
      <c r="A35" s="31"/>
      <c r="B35" s="32" t="s">
        <v>1245</v>
      </c>
      <c r="C35" s="74">
        <v>35</v>
      </c>
      <c r="D35" s="33" t="s">
        <v>56</v>
      </c>
      <c r="E35" s="72">
        <v>3</v>
      </c>
      <c r="F35" s="72" t="s">
        <v>1210</v>
      </c>
      <c r="G35" s="73"/>
    </row>
    <row r="36" spans="1:7">
      <c r="A36" s="31"/>
      <c r="B36" s="35" t="s">
        <v>123</v>
      </c>
      <c r="C36" s="74"/>
      <c r="D36" s="33"/>
      <c r="E36" s="72"/>
      <c r="F36" s="72"/>
      <c r="G36" s="73"/>
    </row>
    <row r="37" spans="1:7">
      <c r="A37" s="31"/>
      <c r="B37" s="36" t="s">
        <v>58</v>
      </c>
      <c r="C37" s="37"/>
      <c r="D37" s="33" t="s">
        <v>59</v>
      </c>
      <c r="E37" s="72"/>
      <c r="F37" s="72"/>
      <c r="G37" s="73"/>
    </row>
    <row r="38" spans="1:7">
      <c r="A38" s="31"/>
      <c r="B38" s="36" t="s">
        <v>60</v>
      </c>
      <c r="C38" s="37"/>
      <c r="D38" s="33" t="s">
        <v>59</v>
      </c>
      <c r="E38" s="72"/>
      <c r="F38" s="72"/>
      <c r="G38" s="73"/>
    </row>
    <row r="39" spans="1:7">
      <c r="A39" s="31"/>
      <c r="B39" s="36" t="s">
        <v>61</v>
      </c>
      <c r="C39" s="37"/>
      <c r="D39" s="33" t="s">
        <v>59</v>
      </c>
      <c r="E39" s="72"/>
      <c r="F39" s="72"/>
      <c r="G39" s="73"/>
    </row>
    <row r="40" spans="1:7">
      <c r="A40" s="31"/>
      <c r="B40" s="36" t="s">
        <v>62</v>
      </c>
      <c r="C40" s="37"/>
      <c r="D40" s="33" t="s">
        <v>59</v>
      </c>
      <c r="E40" s="72"/>
      <c r="F40" s="72"/>
      <c r="G40" s="73"/>
    </row>
    <row r="41" spans="1:7">
      <c r="A41" s="31"/>
      <c r="B41" s="36" t="s">
        <v>63</v>
      </c>
      <c r="C41" s="37"/>
      <c r="D41" s="33" t="s">
        <v>59</v>
      </c>
      <c r="E41" s="72"/>
      <c r="F41" s="72"/>
      <c r="G41" s="73"/>
    </row>
    <row r="42" spans="1:7">
      <c r="A42" s="31"/>
      <c r="B42" s="36" t="s">
        <v>64</v>
      </c>
      <c r="C42" s="37"/>
      <c r="D42" s="33" t="s">
        <v>59</v>
      </c>
      <c r="E42" s="72"/>
      <c r="F42" s="72"/>
      <c r="G42" s="73"/>
    </row>
    <row r="43" spans="1:7">
      <c r="A43" s="38"/>
      <c r="B43" s="39" t="s">
        <v>65</v>
      </c>
      <c r="C43" s="40"/>
      <c r="D43" s="41" t="s">
        <v>59</v>
      </c>
      <c r="E43" s="72"/>
      <c r="F43" s="72"/>
      <c r="G43" s="73"/>
    </row>
    <row r="44" spans="1:7">
      <c r="A44" s="664" t="s">
        <v>1246</v>
      </c>
      <c r="B44" s="664"/>
      <c r="C44" s="665"/>
      <c r="D44" s="666"/>
      <c r="E44" s="666"/>
      <c r="F44" s="666"/>
      <c r="G44" s="667"/>
    </row>
    <row r="45" spans="1:7">
      <c r="A45" s="664" t="s">
        <v>1174</v>
      </c>
      <c r="B45" s="664"/>
      <c r="C45" s="683" t="s">
        <v>1247</v>
      </c>
      <c r="D45" s="684"/>
      <c r="E45" s="684"/>
      <c r="F45" s="684"/>
      <c r="G45" s="684"/>
    </row>
    <row r="46" spans="1:7">
      <c r="A46" s="77"/>
      <c r="B46" s="77"/>
      <c r="C46" s="77"/>
      <c r="D46" s="77"/>
      <c r="E46" s="101"/>
      <c r="F46" s="101"/>
      <c r="G46" s="77"/>
    </row>
    <row r="47" spans="1:7">
      <c r="A47" s="69" t="s">
        <v>1248</v>
      </c>
    </row>
    <row r="48" spans="1:7">
      <c r="A48" s="668" t="s">
        <v>1249</v>
      </c>
      <c r="B48" s="668"/>
      <c r="C48" s="668"/>
      <c r="D48" s="668"/>
      <c r="E48" s="668"/>
      <c r="F48" s="668"/>
      <c r="G48" s="668"/>
    </row>
    <row r="49" spans="1:7">
      <c r="A49" s="668" t="s">
        <v>1250</v>
      </c>
      <c r="B49" s="668"/>
      <c r="C49" s="668"/>
      <c r="D49" s="668"/>
      <c r="E49" s="668"/>
      <c r="F49" s="668"/>
      <c r="G49" s="668"/>
    </row>
    <row r="50" spans="1:7">
      <c r="A50" s="668" t="s">
        <v>1251</v>
      </c>
      <c r="B50" s="668"/>
      <c r="C50" s="668"/>
      <c r="D50" s="668"/>
      <c r="E50" s="668"/>
      <c r="F50" s="668"/>
      <c r="G50" s="668"/>
    </row>
    <row r="51" spans="1:7">
      <c r="A51" s="668"/>
      <c r="B51" s="668"/>
      <c r="C51" s="668"/>
      <c r="D51" s="668"/>
      <c r="E51" s="668"/>
      <c r="F51" s="668"/>
      <c r="G51" s="668"/>
    </row>
    <row r="52" spans="1:7">
      <c r="A52" s="668"/>
      <c r="B52" s="668"/>
      <c r="C52" s="668"/>
      <c r="D52" s="668"/>
      <c r="E52" s="668"/>
      <c r="F52" s="668"/>
      <c r="G52" s="668"/>
    </row>
    <row r="53" spans="1:7">
      <c r="A53" s="668"/>
      <c r="B53" s="668"/>
      <c r="C53" s="668"/>
      <c r="D53" s="668"/>
      <c r="E53" s="668"/>
      <c r="F53" s="668"/>
      <c r="G53" s="668"/>
    </row>
    <row r="54" spans="1:7">
      <c r="A54" s="668"/>
      <c r="B54" s="668"/>
      <c r="C54" s="668"/>
      <c r="D54" s="668"/>
      <c r="E54" s="668"/>
      <c r="F54" s="668"/>
      <c r="G54" s="668"/>
    </row>
    <row r="55" spans="1:7">
      <c r="A55" s="668"/>
      <c r="B55" s="668"/>
      <c r="C55" s="668"/>
      <c r="D55" s="668"/>
      <c r="E55" s="668"/>
      <c r="F55" s="668"/>
      <c r="G55" s="668"/>
    </row>
    <row r="56" spans="1:7">
      <c r="A56" s="668"/>
      <c r="B56" s="668"/>
      <c r="C56" s="668"/>
      <c r="D56" s="668"/>
      <c r="E56" s="668"/>
      <c r="F56" s="668"/>
      <c r="G56" s="668"/>
    </row>
    <row r="57" spans="1:7">
      <c r="A57" s="668"/>
      <c r="B57" s="668"/>
      <c r="C57" s="668"/>
      <c r="D57" s="668"/>
      <c r="E57" s="668"/>
      <c r="F57" s="668"/>
      <c r="G57" s="668"/>
    </row>
  </sheetData>
  <mergeCells count="18">
    <mergeCell ref="A57:G57"/>
    <mergeCell ref="A45:B45"/>
    <mergeCell ref="C45:G45"/>
    <mergeCell ref="A48:G48"/>
    <mergeCell ref="A49:G49"/>
    <mergeCell ref="A50:G50"/>
    <mergeCell ref="A51:G51"/>
    <mergeCell ref="A52:G52"/>
    <mergeCell ref="A53:G53"/>
    <mergeCell ref="A54:G54"/>
    <mergeCell ref="A55:G55"/>
    <mergeCell ref="A56:G56"/>
    <mergeCell ref="A1:B1"/>
    <mergeCell ref="C1:D1"/>
    <mergeCell ref="C2:D2"/>
    <mergeCell ref="C3:D3"/>
    <mergeCell ref="A44:B44"/>
    <mergeCell ref="C44:G44"/>
  </mergeCells>
  <phoneticPr fontId="28"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89</vt:i4>
      </vt:variant>
    </vt:vector>
  </HeadingPairs>
  <TitlesOfParts>
    <vt:vector size="89" baseType="lpstr">
      <vt:lpstr>Introduction</vt:lpstr>
      <vt:lpstr>Summary</vt:lpstr>
      <vt:lpstr>Flaring</vt:lpstr>
      <vt:lpstr>Algeria_Condensate</vt:lpstr>
      <vt:lpstr>Angola_Cabinda</vt:lpstr>
      <vt:lpstr>Angola_Girassol</vt:lpstr>
      <vt:lpstr>Angola_Kuito</vt:lpstr>
      <vt:lpstr>Australia_Cossack</vt:lpstr>
      <vt:lpstr>Azerbaijan_Azeri</vt:lpstr>
      <vt:lpstr>Brazil_Frade</vt:lpstr>
      <vt:lpstr>Brazil_Lula</vt:lpstr>
      <vt:lpstr>Brazil_Marlim</vt:lpstr>
      <vt:lpstr>Brazil_Polvo</vt:lpstr>
      <vt:lpstr>Canada_ColdLake</vt:lpstr>
      <vt:lpstr>Canada_Hibernia</vt:lpstr>
      <vt:lpstr>Canada_Midale</vt:lpstr>
      <vt:lpstr>Canada_SuncorSyntheticA</vt:lpstr>
      <vt:lpstr>Canada_SuncorSyntheticH</vt:lpstr>
      <vt:lpstr>Canada_FosterCreek</vt:lpstr>
      <vt:lpstr>Canada_Surmont</vt:lpstr>
      <vt:lpstr>Canada_SyncrudeSynthetic</vt:lpstr>
      <vt:lpstr>China_Bozhong</vt:lpstr>
      <vt:lpstr>China_Nanhai light</vt:lpstr>
      <vt:lpstr>China_Qinhuangdao</vt:lpstr>
      <vt:lpstr>China_Xifeng</vt:lpstr>
      <vt:lpstr>Columbia_Cano Limon</vt:lpstr>
      <vt:lpstr>Columbia_Cusiana</vt:lpstr>
      <vt:lpstr>Denmark_Dansk</vt:lpstr>
      <vt:lpstr>Ecuador_Oriente</vt:lpstr>
      <vt:lpstr>India_BombayHigh</vt:lpstr>
      <vt:lpstr>Indonesia_Duri</vt:lpstr>
      <vt:lpstr>Indonesia_Minas_34</vt:lpstr>
      <vt:lpstr>Iran_Ardeshir</vt:lpstr>
      <vt:lpstr>Iran_Heavy</vt:lpstr>
      <vt:lpstr>Iraq_Basra medium</vt:lpstr>
      <vt:lpstr>Iraq_Basrah_Heavy</vt:lpstr>
      <vt:lpstr>Iraq_Kirkuk</vt:lpstr>
      <vt:lpstr>Iraq-Zubair</vt:lpstr>
      <vt:lpstr>Kazakhstan_Tengiz</vt:lpstr>
      <vt:lpstr>Kuwait_Burgan</vt:lpstr>
      <vt:lpstr>Kuwait_Ratawi</vt:lpstr>
      <vt:lpstr>Libya_Es Sider</vt:lpstr>
      <vt:lpstr>Mexico_Cantarell</vt:lpstr>
      <vt:lpstr>Mexico_Chuc</vt:lpstr>
      <vt:lpstr>Nigeria_Agbami</vt:lpstr>
      <vt:lpstr>Nigeria_Bonga</vt:lpstr>
      <vt:lpstr>Nigeria_Bonny</vt:lpstr>
      <vt:lpstr>Nigeria_EscravosBeach</vt:lpstr>
      <vt:lpstr>Nigeria_Obagi</vt:lpstr>
      <vt:lpstr>Nigeria_Pennington</vt:lpstr>
      <vt:lpstr>Norway_Oseberg</vt:lpstr>
      <vt:lpstr>Norway_Ekofisk</vt:lpstr>
      <vt:lpstr>Norway_Skarv</vt:lpstr>
      <vt:lpstr>Qatar_Dukhan</vt:lpstr>
      <vt:lpstr>Qatar_Marine Qatar</vt:lpstr>
      <vt:lpstr>Russia_Chayvo</vt:lpstr>
      <vt:lpstr>Russia_Siberian Light</vt:lpstr>
      <vt:lpstr>Russia_Urals</vt:lpstr>
      <vt:lpstr>SaudiArabia_Ghawar</vt:lpstr>
      <vt:lpstr>Saudi_Arab_Heavy</vt:lpstr>
      <vt:lpstr>Saudi_Arab_Medium</vt:lpstr>
      <vt:lpstr>UAE_Fateh</vt:lpstr>
      <vt:lpstr>UAE_Murban</vt:lpstr>
      <vt:lpstr>UK_Brent</vt:lpstr>
      <vt:lpstr>UK_Forties</vt:lpstr>
      <vt:lpstr>US_ANS</vt:lpstr>
      <vt:lpstr>US_Bakken_FL</vt:lpstr>
      <vt:lpstr>US_Bakken_NF</vt:lpstr>
      <vt:lpstr>US_Bakken_all</vt:lpstr>
      <vt:lpstr>US_BreaOlinda</vt:lpstr>
      <vt:lpstr>US_East Texas Sweet</vt:lpstr>
      <vt:lpstr>US_EagleFord_G</vt:lpstr>
      <vt:lpstr>US_ElkHills</vt:lpstr>
      <vt:lpstr>US_Lousiana Light Sweet</vt:lpstr>
      <vt:lpstr>US_Mars</vt:lpstr>
      <vt:lpstr>US_MidwaySunset</vt:lpstr>
      <vt:lpstr>US_SaltCreek</vt:lpstr>
      <vt:lpstr>US_WC</vt:lpstr>
      <vt:lpstr>US_SouthBelridge</vt:lpstr>
      <vt:lpstr>US_Thunderhorse</vt:lpstr>
      <vt:lpstr>US_Spraberry</vt:lpstr>
      <vt:lpstr>US_West Texas Sour 34</vt:lpstr>
      <vt:lpstr>US_Wilmington</vt:lpstr>
      <vt:lpstr>Venezuela_Boscán</vt:lpstr>
      <vt:lpstr>Venezuela_Hamaca</vt:lpstr>
      <vt:lpstr>Venezuela_Leona</vt:lpstr>
      <vt:lpstr>Venezuela_Mesa_Merey</vt:lpstr>
      <vt:lpstr>Venezuela_Orinoco_Merey</vt:lpstr>
      <vt:lpstr>Venezuela_Tia Juana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2016-07-26T20:36:37Z</dcterms:modified>
</cp:coreProperties>
</file>