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fkd\Desktop\Lab\230801_R300 CO isotherm\230802gradient_mse_coIsotherm\"/>
    </mc:Choice>
  </mc:AlternateContent>
  <xr:revisionPtr revIDLastSave="0" documentId="13_ncr:1_{CABC4BBB-49DD-456F-B44C-050E654A1D3E}" xr6:coauthVersionLast="47" xr6:coauthVersionMax="47" xr10:uidLastSave="{00000000-0000-0000-0000-000000000000}"/>
  <bookViews>
    <workbookView xWindow="0" yWindow="0" windowWidth="9600" windowHeight="10200" xr2:uid="{F110B0E6-CE40-4B92-9009-AE08CD21A9D8}"/>
  </bookViews>
  <sheets>
    <sheet name="Sheet1" sheetId="1" r:id="rId1"/>
  </sheets>
  <definedNames>
    <definedName name="solver_adj" localSheetId="0" hidden="1">Sheet1!$B$47:$B$49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Sheet1!$T$47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" i="1" l="1"/>
  <c r="AL3" i="1"/>
  <c r="AJ3" i="1"/>
  <c r="AC4" i="1" l="1"/>
  <c r="AF4" i="1" l="1"/>
  <c r="AI4" i="1" s="1"/>
  <c r="AK4" i="1" s="1"/>
  <c r="AD4" i="1"/>
  <c r="AG4" i="1" s="1"/>
  <c r="AJ4" i="1" s="1"/>
  <c r="AE4" i="1"/>
  <c r="AH4" i="1" s="1"/>
  <c r="AC5" i="1"/>
  <c r="AA36" i="1"/>
  <c r="AA37" i="1"/>
  <c r="AA40" i="1"/>
  <c r="AA41" i="1"/>
  <c r="AA42" i="1"/>
  <c r="Y38" i="1"/>
  <c r="Y39" i="1"/>
  <c r="Y42" i="1"/>
  <c r="Y43" i="1"/>
  <c r="Y44" i="1"/>
  <c r="H4" i="1"/>
  <c r="O35" i="1"/>
  <c r="Q35" i="1"/>
  <c r="S35" i="1"/>
  <c r="O36" i="1"/>
  <c r="Q36" i="1"/>
  <c r="S36" i="1"/>
  <c r="O37" i="1"/>
  <c r="Q37" i="1"/>
  <c r="S37" i="1"/>
  <c r="O38" i="1"/>
  <c r="Q38" i="1"/>
  <c r="S38" i="1"/>
  <c r="O39" i="1"/>
  <c r="Q39" i="1"/>
  <c r="S39" i="1"/>
  <c r="O40" i="1"/>
  <c r="Q40" i="1"/>
  <c r="S40" i="1"/>
  <c r="O41" i="1"/>
  <c r="Q41" i="1"/>
  <c r="S41" i="1"/>
  <c r="O42" i="1"/>
  <c r="Q42" i="1"/>
  <c r="S42" i="1"/>
  <c r="O43" i="1"/>
  <c r="Q43" i="1"/>
  <c r="S43" i="1"/>
  <c r="O44" i="1"/>
  <c r="Q44" i="1"/>
  <c r="S44" i="1"/>
  <c r="O45" i="1"/>
  <c r="Q45" i="1"/>
  <c r="S45" i="1"/>
  <c r="H35" i="1"/>
  <c r="I35" i="1" s="1"/>
  <c r="P35" i="1" s="1"/>
  <c r="J35" i="1"/>
  <c r="K35" i="1" s="1"/>
  <c r="R35" i="1" s="1"/>
  <c r="L35" i="1"/>
  <c r="AA35" i="1" s="1"/>
  <c r="M35" i="1"/>
  <c r="T35" i="1" s="1"/>
  <c r="H36" i="1"/>
  <c r="I36" i="1"/>
  <c r="P36" i="1" s="1"/>
  <c r="J36" i="1"/>
  <c r="Y36" i="1" s="1"/>
  <c r="K36" i="1"/>
  <c r="R36" i="1" s="1"/>
  <c r="L36" i="1"/>
  <c r="M36" i="1"/>
  <c r="T36" i="1" s="1"/>
  <c r="H37" i="1"/>
  <c r="I37" i="1" s="1"/>
  <c r="P37" i="1" s="1"/>
  <c r="J37" i="1"/>
  <c r="L37" i="1"/>
  <c r="M37" i="1"/>
  <c r="T37" i="1" s="1"/>
  <c r="H38" i="1"/>
  <c r="J38" i="1"/>
  <c r="K38" i="1" s="1"/>
  <c r="R38" i="1" s="1"/>
  <c r="L38" i="1"/>
  <c r="M38" i="1" s="1"/>
  <c r="T38" i="1" s="1"/>
  <c r="H39" i="1"/>
  <c r="I39" i="1"/>
  <c r="P39" i="1" s="1"/>
  <c r="J39" i="1"/>
  <c r="K39" i="1"/>
  <c r="R39" i="1" s="1"/>
  <c r="L39" i="1"/>
  <c r="AA39" i="1" s="1"/>
  <c r="M39" i="1"/>
  <c r="T39" i="1" s="1"/>
  <c r="H40" i="1"/>
  <c r="I40" i="1"/>
  <c r="P40" i="1" s="1"/>
  <c r="J40" i="1"/>
  <c r="Y40" i="1" s="1"/>
  <c r="K40" i="1"/>
  <c r="R40" i="1" s="1"/>
  <c r="L40" i="1"/>
  <c r="M40" i="1"/>
  <c r="T40" i="1" s="1"/>
  <c r="H41" i="1"/>
  <c r="I41" i="1"/>
  <c r="P41" i="1" s="1"/>
  <c r="J41" i="1"/>
  <c r="Y41" i="1" s="1"/>
  <c r="K41" i="1"/>
  <c r="R41" i="1" s="1"/>
  <c r="L41" i="1"/>
  <c r="M41" i="1" s="1"/>
  <c r="T41" i="1" s="1"/>
  <c r="H42" i="1"/>
  <c r="I42" i="1" s="1"/>
  <c r="P42" i="1" s="1"/>
  <c r="J42" i="1"/>
  <c r="K42" i="1"/>
  <c r="R42" i="1" s="1"/>
  <c r="L42" i="1"/>
  <c r="M42" i="1"/>
  <c r="T42" i="1" s="1"/>
  <c r="H43" i="1"/>
  <c r="I43" i="1"/>
  <c r="P43" i="1" s="1"/>
  <c r="J43" i="1"/>
  <c r="K43" i="1"/>
  <c r="R43" i="1" s="1"/>
  <c r="L43" i="1"/>
  <c r="AA43" i="1" s="1"/>
  <c r="M43" i="1"/>
  <c r="T43" i="1" s="1"/>
  <c r="H44" i="1"/>
  <c r="I44" i="1"/>
  <c r="P44" i="1" s="1"/>
  <c r="J44" i="1"/>
  <c r="K44" i="1"/>
  <c r="R44" i="1" s="1"/>
  <c r="L44" i="1"/>
  <c r="AA44" i="1" s="1"/>
  <c r="M44" i="1"/>
  <c r="T44" i="1" s="1"/>
  <c r="H45" i="1"/>
  <c r="I45" i="1" s="1"/>
  <c r="P45" i="1" s="1"/>
  <c r="J45" i="1"/>
  <c r="L45" i="1"/>
  <c r="AA45" i="1" s="1"/>
  <c r="M45" i="1"/>
  <c r="T45" i="1" s="1"/>
  <c r="H34" i="1"/>
  <c r="S34" i="1"/>
  <c r="Q34" i="1"/>
  <c r="O34" i="1"/>
  <c r="S33" i="1"/>
  <c r="Q33" i="1"/>
  <c r="O33" i="1"/>
  <c r="S32" i="1"/>
  <c r="Q32" i="1"/>
  <c r="O32" i="1"/>
  <c r="S31" i="1"/>
  <c r="Q31" i="1"/>
  <c r="O31" i="1"/>
  <c r="S30" i="1"/>
  <c r="Q30" i="1"/>
  <c r="O30" i="1"/>
  <c r="S29" i="1"/>
  <c r="Q29" i="1"/>
  <c r="O29" i="1"/>
  <c r="S28" i="1"/>
  <c r="Q28" i="1"/>
  <c r="O28" i="1"/>
  <c r="S27" i="1"/>
  <c r="Q27" i="1"/>
  <c r="O27" i="1"/>
  <c r="S26" i="1"/>
  <c r="Q26" i="1"/>
  <c r="O26" i="1"/>
  <c r="S25" i="1"/>
  <c r="Q25" i="1"/>
  <c r="O25" i="1"/>
  <c r="S24" i="1"/>
  <c r="Q24" i="1"/>
  <c r="O24" i="1"/>
  <c r="S23" i="1"/>
  <c r="Q23" i="1"/>
  <c r="O23" i="1"/>
  <c r="S22" i="1"/>
  <c r="Q22" i="1"/>
  <c r="O22" i="1"/>
  <c r="S21" i="1"/>
  <c r="Q21" i="1"/>
  <c r="O21" i="1"/>
  <c r="S20" i="1"/>
  <c r="Q20" i="1"/>
  <c r="O20" i="1"/>
  <c r="S19" i="1"/>
  <c r="Q19" i="1"/>
  <c r="O19" i="1"/>
  <c r="S18" i="1"/>
  <c r="Q18" i="1"/>
  <c r="O18" i="1"/>
  <c r="S17" i="1"/>
  <c r="Q17" i="1"/>
  <c r="O17" i="1"/>
  <c r="S16" i="1"/>
  <c r="Q16" i="1"/>
  <c r="O16" i="1"/>
  <c r="S15" i="1"/>
  <c r="Q15" i="1"/>
  <c r="O15" i="1"/>
  <c r="S14" i="1"/>
  <c r="Q14" i="1"/>
  <c r="O14" i="1"/>
  <c r="S13" i="1"/>
  <c r="Q13" i="1"/>
  <c r="O13" i="1"/>
  <c r="S12" i="1"/>
  <c r="Q12" i="1"/>
  <c r="O12" i="1"/>
  <c r="S11" i="1"/>
  <c r="Q11" i="1"/>
  <c r="O11" i="1"/>
  <c r="S10" i="1"/>
  <c r="Q10" i="1"/>
  <c r="O10" i="1"/>
  <c r="S9" i="1"/>
  <c r="Q9" i="1"/>
  <c r="O9" i="1"/>
  <c r="S8" i="1"/>
  <c r="Q8" i="1"/>
  <c r="O8" i="1"/>
  <c r="S7" i="1"/>
  <c r="Q7" i="1"/>
  <c r="O7" i="1"/>
  <c r="S6" i="1"/>
  <c r="Q6" i="1"/>
  <c r="O6" i="1"/>
  <c r="S5" i="1"/>
  <c r="Q5" i="1"/>
  <c r="O5" i="1"/>
  <c r="S4" i="1"/>
  <c r="Q4" i="1"/>
  <c r="O4" i="1"/>
  <c r="I34" i="1"/>
  <c r="P34" i="1" s="1"/>
  <c r="E50" i="1"/>
  <c r="C50" i="1"/>
  <c r="Y35" i="1" l="1"/>
  <c r="Y37" i="1"/>
  <c r="K37" i="1"/>
  <c r="R37" i="1" s="1"/>
  <c r="K45" i="1"/>
  <c r="R45" i="1" s="1"/>
  <c r="Y45" i="1"/>
  <c r="AA38" i="1"/>
  <c r="AF5" i="1"/>
  <c r="AI5" i="1" s="1"/>
  <c r="AE5" i="1"/>
  <c r="AH5" i="1" s="1"/>
  <c r="AL5" i="1" s="1"/>
  <c r="AD5" i="1"/>
  <c r="AG5" i="1" s="1"/>
  <c r="AC6" i="1"/>
  <c r="AL4" i="1"/>
  <c r="I38" i="1"/>
  <c r="P38" i="1" s="1"/>
  <c r="I4" i="1"/>
  <c r="P4" i="1" s="1"/>
  <c r="AN4" i="1"/>
  <c r="AM4" i="1"/>
  <c r="AK5" i="1" l="1"/>
  <c r="AJ5" i="1"/>
  <c r="AE6" i="1"/>
  <c r="AH6" i="1" s="1"/>
  <c r="AF6" i="1"/>
  <c r="AI6" i="1" s="1"/>
  <c r="AD6" i="1"/>
  <c r="AG6" i="1" s="1"/>
  <c r="AC7" i="1"/>
  <c r="L34" i="1"/>
  <c r="J34" i="1"/>
  <c r="L33" i="1"/>
  <c r="J33" i="1"/>
  <c r="H33" i="1"/>
  <c r="L32" i="1"/>
  <c r="J32" i="1"/>
  <c r="H32" i="1"/>
  <c r="L31" i="1"/>
  <c r="J31" i="1"/>
  <c r="H31" i="1"/>
  <c r="L30" i="1"/>
  <c r="J30" i="1"/>
  <c r="H30" i="1"/>
  <c r="L29" i="1"/>
  <c r="J29" i="1"/>
  <c r="H29" i="1"/>
  <c r="L28" i="1"/>
  <c r="J28" i="1"/>
  <c r="H28" i="1"/>
  <c r="L27" i="1"/>
  <c r="J27" i="1"/>
  <c r="H27" i="1"/>
  <c r="L26" i="1"/>
  <c r="J26" i="1"/>
  <c r="H26" i="1"/>
  <c r="L25" i="1"/>
  <c r="J25" i="1"/>
  <c r="H25" i="1"/>
  <c r="L24" i="1"/>
  <c r="J24" i="1"/>
  <c r="H24" i="1"/>
  <c r="L23" i="1"/>
  <c r="J23" i="1"/>
  <c r="H23" i="1"/>
  <c r="L22" i="1"/>
  <c r="J22" i="1"/>
  <c r="H22" i="1"/>
  <c r="L21" i="1"/>
  <c r="J21" i="1"/>
  <c r="H21" i="1"/>
  <c r="L20" i="1"/>
  <c r="J20" i="1"/>
  <c r="H20" i="1"/>
  <c r="L19" i="1"/>
  <c r="J19" i="1"/>
  <c r="H19" i="1"/>
  <c r="L18" i="1"/>
  <c r="J18" i="1"/>
  <c r="H18" i="1"/>
  <c r="L17" i="1"/>
  <c r="J17" i="1"/>
  <c r="H17" i="1"/>
  <c r="L16" i="1"/>
  <c r="J16" i="1"/>
  <c r="H16" i="1"/>
  <c r="L15" i="1"/>
  <c r="J15" i="1"/>
  <c r="H15" i="1"/>
  <c r="L14" i="1"/>
  <c r="J14" i="1"/>
  <c r="H14" i="1"/>
  <c r="L13" i="1"/>
  <c r="J13" i="1"/>
  <c r="H13" i="1"/>
  <c r="L12" i="1"/>
  <c r="J12" i="1"/>
  <c r="H12" i="1"/>
  <c r="L11" i="1"/>
  <c r="J11" i="1"/>
  <c r="H11" i="1"/>
  <c r="L10" i="1"/>
  <c r="J10" i="1"/>
  <c r="H10" i="1"/>
  <c r="L9" i="1"/>
  <c r="J9" i="1"/>
  <c r="H9" i="1"/>
  <c r="L8" i="1"/>
  <c r="J8" i="1"/>
  <c r="H8" i="1"/>
  <c r="L7" i="1"/>
  <c r="J7" i="1"/>
  <c r="H7" i="1"/>
  <c r="L6" i="1"/>
  <c r="J6" i="1"/>
  <c r="H6" i="1"/>
  <c r="L5" i="1"/>
  <c r="J5" i="1"/>
  <c r="H5" i="1"/>
  <c r="L4" i="1"/>
  <c r="J4" i="1"/>
  <c r="AA8" i="1" l="1"/>
  <c r="M8" i="1"/>
  <c r="T8" i="1" s="1"/>
  <c r="K6" i="1"/>
  <c r="R6" i="1" s="1"/>
  <c r="Y6" i="1"/>
  <c r="AA7" i="1"/>
  <c r="M7" i="1"/>
  <c r="T7" i="1" s="1"/>
  <c r="AA11" i="1"/>
  <c r="M11" i="1"/>
  <c r="T11" i="1" s="1"/>
  <c r="K14" i="1"/>
  <c r="R14" i="1" s="1"/>
  <c r="Y14" i="1"/>
  <c r="AA15" i="1"/>
  <c r="M15" i="1"/>
  <c r="T15" i="1" s="1"/>
  <c r="Y18" i="1"/>
  <c r="K18" i="1"/>
  <c r="R18" i="1" s="1"/>
  <c r="AA19" i="1"/>
  <c r="M19" i="1"/>
  <c r="T19" i="1" s="1"/>
  <c r="K22" i="1"/>
  <c r="R22" i="1" s="1"/>
  <c r="Y22" i="1"/>
  <c r="AA23" i="1"/>
  <c r="M23" i="1"/>
  <c r="T23" i="1" s="1"/>
  <c r="K26" i="1"/>
  <c r="R26" i="1" s="1"/>
  <c r="Y26" i="1"/>
  <c r="AA27" i="1"/>
  <c r="M27" i="1"/>
  <c r="T27" i="1" s="1"/>
  <c r="K30" i="1"/>
  <c r="R30" i="1" s="1"/>
  <c r="Y30" i="1"/>
  <c r="AA31" i="1"/>
  <c r="M31" i="1"/>
  <c r="T31" i="1" s="1"/>
  <c r="AA34" i="1"/>
  <c r="M34" i="1"/>
  <c r="T34" i="1" s="1"/>
  <c r="AA6" i="1"/>
  <c r="M6" i="1"/>
  <c r="T6" i="1" s="1"/>
  <c r="Y9" i="1"/>
  <c r="K9" i="1"/>
  <c r="R9" i="1" s="1"/>
  <c r="AA10" i="1"/>
  <c r="M10" i="1"/>
  <c r="T10" i="1" s="1"/>
  <c r="Y13" i="1"/>
  <c r="K13" i="1"/>
  <c r="R13" i="1" s="1"/>
  <c r="AA14" i="1"/>
  <c r="M14" i="1"/>
  <c r="T14" i="1" s="1"/>
  <c r="Y17" i="1"/>
  <c r="K17" i="1"/>
  <c r="R17" i="1" s="1"/>
  <c r="AA18" i="1"/>
  <c r="M18" i="1"/>
  <c r="T18" i="1" s="1"/>
  <c r="Y21" i="1"/>
  <c r="K21" i="1"/>
  <c r="R21" i="1" s="1"/>
  <c r="AA22" i="1"/>
  <c r="M22" i="1"/>
  <c r="T22" i="1" s="1"/>
  <c r="Y25" i="1"/>
  <c r="K25" i="1"/>
  <c r="R25" i="1" s="1"/>
  <c r="AA26" i="1"/>
  <c r="M26" i="1"/>
  <c r="T26" i="1" s="1"/>
  <c r="Y29" i="1"/>
  <c r="K29" i="1"/>
  <c r="R29" i="1" s="1"/>
  <c r="AA30" i="1"/>
  <c r="M30" i="1"/>
  <c r="T30" i="1" s="1"/>
  <c r="Y33" i="1"/>
  <c r="K33" i="1"/>
  <c r="R33" i="1" s="1"/>
  <c r="AC8" i="1"/>
  <c r="AD7" i="1"/>
  <c r="AG7" i="1" s="1"/>
  <c r="AE7" i="1"/>
  <c r="AH7" i="1" s="1"/>
  <c r="AF7" i="1"/>
  <c r="AI7" i="1" s="1"/>
  <c r="AN5" i="1"/>
  <c r="AM5" i="1"/>
  <c r="M4" i="1"/>
  <c r="T4" i="1" s="1"/>
  <c r="AA4" i="1"/>
  <c r="Y7" i="1"/>
  <c r="K7" i="1"/>
  <c r="R7" i="1" s="1"/>
  <c r="K11" i="1"/>
  <c r="R11" i="1" s="1"/>
  <c r="Y11" i="1"/>
  <c r="AA12" i="1"/>
  <c r="M12" i="1"/>
  <c r="T12" i="1" s="1"/>
  <c r="K15" i="1"/>
  <c r="R15" i="1" s="1"/>
  <c r="Y15" i="1"/>
  <c r="AA16" i="1"/>
  <c r="M16" i="1"/>
  <c r="T16" i="1" s="1"/>
  <c r="K19" i="1"/>
  <c r="R19" i="1" s="1"/>
  <c r="Y19" i="1"/>
  <c r="AA20" i="1"/>
  <c r="M20" i="1"/>
  <c r="T20" i="1" s="1"/>
  <c r="Y23" i="1"/>
  <c r="K23" i="1"/>
  <c r="R23" i="1" s="1"/>
  <c r="AA24" i="1"/>
  <c r="M24" i="1"/>
  <c r="T24" i="1" s="1"/>
  <c r="K27" i="1"/>
  <c r="R27" i="1" s="1"/>
  <c r="Y27" i="1"/>
  <c r="M28" i="1"/>
  <c r="T28" i="1" s="1"/>
  <c r="AA28" i="1"/>
  <c r="Y31" i="1"/>
  <c r="K31" i="1"/>
  <c r="R31" i="1" s="1"/>
  <c r="AA32" i="1"/>
  <c r="M32" i="1"/>
  <c r="T32" i="1" s="1"/>
  <c r="Y34" i="1"/>
  <c r="K34" i="1"/>
  <c r="R34" i="1" s="1"/>
  <c r="Y10" i="1"/>
  <c r="K10" i="1"/>
  <c r="R10" i="1" s="1"/>
  <c r="AL6" i="1"/>
  <c r="Y5" i="1"/>
  <c r="K5" i="1"/>
  <c r="R5" i="1" s="1"/>
  <c r="K4" i="1"/>
  <c r="R4" i="1" s="1"/>
  <c r="Y4" i="1"/>
  <c r="M5" i="1"/>
  <c r="T5" i="1" s="1"/>
  <c r="AA5" i="1"/>
  <c r="K8" i="1"/>
  <c r="R8" i="1" s="1"/>
  <c r="Y8" i="1"/>
  <c r="AA9" i="1"/>
  <c r="M9" i="1"/>
  <c r="T9" i="1" s="1"/>
  <c r="K12" i="1"/>
  <c r="R12" i="1" s="1"/>
  <c r="Y12" i="1"/>
  <c r="M13" i="1"/>
  <c r="T13" i="1" s="1"/>
  <c r="AA13" i="1"/>
  <c r="K16" i="1"/>
  <c r="R16" i="1" s="1"/>
  <c r="Y16" i="1"/>
  <c r="M17" i="1"/>
  <c r="T17" i="1" s="1"/>
  <c r="AA17" i="1"/>
  <c r="K20" i="1"/>
  <c r="R20" i="1" s="1"/>
  <c r="Y20" i="1"/>
  <c r="M21" i="1"/>
  <c r="T21" i="1" s="1"/>
  <c r="AA21" i="1"/>
  <c r="K24" i="1"/>
  <c r="R24" i="1" s="1"/>
  <c r="Y24" i="1"/>
  <c r="AA25" i="1"/>
  <c r="M25" i="1"/>
  <c r="T25" i="1" s="1"/>
  <c r="K28" i="1"/>
  <c r="R28" i="1" s="1"/>
  <c r="Y28" i="1"/>
  <c r="M29" i="1"/>
  <c r="T29" i="1" s="1"/>
  <c r="AA29" i="1"/>
  <c r="K32" i="1"/>
  <c r="R32" i="1" s="1"/>
  <c r="Y32" i="1"/>
  <c r="AA33" i="1"/>
  <c r="M33" i="1"/>
  <c r="T33" i="1" s="1"/>
  <c r="AK6" i="1"/>
  <c r="AJ6" i="1"/>
  <c r="I22" i="1"/>
  <c r="P22" i="1" s="1"/>
  <c r="I8" i="1"/>
  <c r="P8" i="1" s="1"/>
  <c r="I29" i="1"/>
  <c r="P29" i="1" s="1"/>
  <c r="I15" i="1"/>
  <c r="P15" i="1" s="1"/>
  <c r="I17" i="1"/>
  <c r="P17" i="1" s="1"/>
  <c r="I16" i="1"/>
  <c r="P16" i="1" s="1"/>
  <c r="I10" i="1"/>
  <c r="P10" i="1" s="1"/>
  <c r="I11" i="1"/>
  <c r="P11" i="1" s="1"/>
  <c r="I23" i="1"/>
  <c r="P23" i="1" s="1"/>
  <c r="I31" i="1"/>
  <c r="P31" i="1" s="1"/>
  <c r="I32" i="1"/>
  <c r="P32" i="1" s="1"/>
  <c r="I28" i="1"/>
  <c r="P28" i="1" s="1"/>
  <c r="I9" i="1"/>
  <c r="P9" i="1" s="1"/>
  <c r="I30" i="1"/>
  <c r="P30" i="1" s="1"/>
  <c r="I24" i="1"/>
  <c r="P24" i="1" s="1"/>
  <c r="I18" i="1"/>
  <c r="P18" i="1" s="1"/>
  <c r="I5" i="1"/>
  <c r="P5" i="1" s="1"/>
  <c r="I25" i="1"/>
  <c r="P25" i="1" s="1"/>
  <c r="I12" i="1"/>
  <c r="P12" i="1" s="1"/>
  <c r="I19" i="1"/>
  <c r="P19" i="1" s="1"/>
  <c r="I6" i="1"/>
  <c r="P6" i="1" s="1"/>
  <c r="I26" i="1"/>
  <c r="P26" i="1" s="1"/>
  <c r="I13" i="1"/>
  <c r="P13" i="1" s="1"/>
  <c r="I33" i="1"/>
  <c r="P33" i="1" s="1"/>
  <c r="I20" i="1"/>
  <c r="P20" i="1" s="1"/>
  <c r="I7" i="1"/>
  <c r="P7" i="1" s="1"/>
  <c r="I27" i="1"/>
  <c r="P27" i="1" s="1"/>
  <c r="I14" i="1"/>
  <c r="P14" i="1" s="1"/>
  <c r="I21" i="1"/>
  <c r="P21" i="1" s="1"/>
  <c r="R47" i="1" l="1"/>
  <c r="AJ7" i="1"/>
  <c r="AK7" i="1"/>
  <c r="AC9" i="1"/>
  <c r="AE8" i="1"/>
  <c r="AH8" i="1" s="1"/>
  <c r="AF8" i="1"/>
  <c r="AI8" i="1" s="1"/>
  <c r="AD8" i="1"/>
  <c r="AG8" i="1" s="1"/>
  <c r="AN6" i="1"/>
  <c r="AM6" i="1"/>
  <c r="T47" i="1"/>
  <c r="AL7" i="1"/>
  <c r="P47" i="1"/>
  <c r="AC10" i="1" l="1"/>
  <c r="AF9" i="1"/>
  <c r="AI9" i="1" s="1"/>
  <c r="AE9" i="1"/>
  <c r="AH9" i="1" s="1"/>
  <c r="AL9" i="1" s="1"/>
  <c r="AD9" i="1"/>
  <c r="AG9" i="1" s="1"/>
  <c r="AK8" i="1"/>
  <c r="AJ8" i="1"/>
  <c r="AN7" i="1"/>
  <c r="AM7" i="1"/>
  <c r="AL8" i="1"/>
  <c r="AJ9" i="1" l="1"/>
  <c r="AK9" i="1"/>
  <c r="AN8" i="1"/>
  <c r="AM8" i="1"/>
  <c r="AC11" i="1"/>
  <c r="AE10" i="1"/>
  <c r="AH10" i="1" s="1"/>
  <c r="AF10" i="1"/>
  <c r="AI10" i="1" s="1"/>
  <c r="AD10" i="1"/>
  <c r="AG10" i="1" s="1"/>
  <c r="AK10" i="1" l="1"/>
  <c r="AJ10" i="1"/>
  <c r="AL10" i="1"/>
  <c r="AC12" i="1"/>
  <c r="AD11" i="1"/>
  <c r="AG11" i="1" s="1"/>
  <c r="AE11" i="1"/>
  <c r="AH11" i="1" s="1"/>
  <c r="AF11" i="1"/>
  <c r="AI11" i="1" s="1"/>
  <c r="AN9" i="1"/>
  <c r="AM9" i="1"/>
  <c r="AC13" i="1" l="1"/>
  <c r="AE12" i="1"/>
  <c r="AH12" i="1" s="1"/>
  <c r="AF12" i="1"/>
  <c r="AI12" i="1" s="1"/>
  <c r="AD12" i="1"/>
  <c r="AG12" i="1" s="1"/>
  <c r="AL11" i="1"/>
  <c r="AN10" i="1"/>
  <c r="AM10" i="1"/>
  <c r="AJ11" i="1"/>
  <c r="AK11" i="1"/>
  <c r="AM11" i="1" l="1"/>
  <c r="AN11" i="1"/>
  <c r="AK12" i="1"/>
  <c r="AJ12" i="1"/>
  <c r="AL12" i="1"/>
  <c r="AC14" i="1"/>
  <c r="AF13" i="1"/>
  <c r="AI13" i="1" s="1"/>
  <c r="AD13" i="1"/>
  <c r="AG13" i="1" s="1"/>
  <c r="AE13" i="1"/>
  <c r="AH13" i="1" s="1"/>
  <c r="AK13" i="1" l="1"/>
  <c r="AJ13" i="1"/>
  <c r="AM12" i="1"/>
  <c r="AN12" i="1"/>
  <c r="AC15" i="1"/>
  <c r="AF14" i="1"/>
  <c r="AI14" i="1" s="1"/>
  <c r="AE14" i="1"/>
  <c r="AH14" i="1" s="1"/>
  <c r="AL14" i="1" s="1"/>
  <c r="AD14" i="1"/>
  <c r="AG14" i="1" s="1"/>
  <c r="AL13" i="1"/>
  <c r="AK14" i="1" l="1"/>
  <c r="AJ14" i="1"/>
  <c r="AN13" i="1"/>
  <c r="AM13" i="1"/>
  <c r="AC16" i="1"/>
  <c r="AD15" i="1"/>
  <c r="AG15" i="1" s="1"/>
  <c r="AE15" i="1"/>
  <c r="AH15" i="1" s="1"/>
  <c r="AF15" i="1"/>
  <c r="AI15" i="1" s="1"/>
  <c r="AL15" i="1" l="1"/>
  <c r="AJ15" i="1"/>
  <c r="AK15" i="1"/>
  <c r="AN14" i="1"/>
  <c r="AM14" i="1"/>
  <c r="AC17" i="1"/>
  <c r="AE16" i="1"/>
  <c r="AH16" i="1" s="1"/>
  <c r="AF16" i="1"/>
  <c r="AI16" i="1" s="1"/>
  <c r="AD16" i="1"/>
  <c r="AG16" i="1" s="1"/>
  <c r="AL16" i="1" l="1"/>
  <c r="AC18" i="1"/>
  <c r="AF17" i="1"/>
  <c r="AI17" i="1" s="1"/>
  <c r="AE17" i="1"/>
  <c r="AH17" i="1" s="1"/>
  <c r="AL17" i="1" s="1"/>
  <c r="AD17" i="1"/>
  <c r="AG17" i="1" s="1"/>
  <c r="AN15" i="1"/>
  <c r="AM15" i="1"/>
  <c r="AK16" i="1"/>
  <c r="AJ16" i="1"/>
  <c r="AC19" i="1" l="1"/>
  <c r="AD18" i="1"/>
  <c r="AG18" i="1" s="1"/>
  <c r="AF18" i="1"/>
  <c r="AI18" i="1" s="1"/>
  <c r="AE18" i="1"/>
  <c r="AH18" i="1" s="1"/>
  <c r="AN16" i="1"/>
  <c r="AM16" i="1"/>
  <c r="AJ17" i="1"/>
  <c r="AK17" i="1"/>
  <c r="AL18" i="1" l="1"/>
  <c r="AN17" i="1"/>
  <c r="AM17" i="1"/>
  <c r="AK18" i="1"/>
  <c r="AJ18" i="1"/>
  <c r="AC20" i="1"/>
  <c r="AD19" i="1"/>
  <c r="AG19" i="1" s="1"/>
  <c r="AF19" i="1"/>
  <c r="AI19" i="1" s="1"/>
  <c r="AE19" i="1"/>
  <c r="AH19" i="1" s="1"/>
  <c r="AC21" i="1" l="1"/>
  <c r="AE20" i="1"/>
  <c r="AH20" i="1" s="1"/>
  <c r="AF20" i="1"/>
  <c r="AI20" i="1" s="1"/>
  <c r="AD20" i="1"/>
  <c r="AG20" i="1" s="1"/>
  <c r="AJ19" i="1"/>
  <c r="AK19" i="1"/>
  <c r="AL19" i="1"/>
  <c r="AM18" i="1"/>
  <c r="AN18" i="1"/>
  <c r="AJ20" i="1" l="1"/>
  <c r="AK20" i="1"/>
  <c r="AL20" i="1"/>
  <c r="AN19" i="1"/>
  <c r="AM19" i="1"/>
  <c r="AC22" i="1"/>
  <c r="AF21" i="1"/>
  <c r="AI21" i="1" s="1"/>
  <c r="AE21" i="1"/>
  <c r="AH21" i="1" s="1"/>
  <c r="AL21" i="1" s="1"/>
  <c r="AD21" i="1"/>
  <c r="AG21" i="1" s="1"/>
  <c r="AC23" i="1" l="1"/>
  <c r="AE22" i="1"/>
  <c r="AH22" i="1" s="1"/>
  <c r="AF22" i="1"/>
  <c r="AI22" i="1" s="1"/>
  <c r="AD22" i="1"/>
  <c r="AG22" i="1" s="1"/>
  <c r="AJ21" i="1"/>
  <c r="AK21" i="1"/>
  <c r="AN20" i="1"/>
  <c r="AM20" i="1"/>
  <c r="AJ22" i="1" l="1"/>
  <c r="AK22" i="1"/>
  <c r="AL22" i="1"/>
  <c r="AM21" i="1"/>
  <c r="AN21" i="1"/>
  <c r="AC24" i="1"/>
  <c r="AD23" i="1"/>
  <c r="AG23" i="1" s="1"/>
  <c r="AE23" i="1"/>
  <c r="AH23" i="1" s="1"/>
  <c r="AL23" i="1" s="1"/>
  <c r="AF23" i="1"/>
  <c r="AI23" i="1" s="1"/>
  <c r="AK23" i="1" l="1"/>
  <c r="AJ23" i="1"/>
  <c r="AC25" i="1"/>
  <c r="AE24" i="1"/>
  <c r="AH24" i="1" s="1"/>
  <c r="AL24" i="1" s="1"/>
  <c r="AF24" i="1"/>
  <c r="AI24" i="1" s="1"/>
  <c r="AD24" i="1"/>
  <c r="AG24" i="1" s="1"/>
  <c r="AM22" i="1"/>
  <c r="AN22" i="1"/>
  <c r="AJ24" i="1" l="1"/>
  <c r="AK24" i="1"/>
  <c r="AM23" i="1"/>
  <c r="AN23" i="1"/>
  <c r="AC26" i="1"/>
  <c r="AF25" i="1"/>
  <c r="AI25" i="1" s="1"/>
  <c r="AE25" i="1"/>
  <c r="AH25" i="1" s="1"/>
  <c r="AL25" i="1" s="1"/>
  <c r="AD25" i="1"/>
  <c r="AG25" i="1" s="1"/>
  <c r="AJ25" i="1" l="1"/>
  <c r="AK25" i="1"/>
  <c r="AC27" i="1"/>
  <c r="AE26" i="1"/>
  <c r="AH26" i="1" s="1"/>
  <c r="AL26" i="1" s="1"/>
  <c r="AD26" i="1"/>
  <c r="AG26" i="1" s="1"/>
  <c r="AF26" i="1"/>
  <c r="AI26" i="1" s="1"/>
  <c r="AN24" i="1"/>
  <c r="AM24" i="1"/>
  <c r="AC28" i="1" l="1"/>
  <c r="AD27" i="1"/>
  <c r="AG27" i="1" s="1"/>
  <c r="AE27" i="1"/>
  <c r="AH27" i="1" s="1"/>
  <c r="AF27" i="1"/>
  <c r="AI27" i="1" s="1"/>
  <c r="AK26" i="1"/>
  <c r="AJ26" i="1"/>
  <c r="AN25" i="1"/>
  <c r="AM25" i="1"/>
  <c r="AL27" i="1" l="1"/>
  <c r="AN26" i="1"/>
  <c r="AM26" i="1"/>
  <c r="AJ27" i="1"/>
  <c r="AK27" i="1"/>
  <c r="AC29" i="1"/>
  <c r="AE28" i="1"/>
  <c r="AH28" i="1" s="1"/>
  <c r="AF28" i="1"/>
  <c r="AI28" i="1" s="1"/>
  <c r="AD28" i="1"/>
  <c r="AG28" i="1" s="1"/>
  <c r="AN27" i="1" l="1"/>
  <c r="AM27" i="1"/>
  <c r="AL28" i="1"/>
  <c r="AC30" i="1"/>
  <c r="AF29" i="1"/>
  <c r="AI29" i="1" s="1"/>
  <c r="AD29" i="1"/>
  <c r="AG29" i="1" s="1"/>
  <c r="AE29" i="1"/>
  <c r="AH29" i="1" s="1"/>
  <c r="AL29" i="1" s="1"/>
  <c r="AK28" i="1"/>
  <c r="AJ28" i="1"/>
  <c r="AC31" i="1" l="1"/>
  <c r="AF30" i="1"/>
  <c r="AI30" i="1" s="1"/>
  <c r="AE30" i="1"/>
  <c r="AH30" i="1" s="1"/>
  <c r="AL30" i="1" s="1"/>
  <c r="AD30" i="1"/>
  <c r="AG30" i="1" s="1"/>
  <c r="AK29" i="1"/>
  <c r="AJ29" i="1"/>
  <c r="AN28" i="1"/>
  <c r="AM28" i="1"/>
  <c r="AJ30" i="1" l="1"/>
  <c r="AK30" i="1"/>
  <c r="AN29" i="1"/>
  <c r="AM29" i="1"/>
  <c r="AC32" i="1"/>
  <c r="AD31" i="1"/>
  <c r="AG31" i="1" s="1"/>
  <c r="AE31" i="1"/>
  <c r="AH31" i="1" s="1"/>
  <c r="AF31" i="1"/>
  <c r="AI31" i="1" s="1"/>
  <c r="AL31" i="1" l="1"/>
  <c r="AJ31" i="1"/>
  <c r="AK31" i="1"/>
  <c r="AC33" i="1"/>
  <c r="AE32" i="1"/>
  <c r="AH32" i="1" s="1"/>
  <c r="AD32" i="1"/>
  <c r="AG32" i="1" s="1"/>
  <c r="AF32" i="1"/>
  <c r="AI32" i="1" s="1"/>
  <c r="AN30" i="1"/>
  <c r="AM30" i="1"/>
  <c r="AC34" i="1" l="1"/>
  <c r="AF33" i="1"/>
  <c r="AI33" i="1" s="1"/>
  <c r="AD33" i="1"/>
  <c r="AG33" i="1" s="1"/>
  <c r="AE33" i="1"/>
  <c r="AH33" i="1" s="1"/>
  <c r="AL33" i="1" s="1"/>
  <c r="AJ32" i="1"/>
  <c r="AK32" i="1"/>
  <c r="AM31" i="1"/>
  <c r="AN31" i="1"/>
  <c r="AL32" i="1"/>
  <c r="AJ33" i="1" l="1"/>
  <c r="AK33" i="1"/>
  <c r="AM32" i="1"/>
  <c r="AN32" i="1"/>
  <c r="AC35" i="1"/>
  <c r="AD34" i="1"/>
  <c r="AG34" i="1" s="1"/>
  <c r="AE34" i="1"/>
  <c r="AH34" i="1" s="1"/>
  <c r="AF34" i="1"/>
  <c r="AI34" i="1" s="1"/>
  <c r="AL34" i="1" l="1"/>
  <c r="AJ34" i="1"/>
  <c r="AK34" i="1"/>
  <c r="AC36" i="1"/>
  <c r="AD35" i="1"/>
  <c r="AG35" i="1" s="1"/>
  <c r="AF35" i="1"/>
  <c r="AI35" i="1" s="1"/>
  <c r="AE35" i="1"/>
  <c r="AH35" i="1" s="1"/>
  <c r="AL35" i="1" s="1"/>
  <c r="AM33" i="1"/>
  <c r="AN33" i="1"/>
  <c r="AC37" i="1" l="1"/>
  <c r="AE36" i="1"/>
  <c r="AH36" i="1" s="1"/>
  <c r="AF36" i="1"/>
  <c r="AI36" i="1" s="1"/>
  <c r="AD36" i="1"/>
  <c r="AG36" i="1" s="1"/>
  <c r="AM34" i="1"/>
  <c r="AN34" i="1"/>
  <c r="AJ35" i="1"/>
  <c r="AK35" i="1"/>
  <c r="AK36" i="1" l="1"/>
  <c r="AJ36" i="1"/>
  <c r="AN35" i="1"/>
  <c r="AM35" i="1"/>
  <c r="AL36" i="1"/>
  <c r="AC38" i="1"/>
  <c r="AF37" i="1"/>
  <c r="AI37" i="1" s="1"/>
  <c r="AE37" i="1"/>
  <c r="AH37" i="1" s="1"/>
  <c r="AL37" i="1" s="1"/>
  <c r="AD37" i="1"/>
  <c r="AG37" i="1" s="1"/>
  <c r="AC39" i="1" l="1"/>
  <c r="AF38" i="1"/>
  <c r="AI38" i="1" s="1"/>
  <c r="AE38" i="1"/>
  <c r="AH38" i="1" s="1"/>
  <c r="AL38" i="1" s="1"/>
  <c r="AD38" i="1"/>
  <c r="AG38" i="1" s="1"/>
  <c r="AN36" i="1"/>
  <c r="AM36" i="1"/>
  <c r="AJ37" i="1"/>
  <c r="AK37" i="1"/>
  <c r="AK38" i="1" l="1"/>
  <c r="AJ38" i="1"/>
  <c r="AM37" i="1"/>
  <c r="AN37" i="1"/>
  <c r="AC40" i="1"/>
  <c r="AD39" i="1"/>
  <c r="AG39" i="1" s="1"/>
  <c r="AE39" i="1"/>
  <c r="AH39" i="1" s="1"/>
  <c r="AF39" i="1"/>
  <c r="AI39" i="1" s="1"/>
  <c r="AL39" i="1" l="1"/>
  <c r="AJ39" i="1"/>
  <c r="AK39" i="1"/>
  <c r="AM38" i="1"/>
  <c r="AN38" i="1"/>
  <c r="AC41" i="1"/>
  <c r="AE40" i="1"/>
  <c r="AH40" i="1" s="1"/>
  <c r="AF40" i="1"/>
  <c r="AI40" i="1" s="1"/>
  <c r="AD40" i="1"/>
  <c r="AG40" i="1" s="1"/>
  <c r="AL40" i="1" l="1"/>
  <c r="AC42" i="1"/>
  <c r="AF41" i="1"/>
  <c r="AI41" i="1" s="1"/>
  <c r="AE41" i="1"/>
  <c r="AH41" i="1" s="1"/>
  <c r="AL41" i="1" s="1"/>
  <c r="AD41" i="1"/>
  <c r="AG41" i="1" s="1"/>
  <c r="AM39" i="1"/>
  <c r="AN39" i="1"/>
  <c r="AK40" i="1"/>
  <c r="AJ40" i="1"/>
  <c r="AC43" i="1" l="1"/>
  <c r="AE42" i="1"/>
  <c r="AH42" i="1" s="1"/>
  <c r="AF42" i="1"/>
  <c r="AI42" i="1" s="1"/>
  <c r="AD42" i="1"/>
  <c r="AG42" i="1" s="1"/>
  <c r="AN40" i="1"/>
  <c r="AM40" i="1"/>
  <c r="AK41" i="1"/>
  <c r="AJ41" i="1"/>
  <c r="AN41" i="1" l="1"/>
  <c r="AM41" i="1"/>
  <c r="AJ42" i="1"/>
  <c r="AK42" i="1"/>
  <c r="AL42" i="1"/>
  <c r="AC44" i="1"/>
  <c r="AD43" i="1"/>
  <c r="AG43" i="1" s="1"/>
  <c r="AE43" i="1"/>
  <c r="AH43" i="1" s="1"/>
  <c r="AL43" i="1" s="1"/>
  <c r="AF43" i="1"/>
  <c r="AI43" i="1" s="1"/>
  <c r="AK43" i="1" l="1"/>
  <c r="AJ43" i="1"/>
  <c r="AN42" i="1"/>
  <c r="AM42" i="1"/>
  <c r="AE44" i="1"/>
  <c r="AH44" i="1" s="1"/>
  <c r="AF44" i="1"/>
  <c r="AI44" i="1" s="1"/>
  <c r="AD44" i="1"/>
  <c r="AG44" i="1" s="1"/>
  <c r="AC45" i="1"/>
  <c r="AC46" i="1" l="1"/>
  <c r="AF45" i="1"/>
  <c r="AI45" i="1" s="1"/>
  <c r="AD45" i="1"/>
  <c r="AG45" i="1" s="1"/>
  <c r="AE45" i="1"/>
  <c r="AH45" i="1" s="1"/>
  <c r="AL45" i="1" s="1"/>
  <c r="AK44" i="1"/>
  <c r="AJ44" i="1"/>
  <c r="AN43" i="1"/>
  <c r="AM43" i="1"/>
  <c r="AL44" i="1"/>
  <c r="AK45" i="1" l="1"/>
  <c r="AJ45" i="1"/>
  <c r="AN44" i="1"/>
  <c r="AM44" i="1"/>
  <c r="AC47" i="1"/>
  <c r="AF46" i="1"/>
  <c r="AI46" i="1" s="1"/>
  <c r="AD46" i="1"/>
  <c r="AG46" i="1" s="1"/>
  <c r="AE46" i="1"/>
  <c r="AH46" i="1" s="1"/>
  <c r="AL46" i="1" s="1"/>
  <c r="AJ46" i="1" l="1"/>
  <c r="AK46" i="1"/>
  <c r="AM45" i="1"/>
  <c r="AN45" i="1"/>
  <c r="AC48" i="1"/>
  <c r="AD47" i="1"/>
  <c r="AG47" i="1" s="1"/>
  <c r="AE47" i="1"/>
  <c r="AH47" i="1" s="1"/>
  <c r="AF47" i="1"/>
  <c r="AI47" i="1" s="1"/>
  <c r="AL47" i="1" l="1"/>
  <c r="AK47" i="1"/>
  <c r="AJ47" i="1"/>
  <c r="AC49" i="1"/>
  <c r="AE48" i="1"/>
  <c r="AH48" i="1" s="1"/>
  <c r="AF48" i="1"/>
  <c r="AI48" i="1" s="1"/>
  <c r="AD48" i="1"/>
  <c r="AG48" i="1" s="1"/>
  <c r="AM46" i="1"/>
  <c r="AN46" i="1"/>
  <c r="AC50" i="1" l="1"/>
  <c r="AF49" i="1"/>
  <c r="AI49" i="1" s="1"/>
  <c r="AE49" i="1"/>
  <c r="AH49" i="1" s="1"/>
  <c r="AL49" i="1" s="1"/>
  <c r="AD49" i="1"/>
  <c r="AG49" i="1" s="1"/>
  <c r="AK48" i="1"/>
  <c r="AJ48" i="1"/>
  <c r="AN47" i="1"/>
  <c r="AM47" i="1"/>
  <c r="AL48" i="1"/>
  <c r="AK49" i="1" l="1"/>
  <c r="AJ49" i="1"/>
  <c r="AN48" i="1"/>
  <c r="AM48" i="1"/>
  <c r="AC51" i="1"/>
  <c r="AD50" i="1"/>
  <c r="AG50" i="1" s="1"/>
  <c r="AE50" i="1"/>
  <c r="AH50" i="1" s="1"/>
  <c r="AF50" i="1"/>
  <c r="AI50" i="1" s="1"/>
  <c r="AL50" i="1" l="1"/>
  <c r="AJ50" i="1"/>
  <c r="AK50" i="1"/>
  <c r="AM49" i="1"/>
  <c r="AN49" i="1"/>
  <c r="AC52" i="1"/>
  <c r="AD51" i="1"/>
  <c r="AG51" i="1" s="1"/>
  <c r="AF51" i="1"/>
  <c r="AI51" i="1" s="1"/>
  <c r="AE51" i="1"/>
  <c r="AH51" i="1" s="1"/>
  <c r="AK51" i="1" l="1"/>
  <c r="AJ51" i="1"/>
  <c r="AC53" i="1"/>
  <c r="AE52" i="1"/>
  <c r="AH52" i="1" s="1"/>
  <c r="AL52" i="1" s="1"/>
  <c r="AF52" i="1"/>
  <c r="AI52" i="1" s="1"/>
  <c r="AD52" i="1"/>
  <c r="AG52" i="1" s="1"/>
  <c r="AN50" i="1"/>
  <c r="AM50" i="1"/>
  <c r="AL51" i="1"/>
  <c r="AC54" i="1" l="1"/>
  <c r="AF53" i="1"/>
  <c r="AI53" i="1" s="1"/>
  <c r="AE53" i="1"/>
  <c r="AH53" i="1" s="1"/>
  <c r="AL53" i="1" s="1"/>
  <c r="AD53" i="1"/>
  <c r="AG53" i="1" s="1"/>
  <c r="AK52" i="1"/>
  <c r="AJ52" i="1"/>
  <c r="AM51" i="1"/>
  <c r="AN51" i="1"/>
  <c r="AK53" i="1" l="1"/>
  <c r="AJ53" i="1"/>
  <c r="AN52" i="1"/>
  <c r="AM52" i="1"/>
  <c r="AC55" i="1"/>
  <c r="AD54" i="1"/>
  <c r="AG54" i="1" s="1"/>
  <c r="AF54" i="1"/>
  <c r="AI54" i="1" s="1"/>
  <c r="AE54" i="1"/>
  <c r="AH54" i="1" s="1"/>
  <c r="AL54" i="1" s="1"/>
  <c r="AN53" i="1" l="1"/>
  <c r="AM53" i="1"/>
  <c r="AK54" i="1"/>
  <c r="AJ54" i="1"/>
  <c r="AC56" i="1"/>
  <c r="AD55" i="1"/>
  <c r="AG55" i="1" s="1"/>
  <c r="AE55" i="1"/>
  <c r="AH55" i="1" s="1"/>
  <c r="AF55" i="1"/>
  <c r="AI55" i="1" s="1"/>
  <c r="AN54" i="1" l="1"/>
  <c r="AM54" i="1"/>
  <c r="AJ55" i="1"/>
  <c r="AK55" i="1"/>
  <c r="AL55" i="1"/>
  <c r="AC57" i="1"/>
  <c r="AE56" i="1"/>
  <c r="AH56" i="1" s="1"/>
  <c r="AF56" i="1"/>
  <c r="AI56" i="1" s="1"/>
  <c r="AD56" i="1"/>
  <c r="AG56" i="1" s="1"/>
  <c r="AN55" i="1" l="1"/>
  <c r="AM55" i="1"/>
  <c r="AL56" i="1"/>
  <c r="AC58" i="1"/>
  <c r="AF57" i="1"/>
  <c r="AI57" i="1" s="1"/>
  <c r="AE57" i="1"/>
  <c r="AH57" i="1" s="1"/>
  <c r="AL57" i="1" s="1"/>
  <c r="AD57" i="1"/>
  <c r="AG57" i="1" s="1"/>
  <c r="AJ56" i="1"/>
  <c r="AK56" i="1"/>
  <c r="AJ57" i="1" l="1"/>
  <c r="AK57" i="1"/>
  <c r="AC59" i="1"/>
  <c r="AE58" i="1"/>
  <c r="AH58" i="1" s="1"/>
  <c r="AL58" i="1" s="1"/>
  <c r="AF58" i="1"/>
  <c r="AI58" i="1" s="1"/>
  <c r="AD58" i="1"/>
  <c r="AG58" i="1" s="1"/>
  <c r="AN56" i="1"/>
  <c r="AM56" i="1"/>
  <c r="AC60" i="1" l="1"/>
  <c r="AD59" i="1"/>
  <c r="AG59" i="1" s="1"/>
  <c r="AE59" i="1"/>
  <c r="AH59" i="1" s="1"/>
  <c r="AF59" i="1"/>
  <c r="AI59" i="1" s="1"/>
  <c r="AK58" i="1"/>
  <c r="AJ58" i="1"/>
  <c r="AN57" i="1"/>
  <c r="AM57" i="1"/>
  <c r="AL59" i="1" l="1"/>
  <c r="AK59" i="1"/>
  <c r="AJ59" i="1"/>
  <c r="AM58" i="1"/>
  <c r="AN58" i="1"/>
  <c r="AC61" i="1"/>
  <c r="AE60" i="1"/>
  <c r="AH60" i="1" s="1"/>
  <c r="AD60" i="1"/>
  <c r="AG60" i="1" s="1"/>
  <c r="AF60" i="1"/>
  <c r="AI60" i="1" s="1"/>
  <c r="AL60" i="1" l="1"/>
  <c r="AJ60" i="1"/>
  <c r="AK60" i="1"/>
  <c r="AM59" i="1"/>
  <c r="AN59" i="1"/>
  <c r="AC62" i="1"/>
  <c r="AF61" i="1"/>
  <c r="AI61" i="1" s="1"/>
  <c r="AD61" i="1"/>
  <c r="AG61" i="1" s="1"/>
  <c r="AE61" i="1"/>
  <c r="AH61" i="1" s="1"/>
  <c r="AL61" i="1" s="1"/>
  <c r="AK61" i="1" l="1"/>
  <c r="AJ61" i="1"/>
  <c r="AC63" i="1"/>
  <c r="AF62" i="1"/>
  <c r="AI62" i="1" s="1"/>
  <c r="AE62" i="1"/>
  <c r="AH62" i="1" s="1"/>
  <c r="AD62" i="1"/>
  <c r="AG62" i="1" s="1"/>
  <c r="AN60" i="1"/>
  <c r="AM60" i="1"/>
  <c r="AC64" i="1" l="1"/>
  <c r="AE63" i="1"/>
  <c r="AH63" i="1" s="1"/>
  <c r="AF63" i="1"/>
  <c r="AI63" i="1" s="1"/>
  <c r="AD63" i="1"/>
  <c r="AG63" i="1" s="1"/>
  <c r="AK62" i="1"/>
  <c r="AJ62" i="1"/>
  <c r="AN61" i="1"/>
  <c r="AM61" i="1"/>
  <c r="AL62" i="1"/>
  <c r="AJ63" i="1" l="1"/>
  <c r="AK63" i="1"/>
  <c r="AL63" i="1"/>
  <c r="AN62" i="1"/>
  <c r="AM62" i="1"/>
  <c r="AC65" i="1"/>
  <c r="AE64" i="1"/>
  <c r="AH64" i="1" s="1"/>
  <c r="AF64" i="1"/>
  <c r="AI64" i="1" s="1"/>
  <c r="AD64" i="1"/>
  <c r="AG64" i="1" s="1"/>
  <c r="AL64" i="1" l="1"/>
  <c r="AC66" i="1"/>
  <c r="AF65" i="1"/>
  <c r="AI65" i="1" s="1"/>
  <c r="AD65" i="1"/>
  <c r="AG65" i="1" s="1"/>
  <c r="AE65" i="1"/>
  <c r="AH65" i="1" s="1"/>
  <c r="AL65" i="1" s="1"/>
  <c r="AK64" i="1"/>
  <c r="AJ64" i="1"/>
  <c r="AM63" i="1"/>
  <c r="AN63" i="1"/>
  <c r="AK65" i="1" l="1"/>
  <c r="AJ65" i="1"/>
  <c r="AM64" i="1"/>
  <c r="AN64" i="1"/>
  <c r="AC67" i="1"/>
  <c r="AE66" i="1"/>
  <c r="AH66" i="1" s="1"/>
  <c r="AF66" i="1"/>
  <c r="AI66" i="1" s="1"/>
  <c r="AD66" i="1"/>
  <c r="AG66" i="1" s="1"/>
  <c r="AK66" i="1" l="1"/>
  <c r="AJ66" i="1"/>
  <c r="AM65" i="1"/>
  <c r="AN65" i="1"/>
  <c r="AL66" i="1"/>
  <c r="AC68" i="1"/>
  <c r="AF67" i="1"/>
  <c r="AI67" i="1" s="1"/>
  <c r="AD67" i="1"/>
  <c r="AG67" i="1" s="1"/>
  <c r="AE67" i="1"/>
  <c r="AH67" i="1" s="1"/>
  <c r="AK67" i="1" l="1"/>
  <c r="AJ67" i="1"/>
  <c r="AC69" i="1"/>
  <c r="AE68" i="1"/>
  <c r="AH68" i="1" s="1"/>
  <c r="AL68" i="1" s="1"/>
  <c r="AD68" i="1"/>
  <c r="AG68" i="1" s="1"/>
  <c r="AF68" i="1"/>
  <c r="AI68" i="1" s="1"/>
  <c r="AN66" i="1"/>
  <c r="AM66" i="1"/>
  <c r="AL67" i="1"/>
  <c r="AC70" i="1" l="1"/>
  <c r="AF69" i="1"/>
  <c r="AI69" i="1" s="1"/>
  <c r="AE69" i="1"/>
  <c r="AH69" i="1" s="1"/>
  <c r="AL69" i="1" s="1"/>
  <c r="AD69" i="1"/>
  <c r="AG69" i="1" s="1"/>
  <c r="AN67" i="1"/>
  <c r="AM67" i="1"/>
  <c r="AJ68" i="1"/>
  <c r="AK68" i="1"/>
  <c r="AJ69" i="1" l="1"/>
  <c r="AK69" i="1"/>
  <c r="AN68" i="1"/>
  <c r="AM68" i="1"/>
  <c r="AC71" i="1"/>
  <c r="AE70" i="1"/>
  <c r="AH70" i="1" s="1"/>
  <c r="AF70" i="1"/>
  <c r="AI70" i="1" s="1"/>
  <c r="AD70" i="1"/>
  <c r="AG70" i="1" s="1"/>
  <c r="AL70" i="1" l="1"/>
  <c r="AJ70" i="1"/>
  <c r="AK70" i="1"/>
  <c r="AC72" i="1"/>
  <c r="AE71" i="1"/>
  <c r="AH71" i="1" s="1"/>
  <c r="AL71" i="1" s="1"/>
  <c r="AF71" i="1"/>
  <c r="AI71" i="1" s="1"/>
  <c r="AD71" i="1"/>
  <c r="AG71" i="1" s="1"/>
  <c r="AN69" i="1"/>
  <c r="AM69" i="1"/>
  <c r="AK71" i="1" l="1"/>
  <c r="AJ71" i="1"/>
  <c r="AN70" i="1"/>
  <c r="AM70" i="1"/>
  <c r="AC73" i="1"/>
  <c r="AE72" i="1"/>
  <c r="AH72" i="1" s="1"/>
  <c r="AF72" i="1"/>
  <c r="AI72" i="1" s="1"/>
  <c r="AD72" i="1"/>
  <c r="AG72" i="1" s="1"/>
  <c r="AJ72" i="1" l="1"/>
  <c r="AK72" i="1"/>
  <c r="AL72" i="1"/>
  <c r="AN71" i="1"/>
  <c r="AM71" i="1"/>
  <c r="AC74" i="1"/>
  <c r="AF73" i="1"/>
  <c r="AI73" i="1" s="1"/>
  <c r="AD73" i="1"/>
  <c r="AG73" i="1" s="1"/>
  <c r="AE73" i="1"/>
  <c r="AH73" i="1" s="1"/>
  <c r="AC75" i="1" l="1"/>
  <c r="AE74" i="1"/>
  <c r="AH74" i="1" s="1"/>
  <c r="AD74" i="1"/>
  <c r="AG74" i="1" s="1"/>
  <c r="AF74" i="1"/>
  <c r="AI74" i="1" s="1"/>
  <c r="AJ73" i="1"/>
  <c r="AK73" i="1"/>
  <c r="AL73" i="1"/>
  <c r="AM72" i="1"/>
  <c r="AN72" i="1"/>
  <c r="AJ74" i="1" l="1"/>
  <c r="AK74" i="1"/>
  <c r="AL74" i="1"/>
  <c r="AN73" i="1"/>
  <c r="AM73" i="1"/>
  <c r="AC76" i="1"/>
  <c r="AF75" i="1"/>
  <c r="AI75" i="1" s="1"/>
  <c r="AE75" i="1"/>
  <c r="AH75" i="1" s="1"/>
  <c r="AD75" i="1"/>
  <c r="AG75" i="1" s="1"/>
  <c r="AL75" i="1" l="1"/>
  <c r="AC77" i="1"/>
  <c r="AE76" i="1"/>
  <c r="AH76" i="1" s="1"/>
  <c r="AF76" i="1"/>
  <c r="AI76" i="1" s="1"/>
  <c r="AD76" i="1"/>
  <c r="AG76" i="1" s="1"/>
  <c r="AK75" i="1"/>
  <c r="AJ75" i="1"/>
  <c r="AN74" i="1"/>
  <c r="AM74" i="1"/>
  <c r="AL76" i="1" l="1"/>
  <c r="AN75" i="1"/>
  <c r="AM75" i="1"/>
  <c r="AC78" i="1"/>
  <c r="AF77" i="1"/>
  <c r="AI77" i="1" s="1"/>
  <c r="AD77" i="1"/>
  <c r="AG77" i="1" s="1"/>
  <c r="AE77" i="1"/>
  <c r="AH77" i="1" s="1"/>
  <c r="AL77" i="1" s="1"/>
  <c r="AJ76" i="1"/>
  <c r="AK76" i="1"/>
  <c r="AJ77" i="1" l="1"/>
  <c r="AK77" i="1"/>
  <c r="AN76" i="1"/>
  <c r="AM76" i="1"/>
  <c r="AC79" i="1"/>
  <c r="AF78" i="1"/>
  <c r="AI78" i="1" s="1"/>
  <c r="AD78" i="1"/>
  <c r="AG78" i="1" s="1"/>
  <c r="AE78" i="1"/>
  <c r="AH78" i="1" s="1"/>
  <c r="AL78" i="1" s="1"/>
  <c r="AK78" i="1" l="1"/>
  <c r="AJ78" i="1"/>
  <c r="AC80" i="1"/>
  <c r="AE79" i="1"/>
  <c r="AH79" i="1" s="1"/>
  <c r="AL79" i="1" s="1"/>
  <c r="AF79" i="1"/>
  <c r="AI79" i="1" s="1"/>
  <c r="AD79" i="1"/>
  <c r="AG79" i="1" s="1"/>
  <c r="AN77" i="1"/>
  <c r="AM77" i="1"/>
  <c r="AK79" i="1" l="1"/>
  <c r="AJ79" i="1"/>
  <c r="AN78" i="1"/>
  <c r="AM78" i="1"/>
  <c r="AC81" i="1"/>
  <c r="AE80" i="1"/>
  <c r="AH80" i="1" s="1"/>
  <c r="AF80" i="1"/>
  <c r="AI80" i="1" s="1"/>
  <c r="AD80" i="1"/>
  <c r="AG80" i="1" s="1"/>
  <c r="AJ80" i="1" l="1"/>
  <c r="AK80" i="1"/>
  <c r="AN79" i="1"/>
  <c r="AM79" i="1"/>
  <c r="AL80" i="1"/>
  <c r="AC82" i="1"/>
  <c r="AF81" i="1"/>
  <c r="AI81" i="1" s="1"/>
  <c r="AD81" i="1"/>
  <c r="AG81" i="1" s="1"/>
  <c r="AE81" i="1"/>
  <c r="AH81" i="1" s="1"/>
  <c r="AK81" i="1" l="1"/>
  <c r="AJ81" i="1"/>
  <c r="AC83" i="1"/>
  <c r="AD82" i="1"/>
  <c r="AG82" i="1" s="1"/>
  <c r="AF82" i="1"/>
  <c r="AI82" i="1" s="1"/>
  <c r="AE82" i="1"/>
  <c r="AH82" i="1" s="1"/>
  <c r="AL82" i="1" s="1"/>
  <c r="AL81" i="1"/>
  <c r="AN80" i="1"/>
  <c r="AM80" i="1"/>
  <c r="AC84" i="1" l="1"/>
  <c r="AF83" i="1"/>
  <c r="AI83" i="1" s="1"/>
  <c r="AE83" i="1"/>
  <c r="AH83" i="1" s="1"/>
  <c r="AL83" i="1" s="1"/>
  <c r="AD83" i="1"/>
  <c r="AG83" i="1" s="1"/>
  <c r="AK82" i="1"/>
  <c r="AJ82" i="1"/>
  <c r="AN81" i="1"/>
  <c r="AM81" i="1"/>
  <c r="AJ83" i="1" l="1"/>
  <c r="AK83" i="1"/>
  <c r="AN82" i="1"/>
  <c r="AM82" i="1"/>
  <c r="AC85" i="1"/>
  <c r="AE84" i="1"/>
  <c r="AH84" i="1" s="1"/>
  <c r="AF84" i="1"/>
  <c r="AI84" i="1" s="1"/>
  <c r="AD84" i="1"/>
  <c r="AG84" i="1" s="1"/>
  <c r="AJ84" i="1" l="1"/>
  <c r="AK84" i="1"/>
  <c r="AL84" i="1"/>
  <c r="AC86" i="1"/>
  <c r="AF85" i="1"/>
  <c r="AI85" i="1" s="1"/>
  <c r="AE85" i="1"/>
  <c r="AH85" i="1" s="1"/>
  <c r="AL85" i="1" s="1"/>
  <c r="AD85" i="1"/>
  <c r="AG85" i="1" s="1"/>
  <c r="AN83" i="1"/>
  <c r="AM83" i="1"/>
  <c r="AC87" i="1" l="1"/>
  <c r="AE86" i="1"/>
  <c r="AH86" i="1" s="1"/>
  <c r="AF86" i="1"/>
  <c r="AI86" i="1" s="1"/>
  <c r="AD86" i="1"/>
  <c r="AG86" i="1" s="1"/>
  <c r="AJ85" i="1"/>
  <c r="AK85" i="1"/>
  <c r="AM84" i="1"/>
  <c r="AN84" i="1"/>
  <c r="AL86" i="1" l="1"/>
  <c r="AK86" i="1"/>
  <c r="AJ86" i="1"/>
  <c r="AM85" i="1"/>
  <c r="AN85" i="1"/>
  <c r="AC88" i="1"/>
  <c r="AE87" i="1"/>
  <c r="AH87" i="1" s="1"/>
  <c r="AF87" i="1"/>
  <c r="AI87" i="1" s="1"/>
  <c r="AD87" i="1"/>
  <c r="AG87" i="1" s="1"/>
  <c r="AL87" i="1" l="1"/>
  <c r="AN86" i="1"/>
  <c r="AM86" i="1"/>
  <c r="AC89" i="1"/>
  <c r="AE88" i="1"/>
  <c r="AH88" i="1" s="1"/>
  <c r="AF88" i="1"/>
  <c r="AI88" i="1" s="1"/>
  <c r="AD88" i="1"/>
  <c r="AG88" i="1" s="1"/>
  <c r="AJ87" i="1"/>
  <c r="AK87" i="1"/>
  <c r="AN87" i="1" l="1"/>
  <c r="AM87" i="1"/>
  <c r="AC90" i="1"/>
  <c r="AF89" i="1"/>
  <c r="AI89" i="1" s="1"/>
  <c r="AD89" i="1"/>
  <c r="AG89" i="1" s="1"/>
  <c r="AE89" i="1"/>
  <c r="AH89" i="1" s="1"/>
  <c r="AK88" i="1"/>
  <c r="AJ88" i="1"/>
  <c r="AL88" i="1"/>
  <c r="AC91" i="1" l="1"/>
  <c r="AE90" i="1"/>
  <c r="AH90" i="1" s="1"/>
  <c r="AD90" i="1"/>
  <c r="AG90" i="1" s="1"/>
  <c r="AF90" i="1"/>
  <c r="AI90" i="1" s="1"/>
  <c r="AM88" i="1"/>
  <c r="AN88" i="1"/>
  <c r="AL89" i="1"/>
  <c r="AJ89" i="1"/>
  <c r="AK89" i="1"/>
  <c r="AK90" i="1" l="1"/>
  <c r="AJ90" i="1"/>
  <c r="AN89" i="1"/>
  <c r="AM89" i="1"/>
  <c r="AL90" i="1"/>
  <c r="AC92" i="1"/>
  <c r="AE91" i="1"/>
  <c r="AH91" i="1" s="1"/>
  <c r="AF91" i="1"/>
  <c r="AI91" i="1" s="1"/>
  <c r="AD91" i="1"/>
  <c r="AG91" i="1" s="1"/>
  <c r="AL91" i="1" l="1"/>
  <c r="AC93" i="1"/>
  <c r="AE92" i="1"/>
  <c r="AH92" i="1" s="1"/>
  <c r="AF92" i="1"/>
  <c r="AI92" i="1" s="1"/>
  <c r="AD92" i="1"/>
  <c r="AG92" i="1" s="1"/>
  <c r="AM90" i="1"/>
  <c r="AN90" i="1"/>
  <c r="AK91" i="1"/>
  <c r="AJ91" i="1"/>
  <c r="AL92" i="1" l="1"/>
  <c r="AC94" i="1"/>
  <c r="AF93" i="1"/>
  <c r="AI93" i="1" s="1"/>
  <c r="AD93" i="1"/>
  <c r="AG93" i="1" s="1"/>
  <c r="AE93" i="1"/>
  <c r="AH93" i="1" s="1"/>
  <c r="AN91" i="1"/>
  <c r="AM91" i="1"/>
  <c r="AK92" i="1"/>
  <c r="AJ92" i="1"/>
  <c r="AK93" i="1" l="1"/>
  <c r="AJ93" i="1"/>
  <c r="AC95" i="1"/>
  <c r="AF94" i="1"/>
  <c r="AI94" i="1" s="1"/>
  <c r="AD94" i="1"/>
  <c r="AG94" i="1" s="1"/>
  <c r="AE94" i="1"/>
  <c r="AH94" i="1" s="1"/>
  <c r="AM92" i="1"/>
  <c r="AN92" i="1"/>
  <c r="AL93" i="1"/>
  <c r="AC96" i="1" l="1"/>
  <c r="AE95" i="1"/>
  <c r="AH95" i="1" s="1"/>
  <c r="AD95" i="1"/>
  <c r="AG95" i="1" s="1"/>
  <c r="AF95" i="1"/>
  <c r="AI95" i="1" s="1"/>
  <c r="AL94" i="1"/>
  <c r="AM93" i="1"/>
  <c r="AN93" i="1"/>
  <c r="AJ94" i="1"/>
  <c r="AK94" i="1"/>
  <c r="AK95" i="1" l="1"/>
  <c r="AJ95" i="1"/>
  <c r="AL95" i="1"/>
  <c r="AN94" i="1"/>
  <c r="AM94" i="1"/>
  <c r="AC97" i="1"/>
  <c r="AE96" i="1"/>
  <c r="AH96" i="1" s="1"/>
  <c r="AL96" i="1" s="1"/>
  <c r="AD96" i="1"/>
  <c r="AG96" i="1" s="1"/>
  <c r="AF96" i="1"/>
  <c r="AI96" i="1" s="1"/>
  <c r="AC98" i="1" l="1"/>
  <c r="AF97" i="1"/>
  <c r="AI97" i="1" s="1"/>
  <c r="AD97" i="1"/>
  <c r="AG97" i="1" s="1"/>
  <c r="AE97" i="1"/>
  <c r="AH97" i="1" s="1"/>
  <c r="AL97" i="1" s="1"/>
  <c r="AN95" i="1"/>
  <c r="AM95" i="1"/>
  <c r="AJ96" i="1"/>
  <c r="AK96" i="1"/>
  <c r="AJ97" i="1" l="1"/>
  <c r="AK97" i="1"/>
  <c r="AN96" i="1"/>
  <c r="AM96" i="1"/>
  <c r="AC99" i="1"/>
  <c r="AE98" i="1"/>
  <c r="AH98" i="1" s="1"/>
  <c r="AF98" i="1"/>
  <c r="AI98" i="1" s="1"/>
  <c r="AD98" i="1"/>
  <c r="AG98" i="1" s="1"/>
  <c r="AJ98" i="1" l="1"/>
  <c r="AK98" i="1"/>
  <c r="AL98" i="1"/>
  <c r="AC100" i="1"/>
  <c r="AF99" i="1"/>
  <c r="AI99" i="1" s="1"/>
  <c r="AD99" i="1"/>
  <c r="AG99" i="1" s="1"/>
  <c r="AE99" i="1"/>
  <c r="AH99" i="1" s="1"/>
  <c r="AL99" i="1" s="1"/>
  <c r="AN97" i="1"/>
  <c r="AM97" i="1"/>
  <c r="AC101" i="1" l="1"/>
  <c r="AE100" i="1"/>
  <c r="AH100" i="1" s="1"/>
  <c r="AL100" i="1" s="1"/>
  <c r="AF100" i="1"/>
  <c r="AI100" i="1" s="1"/>
  <c r="AD100" i="1"/>
  <c r="AG100" i="1" s="1"/>
  <c r="AJ99" i="1"/>
  <c r="AK99" i="1"/>
  <c r="AM98" i="1"/>
  <c r="AN98" i="1"/>
  <c r="AK100" i="1" l="1"/>
  <c r="AJ100" i="1"/>
  <c r="AN99" i="1"/>
  <c r="AM99" i="1"/>
  <c r="AC102" i="1"/>
  <c r="AF101" i="1"/>
  <c r="AI101" i="1" s="1"/>
  <c r="AE101" i="1"/>
  <c r="AH101" i="1" s="1"/>
  <c r="AL101" i="1" s="1"/>
  <c r="AD101" i="1"/>
  <c r="AG101" i="1" s="1"/>
  <c r="AJ101" i="1" l="1"/>
  <c r="AK101" i="1"/>
  <c r="AN100" i="1"/>
  <c r="AM100" i="1"/>
  <c r="AC103" i="1"/>
  <c r="AE102" i="1"/>
  <c r="AH102" i="1" s="1"/>
  <c r="AF102" i="1"/>
  <c r="AI102" i="1" s="1"/>
  <c r="AD102" i="1"/>
  <c r="AG102" i="1" s="1"/>
  <c r="AJ102" i="1" l="1"/>
  <c r="AK102" i="1"/>
  <c r="AL102" i="1"/>
  <c r="AC104" i="1"/>
  <c r="AF103" i="1"/>
  <c r="AI103" i="1" s="1"/>
  <c r="AD103" i="1"/>
  <c r="AG103" i="1" s="1"/>
  <c r="AE103" i="1"/>
  <c r="AH103" i="1" s="1"/>
  <c r="AL103" i="1" s="1"/>
  <c r="AN101" i="1"/>
  <c r="AM101" i="1"/>
  <c r="AC105" i="1" l="1"/>
  <c r="AE104" i="1"/>
  <c r="AH104" i="1" s="1"/>
  <c r="AF104" i="1"/>
  <c r="AI104" i="1" s="1"/>
  <c r="AD104" i="1"/>
  <c r="AG104" i="1" s="1"/>
  <c r="AK103" i="1"/>
  <c r="AJ103" i="1"/>
  <c r="AM102" i="1"/>
  <c r="AN102" i="1"/>
  <c r="AK104" i="1" l="1"/>
  <c r="AJ104" i="1"/>
  <c r="AL104" i="1"/>
  <c r="AM103" i="1"/>
  <c r="AN103" i="1"/>
  <c r="AC106" i="1"/>
  <c r="AF105" i="1"/>
  <c r="AI105" i="1" s="1"/>
  <c r="AD105" i="1"/>
  <c r="AG105" i="1" s="1"/>
  <c r="AE105" i="1"/>
  <c r="AH105" i="1" s="1"/>
  <c r="AL105" i="1" s="1"/>
  <c r="AJ105" i="1" l="1"/>
  <c r="AK105" i="1"/>
  <c r="AC107" i="1"/>
  <c r="AE106" i="1"/>
  <c r="AH106" i="1" s="1"/>
  <c r="AL106" i="1" s="1"/>
  <c r="AF106" i="1"/>
  <c r="AI106" i="1" s="1"/>
  <c r="AD106" i="1"/>
  <c r="AG106" i="1" s="1"/>
  <c r="AN104" i="1"/>
  <c r="AM104" i="1"/>
  <c r="AK106" i="1" l="1"/>
  <c r="AJ106" i="1"/>
  <c r="AE107" i="1"/>
  <c r="AH107" i="1" s="1"/>
  <c r="AF107" i="1"/>
  <c r="AI107" i="1" s="1"/>
  <c r="AC108" i="1"/>
  <c r="AD107" i="1"/>
  <c r="AG107" i="1" s="1"/>
  <c r="AN105" i="1"/>
  <c r="AM105" i="1"/>
  <c r="AL107" i="1" l="1"/>
  <c r="AM106" i="1"/>
  <c r="AN106" i="1"/>
  <c r="AK107" i="1"/>
  <c r="AJ107" i="1"/>
  <c r="AC109" i="1"/>
  <c r="AE108" i="1"/>
  <c r="AH108" i="1" s="1"/>
  <c r="AF108" i="1"/>
  <c r="AI108" i="1" s="1"/>
  <c r="AD108" i="1"/>
  <c r="AG108" i="1" s="1"/>
  <c r="AL108" i="1" l="1"/>
  <c r="AC110" i="1"/>
  <c r="AF109" i="1"/>
  <c r="AI109" i="1" s="1"/>
  <c r="AD109" i="1"/>
  <c r="AG109" i="1" s="1"/>
  <c r="AE109" i="1"/>
  <c r="AH109" i="1" s="1"/>
  <c r="AJ108" i="1"/>
  <c r="AK108" i="1"/>
  <c r="AM107" i="1"/>
  <c r="AN107" i="1"/>
  <c r="AK109" i="1" l="1"/>
  <c r="AJ109" i="1"/>
  <c r="AM108" i="1"/>
  <c r="AN108" i="1"/>
  <c r="AC111" i="1"/>
  <c r="AF110" i="1"/>
  <c r="AI110" i="1" s="1"/>
  <c r="AD110" i="1"/>
  <c r="AG110" i="1" s="1"/>
  <c r="AE110" i="1"/>
  <c r="AH110" i="1" s="1"/>
  <c r="AL110" i="1" s="1"/>
  <c r="AL109" i="1"/>
  <c r="AJ110" i="1" l="1"/>
  <c r="AK110" i="1"/>
  <c r="AN109" i="1"/>
  <c r="AM109" i="1"/>
  <c r="AC112" i="1"/>
  <c r="AE111" i="1"/>
  <c r="AH111" i="1" s="1"/>
  <c r="AD111" i="1"/>
  <c r="AG111" i="1" s="1"/>
  <c r="AF111" i="1"/>
  <c r="AI111" i="1" s="1"/>
  <c r="AJ111" i="1" l="1"/>
  <c r="AK111" i="1"/>
  <c r="AL111" i="1"/>
  <c r="AC113" i="1"/>
  <c r="AE112" i="1"/>
  <c r="AH112" i="1" s="1"/>
  <c r="AF112" i="1"/>
  <c r="AI112" i="1" s="1"/>
  <c r="AD112" i="1"/>
  <c r="AG112" i="1" s="1"/>
  <c r="AM110" i="1"/>
  <c r="AN110" i="1"/>
  <c r="AJ112" i="1" l="1"/>
  <c r="AK112" i="1"/>
  <c r="AC114" i="1"/>
  <c r="AF113" i="1"/>
  <c r="AI113" i="1" s="1"/>
  <c r="AD113" i="1"/>
  <c r="AG113" i="1" s="1"/>
  <c r="AE113" i="1"/>
  <c r="AH113" i="1" s="1"/>
  <c r="AL112" i="1"/>
  <c r="AM111" i="1"/>
  <c r="AN111" i="1"/>
  <c r="AC115" i="1" l="1"/>
  <c r="AE114" i="1"/>
  <c r="AH114" i="1" s="1"/>
  <c r="AF114" i="1"/>
  <c r="AI114" i="1" s="1"/>
  <c r="AD114" i="1"/>
  <c r="AG114" i="1" s="1"/>
  <c r="AL113" i="1"/>
  <c r="AK113" i="1"/>
  <c r="AJ113" i="1"/>
  <c r="AM112" i="1"/>
  <c r="AN112" i="1"/>
  <c r="AL114" i="1" l="1"/>
  <c r="AJ114" i="1"/>
  <c r="AK114" i="1"/>
  <c r="AM113" i="1"/>
  <c r="AN113" i="1"/>
  <c r="AC116" i="1"/>
  <c r="AF115" i="1"/>
  <c r="AI115" i="1" s="1"/>
  <c r="AD115" i="1"/>
  <c r="AG115" i="1" s="1"/>
  <c r="AE115" i="1"/>
  <c r="AH115" i="1" s="1"/>
  <c r="AK115" i="1" l="1"/>
  <c r="AJ115" i="1"/>
  <c r="AC117" i="1"/>
  <c r="AE116" i="1"/>
  <c r="AH116" i="1" s="1"/>
  <c r="AD116" i="1"/>
  <c r="AG116" i="1" s="1"/>
  <c r="AF116" i="1"/>
  <c r="AI116" i="1" s="1"/>
  <c r="AM114" i="1"/>
  <c r="AN114" i="1"/>
  <c r="AL115" i="1"/>
  <c r="AL116" i="1" l="1"/>
  <c r="AC118" i="1"/>
  <c r="AF117" i="1"/>
  <c r="AI117" i="1" s="1"/>
  <c r="AE117" i="1"/>
  <c r="AH117" i="1" s="1"/>
  <c r="AD117" i="1"/>
  <c r="AG117" i="1" s="1"/>
  <c r="AN115" i="1"/>
  <c r="AM115" i="1"/>
  <c r="AJ116" i="1"/>
  <c r="AK116" i="1"/>
  <c r="AN116" i="1" l="1"/>
  <c r="AM116" i="1"/>
  <c r="AL117" i="1"/>
  <c r="AC119" i="1"/>
  <c r="AD118" i="1"/>
  <c r="AG118" i="1" s="1"/>
  <c r="AF118" i="1"/>
  <c r="AI118" i="1" s="1"/>
  <c r="AE118" i="1"/>
  <c r="AH118" i="1" s="1"/>
  <c r="AJ117" i="1"/>
  <c r="AK117" i="1"/>
  <c r="AL118" i="1" l="1"/>
  <c r="AN117" i="1"/>
  <c r="AM117" i="1"/>
  <c r="AC120" i="1"/>
  <c r="AE119" i="1"/>
  <c r="AH119" i="1" s="1"/>
  <c r="AF119" i="1"/>
  <c r="AI119" i="1" s="1"/>
  <c r="AD119" i="1"/>
  <c r="AG119" i="1" s="1"/>
  <c r="AK118" i="1"/>
  <c r="AJ118" i="1"/>
  <c r="AM118" i="1" l="1"/>
  <c r="AN118" i="1"/>
  <c r="AC121" i="1"/>
  <c r="AE120" i="1"/>
  <c r="AH120" i="1" s="1"/>
  <c r="AL120" i="1" s="1"/>
  <c r="AF120" i="1"/>
  <c r="AI120" i="1" s="1"/>
  <c r="AD120" i="1"/>
  <c r="AG120" i="1" s="1"/>
  <c r="AJ119" i="1"/>
  <c r="AK119" i="1"/>
  <c r="AL119" i="1"/>
  <c r="AM119" i="1" l="1"/>
  <c r="AN119" i="1"/>
  <c r="AC122" i="1"/>
  <c r="AF121" i="1"/>
  <c r="AI121" i="1" s="1"/>
  <c r="AD121" i="1"/>
  <c r="AG121" i="1" s="1"/>
  <c r="AE121" i="1"/>
  <c r="AH121" i="1" s="1"/>
  <c r="AJ120" i="1"/>
  <c r="AK120" i="1"/>
  <c r="AN120" i="1" l="1"/>
  <c r="AM120" i="1"/>
  <c r="AC123" i="1"/>
  <c r="AE122" i="1"/>
  <c r="AH122" i="1" s="1"/>
  <c r="AL122" i="1" s="1"/>
  <c r="AF122" i="1"/>
  <c r="AI122" i="1" s="1"/>
  <c r="AD122" i="1"/>
  <c r="AG122" i="1" s="1"/>
  <c r="AL121" i="1"/>
  <c r="AJ121" i="1"/>
  <c r="AK121" i="1"/>
  <c r="AC124" i="1" l="1"/>
  <c r="AE123" i="1"/>
  <c r="AH123" i="1" s="1"/>
  <c r="AF123" i="1"/>
  <c r="AI123" i="1" s="1"/>
  <c r="AD123" i="1"/>
  <c r="AG123" i="1" s="1"/>
  <c r="AM121" i="1"/>
  <c r="AN121" i="1"/>
  <c r="AJ122" i="1"/>
  <c r="AK122" i="1"/>
  <c r="AL123" i="1" l="1"/>
  <c r="AJ123" i="1"/>
  <c r="AK123" i="1"/>
  <c r="AM122" i="1"/>
  <c r="AN122" i="1"/>
  <c r="AC125" i="1"/>
  <c r="AE124" i="1"/>
  <c r="AH124" i="1" s="1"/>
  <c r="AL124" i="1" s="1"/>
  <c r="AD124" i="1"/>
  <c r="AG124" i="1" s="1"/>
  <c r="AF124" i="1"/>
  <c r="AI124" i="1" s="1"/>
  <c r="AK124" i="1" l="1"/>
  <c r="AJ124" i="1"/>
  <c r="AM123" i="1"/>
  <c r="AN123" i="1"/>
  <c r="AC126" i="1"/>
  <c r="AF125" i="1"/>
  <c r="AI125" i="1" s="1"/>
  <c r="AD125" i="1"/>
  <c r="AG125" i="1" s="1"/>
  <c r="AE125" i="1"/>
  <c r="AH125" i="1" s="1"/>
  <c r="AL125" i="1" s="1"/>
  <c r="AJ125" i="1" l="1"/>
  <c r="AK125" i="1"/>
  <c r="AM124" i="1"/>
  <c r="AN124" i="1"/>
  <c r="AF126" i="1"/>
  <c r="AI126" i="1" s="1"/>
  <c r="AE126" i="1"/>
  <c r="AH126" i="1" s="1"/>
  <c r="AL126" i="1" s="1"/>
  <c r="AD126" i="1"/>
  <c r="AG126" i="1" s="1"/>
  <c r="AC127" i="1"/>
  <c r="AC128" i="1" l="1"/>
  <c r="AE127" i="1"/>
  <c r="AH127" i="1" s="1"/>
  <c r="AF127" i="1"/>
  <c r="AI127" i="1" s="1"/>
  <c r="AD127" i="1"/>
  <c r="AG127" i="1" s="1"/>
  <c r="AJ126" i="1"/>
  <c r="AK126" i="1"/>
  <c r="AN125" i="1"/>
  <c r="AM125" i="1"/>
  <c r="AK127" i="1" l="1"/>
  <c r="AJ127" i="1"/>
  <c r="AL127" i="1"/>
  <c r="AM126" i="1"/>
  <c r="AN126" i="1"/>
  <c r="AC129" i="1"/>
  <c r="AE128" i="1"/>
  <c r="AH128" i="1" s="1"/>
  <c r="AF128" i="1"/>
  <c r="AI128" i="1" s="1"/>
  <c r="AD128" i="1"/>
  <c r="AG128" i="1" s="1"/>
  <c r="AL128" i="1" l="1"/>
  <c r="AC130" i="1"/>
  <c r="AF129" i="1"/>
  <c r="AI129" i="1" s="1"/>
  <c r="AD129" i="1"/>
  <c r="AG129" i="1" s="1"/>
  <c r="AE129" i="1"/>
  <c r="AH129" i="1" s="1"/>
  <c r="AL129" i="1" s="1"/>
  <c r="AN127" i="1"/>
  <c r="AM127" i="1"/>
  <c r="AK128" i="1"/>
  <c r="AJ128" i="1"/>
  <c r="AM128" i="1" l="1"/>
  <c r="AN128" i="1"/>
  <c r="AK129" i="1"/>
  <c r="AJ129" i="1"/>
  <c r="AC131" i="1"/>
  <c r="AE130" i="1"/>
  <c r="AH130" i="1" s="1"/>
  <c r="AL130" i="1" s="1"/>
  <c r="AF130" i="1"/>
  <c r="AI130" i="1" s="1"/>
  <c r="AD130" i="1"/>
  <c r="AG130" i="1" s="1"/>
  <c r="AJ130" i="1" l="1"/>
  <c r="AK130" i="1"/>
  <c r="AM129" i="1"/>
  <c r="AN129" i="1"/>
  <c r="AC132" i="1"/>
  <c r="AF131" i="1"/>
  <c r="AI131" i="1" s="1"/>
  <c r="AD131" i="1"/>
  <c r="AG131" i="1" s="1"/>
  <c r="AE131" i="1"/>
  <c r="AH131" i="1" s="1"/>
  <c r="AL131" i="1" s="1"/>
  <c r="AK131" i="1" l="1"/>
  <c r="AJ131" i="1"/>
  <c r="AC133" i="1"/>
  <c r="AE132" i="1"/>
  <c r="AH132" i="1" s="1"/>
  <c r="AL132" i="1" s="1"/>
  <c r="AD132" i="1"/>
  <c r="AG132" i="1" s="1"/>
  <c r="AF132" i="1"/>
  <c r="AI132" i="1" s="1"/>
  <c r="AM130" i="1"/>
  <c r="AN130" i="1"/>
  <c r="AM131" i="1" l="1"/>
  <c r="AN131" i="1"/>
  <c r="AC134" i="1"/>
  <c r="AF133" i="1"/>
  <c r="AI133" i="1" s="1"/>
  <c r="AE133" i="1"/>
  <c r="AH133" i="1" s="1"/>
  <c r="AD133" i="1"/>
  <c r="AG133" i="1" s="1"/>
  <c r="AJ132" i="1"/>
  <c r="AK132" i="1"/>
  <c r="AM132" i="1" l="1"/>
  <c r="AN132" i="1"/>
  <c r="AC135" i="1"/>
  <c r="AE134" i="1"/>
  <c r="AH134" i="1" s="1"/>
  <c r="AL134" i="1" s="1"/>
  <c r="AF134" i="1"/>
  <c r="AI134" i="1" s="1"/>
  <c r="AD134" i="1"/>
  <c r="AG134" i="1" s="1"/>
  <c r="AK133" i="1"/>
  <c r="AJ133" i="1"/>
  <c r="AL133" i="1"/>
  <c r="AM133" i="1" l="1"/>
  <c r="AN133" i="1"/>
  <c r="AC136" i="1"/>
  <c r="AE135" i="1"/>
  <c r="AH135" i="1" s="1"/>
  <c r="AL135" i="1" s="1"/>
  <c r="AF135" i="1"/>
  <c r="AI135" i="1" s="1"/>
  <c r="AD135" i="1"/>
  <c r="AG135" i="1" s="1"/>
  <c r="AJ134" i="1"/>
  <c r="AK134" i="1"/>
  <c r="AM134" i="1" l="1"/>
  <c r="AN134" i="1"/>
  <c r="AE136" i="1"/>
  <c r="AH136" i="1" s="1"/>
  <c r="AF136" i="1"/>
  <c r="AI136" i="1" s="1"/>
  <c r="AD136" i="1"/>
  <c r="AG136" i="1" s="1"/>
  <c r="AC137" i="1"/>
  <c r="AJ135" i="1"/>
  <c r="AK135" i="1"/>
  <c r="AM135" i="1" l="1"/>
  <c r="AN135" i="1"/>
  <c r="AL136" i="1"/>
  <c r="AC138" i="1"/>
  <c r="AF137" i="1"/>
  <c r="AI137" i="1" s="1"/>
  <c r="AD137" i="1"/>
  <c r="AG137" i="1" s="1"/>
  <c r="AE137" i="1"/>
  <c r="AH137" i="1" s="1"/>
  <c r="AL137" i="1" s="1"/>
  <c r="AK136" i="1"/>
  <c r="AJ136" i="1"/>
  <c r="AE138" i="1" l="1"/>
  <c r="AH138" i="1" s="1"/>
  <c r="AD138" i="1"/>
  <c r="AG138" i="1" s="1"/>
  <c r="AF138" i="1"/>
  <c r="AI138" i="1" s="1"/>
  <c r="AJ137" i="1"/>
  <c r="AK137" i="1"/>
  <c r="AM136" i="1"/>
  <c r="AN136" i="1"/>
  <c r="AJ138" i="1" l="1"/>
  <c r="AK138" i="1"/>
  <c r="AN137" i="1"/>
  <c r="AM137" i="1"/>
  <c r="AL138" i="1"/>
  <c r="AM138" i="1" l="1"/>
  <c r="AN138" i="1"/>
</calcChain>
</file>

<file path=xl/sharedStrings.xml><?xml version="1.0" encoding="utf-8"?>
<sst xmlns="http://schemas.openxmlformats.org/spreadsheetml/2006/main" count="61" uniqueCount="26">
  <si>
    <t>raw</t>
    <phoneticPr fontId="2" type="noConversion"/>
  </si>
  <si>
    <t>difference</t>
    <phoneticPr fontId="2" type="noConversion"/>
  </si>
  <si>
    <t>inverse</t>
    <phoneticPr fontId="2" type="noConversion"/>
  </si>
  <si>
    <t>predicted</t>
    <phoneticPr fontId="2" type="noConversion"/>
  </si>
  <si>
    <t>293.1 K</t>
    <phoneticPr fontId="2" type="noConversion"/>
  </si>
  <si>
    <t>273.1 K</t>
    <phoneticPr fontId="2" type="noConversion"/>
  </si>
  <si>
    <t>253.1 K</t>
    <phoneticPr fontId="2" type="noConversion"/>
  </si>
  <si>
    <t>294.1 K</t>
    <phoneticPr fontId="2" type="noConversion"/>
  </si>
  <si>
    <t>274.1 K</t>
    <phoneticPr fontId="2" type="noConversion"/>
  </si>
  <si>
    <t>255.2 K</t>
    <phoneticPr fontId="2" type="noConversion"/>
  </si>
  <si>
    <t>293.15 &amp; 273.15</t>
    <phoneticPr fontId="2" type="noConversion"/>
  </si>
  <si>
    <t>293.15 &amp; 253.15</t>
    <phoneticPr fontId="2" type="noConversion"/>
  </si>
  <si>
    <t>273.15 &amp; 253.15</t>
    <phoneticPr fontId="2" type="noConversion"/>
  </si>
  <si>
    <t>AVERAGE</t>
    <phoneticPr fontId="2" type="noConversion"/>
  </si>
  <si>
    <t>STDEV</t>
    <phoneticPr fontId="2" type="noConversion"/>
  </si>
  <si>
    <t>P</t>
    <phoneticPr fontId="2" type="noConversion"/>
  </si>
  <si>
    <r>
      <t>N</t>
    </r>
    <r>
      <rPr>
        <vertAlign val="subscript"/>
        <sz val="11"/>
        <color theme="1"/>
        <rFont val="맑은 고딕"/>
        <family val="3"/>
        <charset val="129"/>
        <scheme val="minor"/>
      </rPr>
      <t>a</t>
    </r>
    <phoneticPr fontId="2" type="noConversion"/>
  </si>
  <si>
    <t>lnP</t>
    <phoneticPr fontId="2" type="noConversion"/>
  </si>
  <si>
    <t>Na0</t>
    <phoneticPr fontId="2" type="noConversion"/>
  </si>
  <si>
    <t>c</t>
    <phoneticPr fontId="2" type="noConversion"/>
  </si>
  <si>
    <t>d</t>
    <phoneticPr fontId="2" type="noConversion"/>
  </si>
  <si>
    <t>temperature (K)</t>
  </si>
  <si>
    <t>SUM</t>
    <phoneticPr fontId="2" type="noConversion"/>
  </si>
  <si>
    <t>toth fitting</t>
    <phoneticPr fontId="2" type="noConversion"/>
  </si>
  <si>
    <t>253.15 K</t>
    <phoneticPr fontId="2" type="noConversion"/>
  </si>
  <si>
    <t>J/K*mol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</si>
</sst>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2" fontId="4" fillId="0" borderId="1" xfId="0" applyNumberFormat="1" applyFont="1" applyBorder="1">
      <alignment vertical="center"/>
    </xf>
    <xf numFmtId="2" fontId="4" fillId="0" borderId="0" xfId="0" applyNumberFormat="1" applyFont="1">
      <alignment vertical="center"/>
    </xf>
    <xf numFmtId="0" fontId="1" fillId="2" borderId="0" xfId="0" applyFont="1" applyFill="1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Sheet1!$V$4:$V$45</c:f>
              <c:numCache>
                <c:formatCode>General</c:formatCode>
                <c:ptCount val="42"/>
                <c:pt idx="0">
                  <c:v>1.0320855984132709</c:v>
                </c:pt>
                <c:pt idx="1">
                  <c:v>1.6931727077113377</c:v>
                </c:pt>
                <c:pt idx="2">
                  <c:v>2.1393746978995898</c:v>
                </c:pt>
                <c:pt idx="3">
                  <c:v>6.173451170812533</c:v>
                </c:pt>
                <c:pt idx="4">
                  <c:v>11.767329740381529</c:v>
                </c:pt>
                <c:pt idx="5">
                  <c:v>16.840033708442281</c:v>
                </c:pt>
                <c:pt idx="6">
                  <c:v>21.982170502424626</c:v>
                </c:pt>
                <c:pt idx="7">
                  <c:v>26.632131311046635</c:v>
                </c:pt>
                <c:pt idx="8">
                  <c:v>30.871776077284164</c:v>
                </c:pt>
                <c:pt idx="9">
                  <c:v>34.962810726509112</c:v>
                </c:pt>
                <c:pt idx="10">
                  <c:v>38.642280903990098</c:v>
                </c:pt>
                <c:pt idx="11">
                  <c:v>42.027528832661488</c:v>
                </c:pt>
                <c:pt idx="12">
                  <c:v>45.487290405671246</c:v>
                </c:pt>
                <c:pt idx="13">
                  <c:v>48.349951630441254</c:v>
                </c:pt>
                <c:pt idx="14">
                  <c:v>51.057409908635023</c:v>
                </c:pt>
                <c:pt idx="15">
                  <c:v>53.566868982371638</c:v>
                </c:pt>
                <c:pt idx="16">
                  <c:v>55.725039750996579</c:v>
                </c:pt>
                <c:pt idx="17">
                  <c:v>57.727464482478325</c:v>
                </c:pt>
                <c:pt idx="18">
                  <c:v>59.502307939965924</c:v>
                </c:pt>
                <c:pt idx="19">
                  <c:v>61.175042374507271</c:v>
                </c:pt>
                <c:pt idx="20">
                  <c:v>62.693007050371811</c:v>
                </c:pt>
                <c:pt idx="21">
                  <c:v>64.0565330966988</c:v>
                </c:pt>
                <c:pt idx="22">
                  <c:v>65.380404250576419</c:v>
                </c:pt>
                <c:pt idx="23">
                  <c:v>66.528942436382948</c:v>
                </c:pt>
                <c:pt idx="24">
                  <c:v>67.603616084957366</c:v>
                </c:pt>
                <c:pt idx="25">
                  <c:v>68.553714278091007</c:v>
                </c:pt>
                <c:pt idx="26">
                  <c:v>69.492805675275036</c:v>
                </c:pt>
                <c:pt idx="27">
                  <c:v>70.365974059820829</c:v>
                </c:pt>
                <c:pt idx="28">
                  <c:v>71.101798964677499</c:v>
                </c:pt>
                <c:pt idx="29">
                  <c:v>71.826547966527514</c:v>
                </c:pt>
                <c:pt idx="30">
                  <c:v>72.446593861679332</c:v>
                </c:pt>
                <c:pt idx="31">
                  <c:v>73.03398621223964</c:v>
                </c:pt>
                <c:pt idx="32">
                  <c:v>73.605781104500366</c:v>
                </c:pt>
                <c:pt idx="33">
                  <c:v>74.11926916506043</c:v>
                </c:pt>
                <c:pt idx="34">
                  <c:v>74.644577887322498</c:v>
                </c:pt>
                <c:pt idx="35">
                  <c:v>75.085738796551894</c:v>
                </c:pt>
                <c:pt idx="36">
                  <c:v>75.484179244836199</c:v>
                </c:pt>
                <c:pt idx="37">
                  <c:v>75.888147420519417</c:v>
                </c:pt>
                <c:pt idx="38">
                  <c:v>76.272676072640976</c:v>
                </c:pt>
                <c:pt idx="39">
                  <c:v>76.602915981136206</c:v>
                </c:pt>
                <c:pt idx="40">
                  <c:v>76.926244040817423</c:v>
                </c:pt>
                <c:pt idx="41">
                  <c:v>77.242848564053915</c:v>
                </c:pt>
              </c:numCache>
            </c:numRef>
          </c:xVal>
          <c:yVal>
            <c:numRef>
              <c:f>Sheet1!$W$4:$W$45</c:f>
              <c:numCache>
                <c:formatCode>General</c:formatCode>
                <c:ptCount val="42"/>
                <c:pt idx="0">
                  <c:v>4.7728500000000004E-3</c:v>
                </c:pt>
                <c:pt idx="1">
                  <c:v>7.8317400000000002E-3</c:v>
                </c:pt>
                <c:pt idx="2">
                  <c:v>9.8976050000000003E-3</c:v>
                </c:pt>
                <c:pt idx="3">
                  <c:v>2.86614E-2</c:v>
                </c:pt>
                <c:pt idx="4">
                  <c:v>5.5161599999999998E-2</c:v>
                </c:pt>
                <c:pt idx="5">
                  <c:v>8.0007400000000006E-2</c:v>
                </c:pt>
                <c:pt idx="6">
                  <c:v>0.1063635</c:v>
                </c:pt>
                <c:pt idx="7">
                  <c:v>0.131576</c:v>
                </c:pt>
                <c:pt idx="8">
                  <c:v>0.15605449999999998</c:v>
                </c:pt>
                <c:pt idx="9">
                  <c:v>0.18139150000000001</c:v>
                </c:pt>
                <c:pt idx="10">
                  <c:v>0.205985</c:v>
                </c:pt>
                <c:pt idx="11">
                  <c:v>0.230488</c:v>
                </c:pt>
                <c:pt idx="12">
                  <c:v>0.25783449999999997</c:v>
                </c:pt>
                <c:pt idx="13">
                  <c:v>0.282634</c:v>
                </c:pt>
                <c:pt idx="14">
                  <c:v>0.30831799999999998</c:v>
                </c:pt>
                <c:pt idx="15">
                  <c:v>0.33448699999999998</c:v>
                </c:pt>
                <c:pt idx="16">
                  <c:v>0.35920350000000001</c:v>
                </c:pt>
                <c:pt idx="17">
                  <c:v>0.38434650000000004</c:v>
                </c:pt>
                <c:pt idx="18">
                  <c:v>0.4087635</c:v>
                </c:pt>
                <c:pt idx="19">
                  <c:v>0.43396699999999999</c:v>
                </c:pt>
                <c:pt idx="20">
                  <c:v>0.45902850000000001</c:v>
                </c:pt>
                <c:pt idx="21">
                  <c:v>0.48364700000000005</c:v>
                </c:pt>
                <c:pt idx="22">
                  <c:v>0.50980749999999997</c:v>
                </c:pt>
                <c:pt idx="23">
                  <c:v>0.53462699999999996</c:v>
                </c:pt>
                <c:pt idx="24">
                  <c:v>0.55995099999999998</c:v>
                </c:pt>
                <c:pt idx="25">
                  <c:v>0.58431300000000008</c:v>
                </c:pt>
                <c:pt idx="26">
                  <c:v>0.61051450000000007</c:v>
                </c:pt>
                <c:pt idx="27">
                  <c:v>0.63707999999999998</c:v>
                </c:pt>
                <c:pt idx="28">
                  <c:v>0.66137950000000001</c:v>
                </c:pt>
                <c:pt idx="29">
                  <c:v>0.68728900000000004</c:v>
                </c:pt>
                <c:pt idx="30">
                  <c:v>0.71123899999999995</c:v>
                </c:pt>
                <c:pt idx="31">
                  <c:v>0.73566149999999997</c:v>
                </c:pt>
                <c:pt idx="32">
                  <c:v>0.76128050000000003</c:v>
                </c:pt>
                <c:pt idx="33">
                  <c:v>0.78605100000000006</c:v>
                </c:pt>
                <c:pt idx="34">
                  <c:v>0.81335950000000001</c:v>
                </c:pt>
                <c:pt idx="35">
                  <c:v>0.83803749999999999</c:v>
                </c:pt>
                <c:pt idx="36">
                  <c:v>0.8618714999999999</c:v>
                </c:pt>
                <c:pt idx="37">
                  <c:v>0.88771949999999999</c:v>
                </c:pt>
                <c:pt idx="38">
                  <c:v>0.9140935</c:v>
                </c:pt>
                <c:pt idx="39">
                  <c:v>0.93829000000000007</c:v>
                </c:pt>
                <c:pt idx="40">
                  <c:v>0.96352799999999994</c:v>
                </c:pt>
                <c:pt idx="41">
                  <c:v>0.98989700000000003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8D-40A4-9E33-B4A6AC339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663384"/>
        <c:axId val="642662728"/>
      </c:scatterChart>
      <c:valAx>
        <c:axId val="64266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2662728"/>
        <c:crosses val="autoZero"/>
        <c:crossBetween val="midCat"/>
      </c:valAx>
      <c:valAx>
        <c:axId val="64266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266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Sheet1!$X$4:$X$45</c:f>
              <c:numCache>
                <c:formatCode>General</c:formatCode>
                <c:ptCount val="42"/>
                <c:pt idx="0">
                  <c:v>3.5791886544490432</c:v>
                </c:pt>
                <c:pt idx="1">
                  <c:v>6.2296712143357311</c:v>
                </c:pt>
                <c:pt idx="2">
                  <c:v>8.0508661256478575</c:v>
                </c:pt>
                <c:pt idx="3">
                  <c:v>21.184019545022291</c:v>
                </c:pt>
                <c:pt idx="4">
                  <c:v>37.192472286054738</c:v>
                </c:pt>
                <c:pt idx="5">
                  <c:v>50.131223596031042</c:v>
                </c:pt>
                <c:pt idx="6">
                  <c:v>61.437553752278198</c:v>
                </c:pt>
                <c:pt idx="7">
                  <c:v>71.357686448097354</c:v>
                </c:pt>
                <c:pt idx="8">
                  <c:v>79.819059238184153</c:v>
                </c:pt>
                <c:pt idx="9">
                  <c:v>87.592481657363734</c:v>
                </c:pt>
                <c:pt idx="10">
                  <c:v>94.420161687172225</c:v>
                </c:pt>
                <c:pt idx="11">
                  <c:v>100.47680595454867</c:v>
                </c:pt>
                <c:pt idx="12">
                  <c:v>106.186540490978</c:v>
                </c:pt>
                <c:pt idx="13">
                  <c:v>110.88783411667266</c:v>
                </c:pt>
                <c:pt idx="14">
                  <c:v>115.59307850083927</c:v>
                </c:pt>
                <c:pt idx="15">
                  <c:v>119.68201505076743</c:v>
                </c:pt>
                <c:pt idx="16">
                  <c:v>123.42807599134717</c:v>
                </c:pt>
                <c:pt idx="17">
                  <c:v>127.14632780382864</c:v>
                </c:pt>
                <c:pt idx="18">
                  <c:v>130.2584940548463</c:v>
                </c:pt>
                <c:pt idx="19">
                  <c:v>133.38341043057119</c:v>
                </c:pt>
                <c:pt idx="20">
                  <c:v>136.21450091736054</c:v>
                </c:pt>
                <c:pt idx="21">
                  <c:v>138.75566551890475</c:v>
                </c:pt>
                <c:pt idx="22">
                  <c:v>141.50152714249899</c:v>
                </c:pt>
                <c:pt idx="23">
                  <c:v>143.85145600542728</c:v>
                </c:pt>
                <c:pt idx="24">
                  <c:v>145.96614924843269</c:v>
                </c:pt>
                <c:pt idx="25">
                  <c:v>147.94382093637509</c:v>
                </c:pt>
                <c:pt idx="26">
                  <c:v>150.05087244159651</c:v>
                </c:pt>
                <c:pt idx="27">
                  <c:v>151.84308338727007</c:v>
                </c:pt>
                <c:pt idx="28">
                  <c:v>153.56471204272844</c:v>
                </c:pt>
                <c:pt idx="29">
                  <c:v>155.3602835327024</c:v>
                </c:pt>
                <c:pt idx="30">
                  <c:v>156.85268288240317</c:v>
                </c:pt>
                <c:pt idx="31">
                  <c:v>158.37735735610283</c:v>
                </c:pt>
                <c:pt idx="32">
                  <c:v>159.82534617495406</c:v>
                </c:pt>
                <c:pt idx="33">
                  <c:v>161.23910427850527</c:v>
                </c:pt>
                <c:pt idx="34">
                  <c:v>162.47827492012115</c:v>
                </c:pt>
                <c:pt idx="35">
                  <c:v>163.86984950891517</c:v>
                </c:pt>
                <c:pt idx="36">
                  <c:v>165.02793242036833</c:v>
                </c:pt>
                <c:pt idx="37">
                  <c:v>166.24369222444133</c:v>
                </c:pt>
                <c:pt idx="38">
                  <c:v>167.29109936180245</c:v>
                </c:pt>
                <c:pt idx="39">
                  <c:v>168.3648918622965</c:v>
                </c:pt>
                <c:pt idx="40">
                  <c:v>169.38132700657556</c:v>
                </c:pt>
                <c:pt idx="41">
                  <c:v>170.33219490237008</c:v>
                </c:pt>
              </c:numCache>
            </c:numRef>
          </c:xVal>
          <c:yVal>
            <c:numRef>
              <c:f>Sheet1!$Y$4:$Y$45</c:f>
              <c:numCache>
                <c:formatCode>General</c:formatCode>
                <c:ptCount val="42"/>
                <c:pt idx="0">
                  <c:v>4.2168149999999996E-3</c:v>
                </c:pt>
                <c:pt idx="1">
                  <c:v>7.4575750000000001E-3</c:v>
                </c:pt>
                <c:pt idx="2">
                  <c:v>9.7425049999999985E-3</c:v>
                </c:pt>
                <c:pt idx="3">
                  <c:v>2.7699950000000001E-2</c:v>
                </c:pt>
                <c:pt idx="4">
                  <c:v>5.3609850000000001E-2</c:v>
                </c:pt>
                <c:pt idx="5">
                  <c:v>7.8533249999999999E-2</c:v>
                </c:pt>
                <c:pt idx="6">
                  <c:v>0.103954</c:v>
                </c:pt>
                <c:pt idx="7">
                  <c:v>0.12969700000000001</c:v>
                </c:pt>
                <c:pt idx="8">
                  <c:v>0.15473399999999998</c:v>
                </c:pt>
                <c:pt idx="9">
                  <c:v>0.18073</c:v>
                </c:pt>
                <c:pt idx="10">
                  <c:v>0.20636549999999998</c:v>
                </c:pt>
                <c:pt idx="11">
                  <c:v>0.23168050000000001</c:v>
                </c:pt>
                <c:pt idx="12">
                  <c:v>0.25812550000000001</c:v>
                </c:pt>
                <c:pt idx="13">
                  <c:v>0.28206399999999998</c:v>
                </c:pt>
                <c:pt idx="14">
                  <c:v>0.30826350000000002</c:v>
                </c:pt>
                <c:pt idx="15">
                  <c:v>0.33309699999999998</c:v>
                </c:pt>
                <c:pt idx="16">
                  <c:v>0.35775299999999999</c:v>
                </c:pt>
                <c:pt idx="17">
                  <c:v>0.38425100000000001</c:v>
                </c:pt>
                <c:pt idx="18">
                  <c:v>0.408163</c:v>
                </c:pt>
                <c:pt idx="19">
                  <c:v>0.433944</c:v>
                </c:pt>
                <c:pt idx="20">
                  <c:v>0.45899800000000002</c:v>
                </c:pt>
                <c:pt idx="21">
                  <c:v>0.48300299999999996</c:v>
                </c:pt>
                <c:pt idx="22">
                  <c:v>0.51072000000000006</c:v>
                </c:pt>
                <c:pt idx="23">
                  <c:v>0.536053</c:v>
                </c:pt>
                <c:pt idx="24">
                  <c:v>0.56024399999999996</c:v>
                </c:pt>
                <c:pt idx="25">
                  <c:v>0.58416800000000002</c:v>
                </c:pt>
                <c:pt idx="26">
                  <c:v>0.61116100000000007</c:v>
                </c:pt>
                <c:pt idx="27">
                  <c:v>0.6354455</c:v>
                </c:pt>
                <c:pt idx="28">
                  <c:v>0.66001599999999994</c:v>
                </c:pt>
                <c:pt idx="29">
                  <c:v>0.68704349999999992</c:v>
                </c:pt>
                <c:pt idx="30">
                  <c:v>0.71068149999999997</c:v>
                </c:pt>
                <c:pt idx="31">
                  <c:v>0.73601549999999993</c:v>
                </c:pt>
                <c:pt idx="32">
                  <c:v>0.76126450000000001</c:v>
                </c:pt>
                <c:pt idx="33">
                  <c:v>0.78711599999999993</c:v>
                </c:pt>
                <c:pt idx="34">
                  <c:v>0.81081749999999997</c:v>
                </c:pt>
                <c:pt idx="35">
                  <c:v>0.83867650000000005</c:v>
                </c:pt>
                <c:pt idx="36">
                  <c:v>0.86293050000000004</c:v>
                </c:pt>
                <c:pt idx="37">
                  <c:v>0.88950899999999999</c:v>
                </c:pt>
                <c:pt idx="38">
                  <c:v>0.91338200000000003</c:v>
                </c:pt>
                <c:pt idx="39">
                  <c:v>0.93885200000000002</c:v>
                </c:pt>
                <c:pt idx="40">
                  <c:v>0.96394599999999997</c:v>
                </c:pt>
                <c:pt idx="41">
                  <c:v>0.98833949999999993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1-47C4-8D6C-29E142187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913936"/>
        <c:axId val="637912296"/>
      </c:scatterChart>
      <c:valAx>
        <c:axId val="63791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7912296"/>
        <c:crosses val="autoZero"/>
        <c:crossBetween val="midCat"/>
      </c:valAx>
      <c:valAx>
        <c:axId val="63791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791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Sheet1!$Z$4:$Z$45</c:f>
              <c:numCache>
                <c:formatCode>General</c:formatCode>
                <c:ptCount val="42"/>
                <c:pt idx="0">
                  <c:v>7.5367504243880212</c:v>
                </c:pt>
                <c:pt idx="1">
                  <c:v>13.70488080524354</c:v>
                </c:pt>
                <c:pt idx="2">
                  <c:v>17.976581194237742</c:v>
                </c:pt>
                <c:pt idx="3">
                  <c:v>42.736553561973544</c:v>
                </c:pt>
                <c:pt idx="4">
                  <c:v>68.307043084093877</c:v>
                </c:pt>
                <c:pt idx="5">
                  <c:v>88.689073146358012</c:v>
                </c:pt>
                <c:pt idx="6">
                  <c:v>105.00616307446842</c:v>
                </c:pt>
                <c:pt idx="7">
                  <c:v>117.32981271110349</c:v>
                </c:pt>
                <c:pt idx="8">
                  <c:v>128.78364399674822</c:v>
                </c:pt>
                <c:pt idx="9">
                  <c:v>137.67481922612694</c:v>
                </c:pt>
                <c:pt idx="10">
                  <c:v>145.79068245118438</c:v>
                </c:pt>
                <c:pt idx="11">
                  <c:v>153.13527715580861</c:v>
                </c:pt>
                <c:pt idx="12">
                  <c:v>159.9894678037455</c:v>
                </c:pt>
                <c:pt idx="13">
                  <c:v>165.87273282083171</c:v>
                </c:pt>
                <c:pt idx="14">
                  <c:v>171.21964651148161</c:v>
                </c:pt>
                <c:pt idx="15">
                  <c:v>175.98222509037973</c:v>
                </c:pt>
                <c:pt idx="16">
                  <c:v>180.43722242548969</c:v>
                </c:pt>
                <c:pt idx="17">
                  <c:v>184.42665658606418</c:v>
                </c:pt>
                <c:pt idx="18">
                  <c:v>188.22697257765094</c:v>
                </c:pt>
                <c:pt idx="19">
                  <c:v>191.95189305258873</c:v>
                </c:pt>
                <c:pt idx="20">
                  <c:v>195.15602522224589</c:v>
                </c:pt>
                <c:pt idx="21">
                  <c:v>198.3348417628234</c:v>
                </c:pt>
                <c:pt idx="22">
                  <c:v>201.04169656492232</c:v>
                </c:pt>
                <c:pt idx="23">
                  <c:v>203.84172139517767</c:v>
                </c:pt>
                <c:pt idx="24">
                  <c:v>206.31001552796485</c:v>
                </c:pt>
                <c:pt idx="25">
                  <c:v>208.86740478388521</c:v>
                </c:pt>
                <c:pt idx="26">
                  <c:v>211.2827153545193</c:v>
                </c:pt>
                <c:pt idx="27">
                  <c:v>213.33942226381771</c:v>
                </c:pt>
                <c:pt idx="28">
                  <c:v>215.48173454531045</c:v>
                </c:pt>
                <c:pt idx="29">
                  <c:v>217.44827316089254</c:v>
                </c:pt>
                <c:pt idx="30">
                  <c:v>219.3142376557538</c:v>
                </c:pt>
                <c:pt idx="31">
                  <c:v>221.06478852254887</c:v>
                </c:pt>
                <c:pt idx="32">
                  <c:v>222.96902556735563</c:v>
                </c:pt>
                <c:pt idx="33">
                  <c:v>224.55658529424505</c:v>
                </c:pt>
                <c:pt idx="34">
                  <c:v>226.0822114836769</c:v>
                </c:pt>
                <c:pt idx="35">
                  <c:v>227.67187694356568</c:v>
                </c:pt>
                <c:pt idx="36">
                  <c:v>229.11506708367099</c:v>
                </c:pt>
                <c:pt idx="37">
                  <c:v>230.54695957357237</c:v>
                </c:pt>
                <c:pt idx="38">
                  <c:v>231.89642104626279</c:v>
                </c:pt>
                <c:pt idx="39">
                  <c:v>233.18182136844055</c:v>
                </c:pt>
                <c:pt idx="40">
                  <c:v>234.45455195324365</c:v>
                </c:pt>
                <c:pt idx="41">
                  <c:v>235.70298153436818</c:v>
                </c:pt>
              </c:numCache>
            </c:numRef>
          </c:xVal>
          <c:yVal>
            <c:numRef>
              <c:f>Sheet1!$AA$4:$AA$45</c:f>
              <c:numCache>
                <c:formatCode>General</c:formatCode>
                <c:ptCount val="42"/>
                <c:pt idx="0">
                  <c:v>3.588145E-3</c:v>
                </c:pt>
                <c:pt idx="1">
                  <c:v>6.9042249999999999E-3</c:v>
                </c:pt>
                <c:pt idx="2">
                  <c:v>9.3873350000000001E-3</c:v>
                </c:pt>
                <c:pt idx="3">
                  <c:v>2.6949899999999999E-2</c:v>
                </c:pt>
                <c:pt idx="4">
                  <c:v>5.1860150000000001E-2</c:v>
                </c:pt>
                <c:pt idx="5">
                  <c:v>7.8279600000000005E-2</c:v>
                </c:pt>
                <c:pt idx="6">
                  <c:v>0.1050365</c:v>
                </c:pt>
                <c:pt idx="7">
                  <c:v>0.12949150000000001</c:v>
                </c:pt>
                <c:pt idx="8">
                  <c:v>0.15631</c:v>
                </c:pt>
                <c:pt idx="9">
                  <c:v>0.18042</c:v>
                </c:pt>
                <c:pt idx="10">
                  <c:v>0.205424</c:v>
                </c:pt>
                <c:pt idx="11">
                  <c:v>0.23094100000000001</c:v>
                </c:pt>
                <c:pt idx="12">
                  <c:v>0.257637</c:v>
                </c:pt>
                <c:pt idx="13">
                  <c:v>0.283111</c:v>
                </c:pt>
                <c:pt idx="14">
                  <c:v>0.30860599999999999</c:v>
                </c:pt>
                <c:pt idx="15">
                  <c:v>0.33343800000000001</c:v>
                </c:pt>
                <c:pt idx="16">
                  <c:v>0.35869799999999996</c:v>
                </c:pt>
                <c:pt idx="17">
                  <c:v>0.38317449999999997</c:v>
                </c:pt>
                <c:pt idx="18">
                  <c:v>0.40829850000000001</c:v>
                </c:pt>
                <c:pt idx="19">
                  <c:v>0.43481500000000001</c:v>
                </c:pt>
                <c:pt idx="20">
                  <c:v>0.4592715</c:v>
                </c:pt>
                <c:pt idx="21">
                  <c:v>0.48518549999999999</c:v>
                </c:pt>
                <c:pt idx="22">
                  <c:v>0.50866299999999998</c:v>
                </c:pt>
                <c:pt idx="23">
                  <c:v>0.53443249999999998</c:v>
                </c:pt>
                <c:pt idx="24">
                  <c:v>0.55850200000000005</c:v>
                </c:pt>
                <c:pt idx="25">
                  <c:v>0.58488650000000009</c:v>
                </c:pt>
                <c:pt idx="26">
                  <c:v>0.61126349999999996</c:v>
                </c:pt>
                <c:pt idx="27">
                  <c:v>0.63492599999999999</c:v>
                </c:pt>
                <c:pt idx="28">
                  <c:v>0.66083449999999999</c:v>
                </c:pt>
                <c:pt idx="29">
                  <c:v>0.68582849999999995</c:v>
                </c:pt>
                <c:pt idx="30">
                  <c:v>0.71068949999999997</c:v>
                </c:pt>
                <c:pt idx="31">
                  <c:v>0.73509249999999993</c:v>
                </c:pt>
                <c:pt idx="32">
                  <c:v>0.76290250000000004</c:v>
                </c:pt>
                <c:pt idx="33">
                  <c:v>0.78715849999999998</c:v>
                </c:pt>
                <c:pt idx="34">
                  <c:v>0.811442</c:v>
                </c:pt>
                <c:pt idx="35">
                  <c:v>0.83781949999999994</c:v>
                </c:pt>
                <c:pt idx="36">
                  <c:v>0.86277099999999995</c:v>
                </c:pt>
                <c:pt idx="37">
                  <c:v>0.88852599999999993</c:v>
                </c:pt>
                <c:pt idx="38">
                  <c:v>0.91375899999999999</c:v>
                </c:pt>
                <c:pt idx="39">
                  <c:v>0.93870750000000003</c:v>
                </c:pt>
                <c:pt idx="40">
                  <c:v>0.96433400000000002</c:v>
                </c:pt>
                <c:pt idx="41">
                  <c:v>0.99041050000000008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93-47B7-B1B8-FB1304584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905736"/>
        <c:axId val="637906064"/>
      </c:scatterChart>
      <c:valAx>
        <c:axId val="637905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7906064"/>
        <c:crosses val="autoZero"/>
        <c:crossBetween val="midCat"/>
      </c:valAx>
      <c:valAx>
        <c:axId val="6379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7905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47</xdr:row>
      <xdr:rowOff>114300</xdr:rowOff>
    </xdr:from>
    <xdr:to>
      <xdr:col>10</xdr:col>
      <xdr:colOff>429531</xdr:colOff>
      <xdr:row>51</xdr:row>
      <xdr:rowOff>65099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직사각형 1">
              <a:extLst>
                <a:ext uri="{FF2B5EF4-FFF2-40B4-BE49-F238E27FC236}">
                  <a16:creationId xmlns:a16="http://schemas.microsoft.com/office/drawing/2014/main" id="{890ABBFA-0F1A-4D2A-9EDF-06FABA147E86}"/>
                </a:ext>
              </a:extLst>
            </xdr:cNvPr>
            <xdr:cNvSpPr/>
          </xdr:nvSpPr>
          <xdr:spPr>
            <a:xfrm>
              <a:off x="4219575" y="9982200"/>
              <a:ext cx="3067956" cy="78899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ko-KR" altLang="en-US">
                        <a:latin typeface="Cambria Math" panose="02040503050406030204" pitchFamily="18" charset="0"/>
                      </a:rPr>
                      <m:t>N</m:t>
                    </m:r>
                    <m:r>
                      <m:rPr>
                        <m:sty m:val="p"/>
                      </m:rPr>
                      <a:rPr lang="ko-KR" altLang="en-US" baseline="-25000">
                        <a:latin typeface="Cambria Math" panose="02040503050406030204" pitchFamily="18" charset="0"/>
                      </a:rPr>
                      <m:t>a</m:t>
                    </m:r>
                    <m:r>
                      <a:rPr lang="ko-KR" altLang="en-US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ko-KR" altLang="en-US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ko-KR" altLang="en-US">
                            <a:latin typeface="Cambria Math" panose="02040503050406030204" pitchFamily="18" charset="0"/>
                          </a:rPr>
                          <m:t>N</m:t>
                        </m:r>
                      </m:e>
                      <m:sub>
                        <m:r>
                          <a:rPr lang="ko-KR" altLang="en-US" i="1" baseline="-25000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ko-KR" altLang="en-US" baseline="-25000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ko-KR" altLang="en-US">
                        <a:latin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ko-KR" alt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ko-KR" altLang="en-US">
                            <a:latin typeface="Cambria Math" panose="02040503050406030204" pitchFamily="18" charset="0"/>
                          </a:rPr>
                          <m:t>×</m:t>
                        </m:r>
                        <m:r>
                          <a:rPr lang="ko-KR" altLang="en-US" i="1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sSup>
                          <m:sSupPr>
                            <m:ctrlPr>
                              <a:rPr lang="ko-KR" altLang="en-US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ko-KR" altLang="en-US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ko-KR" altLang="en-US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sSup>
                                  <m:sSupPr>
                                    <m:ctrlPr>
                                      <a:rPr lang="ko-KR" altLang="en-US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ko-KR" altLang="en-US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ko-KR" altLang="en-US" i="1">
                                            <a:latin typeface="Cambria Math" panose="02040503050406030204" pitchFamily="18" charset="0"/>
                                          </a:rPr>
                                          <m:t>𝑐</m:t>
                                        </m:r>
                                        <m:r>
                                          <a:rPr lang="ko-KR" altLang="en-US">
                                            <a:latin typeface="Cambria Math" panose="02040503050406030204" pitchFamily="18" charset="0"/>
                                          </a:rPr>
                                          <m:t>×</m:t>
                                        </m:r>
                                        <m:r>
                                          <a:rPr lang="ko-KR" altLang="en-US" i="1">
                                            <a:latin typeface="Cambria Math" panose="02040503050406030204" pitchFamily="18" charset="0"/>
                                          </a:rPr>
                                          <m:t>𝑃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ko-KR" altLang="en-US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sup>
                                </m:sSup>
                              </m:e>
                            </m:d>
                          </m:e>
                          <m:sup>
                            <m:d>
                              <m:dPr>
                                <m:ctrlPr>
                                  <a:rPr lang="ko-KR" altLang="en-US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ko-KR" altLang="en-US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ko-KR" altLang="en-US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ko-KR" altLang="en-US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den>
                                </m:f>
                              </m:e>
                            </m:d>
                          </m:sup>
                        </m:sSup>
                      </m:den>
                    </m:f>
                  </m:oMath>
                </m:oMathPara>
              </a14:m>
              <a:endParaRPr lang="ko-KR" altLang="en-US"/>
            </a:p>
          </xdr:txBody>
        </xdr:sp>
      </mc:Choice>
      <mc:Fallback xmlns="">
        <xdr:sp macro="" textlink="">
          <xdr:nvSpPr>
            <xdr:cNvPr id="2" name="직사각형 1">
              <a:extLst>
                <a:ext uri="{FF2B5EF4-FFF2-40B4-BE49-F238E27FC236}">
                  <a16:creationId xmlns:a16="http://schemas.microsoft.com/office/drawing/2014/main" id="{890ABBFA-0F1A-4D2A-9EDF-06FABA147E86}"/>
                </a:ext>
              </a:extLst>
            </xdr:cNvPr>
            <xdr:cNvSpPr/>
          </xdr:nvSpPr>
          <xdr:spPr>
            <a:xfrm>
              <a:off x="4219575" y="9982200"/>
              <a:ext cx="3067956" cy="78899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ko-KR" altLang="en-US" i="0">
                  <a:latin typeface="Cambria Math" panose="02040503050406030204" pitchFamily="18" charset="0"/>
                </a:rPr>
                <a:t>N</a:t>
              </a:r>
              <a:r>
                <a:rPr lang="ko-KR" altLang="en-US" i="0" baseline="-25000">
                  <a:latin typeface="Cambria Math" panose="02040503050406030204" pitchFamily="18" charset="0"/>
                </a:rPr>
                <a:t>a</a:t>
              </a:r>
              <a:r>
                <a:rPr lang="ko-KR" altLang="en-US" i="0">
                  <a:latin typeface="Cambria Math" panose="02040503050406030204" pitchFamily="18" charset="0"/>
                </a:rPr>
                <a:t>=N_</a:t>
              </a:r>
              <a:r>
                <a:rPr lang="ko-KR" altLang="en-US" i="0" baseline="-25000">
                  <a:latin typeface="Cambria Math" panose="02040503050406030204" pitchFamily="18" charset="0"/>
                </a:rPr>
                <a:t>𝑎0</a:t>
              </a:r>
              <a:r>
                <a:rPr lang="ko-KR" altLang="en-US" i="0">
                  <a:latin typeface="Cambria Math" panose="02040503050406030204" pitchFamily="18" charset="0"/>
                </a:rPr>
                <a:t>×(𝑐×𝑃)/(1+(𝑐×𝑃)^𝑑 )^((1/𝑑) ) </a:t>
              </a:r>
              <a:endParaRPr lang="ko-KR" altLang="en-US"/>
            </a:p>
          </xdr:txBody>
        </xdr:sp>
      </mc:Fallback>
    </mc:AlternateContent>
    <xdr:clientData/>
  </xdr:twoCellAnchor>
  <xdr:twoCellAnchor>
    <xdr:from>
      <xdr:col>40</xdr:col>
      <xdr:colOff>207065</xdr:colOff>
      <xdr:row>2</xdr:row>
      <xdr:rowOff>198783</xdr:rowOff>
    </xdr:from>
    <xdr:to>
      <xdr:col>44</xdr:col>
      <xdr:colOff>242232</xdr:colOff>
      <xdr:row>5</xdr:row>
      <xdr:rowOff>171370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6EC291D5-BFC4-4A8C-AA8A-DB6E2F14630B}"/>
                </a:ext>
              </a:extLst>
            </xdr:cNvPr>
            <xdr:cNvSpPr/>
          </xdr:nvSpPr>
          <xdr:spPr>
            <a:xfrm>
              <a:off x="28028348" y="612913"/>
              <a:ext cx="2784993" cy="61863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ko-KR" altLang="en-US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ko-KR" altLang="en-US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ko-KR" altLang="en-US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ko-KR" altLang="en-US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ko-KR" altLang="en-US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  <m:r>
                                  <a:rPr lang="ko-KR" altLang="en-US" baseline="-25000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ko-KR" altLang="en-US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  <m:r>
                                  <a:rPr lang="ko-KR" altLang="en-US" baseline="-25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ko-KR" altLang="en-US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ko-KR" altLang="en-US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i="1">
                            <a:latin typeface="Cambria Math" panose="02040503050406030204" pitchFamily="18" charset="0"/>
                          </a:rPr>
                          <m:t>𝑄</m:t>
                        </m:r>
                        <m:r>
                          <a:rPr lang="ko-KR" altLang="en-US" i="1" baseline="-25000">
                            <a:latin typeface="Cambria Math" panose="02040503050406030204" pitchFamily="18" charset="0"/>
                          </a:rPr>
                          <m:t>𝑠𝑡</m:t>
                        </m:r>
                      </m:num>
                      <m:den>
                        <m:r>
                          <a:rPr lang="ko-KR" altLang="en-US" i="1">
                            <a:latin typeface="Cambria Math" panose="02040503050406030204" pitchFamily="18" charset="0"/>
                          </a:rPr>
                          <m:t>𝑅</m:t>
                        </m:r>
                      </m:den>
                    </m:f>
                    <m:r>
                      <a:rPr lang="ko-KR" altLang="en-US">
                        <a:latin typeface="Cambria Math" panose="02040503050406030204" pitchFamily="18" charset="0"/>
                      </a:rPr>
                      <m:t>× </m:t>
                    </m:r>
                    <m:d>
                      <m:dPr>
                        <m:ctrlPr>
                          <a:rPr lang="ko-KR" altLang="en-US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ko-KR" altLang="en-US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ko-KR" altLang="en-US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ko-KR" altLang="en-US" baseline="-25000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ko-KR" altLang="en-US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ko-KR" altLang="en-US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ko-KR" altLang="en-US" baseline="-25000">
                                <a:latin typeface="Cambria Math" panose="02040503050406030204" pitchFamily="18" charset="0"/>
                              </a:rPr>
                              <m:t>2</m:t>
                            </m:r>
                          </m:num>
                          <m:den>
                            <m:r>
                              <a:rPr lang="ko-KR" altLang="en-US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ko-KR" altLang="en-US" baseline="-25000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ko-KR" altLang="en-US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ko-KR" altLang="en-US" baseline="-25000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ko-KR" altLang="en-US"/>
            </a:p>
          </xdr:txBody>
        </xdr:sp>
      </mc:Choice>
      <mc:Fallback xmlns=""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6EC291D5-BFC4-4A8C-AA8A-DB6E2F14630B}"/>
                </a:ext>
              </a:extLst>
            </xdr:cNvPr>
            <xdr:cNvSpPr/>
          </xdr:nvSpPr>
          <xdr:spPr>
            <a:xfrm>
              <a:off x="28028348" y="612913"/>
              <a:ext cx="2784993" cy="61863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ko-KR" altLang="en-US" i="0">
                  <a:latin typeface="Cambria Math" panose="02040503050406030204" pitchFamily="18" charset="0"/>
                </a:rPr>
                <a:t>ln⁡(𝑃</a:t>
              </a:r>
              <a:r>
                <a:rPr lang="ko-KR" altLang="en-US" i="0" baseline="-25000">
                  <a:latin typeface="Cambria Math" panose="02040503050406030204" pitchFamily="18" charset="0"/>
                </a:rPr>
                <a:t>1/</a:t>
              </a:r>
              <a:r>
                <a:rPr lang="ko-KR" altLang="en-US" i="0">
                  <a:latin typeface="Cambria Math" panose="02040503050406030204" pitchFamily="18" charset="0"/>
                </a:rPr>
                <a:t>𝑃</a:t>
              </a:r>
              <a:r>
                <a:rPr lang="ko-KR" altLang="en-US" i="0" baseline="-25000">
                  <a:latin typeface="Cambria Math" panose="02040503050406030204" pitchFamily="18" charset="0"/>
                </a:rPr>
                <a:t>2)</a:t>
              </a:r>
              <a:r>
                <a:rPr lang="ko-KR" altLang="en-US" i="0">
                  <a:latin typeface="Cambria Math" panose="02040503050406030204" pitchFamily="18" charset="0"/>
                </a:rPr>
                <a:t>=𝑄</a:t>
              </a:r>
              <a:r>
                <a:rPr lang="ko-KR" altLang="en-US" i="0" baseline="-25000">
                  <a:latin typeface="Cambria Math" panose="02040503050406030204" pitchFamily="18" charset="0"/>
                </a:rPr>
                <a:t>𝑠𝑡/</a:t>
              </a:r>
              <a:r>
                <a:rPr lang="ko-KR" altLang="en-US" i="0">
                  <a:latin typeface="Cambria Math" panose="02040503050406030204" pitchFamily="18" charset="0"/>
                </a:rPr>
                <a:t>𝑅× ((𝑇</a:t>
              </a:r>
              <a:r>
                <a:rPr lang="ko-KR" altLang="en-US" i="0" baseline="-25000">
                  <a:latin typeface="Cambria Math" panose="02040503050406030204" pitchFamily="18" charset="0"/>
                </a:rPr>
                <a:t>1</a:t>
              </a:r>
              <a:r>
                <a:rPr lang="ko-KR" altLang="en-US" i="0">
                  <a:latin typeface="Cambria Math" panose="02040503050406030204" pitchFamily="18" charset="0"/>
                </a:rPr>
                <a:t>−𝑇</a:t>
              </a:r>
              <a:r>
                <a:rPr lang="ko-KR" altLang="en-US" i="0" baseline="-25000">
                  <a:latin typeface="Cambria Math" panose="02040503050406030204" pitchFamily="18" charset="0"/>
                </a:rPr>
                <a:t>2)/</a:t>
              </a:r>
              <a:r>
                <a:rPr lang="ko-KR" altLang="en-US" i="0">
                  <a:latin typeface="Cambria Math" panose="02040503050406030204" pitchFamily="18" charset="0"/>
                </a:rPr>
                <a:t>𝑇</a:t>
              </a:r>
              <a:r>
                <a:rPr lang="ko-KR" altLang="en-US" i="0" baseline="-25000">
                  <a:latin typeface="Cambria Math" panose="02040503050406030204" pitchFamily="18" charset="0"/>
                </a:rPr>
                <a:t>1</a:t>
              </a:r>
              <a:r>
                <a:rPr lang="ko-KR" altLang="en-US" i="0">
                  <a:latin typeface="Cambria Math" panose="02040503050406030204" pitchFamily="18" charset="0"/>
                </a:rPr>
                <a:t>𝑇</a:t>
              </a:r>
              <a:r>
                <a:rPr lang="ko-KR" altLang="en-US" i="0" baseline="-25000">
                  <a:latin typeface="Cambria Math" panose="02040503050406030204" pitchFamily="18" charset="0"/>
                </a:rPr>
                <a:t>2)</a:t>
              </a:r>
              <a:endParaRPr lang="ko-KR" altLang="en-US"/>
            </a:p>
          </xdr:txBody>
        </xdr:sp>
      </mc:Fallback>
    </mc:AlternateContent>
    <xdr:clientData/>
  </xdr:twoCellAnchor>
  <xdr:twoCellAnchor>
    <xdr:from>
      <xdr:col>19</xdr:col>
      <xdr:colOff>600635</xdr:colOff>
      <xdr:row>4</xdr:row>
      <xdr:rowOff>174812</xdr:rowOff>
    </xdr:from>
    <xdr:to>
      <xdr:col>26</xdr:col>
      <xdr:colOff>387723</xdr:colOff>
      <xdr:row>17</xdr:row>
      <xdr:rowOff>150159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73562E9-9EE7-4941-A2F0-283134DAE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674593</xdr:colOff>
      <xdr:row>10</xdr:row>
      <xdr:rowOff>191621</xdr:rowOff>
    </xdr:from>
    <xdr:to>
      <xdr:col>26</xdr:col>
      <xdr:colOff>461681</xdr:colOff>
      <xdr:row>23</xdr:row>
      <xdr:rowOff>166968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2D59FB6-6D69-4EEF-96B2-93D1C5F26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68599</xdr:colOff>
      <xdr:row>17</xdr:row>
      <xdr:rowOff>66432</xdr:rowOff>
    </xdr:from>
    <xdr:to>
      <xdr:col>26</xdr:col>
      <xdr:colOff>539246</xdr:colOff>
      <xdr:row>30</xdr:row>
      <xdr:rowOff>55421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29083ED6-CBA6-479D-9CFA-952EBB2F0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B79D-D2A1-475D-A4E2-7B9AEAA167FA}">
  <dimension ref="A1:AO138"/>
  <sheetViews>
    <sheetView tabSelected="1" topLeftCell="A2" zoomScaleNormal="100" workbookViewId="0">
      <selection activeCell="E45" sqref="E4:F45"/>
    </sheetView>
  </sheetViews>
  <sheetFormatPr defaultRowHeight="17" x14ac:dyDescent="0.45"/>
  <cols>
    <col min="2" max="2" width="11.83203125" bestFit="1" customWidth="1"/>
    <col min="36" max="36" width="11.25" customWidth="1"/>
    <col min="37" max="37" width="11" customWidth="1"/>
  </cols>
  <sheetData>
    <row r="1" spans="1:41" x14ac:dyDescent="0.45">
      <c r="A1" s="10" t="s">
        <v>0</v>
      </c>
      <c r="B1" s="10"/>
      <c r="C1" s="10"/>
      <c r="D1" s="10"/>
      <c r="E1" s="10"/>
      <c r="F1" s="10"/>
      <c r="H1" s="10" t="s">
        <v>23</v>
      </c>
      <c r="I1" s="10"/>
      <c r="J1" s="10"/>
      <c r="K1" s="10"/>
      <c r="L1" s="10"/>
      <c r="M1" s="10"/>
      <c r="O1" s="10" t="s">
        <v>1</v>
      </c>
      <c r="P1" s="10"/>
      <c r="Q1" s="10"/>
      <c r="R1" s="10"/>
      <c r="S1" s="10"/>
      <c r="T1" s="10"/>
      <c r="V1" s="10" t="s">
        <v>2</v>
      </c>
      <c r="W1" s="10"/>
      <c r="X1" s="10"/>
      <c r="Y1" s="10"/>
      <c r="Z1" s="10"/>
      <c r="AA1" s="10"/>
      <c r="AC1" t="s">
        <v>3</v>
      </c>
      <c r="AJ1" s="1"/>
    </row>
    <row r="2" spans="1:41" x14ac:dyDescent="0.45">
      <c r="A2" s="11" t="s">
        <v>4</v>
      </c>
      <c r="B2" s="10"/>
      <c r="C2" s="11" t="s">
        <v>5</v>
      </c>
      <c r="D2" s="10"/>
      <c r="E2" s="11" t="s">
        <v>6</v>
      </c>
      <c r="F2" s="10"/>
      <c r="H2" s="11" t="s">
        <v>7</v>
      </c>
      <c r="I2" s="10"/>
      <c r="J2" s="11" t="s">
        <v>8</v>
      </c>
      <c r="K2" s="10"/>
      <c r="L2" s="11" t="s">
        <v>9</v>
      </c>
      <c r="M2" s="10"/>
      <c r="O2" s="11" t="s">
        <v>4</v>
      </c>
      <c r="P2" s="10"/>
      <c r="Q2" s="11" t="s">
        <v>5</v>
      </c>
      <c r="R2" s="10"/>
      <c r="S2" s="11" t="s">
        <v>24</v>
      </c>
      <c r="T2" s="10"/>
      <c r="V2" s="11" t="s">
        <v>7</v>
      </c>
      <c r="W2" s="10"/>
      <c r="X2" s="11" t="s">
        <v>5</v>
      </c>
      <c r="Y2" s="10"/>
      <c r="Z2" s="11" t="s">
        <v>9</v>
      </c>
      <c r="AA2" s="10"/>
      <c r="AD2" t="s">
        <v>4</v>
      </c>
      <c r="AE2" t="s">
        <v>5</v>
      </c>
      <c r="AF2" t="s">
        <v>24</v>
      </c>
      <c r="AG2">
        <v>293.14999999999998</v>
      </c>
      <c r="AH2">
        <v>273.14999999999998</v>
      </c>
      <c r="AI2">
        <v>253.15</v>
      </c>
      <c r="AJ2" s="1" t="s">
        <v>10</v>
      </c>
      <c r="AK2" s="1" t="s">
        <v>11</v>
      </c>
      <c r="AL2" s="1" t="s">
        <v>12</v>
      </c>
      <c r="AM2" t="s">
        <v>13</v>
      </c>
      <c r="AN2" t="s">
        <v>14</v>
      </c>
    </row>
    <row r="3" spans="1:41" x14ac:dyDescent="0.45">
      <c r="A3" s="2" t="s">
        <v>15</v>
      </c>
      <c r="B3" s="2" t="s">
        <v>16</v>
      </c>
      <c r="C3" s="2" t="s">
        <v>15</v>
      </c>
      <c r="D3" s="2" t="s">
        <v>16</v>
      </c>
      <c r="E3" s="2" t="s">
        <v>15</v>
      </c>
      <c r="F3" s="2" t="s">
        <v>16</v>
      </c>
      <c r="H3" s="2" t="s">
        <v>15</v>
      </c>
      <c r="I3" s="2" t="s">
        <v>16</v>
      </c>
      <c r="J3" s="2" t="s">
        <v>15</v>
      </c>
      <c r="K3" s="2" t="s">
        <v>16</v>
      </c>
      <c r="L3" s="2" t="s">
        <v>15</v>
      </c>
      <c r="M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  <c r="AA3" s="2" t="s">
        <v>15</v>
      </c>
      <c r="AC3" s="2" t="s">
        <v>16</v>
      </c>
      <c r="AD3" s="10" t="s">
        <v>15</v>
      </c>
      <c r="AE3" s="10"/>
      <c r="AF3" s="10"/>
      <c r="AG3" s="10" t="s">
        <v>17</v>
      </c>
      <c r="AH3" s="10"/>
      <c r="AI3" s="10"/>
      <c r="AJ3" s="1">
        <f>(AG2-AH2)/(AG2*AH2)</f>
        <v>2.4976920544887764E-4</v>
      </c>
      <c r="AK3" s="1">
        <f>(AG2-AI2)/AG2/AI2</f>
        <v>5.3900421464239277E-4</v>
      </c>
      <c r="AL3" s="1">
        <f>(AH2-AI2)/AH2/AI2</f>
        <v>2.8923500919351514E-4</v>
      </c>
    </row>
    <row r="4" spans="1:41" x14ac:dyDescent="0.45">
      <c r="A4">
        <v>4.7728500000000004E-3</v>
      </c>
      <c r="B4">
        <v>1.0313960553373795</v>
      </c>
      <c r="C4">
        <v>4.2168149999999996E-3</v>
      </c>
      <c r="D4">
        <v>4.505763330953231</v>
      </c>
      <c r="E4">
        <v>3.588145E-3</v>
      </c>
      <c r="F4" s="7">
        <v>8.994017811495894</v>
      </c>
      <c r="H4">
        <f>A4</f>
        <v>4.7728500000000004E-3</v>
      </c>
      <c r="I4">
        <f>$B$47*($B$48*H4)/((1+($B$48*H4)^$B$49))^(1/$B$49)</f>
        <v>4.0398036462128601</v>
      </c>
      <c r="J4">
        <f>C4</f>
        <v>4.2168149999999996E-3</v>
      </c>
      <c r="K4">
        <f>$B$47*($B$48*J4)/((1+($B$48*J4)^$B$49))^(1/$B$49)</f>
        <v>3.5791886544490432</v>
      </c>
      <c r="L4">
        <f>E4</f>
        <v>3.588145E-3</v>
      </c>
      <c r="M4">
        <f>$B$47*($B$48*L4)/((1+($B$48*L4)^$B$49))^(1/$B$49)</f>
        <v>3.0553725886347602</v>
      </c>
      <c r="O4">
        <f>A4</f>
        <v>4.7728500000000004E-3</v>
      </c>
      <c r="P4">
        <f>(B4-I4)^2</f>
        <v>9.0505162328372126</v>
      </c>
      <c r="Q4">
        <f>C4</f>
        <v>4.2168149999999996E-3</v>
      </c>
      <c r="R4">
        <f>(D4-K4)^2</f>
        <v>0.85854063113884027</v>
      </c>
      <c r="S4">
        <f>E4</f>
        <v>3.588145E-3</v>
      </c>
      <c r="T4">
        <f>(F4-M4)^2</f>
        <v>35.26750708301136</v>
      </c>
      <c r="V4">
        <v>1.0320855984132709</v>
      </c>
      <c r="W4">
        <v>4.7728500000000004E-3</v>
      </c>
      <c r="X4">
        <v>3.5791886544490432</v>
      </c>
      <c r="Y4">
        <f>J4</f>
        <v>4.2168149999999996E-3</v>
      </c>
      <c r="Z4">
        <v>7.5367504243880212</v>
      </c>
      <c r="AA4">
        <f>L4</f>
        <v>3.588145E-3</v>
      </c>
      <c r="AC4">
        <f>F4</f>
        <v>8.994017811495894</v>
      </c>
      <c r="AD4">
        <f>(5*10^-6)*AC4^3-(0.0005)*AC4^2+(0.0151)*AC4-0.0344</f>
        <v>6.4601227227920624E-2</v>
      </c>
      <c r="AE4">
        <f>(4*10^-7)*AC4^3-(7*10^-5)*AC4^2+(0.0049)*AC4-0.0299</f>
        <v>8.7992412464713253E-3</v>
      </c>
      <c r="AF4">
        <f>(1*10^-9)*AC4^4-(4*10^-7)*AC4^3+(6*10^-5)*AC4^2-(0.0022)*AC4+0.0255</f>
        <v>1.0282226853955426E-2</v>
      </c>
      <c r="AG4">
        <f>LN(AD4)</f>
        <v>-2.7395218710377955</v>
      </c>
      <c r="AH4">
        <f>LN(AE4)</f>
        <v>-4.733089783207201</v>
      </c>
      <c r="AI4">
        <f>LN(AF4)</f>
        <v>-4.5773384223792757</v>
      </c>
      <c r="AJ4" s="1">
        <f>(AG4-AH4)/$AJ$3*8.3145/1000</f>
        <v>66.363346818289699</v>
      </c>
      <c r="AK4" s="1">
        <f>(AG4-AI4)/$AK$3*8.3145/1000</f>
        <v>28.349547741972188</v>
      </c>
      <c r="AL4" s="1">
        <f>(AH4-AI4)/$AL$3*8.3145/1000</f>
        <v>-4.4773096217317097</v>
      </c>
      <c r="AM4">
        <f>AVERAGE(AJ4:AK4)</f>
        <v>47.356447280130944</v>
      </c>
      <c r="AN4">
        <f>_xlfn.STDEV.P(AJ4:AK4)</f>
        <v>19.006899538158756</v>
      </c>
    </row>
    <row r="5" spans="1:41" x14ac:dyDescent="0.45">
      <c r="A5">
        <v>7.8317400000000002E-3</v>
      </c>
      <c r="B5">
        <v>1.6757674980364157</v>
      </c>
      <c r="C5">
        <v>7.4575750000000001E-3</v>
      </c>
      <c r="D5">
        <v>7.506410151731524</v>
      </c>
      <c r="E5">
        <v>6.9042249999999999E-3</v>
      </c>
      <c r="F5">
        <v>15.799699648339878</v>
      </c>
      <c r="H5">
        <f t="shared" ref="H5:H33" si="0">A5</f>
        <v>7.8317400000000002E-3</v>
      </c>
      <c r="I5">
        <f t="shared" ref="I5:K34" si="1">$B$47*($B$48*H5)/((1+($B$48*H5)^$B$49))^(1/$B$49)</f>
        <v>6.5305150143874275</v>
      </c>
      <c r="J5">
        <f t="shared" ref="J5:J34" si="2">C5</f>
        <v>7.4575750000000001E-3</v>
      </c>
      <c r="K5">
        <f t="shared" si="1"/>
        <v>6.2296712143357311</v>
      </c>
      <c r="L5">
        <f t="shared" ref="L5:L34" si="3">E5</f>
        <v>6.9042249999999999E-3</v>
      </c>
      <c r="M5">
        <f t="shared" ref="M5" si="4">$B$47*($B$48*L5)/((1+($B$48*L5)^$B$49))^(1/$B$49)</f>
        <v>5.7828366426852984</v>
      </c>
      <c r="O5">
        <f t="shared" ref="O5:O34" si="5">A5</f>
        <v>7.8317400000000002E-3</v>
      </c>
      <c r="P5">
        <f t="shared" ref="P5:P34" si="6">(B5-I5)^2</f>
        <v>23.568573447516314</v>
      </c>
      <c r="Q5">
        <f t="shared" ref="Q5:Q34" si="7">C5</f>
        <v>7.4575750000000001E-3</v>
      </c>
      <c r="R5">
        <f t="shared" ref="R5:R34" si="8">(D5-K5)^2</f>
        <v>1.6300623142625383</v>
      </c>
      <c r="S5">
        <f t="shared" ref="S5:S34" si="9">E5</f>
        <v>6.9042249999999999E-3</v>
      </c>
      <c r="T5">
        <f t="shared" ref="T5:T34" si="10">(F5-M5)^2</f>
        <v>100.3375444740513</v>
      </c>
      <c r="V5">
        <v>1.6931727077113377</v>
      </c>
      <c r="W5">
        <v>7.8317400000000002E-3</v>
      </c>
      <c r="X5">
        <v>6.2296712143357311</v>
      </c>
      <c r="Y5">
        <f t="shared" ref="Y5:Y45" si="11">J5</f>
        <v>7.4575750000000001E-3</v>
      </c>
      <c r="Z5">
        <v>13.70488080524354</v>
      </c>
      <c r="AA5">
        <f t="shared" ref="AA5:AA45" si="12">L5</f>
        <v>6.9042249999999999E-3</v>
      </c>
      <c r="AC5">
        <f>AC4+0.5</f>
        <v>9.494017811495894</v>
      </c>
      <c r="AD5">
        <f t="shared" ref="AD5:AD68" si="13">(5*10^-6)*AC5^3-(0.0005)*AC5^2+(0.0151)*AC5-0.0344</f>
        <v>6.8170263561917077E-2</v>
      </c>
      <c r="AE5">
        <f t="shared" ref="AE5:AE68" si="14">(4*10^-7)*AC5^3-(7*10^-5)*AC5^2+(0.0049)*AC5-0.0299</f>
        <v>1.0653443618846164E-2</v>
      </c>
      <c r="AF5">
        <f t="shared" ref="AF5:AF68" si="15">(1*10^-9)*AC5^4-(4*10^-7)*AC5^3+(6*10^-5)*AC5^2-(0.0022)*AC5+0.0255</f>
        <v>9.6871652960975572E-3</v>
      </c>
      <c r="AG5">
        <f t="shared" ref="AG5:AG68" si="16">LN(AD5)</f>
        <v>-2.685746827369984</v>
      </c>
      <c r="AH5">
        <f t="shared" ref="AH5:AH68" si="17">LN(AE5)</f>
        <v>-4.5418720945986699</v>
      </c>
      <c r="AI5">
        <f t="shared" ref="AI5:AI68" si="18">LN(AF5)</f>
        <v>-4.6369534349797918</v>
      </c>
      <c r="AJ5" s="1">
        <f t="shared" ref="AJ5:AJ68" si="19">(AG5-AH5)/$AJ$3*8.3145/1000</f>
        <v>61.788055523648858</v>
      </c>
      <c r="AK5" s="1">
        <f t="shared" ref="AK5:AK68" si="20">(AG5-AI5)/$AK$3*8.3145/1000</f>
        <v>30.098665090652858</v>
      </c>
      <c r="AL5" s="1">
        <f t="shared" ref="AL5:AL68" si="21">(AH5-AI5)/$AL$3*8.3145/1000</f>
        <v>2.7332576606240346</v>
      </c>
      <c r="AM5">
        <f t="shared" ref="AM5:AM68" si="22">AVERAGE(AJ5:AK5)</f>
        <v>45.943360307150854</v>
      </c>
      <c r="AN5">
        <f t="shared" ref="AN5:AN68" si="23">_xlfn.STDEV.P(AJ5:AK5)</f>
        <v>15.844695216498007</v>
      </c>
    </row>
    <row r="6" spans="1:41" ht="16.5" customHeight="1" x14ac:dyDescent="0.45">
      <c r="A6">
        <v>9.8976050000000003E-3</v>
      </c>
      <c r="B6">
        <v>2.0891759935737237</v>
      </c>
      <c r="C6">
        <v>9.7425049999999985E-3</v>
      </c>
      <c r="D6">
        <v>9.5298468582649054</v>
      </c>
      <c r="E6">
        <v>9.3873350000000001E-3</v>
      </c>
      <c r="F6">
        <v>20.460173011424487</v>
      </c>
      <c r="H6">
        <f t="shared" si="0"/>
        <v>9.8976050000000003E-3</v>
      </c>
      <c r="I6">
        <f t="shared" si="1"/>
        <v>8.1731230603977938</v>
      </c>
      <c r="J6">
        <f t="shared" si="2"/>
        <v>9.7425049999999985E-3</v>
      </c>
      <c r="K6">
        <f t="shared" si="1"/>
        <v>8.0508661256478575</v>
      </c>
      <c r="L6">
        <f t="shared" si="3"/>
        <v>9.3873350000000001E-3</v>
      </c>
      <c r="M6">
        <f t="shared" ref="M6" si="24">$B$47*($B$48*L6)/((1+($B$48*L6)^$B$49))^(1/$B$49)</f>
        <v>7.7702600436694196</v>
      </c>
      <c r="O6">
        <f>A6</f>
        <v>9.8976050000000003E-3</v>
      </c>
      <c r="P6">
        <f>(B6-I6)^2</f>
        <v>37.014411911917207</v>
      </c>
      <c r="Q6">
        <f t="shared" si="7"/>
        <v>9.7425049999999985E-3</v>
      </c>
      <c r="R6">
        <f t="shared" si="8"/>
        <v>2.1873840074524598</v>
      </c>
      <c r="S6">
        <f t="shared" si="9"/>
        <v>9.3873350000000001E-3</v>
      </c>
      <c r="T6">
        <f t="shared" si="10"/>
        <v>161.0338911291982</v>
      </c>
      <c r="V6">
        <v>2.1393746978995898</v>
      </c>
      <c r="W6">
        <v>9.8976050000000003E-3</v>
      </c>
      <c r="X6">
        <v>8.0508661256478575</v>
      </c>
      <c r="Y6">
        <f t="shared" si="11"/>
        <v>9.7425049999999985E-3</v>
      </c>
      <c r="Z6">
        <v>17.976581194237742</v>
      </c>
      <c r="AA6">
        <f t="shared" si="12"/>
        <v>9.3873350000000001E-3</v>
      </c>
      <c r="AC6">
        <f>AC5+0.5</f>
        <v>9.994017811495894</v>
      </c>
      <c r="AD6">
        <f t="shared" si="13"/>
        <v>7.1560505029499746E-2</v>
      </c>
      <c r="AE6">
        <f t="shared" si="14"/>
        <v>1.2478342401907903E-2</v>
      </c>
      <c r="AF6">
        <f t="shared" si="15"/>
        <v>9.1166778616754048E-3</v>
      </c>
      <c r="AG6">
        <f t="shared" si="16"/>
        <v>-2.6372119629391921</v>
      </c>
      <c r="AH6">
        <f t="shared" si="17"/>
        <v>-4.3837607452222045</v>
      </c>
      <c r="AI6">
        <f t="shared" si="18"/>
        <v>-4.6976498108113027</v>
      </c>
      <c r="AJ6" s="1">
        <f t="shared" si="19"/>
        <v>58.140393345105075</v>
      </c>
      <c r="AK6" s="1">
        <f t="shared" si="20"/>
        <v>31.783629924858232</v>
      </c>
      <c r="AL6" s="1">
        <f t="shared" si="21"/>
        <v>9.0232183272614428</v>
      </c>
      <c r="AM6">
        <f t="shared" si="22"/>
        <v>44.96201163498165</v>
      </c>
      <c r="AN6">
        <f t="shared" si="23"/>
        <v>13.178381710123432</v>
      </c>
    </row>
    <row r="7" spans="1:41" x14ac:dyDescent="0.45">
      <c r="A7">
        <v>2.86614E-2</v>
      </c>
      <c r="B7">
        <v>6.7988196983220277</v>
      </c>
      <c r="C7">
        <v>2.7699950000000001E-2</v>
      </c>
      <c r="D7">
        <v>23.344849691181722</v>
      </c>
      <c r="E7">
        <v>2.6949899999999999E-2</v>
      </c>
      <c r="F7">
        <v>45.73677707961442</v>
      </c>
      <c r="H7">
        <f t="shared" si="0"/>
        <v>2.86614E-2</v>
      </c>
      <c r="I7">
        <f t="shared" si="1"/>
        <v>21.834630752464314</v>
      </c>
      <c r="J7">
        <f t="shared" si="2"/>
        <v>2.7699950000000001E-2</v>
      </c>
      <c r="K7">
        <f t="shared" si="1"/>
        <v>21.184019545022291</v>
      </c>
      <c r="L7">
        <f t="shared" si="3"/>
        <v>2.6949899999999999E-2</v>
      </c>
      <c r="M7">
        <f t="shared" ref="M7" si="25">$B$47*($B$48*L7)/((1+($B$48*L7)^$B$49))^(1/$B$49)</f>
        <v>20.673067251591895</v>
      </c>
      <c r="O7">
        <f t="shared" si="5"/>
        <v>2.86614E-2</v>
      </c>
      <c r="P7">
        <f t="shared" si="6"/>
        <v>226.07561405586736</v>
      </c>
      <c r="Q7">
        <f t="shared" si="7"/>
        <v>2.7699950000000001E-2</v>
      </c>
      <c r="R7">
        <f t="shared" si="8"/>
        <v>4.6691869205513843</v>
      </c>
      <c r="S7">
        <f t="shared" si="9"/>
        <v>2.6949899999999999E-2</v>
      </c>
      <c r="T7">
        <f t="shared" si="10"/>
        <v>628.18955034331293</v>
      </c>
      <c r="V7">
        <v>6.173451170812533</v>
      </c>
      <c r="W7">
        <v>2.86614E-2</v>
      </c>
      <c r="X7">
        <v>21.184019545022291</v>
      </c>
      <c r="Y7">
        <f t="shared" si="11"/>
        <v>2.7699950000000001E-2</v>
      </c>
      <c r="Z7">
        <v>42.736553561973544</v>
      </c>
      <c r="AA7">
        <f t="shared" si="12"/>
        <v>2.6949899999999999E-2</v>
      </c>
      <c r="AC7">
        <f t="shared" ref="AC7:AC70" si="26">AC6+0.5</f>
        <v>10.494017811495894</v>
      </c>
      <c r="AD7">
        <f t="shared" si="13"/>
        <v>7.4775701630668642E-2</v>
      </c>
      <c r="AE7">
        <f t="shared" si="14"/>
        <v>1.4274237595656537E-2</v>
      </c>
      <c r="AF7">
        <f t="shared" si="15"/>
        <v>8.5704937827424076E-3</v>
      </c>
      <c r="AG7">
        <f t="shared" si="16"/>
        <v>-2.5932622912848897</v>
      </c>
      <c r="AH7">
        <f t="shared" si="17"/>
        <v>-4.2492989332266529</v>
      </c>
      <c r="AI7">
        <f t="shared" si="18"/>
        <v>-4.7594299304427325</v>
      </c>
      <c r="AJ7" s="1">
        <f t="shared" si="19"/>
        <v>55.127359014011965</v>
      </c>
      <c r="AK7" s="1">
        <f t="shared" si="20"/>
        <v>33.414582570058712</v>
      </c>
      <c r="AL7" s="1">
        <f t="shared" si="21"/>
        <v>14.664490955572028</v>
      </c>
      <c r="AM7">
        <f t="shared" si="22"/>
        <v>44.270970792035342</v>
      </c>
      <c r="AN7">
        <f t="shared" si="23"/>
        <v>10.856388221976614</v>
      </c>
    </row>
    <row r="8" spans="1:41" x14ac:dyDescent="0.45">
      <c r="A8">
        <v>5.5161599999999998E-2</v>
      </c>
      <c r="B8">
        <v>12.868110894323454</v>
      </c>
      <c r="C8">
        <v>5.3609850000000001E-2</v>
      </c>
      <c r="D8">
        <v>38.739392045697961</v>
      </c>
      <c r="E8">
        <v>5.1860150000000001E-2</v>
      </c>
      <c r="F8">
        <v>69.753014244912521</v>
      </c>
      <c r="H8">
        <f t="shared" si="0"/>
        <v>5.5161599999999998E-2</v>
      </c>
      <c r="I8">
        <f t="shared" si="1"/>
        <v>38.061151126731588</v>
      </c>
      <c r="J8">
        <f t="shared" si="2"/>
        <v>5.3609850000000001E-2</v>
      </c>
      <c r="K8">
        <f t="shared" si="1"/>
        <v>37.192472286054738</v>
      </c>
      <c r="L8">
        <f t="shared" si="3"/>
        <v>5.1860150000000001E-2</v>
      </c>
      <c r="M8">
        <f t="shared" ref="M8" si="27">$B$47*($B$48*L8)/((1+($B$48*L8)^$B$49))^(1/$B$49)</f>
        <v>36.201918584902728</v>
      </c>
      <c r="O8">
        <f t="shared" si="5"/>
        <v>5.5161599999999998E-2</v>
      </c>
      <c r="P8">
        <f t="shared" si="6"/>
        <v>634.68927615173482</v>
      </c>
      <c r="Q8">
        <f t="shared" si="7"/>
        <v>5.3609850000000001E-2</v>
      </c>
      <c r="R8">
        <f t="shared" si="8"/>
        <v>2.3929607427746493</v>
      </c>
      <c r="S8">
        <f t="shared" si="9"/>
        <v>5.1860150000000001E-2</v>
      </c>
      <c r="T8">
        <f t="shared" si="10"/>
        <v>1125.676019987128</v>
      </c>
      <c r="V8">
        <v>11.767329740381529</v>
      </c>
      <c r="W8">
        <v>5.5161599999999998E-2</v>
      </c>
      <c r="X8">
        <v>37.192472286054738</v>
      </c>
      <c r="Y8">
        <f t="shared" si="11"/>
        <v>5.3609850000000001E-2</v>
      </c>
      <c r="Z8">
        <v>68.307043084093877</v>
      </c>
      <c r="AA8">
        <f t="shared" si="12"/>
        <v>5.1860150000000001E-2</v>
      </c>
      <c r="AC8">
        <f t="shared" si="26"/>
        <v>10.994017811495894</v>
      </c>
      <c r="AD8">
        <f t="shared" si="13"/>
        <v>7.7819603365423748E-2</v>
      </c>
      <c r="AE8">
        <f t="shared" si="14"/>
        <v>1.6041429200092067E-2</v>
      </c>
      <c r="AF8">
        <f t="shared" si="15"/>
        <v>8.0483437913519938E-3</v>
      </c>
      <c r="AG8">
        <f t="shared" si="16"/>
        <v>-2.5533619082592818</v>
      </c>
      <c r="AH8">
        <f t="shared" si="17"/>
        <v>-4.1325805782630098</v>
      </c>
      <c r="AI8">
        <f t="shared" si="18"/>
        <v>-4.8222889489238057</v>
      </c>
      <c r="AJ8" s="1">
        <f t="shared" si="19"/>
        <v>52.570186177068614</v>
      </c>
      <c r="AK8" s="1">
        <f t="shared" si="20"/>
        <v>34.999714969058893</v>
      </c>
      <c r="AL8" s="1">
        <f t="shared" si="21"/>
        <v>19.826715527449924</v>
      </c>
      <c r="AM8">
        <f t="shared" si="22"/>
        <v>43.784950573063753</v>
      </c>
      <c r="AN8">
        <f t="shared" si="23"/>
        <v>8.7852356040048587</v>
      </c>
      <c r="AO8" t="s">
        <v>25</v>
      </c>
    </row>
    <row r="9" spans="1:41" x14ac:dyDescent="0.45">
      <c r="A9">
        <v>8.0007400000000006E-2</v>
      </c>
      <c r="B9">
        <v>18.032306813637987</v>
      </c>
      <c r="C9">
        <v>7.8533249999999999E-2</v>
      </c>
      <c r="D9">
        <v>50.950754694751865</v>
      </c>
      <c r="E9">
        <v>7.8279600000000005E-2</v>
      </c>
      <c r="F9">
        <v>88.837037361656542</v>
      </c>
      <c r="H9">
        <f t="shared" si="0"/>
        <v>8.0007400000000006E-2</v>
      </c>
      <c r="I9">
        <f t="shared" si="1"/>
        <v>50.834470731400536</v>
      </c>
      <c r="J9">
        <f t="shared" si="2"/>
        <v>7.8533249999999999E-2</v>
      </c>
      <c r="K9">
        <f t="shared" si="1"/>
        <v>50.131223596031042</v>
      </c>
      <c r="L9">
        <f t="shared" si="3"/>
        <v>7.8279600000000005E-2</v>
      </c>
      <c r="M9">
        <f t="shared" ref="M9" si="28">$B$47*($B$48*L9)/((1+($B$48*L9)^$B$49))^(1/$B$49)</f>
        <v>50.009578282914788</v>
      </c>
      <c r="O9">
        <f t="shared" si="5"/>
        <v>8.0007400000000006E-2</v>
      </c>
      <c r="P9">
        <f t="shared" si="6"/>
        <v>1075.9819576877633</v>
      </c>
      <c r="Q9">
        <f t="shared" si="7"/>
        <v>7.8533249999999999E-2</v>
      </c>
      <c r="R9">
        <f t="shared" si="8"/>
        <v>0.67163122177055945</v>
      </c>
      <c r="S9">
        <f t="shared" si="9"/>
        <v>7.8279600000000005E-2</v>
      </c>
      <c r="T9">
        <f t="shared" si="10"/>
        <v>1507.5715785113655</v>
      </c>
      <c r="V9">
        <v>16.840033708442281</v>
      </c>
      <c r="W9">
        <v>8.0007400000000006E-2</v>
      </c>
      <c r="X9">
        <v>50.131223596031042</v>
      </c>
      <c r="Y9">
        <f t="shared" si="11"/>
        <v>7.8533249999999999E-2</v>
      </c>
      <c r="Z9">
        <v>88.689073146358012</v>
      </c>
      <c r="AA9">
        <f t="shared" si="12"/>
        <v>7.8279600000000005E-2</v>
      </c>
      <c r="AC9">
        <f t="shared" si="26"/>
        <v>11.494017811495894</v>
      </c>
      <c r="AD9">
        <f t="shared" si="13"/>
        <v>8.0695960233765088E-2</v>
      </c>
      <c r="AE9">
        <f t="shared" si="14"/>
        <v>1.7780217215214496E-2</v>
      </c>
      <c r="AF9">
        <f t="shared" si="15"/>
        <v>7.5499601195576048E-3</v>
      </c>
      <c r="AG9">
        <f t="shared" si="16"/>
        <v>-2.5170667640203819</v>
      </c>
      <c r="AH9">
        <f t="shared" si="17"/>
        <v>-4.0296688321422911</v>
      </c>
      <c r="AI9">
        <f t="shared" si="18"/>
        <v>-4.8862129979129554</v>
      </c>
      <c r="AJ9" s="1">
        <f t="shared" si="19"/>
        <v>50.352604008158089</v>
      </c>
      <c r="AK9" s="1">
        <f t="shared" si="20"/>
        <v>36.545662958811548</v>
      </c>
      <c r="AL9" s="1">
        <f t="shared" si="21"/>
        <v>24.622664061857499</v>
      </c>
      <c r="AM9">
        <f t="shared" si="22"/>
        <v>43.449133483484815</v>
      </c>
      <c r="AN9">
        <f t="shared" si="23"/>
        <v>6.9034705246732919</v>
      </c>
    </row>
    <row r="10" spans="1:41" x14ac:dyDescent="0.45">
      <c r="A10">
        <v>0.1063635</v>
      </c>
      <c r="B10">
        <v>23.054997118886106</v>
      </c>
      <c r="C10">
        <v>0.103954</v>
      </c>
      <c r="D10">
        <v>61.52614193145304</v>
      </c>
      <c r="E10">
        <v>0.1050365</v>
      </c>
      <c r="F10">
        <v>104.3275872724027</v>
      </c>
      <c r="H10">
        <f t="shared" si="0"/>
        <v>0.1063635</v>
      </c>
      <c r="I10">
        <f t="shared" si="1"/>
        <v>62.425960238974419</v>
      </c>
      <c r="J10">
        <f t="shared" si="2"/>
        <v>0.103954</v>
      </c>
      <c r="K10">
        <f t="shared" si="1"/>
        <v>61.437553752278198</v>
      </c>
      <c r="L10">
        <f t="shared" si="3"/>
        <v>0.1050365</v>
      </c>
      <c r="M10">
        <f t="shared" ref="M10" si="29">$B$47*($B$48*L10)/((1+($B$48*L10)^$B$49))^(1/$B$49)</f>
        <v>61.883250693195457</v>
      </c>
      <c r="O10">
        <f t="shared" si="5"/>
        <v>0.1063635</v>
      </c>
      <c r="P10">
        <f t="shared" si="6"/>
        <v>1550.072737003354</v>
      </c>
      <c r="Q10">
        <f t="shared" si="7"/>
        <v>0.103954</v>
      </c>
      <c r="R10">
        <f t="shared" si="8"/>
        <v>7.8478654895138642E-3</v>
      </c>
      <c r="S10">
        <f t="shared" si="9"/>
        <v>0.1050365</v>
      </c>
      <c r="T10">
        <f t="shared" si="10"/>
        <v>1801.5217076490296</v>
      </c>
      <c r="V10">
        <v>21.982170502424626</v>
      </c>
      <c r="W10">
        <v>0.1063635</v>
      </c>
      <c r="X10">
        <v>61.437553752278198</v>
      </c>
      <c r="Y10">
        <f t="shared" si="11"/>
        <v>0.103954</v>
      </c>
      <c r="Z10">
        <v>105.00616307446842</v>
      </c>
      <c r="AA10">
        <f t="shared" si="12"/>
        <v>0.1050365</v>
      </c>
      <c r="AC10">
        <f t="shared" si="26"/>
        <v>11.994017811495894</v>
      </c>
      <c r="AD10">
        <f t="shared" si="13"/>
        <v>8.3408522235692631E-2</v>
      </c>
      <c r="AE10">
        <f t="shared" si="14"/>
        <v>1.9490901641023826E-2</v>
      </c>
      <c r="AF10">
        <f t="shared" si="15"/>
        <v>7.0750764994126671E-3</v>
      </c>
      <c r="AG10">
        <f t="shared" si="16"/>
        <v>-2.4840047897577282</v>
      </c>
      <c r="AH10">
        <f t="shared" si="17"/>
        <v>-3.9378075048075249</v>
      </c>
      <c r="AI10">
        <f t="shared" si="18"/>
        <v>-4.9511770228734591</v>
      </c>
      <c r="AJ10" s="1">
        <f t="shared" si="19"/>
        <v>48.395248135405609</v>
      </c>
      <c r="AK10" s="1">
        <f t="shared" si="20"/>
        <v>38.057779466252384</v>
      </c>
      <c r="AL10" s="1">
        <f t="shared" si="21"/>
        <v>29.130847200872388</v>
      </c>
      <c r="AM10">
        <f t="shared" si="22"/>
        <v>43.226513800828997</v>
      </c>
      <c r="AN10">
        <f t="shared" si="23"/>
        <v>5.1687343345766248</v>
      </c>
    </row>
    <row r="11" spans="1:41" x14ac:dyDescent="0.45">
      <c r="A11">
        <v>0.131576</v>
      </c>
      <c r="B11">
        <v>27.417133811138878</v>
      </c>
      <c r="C11">
        <v>0.12969700000000001</v>
      </c>
      <c r="D11">
        <v>70.868423670117807</v>
      </c>
      <c r="E11">
        <v>0.12949150000000001</v>
      </c>
      <c r="F11">
        <v>116.05643761156729</v>
      </c>
      <c r="H11">
        <f t="shared" si="0"/>
        <v>0.131576</v>
      </c>
      <c r="I11">
        <f t="shared" si="1"/>
        <v>72.030276621532693</v>
      </c>
      <c r="J11">
        <f t="shared" si="2"/>
        <v>0.12969700000000001</v>
      </c>
      <c r="K11">
        <f t="shared" si="1"/>
        <v>71.357686448097354</v>
      </c>
      <c r="L11">
        <f t="shared" si="3"/>
        <v>0.12949150000000001</v>
      </c>
      <c r="M11">
        <f t="shared" ref="M11" si="30">$B$47*($B$48*L11)/((1+($B$48*L11)^$B$49))^(1/$B$49)</f>
        <v>71.283732249053003</v>
      </c>
      <c r="O11">
        <f t="shared" si="5"/>
        <v>0.131576</v>
      </c>
      <c r="P11">
        <f t="shared" si="6"/>
        <v>1990.3325114205929</v>
      </c>
      <c r="Q11">
        <f t="shared" si="7"/>
        <v>0.12969700000000001</v>
      </c>
      <c r="R11">
        <f t="shared" si="8"/>
        <v>0.23937806591626404</v>
      </c>
      <c r="S11">
        <f t="shared" si="9"/>
        <v>0.12949150000000001</v>
      </c>
      <c r="T11">
        <f t="shared" si="10"/>
        <v>2004.5951454785156</v>
      </c>
      <c r="V11">
        <v>26.632131311046635</v>
      </c>
      <c r="W11">
        <v>0.131576</v>
      </c>
      <c r="X11">
        <v>71.357686448097354</v>
      </c>
      <c r="Y11">
        <f t="shared" si="11"/>
        <v>0.12969700000000001</v>
      </c>
      <c r="Z11">
        <v>117.32981271110349</v>
      </c>
      <c r="AA11">
        <f t="shared" si="12"/>
        <v>0.12949150000000001</v>
      </c>
      <c r="AC11">
        <f t="shared" si="26"/>
        <v>12.494017811495894</v>
      </c>
      <c r="AD11">
        <f t="shared" si="13"/>
        <v>8.5961039371206402E-2</v>
      </c>
      <c r="AE11">
        <f t="shared" si="14"/>
        <v>2.117378247752005E-2</v>
      </c>
      <c r="AF11">
        <f t="shared" si="15"/>
        <v>6.6234281629706203E-3</v>
      </c>
      <c r="AG11">
        <f t="shared" si="16"/>
        <v>-2.4538611159453474</v>
      </c>
      <c r="AH11">
        <f t="shared" si="17"/>
        <v>-3.8549915382071318</v>
      </c>
      <c r="AI11">
        <f t="shared" si="18"/>
        <v>-5.0171421936796117</v>
      </c>
      <c r="AJ11" s="1">
        <f t="shared" si="19"/>
        <v>46.641854326914007</v>
      </c>
      <c r="AK11" s="1">
        <f t="shared" si="20"/>
        <v>39.540322583491204</v>
      </c>
      <c r="AL11" s="1">
        <f t="shared" si="21"/>
        <v>33.407787155050173</v>
      </c>
      <c r="AM11">
        <f t="shared" si="22"/>
        <v>43.091088455202609</v>
      </c>
      <c r="AN11">
        <f t="shared" si="23"/>
        <v>3.5507658717114019</v>
      </c>
    </row>
    <row r="12" spans="1:41" x14ac:dyDescent="0.45">
      <c r="A12">
        <v>0.15605449999999998</v>
      </c>
      <c r="B12">
        <v>31.28796217957872</v>
      </c>
      <c r="C12">
        <v>0.15473399999999998</v>
      </c>
      <c r="D12">
        <v>78.968034505533723</v>
      </c>
      <c r="E12">
        <v>0.15631</v>
      </c>
      <c r="F12">
        <v>127.30909712602642</v>
      </c>
      <c r="H12">
        <f t="shared" si="0"/>
        <v>0.15605449999999998</v>
      </c>
      <c r="I12">
        <f t="shared" si="1"/>
        <v>80.237132432817276</v>
      </c>
      <c r="J12">
        <f t="shared" si="2"/>
        <v>0.15473399999999998</v>
      </c>
      <c r="K12">
        <f t="shared" si="1"/>
        <v>79.819059238184153</v>
      </c>
      <c r="L12">
        <f t="shared" si="3"/>
        <v>0.15631</v>
      </c>
      <c r="M12">
        <f t="shared" ref="M12" si="31">$B$47*($B$48*L12)/((1+($B$48*L12)^$B$49))^(1/$B$49)</f>
        <v>80.317719922779091</v>
      </c>
      <c r="O12">
        <f t="shared" si="5"/>
        <v>0.15605449999999998</v>
      </c>
      <c r="P12">
        <f t="shared" si="6"/>
        <v>2396.0212684805342</v>
      </c>
      <c r="Q12">
        <f t="shared" si="7"/>
        <v>0.15473399999999998</v>
      </c>
      <c r="R12">
        <f t="shared" si="8"/>
        <v>0.7242430955827357</v>
      </c>
      <c r="S12">
        <f t="shared" si="9"/>
        <v>0.15631</v>
      </c>
      <c r="T12">
        <f t="shared" si="10"/>
        <v>2208.1895314578724</v>
      </c>
      <c r="V12">
        <v>30.871776077284164</v>
      </c>
      <c r="W12">
        <v>0.15605449999999998</v>
      </c>
      <c r="X12">
        <v>79.819059238184153</v>
      </c>
      <c r="Y12">
        <f t="shared" si="11"/>
        <v>0.15473399999999998</v>
      </c>
      <c r="Z12">
        <v>128.78364399674822</v>
      </c>
      <c r="AA12">
        <f t="shared" si="12"/>
        <v>0.15631</v>
      </c>
      <c r="AC12">
        <f t="shared" si="26"/>
        <v>12.994017811495894</v>
      </c>
      <c r="AD12">
        <f t="shared" si="13"/>
        <v>8.8357261640306398E-2</v>
      </c>
      <c r="AE12">
        <f t="shared" si="14"/>
        <v>2.2829159724703171E-2</v>
      </c>
      <c r="AF12">
        <f t="shared" si="15"/>
        <v>6.1947518422848964E-3</v>
      </c>
      <c r="AG12">
        <f t="shared" si="16"/>
        <v>-2.4263668918531116</v>
      </c>
      <c r="AH12">
        <f t="shared" si="17"/>
        <v>-3.779716624868847</v>
      </c>
      <c r="AI12">
        <f t="shared" si="18"/>
        <v>-5.0840528224459147</v>
      </c>
      <c r="AJ12" s="1">
        <f t="shared" si="19"/>
        <v>45.051295794999277</v>
      </c>
      <c r="AK12" s="1">
        <f t="shared" si="20"/>
        <v>40.99658048977323</v>
      </c>
      <c r="AL12" s="1">
        <f t="shared" si="21"/>
        <v>37.495126696432024</v>
      </c>
      <c r="AM12">
        <f t="shared" si="22"/>
        <v>43.023938142386257</v>
      </c>
      <c r="AN12">
        <f t="shared" si="23"/>
        <v>2.0273576526130235</v>
      </c>
    </row>
    <row r="13" spans="1:41" x14ac:dyDescent="0.45">
      <c r="A13">
        <v>0.18139150000000001</v>
      </c>
      <c r="B13">
        <v>35.016744280614063</v>
      </c>
      <c r="C13">
        <v>0.18073</v>
      </c>
      <c r="D13">
        <v>86.486443002499101</v>
      </c>
      <c r="E13">
        <v>0.18042</v>
      </c>
      <c r="F13">
        <v>135.97930517672259</v>
      </c>
      <c r="H13">
        <f t="shared" si="0"/>
        <v>0.18139150000000001</v>
      </c>
      <c r="I13">
        <f t="shared" si="1"/>
        <v>87.778470844408503</v>
      </c>
      <c r="J13">
        <f t="shared" si="2"/>
        <v>0.18073</v>
      </c>
      <c r="K13">
        <f t="shared" si="1"/>
        <v>87.592481657363734</v>
      </c>
      <c r="L13">
        <f t="shared" si="3"/>
        <v>0.18042</v>
      </c>
      <c r="M13">
        <f t="shared" ref="M13" si="32">$B$47*($B$48*L13)/((1+($B$48*L13)^$B$49))^(1/$B$49)</f>
        <v>87.505131569794173</v>
      </c>
      <c r="O13">
        <f t="shared" si="5"/>
        <v>0.18139150000000001</v>
      </c>
      <c r="P13">
        <f t="shared" si="6"/>
        <v>2783.7997899926117</v>
      </c>
      <c r="Q13">
        <f t="shared" si="7"/>
        <v>0.18073</v>
      </c>
      <c r="R13">
        <f t="shared" si="8"/>
        <v>1.2233215060547677</v>
      </c>
      <c r="S13">
        <f t="shared" si="9"/>
        <v>0.18042</v>
      </c>
      <c r="T13">
        <f t="shared" si="10"/>
        <v>2349.7455068746353</v>
      </c>
      <c r="V13">
        <v>34.962810726509112</v>
      </c>
      <c r="W13">
        <v>0.18139150000000001</v>
      </c>
      <c r="X13">
        <v>87.592481657363734</v>
      </c>
      <c r="Y13">
        <f t="shared" si="11"/>
        <v>0.18073</v>
      </c>
      <c r="Z13">
        <v>137.67481922612694</v>
      </c>
      <c r="AA13">
        <f t="shared" si="12"/>
        <v>0.18042</v>
      </c>
      <c r="AC13">
        <f t="shared" si="26"/>
        <v>13.494017811495894</v>
      </c>
      <c r="AD13">
        <f t="shared" si="13"/>
        <v>9.0600939042992587E-2</v>
      </c>
      <c r="AE13">
        <f t="shared" si="14"/>
        <v>2.4457333382573183E-2</v>
      </c>
      <c r="AF13">
        <f t="shared" si="15"/>
        <v>5.7887857694089336E-3</v>
      </c>
      <c r="AG13">
        <f t="shared" si="16"/>
        <v>-2.4012907012739744</v>
      </c>
      <c r="AH13">
        <f t="shared" si="17"/>
        <v>-3.7108251741848464</v>
      </c>
      <c r="AI13">
        <f t="shared" si="18"/>
        <v>-5.1518327210635606</v>
      </c>
      <c r="AJ13" s="1">
        <f t="shared" si="19"/>
        <v>43.592741368775386</v>
      </c>
      <c r="AK13" s="1">
        <f t="shared" si="20"/>
        <v>42.428947682187257</v>
      </c>
      <c r="AL13" s="1">
        <f t="shared" si="21"/>
        <v>41.423952383671882</v>
      </c>
      <c r="AM13">
        <f t="shared" si="22"/>
        <v>43.010844525481318</v>
      </c>
      <c r="AN13">
        <f t="shared" si="23"/>
        <v>0.58189684329406433</v>
      </c>
    </row>
    <row r="14" spans="1:41" x14ac:dyDescent="0.45">
      <c r="A14">
        <v>0.205985</v>
      </c>
      <c r="B14">
        <v>38.354259719742949</v>
      </c>
      <c r="C14">
        <v>0.20636549999999998</v>
      </c>
      <c r="D14">
        <v>93.256254569796482</v>
      </c>
      <c r="E14">
        <v>0.205424</v>
      </c>
      <c r="F14">
        <v>144.02485067832916</v>
      </c>
      <c r="H14">
        <f t="shared" si="0"/>
        <v>0.205985</v>
      </c>
      <c r="I14">
        <f t="shared" si="1"/>
        <v>94.324216617912811</v>
      </c>
      <c r="J14">
        <f t="shared" si="2"/>
        <v>0.20636549999999998</v>
      </c>
      <c r="K14">
        <f t="shared" si="1"/>
        <v>94.420161687172225</v>
      </c>
      <c r="L14">
        <f t="shared" si="3"/>
        <v>0.205424</v>
      </c>
      <c r="M14">
        <f t="shared" ref="M14" si="33">$B$47*($B$48*L14)/((1+($B$48*L14)^$B$49))^(1/$B$49)</f>
        <v>94.182477031190459</v>
      </c>
      <c r="O14">
        <f t="shared" si="5"/>
        <v>0.205985</v>
      </c>
      <c r="P14">
        <f t="shared" si="6"/>
        <v>3132.636075182992</v>
      </c>
      <c r="Q14">
        <f t="shared" si="7"/>
        <v>0.20636549999999998</v>
      </c>
      <c r="R14">
        <f t="shared" si="8"/>
        <v>1.3546797778779114</v>
      </c>
      <c r="S14">
        <f t="shared" si="9"/>
        <v>0.205424</v>
      </c>
      <c r="T14">
        <f t="shared" si="10"/>
        <v>2484.2622107809862</v>
      </c>
      <c r="V14">
        <v>38.642280903990098</v>
      </c>
      <c r="W14">
        <v>0.205985</v>
      </c>
      <c r="X14">
        <v>94.420161687172225</v>
      </c>
      <c r="Y14">
        <f t="shared" si="11"/>
        <v>0.20636549999999998</v>
      </c>
      <c r="Z14">
        <v>145.79068245118438</v>
      </c>
      <c r="AA14">
        <f t="shared" si="12"/>
        <v>0.205424</v>
      </c>
      <c r="AC14">
        <f t="shared" si="26"/>
        <v>13.994017811495894</v>
      </c>
      <c r="AD14">
        <f t="shared" si="13"/>
        <v>9.2695821579265023E-2</v>
      </c>
      <c r="AE14">
        <f t="shared" si="14"/>
        <v>2.6058603451130109E-2</v>
      </c>
      <c r="AF14">
        <f t="shared" si="15"/>
        <v>5.4052696763961655E-3</v>
      </c>
      <c r="AG14">
        <f t="shared" si="16"/>
        <v>-2.3784318820835559</v>
      </c>
      <c r="AH14">
        <f t="shared" si="17"/>
        <v>-3.6474072984708403</v>
      </c>
      <c r="AI14">
        <f t="shared" si="18"/>
        <v>-5.2203809352602919</v>
      </c>
      <c r="AJ14" s="1">
        <f t="shared" si="19"/>
        <v>42.242581829054252</v>
      </c>
      <c r="AK14" s="1">
        <f t="shared" si="20"/>
        <v>43.838962220944978</v>
      </c>
      <c r="AL14" s="1">
        <f t="shared" si="21"/>
        <v>45.217518237343199</v>
      </c>
      <c r="AM14">
        <f t="shared" si="22"/>
        <v>43.040772024999612</v>
      </c>
      <c r="AN14">
        <f t="shared" si="23"/>
        <v>0.798190195945363</v>
      </c>
    </row>
    <row r="15" spans="1:41" x14ac:dyDescent="0.45">
      <c r="A15">
        <v>0.230488</v>
      </c>
      <c r="B15">
        <v>41.533197375937164</v>
      </c>
      <c r="C15">
        <v>0.23168050000000001</v>
      </c>
      <c r="D15">
        <v>99.298679453766511</v>
      </c>
      <c r="E15">
        <v>0.23094100000000001</v>
      </c>
      <c r="F15">
        <v>151.63912117101034</v>
      </c>
      <c r="H15">
        <f t="shared" si="0"/>
        <v>0.230488</v>
      </c>
      <c r="I15">
        <f t="shared" si="1"/>
        <v>100.20521149139014</v>
      </c>
      <c r="J15">
        <f t="shared" si="2"/>
        <v>0.23168050000000001</v>
      </c>
      <c r="K15">
        <f t="shared" si="1"/>
        <v>100.47680595454867</v>
      </c>
      <c r="L15">
        <f t="shared" si="3"/>
        <v>0.23094100000000001</v>
      </c>
      <c r="M15">
        <f t="shared" ref="M15" si="34">$B$47*($B$48*L15)/((1+($B$48*L15)^$B$49))^(1/$B$49)</f>
        <v>100.3085348033439</v>
      </c>
      <c r="O15">
        <f t="shared" si="5"/>
        <v>0.230488</v>
      </c>
      <c r="P15">
        <f t="shared" si="6"/>
        <v>3442.4052403639139</v>
      </c>
      <c r="Q15">
        <f t="shared" si="7"/>
        <v>0.23168050000000001</v>
      </c>
      <c r="R15">
        <f t="shared" si="8"/>
        <v>1.3879820518452073</v>
      </c>
      <c r="S15">
        <f t="shared" si="9"/>
        <v>0.23094100000000001</v>
      </c>
      <c r="T15">
        <f t="shared" si="10"/>
        <v>2634.8290968484639</v>
      </c>
      <c r="V15">
        <v>42.027528832661488</v>
      </c>
      <c r="W15">
        <v>0.230488</v>
      </c>
      <c r="X15">
        <v>100.47680595454867</v>
      </c>
      <c r="Y15">
        <f t="shared" si="11"/>
        <v>0.23168050000000001</v>
      </c>
      <c r="Z15">
        <v>153.13527715580861</v>
      </c>
      <c r="AA15">
        <f t="shared" si="12"/>
        <v>0.23094100000000001</v>
      </c>
      <c r="AC15">
        <f t="shared" si="26"/>
        <v>14.494017811495894</v>
      </c>
      <c r="AD15">
        <f t="shared" si="13"/>
        <v>9.4645659249123645E-2</v>
      </c>
      <c r="AE15">
        <f t="shared" si="14"/>
        <v>2.7633269930373915E-2</v>
      </c>
      <c r="AF15">
        <f t="shared" si="15"/>
        <v>5.0439447953000253E-3</v>
      </c>
      <c r="AG15">
        <f t="shared" si="16"/>
        <v>-2.3576152634548047</v>
      </c>
      <c r="AH15">
        <f t="shared" si="17"/>
        <v>-3.5887347999492443</v>
      </c>
      <c r="AI15">
        <f t="shared" si="18"/>
        <v>-5.2895668055666318</v>
      </c>
      <c r="AJ15" s="1">
        <f t="shared" si="19"/>
        <v>40.982407610205321</v>
      </c>
      <c r="AK15" s="1">
        <f t="shared" si="20"/>
        <v>45.227310723465123</v>
      </c>
      <c r="AL15" s="1">
        <f t="shared" si="21"/>
        <v>48.893001404419316</v>
      </c>
      <c r="AM15">
        <f t="shared" si="22"/>
        <v>43.104859166835226</v>
      </c>
      <c r="AN15">
        <f t="shared" si="23"/>
        <v>2.1224515566299011</v>
      </c>
    </row>
    <row r="16" spans="1:41" x14ac:dyDescent="0.45">
      <c r="A16">
        <v>0.25783449999999997</v>
      </c>
      <c r="B16">
        <v>44.787722527668684</v>
      </c>
      <c r="C16">
        <v>0.25812550000000001</v>
      </c>
      <c r="D16">
        <v>105.07368887897178</v>
      </c>
      <c r="E16">
        <v>0.257637</v>
      </c>
      <c r="F16">
        <v>158.74476163870048</v>
      </c>
      <c r="H16">
        <f t="shared" si="0"/>
        <v>0.25783449999999997</v>
      </c>
      <c r="I16">
        <f t="shared" si="1"/>
        <v>106.12679810649428</v>
      </c>
      <c r="J16">
        <f t="shared" si="2"/>
        <v>0.25812550000000001</v>
      </c>
      <c r="K16">
        <f t="shared" si="1"/>
        <v>106.186540490978</v>
      </c>
      <c r="L16">
        <f t="shared" si="3"/>
        <v>0.257637</v>
      </c>
      <c r="M16">
        <f t="shared" ref="M16" si="35">$B$47*($B$48*L16)/((1+($B$48*L16)^$B$49))^(1/$B$49)</f>
        <v>106.08621413933291</v>
      </c>
      <c r="O16">
        <f t="shared" si="5"/>
        <v>0.25783449999999997</v>
      </c>
      <c r="P16">
        <f t="shared" si="6"/>
        <v>3762.4821928648785</v>
      </c>
      <c r="Q16">
        <f t="shared" si="7"/>
        <v>0.25812550000000001</v>
      </c>
      <c r="R16">
        <f t="shared" si="8"/>
        <v>1.2384387103448522</v>
      </c>
      <c r="S16">
        <f t="shared" si="9"/>
        <v>0.257637</v>
      </c>
      <c r="T16">
        <f t="shared" si="10"/>
        <v>2772.9226247431507</v>
      </c>
      <c r="V16">
        <v>45.487290405671246</v>
      </c>
      <c r="W16">
        <v>0.25783449999999997</v>
      </c>
      <c r="X16">
        <v>106.186540490978</v>
      </c>
      <c r="Y16">
        <f t="shared" si="11"/>
        <v>0.25812550000000001</v>
      </c>
      <c r="Z16">
        <v>159.9894678037455</v>
      </c>
      <c r="AA16">
        <f t="shared" si="12"/>
        <v>0.257637</v>
      </c>
      <c r="AC16">
        <f t="shared" si="26"/>
        <v>14.994017811495894</v>
      </c>
      <c r="AD16">
        <f t="shared" si="13"/>
        <v>9.6454202052568508E-2</v>
      </c>
      <c r="AE16">
        <f t="shared" si="14"/>
        <v>2.9181632820304639E-2</v>
      </c>
      <c r="AF16">
        <f t="shared" si="15"/>
        <v>4.7045538581739488E-3</v>
      </c>
      <c r="AG16">
        <f t="shared" si="16"/>
        <v>-2.3386869734195601</v>
      </c>
      <c r="AH16">
        <f t="shared" si="17"/>
        <v>-3.5342157806228429</v>
      </c>
      <c r="AI16">
        <f t="shared" si="18"/>
        <v>-5.359224333358104</v>
      </c>
      <c r="AJ16" s="1">
        <f t="shared" si="19"/>
        <v>39.797637381387453</v>
      </c>
      <c r="AK16" s="1">
        <f t="shared" si="20"/>
        <v>46.593806127974908</v>
      </c>
      <c r="AL16" s="1">
        <f t="shared" si="21"/>
        <v>52.462645009771315</v>
      </c>
      <c r="AM16">
        <f t="shared" si="22"/>
        <v>43.19572175468118</v>
      </c>
      <c r="AN16">
        <f t="shared" si="23"/>
        <v>3.3980843732937274</v>
      </c>
    </row>
    <row r="17" spans="1:40" x14ac:dyDescent="0.45">
      <c r="A17">
        <v>0.282634</v>
      </c>
      <c r="B17">
        <v>47.545678382720453</v>
      </c>
      <c r="C17">
        <v>0.28206399999999998</v>
      </c>
      <c r="D17">
        <v>109.99488191717242</v>
      </c>
      <c r="E17">
        <v>0.283111</v>
      </c>
      <c r="F17">
        <v>164.85601585148157</v>
      </c>
      <c r="H17">
        <f t="shared" si="0"/>
        <v>0.282634</v>
      </c>
      <c r="I17">
        <f t="shared" si="1"/>
        <v>110.99487516981011</v>
      </c>
      <c r="J17">
        <f t="shared" si="2"/>
        <v>0.28206399999999998</v>
      </c>
      <c r="K17">
        <f t="shared" si="1"/>
        <v>110.88783411667266</v>
      </c>
      <c r="L17">
        <f t="shared" si="3"/>
        <v>0.283111</v>
      </c>
      <c r="M17">
        <f t="shared" ref="M17" si="36">$B$47*($B$48*L17)/((1+($B$48*L17)^$B$49))^(1/$B$49)</f>
        <v>111.08428447918944</v>
      </c>
      <c r="O17">
        <f t="shared" si="5"/>
        <v>0.282634</v>
      </c>
      <c r="P17">
        <f t="shared" si="6"/>
        <v>4025.8005729268289</v>
      </c>
      <c r="Q17">
        <f t="shared" si="7"/>
        <v>0.28206399999999998</v>
      </c>
      <c r="R17">
        <f t="shared" si="8"/>
        <v>0.79736363059232207</v>
      </c>
      <c r="S17">
        <f t="shared" si="9"/>
        <v>0.283111</v>
      </c>
      <c r="T17">
        <f t="shared" si="10"/>
        <v>2891.3990947739467</v>
      </c>
      <c r="V17">
        <v>48.349951630441254</v>
      </c>
      <c r="W17">
        <v>0.282634</v>
      </c>
      <c r="X17">
        <v>110.88783411667266</v>
      </c>
      <c r="Y17">
        <f t="shared" si="11"/>
        <v>0.28206399999999998</v>
      </c>
      <c r="Z17">
        <v>165.87273282083171</v>
      </c>
      <c r="AA17">
        <f t="shared" si="12"/>
        <v>0.283111</v>
      </c>
      <c r="AC17">
        <f t="shared" si="26"/>
        <v>15.494017811495894</v>
      </c>
      <c r="AD17">
        <f t="shared" si="13"/>
        <v>9.8125199989599607E-2</v>
      </c>
      <c r="AE17">
        <f t="shared" si="14"/>
        <v>3.070399212092224E-2</v>
      </c>
      <c r="AF17">
        <f t="shared" si="15"/>
        <v>4.3868410970713603E-3</v>
      </c>
      <c r="AG17">
        <f t="shared" si="16"/>
        <v>-2.3215110647710722</v>
      </c>
      <c r="AH17">
        <f t="shared" si="17"/>
        <v>-3.483362596330875</v>
      </c>
      <c r="AI17">
        <f t="shared" si="18"/>
        <v>-5.429145878773566</v>
      </c>
      <c r="AJ17" s="1">
        <f t="shared" si="19"/>
        <v>38.676563597153368</v>
      </c>
      <c r="AK17" s="1">
        <f t="shared" si="20"/>
        <v>47.937342527398378</v>
      </c>
      <c r="AL17" s="1">
        <f t="shared" si="21"/>
        <v>55.93449820262105</v>
      </c>
      <c r="AM17">
        <f t="shared" si="22"/>
        <v>43.306953062275873</v>
      </c>
      <c r="AN17">
        <f t="shared" si="23"/>
        <v>4.6303894651225121</v>
      </c>
    </row>
    <row r="18" spans="1:40" x14ac:dyDescent="0.45">
      <c r="A18">
        <v>0.30831799999999998</v>
      </c>
      <c r="B18">
        <v>50.204653088182788</v>
      </c>
      <c r="C18">
        <v>0.30826350000000002</v>
      </c>
      <c r="D18">
        <v>114.77238593359513</v>
      </c>
      <c r="E18">
        <v>0.30860599999999999</v>
      </c>
      <c r="F18">
        <v>170.37504671545875</v>
      </c>
      <c r="H18">
        <f t="shared" si="0"/>
        <v>0.30831799999999998</v>
      </c>
      <c r="I18">
        <f t="shared" si="1"/>
        <v>115.6024292681435</v>
      </c>
      <c r="J18">
        <f t="shared" si="2"/>
        <v>0.30826350000000002</v>
      </c>
      <c r="K18">
        <f t="shared" si="1"/>
        <v>115.59307850083927</v>
      </c>
      <c r="L18">
        <f t="shared" si="3"/>
        <v>0.30860599999999999</v>
      </c>
      <c r="M18">
        <f t="shared" ref="M18" si="37">$B$47*($B$48*L18)/((1+($B$48*L18)^$B$49))^(1/$B$49)</f>
        <v>115.65181377069833</v>
      </c>
      <c r="O18">
        <f t="shared" si="5"/>
        <v>0.30831799999999998</v>
      </c>
      <c r="P18">
        <f t="shared" si="6"/>
        <v>4276.8691292842368</v>
      </c>
      <c r="Q18">
        <f t="shared" si="7"/>
        <v>0.30826350000000002</v>
      </c>
      <c r="R18">
        <f t="shared" si="8"/>
        <v>0.67353628992977266</v>
      </c>
      <c r="S18">
        <f t="shared" si="9"/>
        <v>0.30860599999999999</v>
      </c>
      <c r="T18">
        <f t="shared" si="10"/>
        <v>2994.6322239265128</v>
      </c>
      <c r="V18">
        <v>51.057409908635023</v>
      </c>
      <c r="W18">
        <v>0.30831799999999998</v>
      </c>
      <c r="X18">
        <v>115.59307850083927</v>
      </c>
      <c r="Y18">
        <f t="shared" si="11"/>
        <v>0.30826350000000002</v>
      </c>
      <c r="Z18">
        <v>171.21964651148161</v>
      </c>
      <c r="AA18">
        <f t="shared" si="12"/>
        <v>0.30860599999999999</v>
      </c>
      <c r="AC18">
        <f t="shared" si="26"/>
        <v>15.994017811495894</v>
      </c>
      <c r="AD18">
        <f t="shared" si="13"/>
        <v>9.9662403060216884E-2</v>
      </c>
      <c r="AE18">
        <f t="shared" si="14"/>
        <v>3.2200647832226759E-2</v>
      </c>
      <c r="AF18">
        <f t="shared" si="15"/>
        <v>4.090552244045715E-3</v>
      </c>
      <c r="AG18">
        <f t="shared" si="16"/>
        <v>-2.3059667738346246</v>
      </c>
      <c r="AH18">
        <f t="shared" si="17"/>
        <v>-3.4357687076209058</v>
      </c>
      <c r="AI18">
        <f t="shared" si="18"/>
        <v>-5.4990752950481481</v>
      </c>
      <c r="AJ18" s="1">
        <f t="shared" si="19"/>
        <v>37.609673144389014</v>
      </c>
      <c r="AK18" s="1">
        <f t="shared" si="20"/>
        <v>49.255831547150493</v>
      </c>
      <c r="AL18" s="1">
        <f t="shared" si="21"/>
        <v>59.312884249381675</v>
      </c>
      <c r="AM18">
        <f t="shared" si="22"/>
        <v>43.432752345769757</v>
      </c>
      <c r="AN18">
        <f t="shared" si="23"/>
        <v>5.8230792013806898</v>
      </c>
    </row>
    <row r="19" spans="1:40" x14ac:dyDescent="0.45">
      <c r="A19">
        <v>0.33448699999999998</v>
      </c>
      <c r="B19">
        <v>52.694777597286681</v>
      </c>
      <c r="C19">
        <v>0.33309699999999998</v>
      </c>
      <c r="D19">
        <v>119.09948413066761</v>
      </c>
      <c r="E19">
        <v>0.33343800000000001</v>
      </c>
      <c r="F19">
        <v>175.46280257051052</v>
      </c>
      <c r="H19">
        <f t="shared" si="0"/>
        <v>0.33448699999999998</v>
      </c>
      <c r="I19">
        <f t="shared" si="1"/>
        <v>119.90115076032788</v>
      </c>
      <c r="J19">
        <f t="shared" si="2"/>
        <v>0.33309699999999998</v>
      </c>
      <c r="K19">
        <f t="shared" si="1"/>
        <v>119.68201505076743</v>
      </c>
      <c r="L19">
        <f t="shared" si="3"/>
        <v>0.33343800000000001</v>
      </c>
      <c r="M19">
        <f t="shared" ref="M19" si="38">$B$47*($B$48*L19)/((1+($B$48*L19)^$B$49))^(1/$B$49)</f>
        <v>119.73586573635798</v>
      </c>
      <c r="O19">
        <f t="shared" si="5"/>
        <v>0.33448699999999998</v>
      </c>
      <c r="P19">
        <f t="shared" si="6"/>
        <v>4516.6965937299456</v>
      </c>
      <c r="Q19">
        <f t="shared" si="7"/>
        <v>0.33309699999999998</v>
      </c>
      <c r="R19">
        <f t="shared" si="8"/>
        <v>0.3393422728723518</v>
      </c>
      <c r="S19">
        <f t="shared" si="9"/>
        <v>0.33343800000000001</v>
      </c>
      <c r="T19">
        <f t="shared" si="10"/>
        <v>3105.4914889176271</v>
      </c>
      <c r="V19">
        <v>53.566868982371638</v>
      </c>
      <c r="W19">
        <v>0.33448699999999998</v>
      </c>
      <c r="X19">
        <v>119.68201505076743</v>
      </c>
      <c r="Y19">
        <f t="shared" si="11"/>
        <v>0.33309699999999998</v>
      </c>
      <c r="Z19">
        <v>175.98222509037973</v>
      </c>
      <c r="AA19">
        <f t="shared" si="12"/>
        <v>0.33343800000000001</v>
      </c>
      <c r="AC19">
        <f t="shared" si="26"/>
        <v>16.494017811495894</v>
      </c>
      <c r="AD19">
        <f t="shared" si="13"/>
        <v>0.10106956126442042</v>
      </c>
      <c r="AE19">
        <f t="shared" si="14"/>
        <v>3.3671899954218168E-2</v>
      </c>
      <c r="AF19">
        <f t="shared" si="15"/>
        <v>3.8154345311504252E-3</v>
      </c>
      <c r="AG19">
        <f t="shared" si="16"/>
        <v>-2.2919462738130671</v>
      </c>
      <c r="AH19">
        <f t="shared" si="17"/>
        <v>-3.3910916187044848</v>
      </c>
      <c r="AI19">
        <f t="shared" si="18"/>
        <v>-5.5687007200371701</v>
      </c>
      <c r="AJ19" s="1">
        <f t="shared" si="19"/>
        <v>36.589154190067745</v>
      </c>
      <c r="AK19" s="1">
        <f t="shared" si="20"/>
        <v>50.546125805724849</v>
      </c>
      <c r="AL19" s="1">
        <f t="shared" si="21"/>
        <v>62.598683760709001</v>
      </c>
      <c r="AM19">
        <f t="shared" si="22"/>
        <v>43.567639997896293</v>
      </c>
      <c r="AN19">
        <f t="shared" si="23"/>
        <v>6.9784858078285801</v>
      </c>
    </row>
    <row r="20" spans="1:40" x14ac:dyDescent="0.45">
      <c r="A20">
        <v>0.35920350000000001</v>
      </c>
      <c r="B20">
        <v>54.909584791146017</v>
      </c>
      <c r="C20">
        <v>0.35775299999999999</v>
      </c>
      <c r="D20">
        <v>122.99010872902534</v>
      </c>
      <c r="E20">
        <v>0.35869799999999996</v>
      </c>
      <c r="F20">
        <v>180.17709173509459</v>
      </c>
      <c r="H20">
        <f t="shared" si="0"/>
        <v>0.35920350000000001</v>
      </c>
      <c r="I20">
        <f t="shared" si="1"/>
        <v>123.63951560923127</v>
      </c>
      <c r="J20">
        <f t="shared" si="2"/>
        <v>0.35775299999999999</v>
      </c>
      <c r="K20">
        <f t="shared" si="1"/>
        <v>123.42807599134717</v>
      </c>
      <c r="L20">
        <f t="shared" si="3"/>
        <v>0.35869799999999996</v>
      </c>
      <c r="M20">
        <f t="shared" ref="M20" si="39">$B$47*($B$48*L20)/((1+($B$48*L20)^$B$49))^(1/$B$49)</f>
        <v>123.56593694098713</v>
      </c>
      <c r="O20">
        <f t="shared" si="5"/>
        <v>0.35920350000000001</v>
      </c>
      <c r="P20">
        <f t="shared" si="6"/>
        <v>4723.8033902587849</v>
      </c>
      <c r="Q20">
        <f t="shared" si="7"/>
        <v>0.35775299999999999</v>
      </c>
      <c r="R20">
        <f t="shared" si="8"/>
        <v>0.19181532286568218</v>
      </c>
      <c r="S20">
        <f t="shared" si="9"/>
        <v>0.35869799999999996</v>
      </c>
      <c r="T20">
        <f t="shared" si="10"/>
        <v>3204.8228471223965</v>
      </c>
      <c r="V20">
        <v>55.725039750996579</v>
      </c>
      <c r="W20">
        <v>0.35920350000000001</v>
      </c>
      <c r="X20">
        <v>123.42807599134717</v>
      </c>
      <c r="Y20">
        <f t="shared" si="11"/>
        <v>0.35775299999999999</v>
      </c>
      <c r="Z20">
        <v>180.43722242548969</v>
      </c>
      <c r="AA20">
        <f t="shared" si="12"/>
        <v>0.35869799999999996</v>
      </c>
      <c r="AC20">
        <f t="shared" si="26"/>
        <v>16.994017811495894</v>
      </c>
      <c r="AD20">
        <f t="shared" si="13"/>
        <v>0.10235042460221015</v>
      </c>
      <c r="AE20">
        <f t="shared" si="14"/>
        <v>3.5118048486896453E-2</v>
      </c>
      <c r="AF20">
        <f t="shared" si="15"/>
        <v>3.561236690438941E-3</v>
      </c>
      <c r="AG20">
        <f t="shared" si="16"/>
        <v>-2.279352818351835</v>
      </c>
      <c r="AH20">
        <f t="shared" si="17"/>
        <v>-3.3490400787609338</v>
      </c>
      <c r="AI20">
        <f t="shared" si="18"/>
        <v>-5.6376474094876228</v>
      </c>
      <c r="AJ20" s="1">
        <f t="shared" si="19"/>
        <v>35.608531927254916</v>
      </c>
      <c r="AK20" s="1">
        <f t="shared" si="20"/>
        <v>51.803936999869237</v>
      </c>
      <c r="AL20" s="1">
        <f t="shared" si="21"/>
        <v>65.789496590973854</v>
      </c>
      <c r="AM20">
        <f t="shared" si="22"/>
        <v>43.706234463562076</v>
      </c>
      <c r="AN20">
        <f t="shared" si="23"/>
        <v>8.0977025363071586</v>
      </c>
    </row>
    <row r="21" spans="1:40" x14ac:dyDescent="0.45">
      <c r="A21">
        <v>0.38434650000000004</v>
      </c>
      <c r="B21">
        <v>57.029569707247404</v>
      </c>
      <c r="C21">
        <v>0.38425100000000001</v>
      </c>
      <c r="D21">
        <v>126.85141328097106</v>
      </c>
      <c r="E21">
        <v>0.38317449999999997</v>
      </c>
      <c r="F21">
        <v>184.53558941449478</v>
      </c>
      <c r="H21">
        <f t="shared" si="0"/>
        <v>0.38434650000000004</v>
      </c>
      <c r="I21">
        <f t="shared" si="1"/>
        <v>127.15919743722334</v>
      </c>
      <c r="J21">
        <f t="shared" si="2"/>
        <v>0.38425100000000001</v>
      </c>
      <c r="K21">
        <f t="shared" si="1"/>
        <v>127.14632780382864</v>
      </c>
      <c r="L21">
        <f t="shared" si="3"/>
        <v>0.38317449999999997</v>
      </c>
      <c r="M21">
        <f t="shared" ref="M21" si="40">$B$47*($B$48*L21)/((1+($B$48*L21)^$B$49))^(1/$B$49)</f>
        <v>127.0010045118599</v>
      </c>
      <c r="O21">
        <f t="shared" si="5"/>
        <v>0.38434650000000004</v>
      </c>
      <c r="P21">
        <f t="shared" si="6"/>
        <v>4918.1646855450099</v>
      </c>
      <c r="Q21">
        <f t="shared" si="7"/>
        <v>0.38425100000000001</v>
      </c>
      <c r="R21">
        <f t="shared" si="8"/>
        <v>8.6974575792315004E-2</v>
      </c>
      <c r="S21">
        <f t="shared" si="9"/>
        <v>0.38317449999999997</v>
      </c>
      <c r="T21">
        <f t="shared" si="10"/>
        <v>3310.2284599185009</v>
      </c>
      <c r="V21">
        <v>57.727464482478325</v>
      </c>
      <c r="W21">
        <v>0.38434650000000004</v>
      </c>
      <c r="X21">
        <v>127.14632780382864</v>
      </c>
      <c r="Y21">
        <f t="shared" si="11"/>
        <v>0.38425100000000001</v>
      </c>
      <c r="Z21">
        <v>184.42665658606418</v>
      </c>
      <c r="AA21">
        <f t="shared" si="12"/>
        <v>0.38317449999999997</v>
      </c>
      <c r="AC21">
        <f t="shared" si="26"/>
        <v>17.494017811495894</v>
      </c>
      <c r="AD21">
        <f t="shared" si="13"/>
        <v>0.10350874307358614</v>
      </c>
      <c r="AE21">
        <f t="shared" si="14"/>
        <v>3.6539393430261663E-2</v>
      </c>
      <c r="AF21">
        <f t="shared" si="15"/>
        <v>3.3277089539646872E-3</v>
      </c>
      <c r="AG21">
        <f t="shared" si="16"/>
        <v>-2.2680991957035239</v>
      </c>
      <c r="AH21">
        <f t="shared" si="17"/>
        <v>-3.3093643283271033</v>
      </c>
      <c r="AI21">
        <f t="shared" si="18"/>
        <v>-5.7054712135840484</v>
      </c>
      <c r="AJ21" s="1">
        <f t="shared" si="19"/>
        <v>34.662395348696315</v>
      </c>
      <c r="AK21" s="1">
        <f t="shared" si="20"/>
        <v>53.023759121492773</v>
      </c>
      <c r="AL21" s="1">
        <f t="shared" si="21"/>
        <v>68.879734694010025</v>
      </c>
      <c r="AM21">
        <f t="shared" si="22"/>
        <v>43.84307723509454</v>
      </c>
      <c r="AN21">
        <f t="shared" si="23"/>
        <v>9.1806818863982542</v>
      </c>
    </row>
    <row r="22" spans="1:40" x14ac:dyDescent="0.45">
      <c r="A22">
        <v>0.4087635</v>
      </c>
      <c r="B22">
        <v>58.961157729382357</v>
      </c>
      <c r="C22">
        <v>0.408163</v>
      </c>
      <c r="D22">
        <v>130.08826322741879</v>
      </c>
      <c r="E22">
        <v>0.40829850000000001</v>
      </c>
      <c r="F22">
        <v>188.72960371295963</v>
      </c>
      <c r="H22">
        <f t="shared" si="0"/>
        <v>0.4087635</v>
      </c>
      <c r="I22">
        <f t="shared" si="1"/>
        <v>130.33390309536702</v>
      </c>
      <c r="J22">
        <f t="shared" si="2"/>
        <v>0.408163</v>
      </c>
      <c r="K22">
        <f t="shared" si="1"/>
        <v>130.2584940548463</v>
      </c>
      <c r="L22">
        <f t="shared" si="3"/>
        <v>0.40829850000000001</v>
      </c>
      <c r="M22">
        <f t="shared" ref="M22" si="41">$B$47*($B$48*L22)/((1+($B$48*L22)^$B$49))^(1/$B$49)</f>
        <v>130.27552108984602</v>
      </c>
      <c r="O22">
        <f t="shared" si="5"/>
        <v>0.4087635</v>
      </c>
      <c r="P22">
        <f t="shared" si="6"/>
        <v>5094.0687810776844</v>
      </c>
      <c r="Q22">
        <f t="shared" si="7"/>
        <v>0.408163</v>
      </c>
      <c r="R22">
        <f t="shared" si="8"/>
        <v>2.8978534606652177E-2</v>
      </c>
      <c r="S22">
        <f t="shared" si="9"/>
        <v>0.40829850000000001</v>
      </c>
      <c r="T22">
        <f t="shared" si="10"/>
        <v>3416.879775309792</v>
      </c>
      <c r="V22">
        <v>59.502307939965924</v>
      </c>
      <c r="W22">
        <v>0.4087635</v>
      </c>
      <c r="X22">
        <v>130.2584940548463</v>
      </c>
      <c r="Y22">
        <f t="shared" si="11"/>
        <v>0.408163</v>
      </c>
      <c r="Z22">
        <v>188.22697257765094</v>
      </c>
      <c r="AA22">
        <f t="shared" si="12"/>
        <v>0.40829850000000001</v>
      </c>
      <c r="AC22">
        <f t="shared" si="26"/>
        <v>17.994017811495894</v>
      </c>
      <c r="AD22">
        <f t="shared" si="13"/>
        <v>0.10454826667854829</v>
      </c>
      <c r="AE22">
        <f t="shared" si="14"/>
        <v>3.7936234784313752E-2</v>
      </c>
      <c r="AF22">
        <f t="shared" si="15"/>
        <v>3.114603053781112E-3</v>
      </c>
      <c r="AG22">
        <f t="shared" si="16"/>
        <v>-2.2581064321205995</v>
      </c>
      <c r="AH22">
        <f t="shared" si="17"/>
        <v>-3.2718485607201582</v>
      </c>
      <c r="AI22">
        <f t="shared" si="18"/>
        <v>-5.7716535654305465</v>
      </c>
      <c r="AJ22" s="1">
        <f t="shared" si="19"/>
        <v>33.746189459557762</v>
      </c>
      <c r="AK22" s="1">
        <f t="shared" si="20"/>
        <v>54.19881115268727</v>
      </c>
      <c r="AL22" s="1">
        <f t="shared" si="21"/>
        <v>71.86069476727279</v>
      </c>
      <c r="AM22">
        <f t="shared" si="22"/>
        <v>43.972500306122512</v>
      </c>
      <c r="AN22">
        <f t="shared" si="23"/>
        <v>10.226310846564768</v>
      </c>
    </row>
    <row r="23" spans="1:40" x14ac:dyDescent="0.45">
      <c r="A23">
        <v>0.43396699999999999</v>
      </c>
      <c r="B23">
        <v>60.824956140664042</v>
      </c>
      <c r="C23">
        <v>0.433944</v>
      </c>
      <c r="D23">
        <v>133.58733004284181</v>
      </c>
      <c r="E23">
        <v>0.43481500000000001</v>
      </c>
      <c r="F23">
        <v>192.70756461977862</v>
      </c>
      <c r="H23">
        <f t="shared" si="0"/>
        <v>0.43396699999999999</v>
      </c>
      <c r="I23">
        <f t="shared" si="1"/>
        <v>133.38609900927415</v>
      </c>
      <c r="J23">
        <f t="shared" si="2"/>
        <v>0.433944</v>
      </c>
      <c r="K23">
        <f t="shared" si="1"/>
        <v>133.38341043057119</v>
      </c>
      <c r="L23">
        <f t="shared" si="3"/>
        <v>0.43481500000000001</v>
      </c>
      <c r="M23">
        <f t="shared" ref="M23" si="42">$B$47*($B$48*L23)/((1+($B$48*L23)^$B$49))^(1/$B$49)</f>
        <v>133.48510687266852</v>
      </c>
      <c r="O23">
        <f t="shared" si="5"/>
        <v>0.43396699999999999</v>
      </c>
      <c r="P23">
        <f t="shared" si="6"/>
        <v>5265.1194543988468</v>
      </c>
      <c r="Q23">
        <f t="shared" si="7"/>
        <v>0.433944</v>
      </c>
      <c r="R23">
        <f t="shared" si="8"/>
        <v>4.1583208268601783E-2</v>
      </c>
      <c r="S23">
        <f t="shared" si="9"/>
        <v>0.43481500000000001</v>
      </c>
      <c r="T23">
        <f t="shared" si="10"/>
        <v>3507.2995016082409</v>
      </c>
      <c r="V23">
        <v>61.175042374507271</v>
      </c>
      <c r="W23">
        <v>0.43396699999999999</v>
      </c>
      <c r="X23">
        <v>133.38341043057119</v>
      </c>
      <c r="Y23">
        <f t="shared" si="11"/>
        <v>0.433944</v>
      </c>
      <c r="Z23">
        <v>191.95189305258873</v>
      </c>
      <c r="AA23">
        <f t="shared" si="12"/>
        <v>0.43481500000000001</v>
      </c>
      <c r="AC23">
        <f t="shared" si="26"/>
        <v>18.494017811495894</v>
      </c>
      <c r="AD23">
        <f t="shared" si="13"/>
        <v>0.10547274541709671</v>
      </c>
      <c r="AE23">
        <f t="shared" si="14"/>
        <v>3.9308872549052756E-2</v>
      </c>
      <c r="AF23">
        <f t="shared" si="15"/>
        <v>2.9216722219416319E-3</v>
      </c>
      <c r="AG23">
        <f t="shared" si="16"/>
        <v>-2.2493026967195431</v>
      </c>
      <c r="AH23">
        <f t="shared" si="17"/>
        <v>-3.2363050209809749</v>
      </c>
      <c r="AI23">
        <f t="shared" si="18"/>
        <v>-5.8355991478727081</v>
      </c>
      <c r="AJ23" s="1">
        <f t="shared" si="19"/>
        <v>32.85605529442001</v>
      </c>
      <c r="AK23" s="1">
        <f t="shared" si="20"/>
        <v>55.32101796809917</v>
      </c>
      <c r="AL23" s="1">
        <f t="shared" si="21"/>
        <v>74.720660815930955</v>
      </c>
      <c r="AM23">
        <f t="shared" si="22"/>
        <v>44.088536631259586</v>
      </c>
      <c r="AN23">
        <f t="shared" si="23"/>
        <v>11.232481336839589</v>
      </c>
    </row>
    <row r="24" spans="1:40" x14ac:dyDescent="0.45">
      <c r="A24">
        <v>0.45902850000000001</v>
      </c>
      <c r="B24">
        <v>62.520944073545152</v>
      </c>
      <c r="C24">
        <v>0.45899800000000002</v>
      </c>
      <c r="D24">
        <v>136.54886267404498</v>
      </c>
      <c r="E24">
        <v>0.4592715</v>
      </c>
      <c r="F24">
        <v>196.07500314173507</v>
      </c>
      <c r="H24">
        <f t="shared" si="0"/>
        <v>0.45902850000000001</v>
      </c>
      <c r="I24">
        <f t="shared" si="1"/>
        <v>136.21783241923336</v>
      </c>
      <c r="J24">
        <f t="shared" si="2"/>
        <v>0.45899800000000002</v>
      </c>
      <c r="K24">
        <f t="shared" si="1"/>
        <v>136.21450091736054</v>
      </c>
      <c r="L24">
        <f t="shared" si="3"/>
        <v>0.4592715</v>
      </c>
      <c r="M24">
        <f t="shared" ref="M24" si="43">$B$47*($B$48*L24)/((1+($B$48*L24)^$B$49))^(1/$B$49)</f>
        <v>136.24436556124422</v>
      </c>
      <c r="O24">
        <f t="shared" si="5"/>
        <v>0.45902850000000001</v>
      </c>
      <c r="P24">
        <f t="shared" si="6"/>
        <v>5431.2313518368346</v>
      </c>
      <c r="Q24">
        <f t="shared" si="7"/>
        <v>0.45899800000000002</v>
      </c>
      <c r="R24">
        <f t="shared" si="8"/>
        <v>0.11179778433310757</v>
      </c>
      <c r="S24">
        <f t="shared" si="9"/>
        <v>0.4592715</v>
      </c>
      <c r="T24">
        <f t="shared" si="10"/>
        <v>3579.7051932880431</v>
      </c>
      <c r="V24">
        <v>62.693007050371811</v>
      </c>
      <c r="W24">
        <v>0.45902850000000001</v>
      </c>
      <c r="X24">
        <v>136.21450091736054</v>
      </c>
      <c r="Y24">
        <f t="shared" si="11"/>
        <v>0.45899800000000002</v>
      </c>
      <c r="Z24">
        <v>195.15602522224589</v>
      </c>
      <c r="AA24">
        <f t="shared" si="12"/>
        <v>0.4592715</v>
      </c>
      <c r="AC24">
        <f t="shared" si="26"/>
        <v>18.994017811495894</v>
      </c>
      <c r="AD24">
        <f t="shared" si="13"/>
        <v>0.10628592928923129</v>
      </c>
      <c r="AE24">
        <f t="shared" si="14"/>
        <v>4.0657606724478643E-2</v>
      </c>
      <c r="AF24">
        <f t="shared" si="15"/>
        <v>2.748671190499697E-3</v>
      </c>
      <c r="AG24">
        <f t="shared" si="16"/>
        <v>-2.241622370323852</v>
      </c>
      <c r="AH24">
        <f t="shared" si="17"/>
        <v>-3.2025693332009979</v>
      </c>
      <c r="AI24">
        <f t="shared" si="18"/>
        <v>-5.896637687538723</v>
      </c>
      <c r="AJ24" s="1">
        <f t="shared" si="19"/>
        <v>31.988705366952722</v>
      </c>
      <c r="AK24" s="1">
        <f t="shared" si="20"/>
        <v>56.381052372930547</v>
      </c>
      <c r="AL24" s="1">
        <f t="shared" si="21"/>
        <v>77.445090048398058</v>
      </c>
      <c r="AM24">
        <f t="shared" si="22"/>
        <v>44.184878869941635</v>
      </c>
      <c r="AN24">
        <f t="shared" si="23"/>
        <v>12.196173502988913</v>
      </c>
    </row>
    <row r="25" spans="1:40" x14ac:dyDescent="0.45">
      <c r="A25">
        <v>0.48364700000000005</v>
      </c>
      <c r="B25">
        <v>63.963240824705458</v>
      </c>
      <c r="C25">
        <v>0.48300299999999996</v>
      </c>
      <c r="D25">
        <v>139.39852165298106</v>
      </c>
      <c r="E25">
        <v>0.48518549999999999</v>
      </c>
      <c r="F25">
        <v>199.17315471260264</v>
      </c>
      <c r="H25">
        <f t="shared" si="0"/>
        <v>0.48364700000000005</v>
      </c>
      <c r="I25">
        <f t="shared" si="1"/>
        <v>138.82168042426221</v>
      </c>
      <c r="J25">
        <f t="shared" si="2"/>
        <v>0.48300299999999996</v>
      </c>
      <c r="K25">
        <f t="shared" si="1"/>
        <v>138.75566551890475</v>
      </c>
      <c r="L25">
        <f t="shared" si="3"/>
        <v>0.48518549999999999</v>
      </c>
      <c r="M25">
        <f t="shared" ref="M25" si="44">$B$47*($B$48*L25)/((1+($B$48*L25)^$B$49))^(1/$B$49)</f>
        <v>138.97894746133193</v>
      </c>
      <c r="O25">
        <f t="shared" si="5"/>
        <v>0.48364700000000005</v>
      </c>
      <c r="P25">
        <f t="shared" si="6"/>
        <v>5603.7859792804875</v>
      </c>
      <c r="Q25">
        <f t="shared" si="7"/>
        <v>0.48300299999999996</v>
      </c>
      <c r="R25">
        <f t="shared" si="8"/>
        <v>0.41326400911953998</v>
      </c>
      <c r="S25">
        <f t="shared" si="9"/>
        <v>0.48518549999999999</v>
      </c>
      <c r="T25">
        <f t="shared" si="10"/>
        <v>3623.3425866089315</v>
      </c>
      <c r="V25">
        <v>64.0565330966988</v>
      </c>
      <c r="W25">
        <v>0.48364700000000005</v>
      </c>
      <c r="X25">
        <v>138.75566551890475</v>
      </c>
      <c r="Y25">
        <f t="shared" si="11"/>
        <v>0.48300299999999996</v>
      </c>
      <c r="Z25">
        <v>198.3348417628234</v>
      </c>
      <c r="AA25">
        <f t="shared" si="12"/>
        <v>0.48518549999999999</v>
      </c>
      <c r="AC25">
        <f t="shared" si="26"/>
        <v>19.494017811495894</v>
      </c>
      <c r="AD25">
        <f t="shared" si="13"/>
        <v>0.10699156829495214</v>
      </c>
      <c r="AE25">
        <f t="shared" si="14"/>
        <v>4.1982737310591448E-2</v>
      </c>
      <c r="AF25">
        <f t="shared" si="15"/>
        <v>2.5953561915087325E-3</v>
      </c>
      <c r="AG25">
        <f t="shared" si="16"/>
        <v>-2.2350052486069472</v>
      </c>
      <c r="AH25">
        <f t="shared" si="17"/>
        <v>-3.1704967616036566</v>
      </c>
      <c r="AI25">
        <f t="shared" si="18"/>
        <v>-5.954031511086666</v>
      </c>
      <c r="AJ25" s="1">
        <f t="shared" si="19"/>
        <v>31.141325732419642</v>
      </c>
      <c r="AK25" s="1">
        <f t="shared" si="20"/>
        <v>57.368463955152933</v>
      </c>
      <c r="AL25" s="1">
        <f t="shared" si="21"/>
        <v>80.016937573044601</v>
      </c>
      <c r="AM25">
        <f t="shared" si="22"/>
        <v>44.254894843786289</v>
      </c>
      <c r="AN25">
        <f t="shared" si="23"/>
        <v>13.113569111366644</v>
      </c>
    </row>
    <row r="26" spans="1:40" x14ac:dyDescent="0.45">
      <c r="A26">
        <v>0.50980749999999997</v>
      </c>
      <c r="B26">
        <v>65.446918350589073</v>
      </c>
      <c r="C26">
        <v>0.51072000000000006</v>
      </c>
      <c r="D26">
        <v>142.07371595858621</v>
      </c>
      <c r="E26">
        <v>0.50866299999999998</v>
      </c>
      <c r="F26">
        <v>201.95751940378435</v>
      </c>
      <c r="H26">
        <f t="shared" si="0"/>
        <v>0.50980749999999997</v>
      </c>
      <c r="I26">
        <f t="shared" si="1"/>
        <v>141.41413219447242</v>
      </c>
      <c r="J26">
        <f t="shared" si="2"/>
        <v>0.51072000000000006</v>
      </c>
      <c r="K26">
        <f t="shared" si="1"/>
        <v>141.50152714249899</v>
      </c>
      <c r="L26">
        <f t="shared" si="3"/>
        <v>0.50866299999999998</v>
      </c>
      <c r="M26">
        <f t="shared" ref="M26" si="45">$B$47*($B$48*L26)/((1+($B$48*L26)^$B$49))^(1/$B$49)</f>
        <v>141.30423763992874</v>
      </c>
      <c r="O26">
        <f t="shared" si="5"/>
        <v>0.50980749999999997</v>
      </c>
      <c r="P26">
        <f t="shared" si="6"/>
        <v>5771.017579202301</v>
      </c>
      <c r="Q26">
        <f t="shared" si="7"/>
        <v>0.51072000000000006</v>
      </c>
      <c r="R26">
        <f t="shared" si="8"/>
        <v>0.32740004125529415</v>
      </c>
      <c r="S26">
        <f t="shared" si="9"/>
        <v>0.50866299999999998</v>
      </c>
      <c r="T26">
        <f t="shared" si="10"/>
        <v>3678.8205887256586</v>
      </c>
      <c r="V26">
        <v>65.380404250576419</v>
      </c>
      <c r="W26">
        <v>0.50980749999999997</v>
      </c>
      <c r="X26">
        <v>141.50152714249899</v>
      </c>
      <c r="Y26">
        <f t="shared" si="11"/>
        <v>0.51072000000000006</v>
      </c>
      <c r="Z26">
        <v>201.04169656492232</v>
      </c>
      <c r="AA26">
        <f t="shared" si="12"/>
        <v>0.50866299999999998</v>
      </c>
      <c r="AC26">
        <f t="shared" si="26"/>
        <v>19.994017811495894</v>
      </c>
      <c r="AD26">
        <f t="shared" si="13"/>
        <v>0.10759341243425923</v>
      </c>
      <c r="AE26">
        <f t="shared" si="14"/>
        <v>4.3284564307391124E-2</v>
      </c>
      <c r="AF26">
        <f t="shared" si="15"/>
        <v>2.4614849570221697E-3</v>
      </c>
      <c r="AG26">
        <f t="shared" si="16"/>
        <v>-2.2293958558585736</v>
      </c>
      <c r="AH26">
        <f t="shared" si="17"/>
        <v>-3.1399591900369748</v>
      </c>
      <c r="AI26">
        <f t="shared" si="18"/>
        <v>-6.0069904700899253</v>
      </c>
      <c r="AJ26" s="1">
        <f t="shared" si="19"/>
        <v>30.311498282665244</v>
      </c>
      <c r="AK26" s="1">
        <f t="shared" si="20"/>
        <v>58.271919897444654</v>
      </c>
      <c r="AL26" s="1">
        <f t="shared" si="21"/>
        <v>82.417172265793354</v>
      </c>
      <c r="AM26">
        <f t="shared" si="22"/>
        <v>44.291709090054951</v>
      </c>
      <c r="AN26">
        <f t="shared" si="23"/>
        <v>13.980210807389691</v>
      </c>
    </row>
    <row r="27" spans="1:40" x14ac:dyDescent="0.45">
      <c r="A27">
        <v>0.53462699999999996</v>
      </c>
      <c r="B27">
        <v>66.754259710817564</v>
      </c>
      <c r="C27">
        <v>0.536053</v>
      </c>
      <c r="D27">
        <v>144.70773743305961</v>
      </c>
      <c r="E27">
        <v>0.53443249999999998</v>
      </c>
      <c r="F27">
        <v>205.04464996429846</v>
      </c>
      <c r="H27">
        <f t="shared" si="0"/>
        <v>0.53462699999999996</v>
      </c>
      <c r="I27">
        <f t="shared" si="1"/>
        <v>143.72297319739749</v>
      </c>
      <c r="J27">
        <f t="shared" si="2"/>
        <v>0.536053</v>
      </c>
      <c r="K27">
        <f t="shared" si="1"/>
        <v>143.85145600542728</v>
      </c>
      <c r="L27">
        <f t="shared" si="3"/>
        <v>0.53443249999999998</v>
      </c>
      <c r="M27">
        <f t="shared" ref="M27" si="46">$B$47*($B$48*L27)/((1+($B$48*L27)^$B$49))^(1/$B$49)</f>
        <v>143.70541465374109</v>
      </c>
      <c r="O27">
        <f t="shared" si="5"/>
        <v>0.53462699999999996</v>
      </c>
      <c r="P27">
        <f t="shared" si="6"/>
        <v>5924.1828557792314</v>
      </c>
      <c r="Q27">
        <f t="shared" si="7"/>
        <v>0.536053</v>
      </c>
      <c r="R27">
        <f t="shared" si="8"/>
        <v>0.73321788330805293</v>
      </c>
      <c r="S27">
        <f t="shared" si="9"/>
        <v>0.53443249999999998</v>
      </c>
      <c r="T27">
        <f t="shared" si="10"/>
        <v>3762.5017884839281</v>
      </c>
      <c r="V27">
        <v>66.528942436382948</v>
      </c>
      <c r="W27">
        <v>0.53462699999999996</v>
      </c>
      <c r="X27">
        <v>143.85145600542728</v>
      </c>
      <c r="Y27">
        <f t="shared" si="11"/>
        <v>0.536053</v>
      </c>
      <c r="Z27">
        <v>203.84172139517767</v>
      </c>
      <c r="AA27">
        <f t="shared" si="12"/>
        <v>0.53443249999999998</v>
      </c>
      <c r="AC27">
        <f t="shared" si="26"/>
        <v>20.494017811495894</v>
      </c>
      <c r="AD27">
        <f t="shared" si="13"/>
        <v>0.10809521170715249</v>
      </c>
      <c r="AE27">
        <f t="shared" si="14"/>
        <v>4.4563387714877709E-2</v>
      </c>
      <c r="AF27">
        <f t="shared" si="15"/>
        <v>2.3468167190934565E-3</v>
      </c>
      <c r="AG27">
        <f t="shared" si="16"/>
        <v>-2.2247428503489952</v>
      </c>
      <c r="AH27">
        <f t="shared" si="17"/>
        <v>-3.1108426603355688</v>
      </c>
      <c r="AI27">
        <f t="shared" si="18"/>
        <v>-6.0546954567290419</v>
      </c>
      <c r="AJ27" s="1">
        <f t="shared" si="19"/>
        <v>29.497138595980079</v>
      </c>
      <c r="AK27" s="1">
        <f t="shared" si="20"/>
        <v>59.079576895097532</v>
      </c>
      <c r="AL27" s="1">
        <f t="shared" si="21"/>
        <v>84.625523527953064</v>
      </c>
      <c r="AM27">
        <f t="shared" si="22"/>
        <v>44.288357745538804</v>
      </c>
      <c r="AN27">
        <f t="shared" si="23"/>
        <v>14.791219149558732</v>
      </c>
    </row>
    <row r="28" spans="1:40" x14ac:dyDescent="0.45">
      <c r="A28">
        <v>0.55995099999999998</v>
      </c>
      <c r="B28">
        <v>68.039143163156012</v>
      </c>
      <c r="C28">
        <v>0.56024399999999996</v>
      </c>
      <c r="D28">
        <v>147.13735035701535</v>
      </c>
      <c r="E28">
        <v>0.55850200000000005</v>
      </c>
      <c r="F28">
        <v>207.90782527668688</v>
      </c>
      <c r="H28">
        <f t="shared" si="0"/>
        <v>0.55995099999999998</v>
      </c>
      <c r="I28">
        <f t="shared" si="1"/>
        <v>145.94124763540052</v>
      </c>
      <c r="J28">
        <f t="shared" si="2"/>
        <v>0.56024399999999996</v>
      </c>
      <c r="K28">
        <f t="shared" si="1"/>
        <v>145.96614924843269</v>
      </c>
      <c r="L28">
        <f t="shared" si="3"/>
        <v>0.55850200000000005</v>
      </c>
      <c r="M28">
        <f t="shared" ref="M28" si="47">$B$47*($B$48*L28)/((1+($B$48*L28)^$B$49))^(1/$B$49)</f>
        <v>145.81784978552699</v>
      </c>
      <c r="O28">
        <f t="shared" si="5"/>
        <v>0.55995099999999998</v>
      </c>
      <c r="P28">
        <f t="shared" si="6"/>
        <v>6068.7378812044972</v>
      </c>
      <c r="Q28">
        <f t="shared" si="7"/>
        <v>0.56024399999999996</v>
      </c>
      <c r="R28">
        <f t="shared" si="8"/>
        <v>1.3717120367452624</v>
      </c>
      <c r="S28">
        <f t="shared" si="9"/>
        <v>0.55850200000000005</v>
      </c>
      <c r="T28">
        <f t="shared" si="10"/>
        <v>3855.1650564928359</v>
      </c>
      <c r="V28">
        <v>67.603616084957366</v>
      </c>
      <c r="W28">
        <v>0.55995099999999998</v>
      </c>
      <c r="X28">
        <v>145.96614924843269</v>
      </c>
      <c r="Y28">
        <f t="shared" si="11"/>
        <v>0.56024399999999996</v>
      </c>
      <c r="Z28">
        <v>206.31001552796485</v>
      </c>
      <c r="AA28">
        <f t="shared" si="12"/>
        <v>0.55850200000000005</v>
      </c>
      <c r="AC28">
        <f t="shared" si="26"/>
        <v>20.994017811495894</v>
      </c>
      <c r="AD28">
        <f t="shared" si="13"/>
        <v>0.10850071611363198</v>
      </c>
      <c r="AE28">
        <f t="shared" si="14"/>
        <v>4.5819507533051182E-2</v>
      </c>
      <c r="AF28">
        <f t="shared" si="15"/>
        <v>2.2511122097760121E-3</v>
      </c>
      <c r="AG28">
        <f t="shared" si="16"/>
        <v>-2.220998505897763</v>
      </c>
      <c r="AH28">
        <f t="shared" si="17"/>
        <v>-3.0830453498746251</v>
      </c>
      <c r="AI28">
        <f t="shared" si="18"/>
        <v>-6.0963308694434408</v>
      </c>
      <c r="AJ28" s="1">
        <f t="shared" si="19"/>
        <v>28.696445870356307</v>
      </c>
      <c r="AK28" s="1">
        <f t="shared" si="20"/>
        <v>59.779589957525943</v>
      </c>
      <c r="AL28" s="1">
        <f t="shared" si="21"/>
        <v>86.621472699013268</v>
      </c>
      <c r="AM28">
        <f t="shared" si="22"/>
        <v>44.238017913941121</v>
      </c>
      <c r="AN28">
        <f t="shared" si="23"/>
        <v>15.54157204358482</v>
      </c>
    </row>
    <row r="29" spans="1:40" x14ac:dyDescent="0.45">
      <c r="A29">
        <v>0.58431300000000008</v>
      </c>
      <c r="B29">
        <v>69.171811906461969</v>
      </c>
      <c r="C29">
        <v>0.58416800000000002</v>
      </c>
      <c r="D29">
        <v>148.99906933238125</v>
      </c>
      <c r="E29">
        <v>0.58488650000000009</v>
      </c>
      <c r="F29">
        <v>210.73710578364867</v>
      </c>
      <c r="H29">
        <f t="shared" si="0"/>
        <v>0.58431300000000008</v>
      </c>
      <c r="I29">
        <f t="shared" si="1"/>
        <v>147.9554818702245</v>
      </c>
      <c r="J29">
        <f t="shared" si="2"/>
        <v>0.58416800000000002</v>
      </c>
      <c r="K29">
        <f t="shared" si="1"/>
        <v>147.94382093637509</v>
      </c>
      <c r="L29">
        <f t="shared" si="3"/>
        <v>0.58488650000000009</v>
      </c>
      <c r="M29">
        <f t="shared" ref="M29" si="48">$B$47*($B$48*L29)/((1+($B$48*L29)^$B$49))^(1/$B$49)</f>
        <v>148.00156553996874</v>
      </c>
      <c r="O29">
        <f t="shared" si="5"/>
        <v>0.58431300000000008</v>
      </c>
      <c r="P29">
        <f t="shared" si="6"/>
        <v>6206.8666529590591</v>
      </c>
      <c r="Q29">
        <f t="shared" si="7"/>
        <v>0.58416800000000002</v>
      </c>
      <c r="R29">
        <f t="shared" si="8"/>
        <v>1.113549177273581</v>
      </c>
      <c r="S29">
        <f t="shared" si="9"/>
        <v>0.58488650000000009</v>
      </c>
      <c r="T29">
        <f t="shared" si="10"/>
        <v>3935.7480096663849</v>
      </c>
      <c r="V29">
        <v>68.553714278091007</v>
      </c>
      <c r="W29">
        <v>0.58431300000000008</v>
      </c>
      <c r="X29">
        <v>147.94382093637509</v>
      </c>
      <c r="Y29">
        <f t="shared" si="11"/>
        <v>0.58416800000000002</v>
      </c>
      <c r="Z29">
        <v>208.86740478388521</v>
      </c>
      <c r="AA29">
        <f t="shared" si="12"/>
        <v>0.58488650000000009</v>
      </c>
      <c r="AC29">
        <f t="shared" si="26"/>
        <v>21.494017811495894</v>
      </c>
      <c r="AD29">
        <f t="shared" si="13"/>
        <v>0.10881367565369772</v>
      </c>
      <c r="AE29">
        <f t="shared" si="14"/>
        <v>4.7053223761911567E-2</v>
      </c>
      <c r="AF29">
        <f t="shared" si="15"/>
        <v>2.1741336611232828E-3</v>
      </c>
      <c r="AG29">
        <f t="shared" si="16"/>
        <v>-2.2181182571128066</v>
      </c>
      <c r="AH29">
        <f t="shared" si="17"/>
        <v>-3.0564758975102788</v>
      </c>
      <c r="AI29">
        <f t="shared" si="18"/>
        <v>-6.1311250105155954</v>
      </c>
      <c r="AJ29" s="1">
        <f t="shared" si="19"/>
        <v>27.907862334580308</v>
      </c>
      <c r="AK29" s="1">
        <f t="shared" si="20"/>
        <v>60.360742582973913</v>
      </c>
      <c r="AL29" s="1">
        <f t="shared" si="21"/>
        <v>88.385462469997137</v>
      </c>
      <c r="AM29">
        <f t="shared" si="22"/>
        <v>44.134302458777114</v>
      </c>
      <c r="AN29">
        <f t="shared" si="23"/>
        <v>16.226440124196795</v>
      </c>
    </row>
    <row r="30" spans="1:40" x14ac:dyDescent="0.45">
      <c r="A30">
        <v>0.61051450000000007</v>
      </c>
      <c r="B30">
        <v>70.339207229560856</v>
      </c>
      <c r="C30">
        <v>0.61116100000000007</v>
      </c>
      <c r="D30">
        <v>151.17623873616563</v>
      </c>
      <c r="E30">
        <v>0.61126349999999996</v>
      </c>
      <c r="F30">
        <v>213.09622583006069</v>
      </c>
      <c r="H30">
        <f t="shared" si="0"/>
        <v>0.61051450000000007</v>
      </c>
      <c r="I30">
        <f t="shared" si="1"/>
        <v>150.00186118266819</v>
      </c>
      <c r="J30">
        <f t="shared" si="2"/>
        <v>0.61116100000000007</v>
      </c>
      <c r="K30">
        <f t="shared" si="1"/>
        <v>150.05087244159651</v>
      </c>
      <c r="L30">
        <f t="shared" si="3"/>
        <v>0.61126349999999996</v>
      </c>
      <c r="M30">
        <f t="shared" ref="M30" si="49">$B$47*($B$48*L30)/((1+($B$48*L30)^$B$49))^(1/$B$49)</f>
        <v>150.05863662628732</v>
      </c>
      <c r="O30">
        <f t="shared" si="5"/>
        <v>0.61051450000000007</v>
      </c>
      <c r="P30">
        <f t="shared" si="6"/>
        <v>6346.138434852528</v>
      </c>
      <c r="Q30">
        <f t="shared" si="7"/>
        <v>0.61116100000000007</v>
      </c>
      <c r="R30">
        <f t="shared" si="8"/>
        <v>1.266449296952229</v>
      </c>
      <c r="S30">
        <f t="shared" si="9"/>
        <v>0.61126349999999996</v>
      </c>
      <c r="T30">
        <f t="shared" si="10"/>
        <v>3973.7376526236844</v>
      </c>
      <c r="V30">
        <v>69.492805675275036</v>
      </c>
      <c r="W30">
        <v>0.61051450000000007</v>
      </c>
      <c r="X30">
        <v>150.05087244159651</v>
      </c>
      <c r="Y30">
        <f t="shared" si="11"/>
        <v>0.61116100000000007</v>
      </c>
      <c r="Z30">
        <v>211.2827153545193</v>
      </c>
      <c r="AA30">
        <f t="shared" si="12"/>
        <v>0.61126349999999996</v>
      </c>
      <c r="AC30">
        <f t="shared" si="26"/>
        <v>21.994017811495894</v>
      </c>
      <c r="AD30">
        <f t="shared" si="13"/>
        <v>0.10903784032734963</v>
      </c>
      <c r="AE30">
        <f t="shared" si="14"/>
        <v>4.8264836401458844E-2</v>
      </c>
      <c r="AF30">
        <f t="shared" si="15"/>
        <v>2.1156448051886968E-3</v>
      </c>
      <c r="AG30">
        <f t="shared" si="16"/>
        <v>-2.2160602980322142</v>
      </c>
      <c r="AH30">
        <f t="shared" si="17"/>
        <v>-3.0310520082768848</v>
      </c>
      <c r="AI30">
        <f t="shared" si="18"/>
        <v>-6.1583956405184077</v>
      </c>
      <c r="AJ30" s="1">
        <f t="shared" si="19"/>
        <v>27.130040161080892</v>
      </c>
      <c r="AK30" s="1">
        <f t="shared" si="20"/>
        <v>60.813155657509434</v>
      </c>
      <c r="AL30" s="1">
        <f t="shared" si="21"/>
        <v>89.900246525395829</v>
      </c>
      <c r="AM30">
        <f t="shared" si="22"/>
        <v>43.971597909295163</v>
      </c>
      <c r="AN30">
        <f t="shared" si="23"/>
        <v>16.841557748214274</v>
      </c>
    </row>
    <row r="31" spans="1:40" x14ac:dyDescent="0.45">
      <c r="A31">
        <v>0.63707999999999998</v>
      </c>
      <c r="B31">
        <v>71.278488432702588</v>
      </c>
      <c r="C31">
        <v>0.6354455</v>
      </c>
      <c r="D31">
        <v>153.24007888254192</v>
      </c>
      <c r="E31">
        <v>0.63492599999999999</v>
      </c>
      <c r="F31">
        <v>215.14155899678684</v>
      </c>
      <c r="H31">
        <f t="shared" si="0"/>
        <v>0.63707999999999998</v>
      </c>
      <c r="I31">
        <f t="shared" si="1"/>
        <v>151.96039412466172</v>
      </c>
      <c r="J31">
        <f t="shared" si="2"/>
        <v>0.6354455</v>
      </c>
      <c r="K31">
        <f t="shared" si="1"/>
        <v>151.84308338727007</v>
      </c>
      <c r="L31">
        <f t="shared" si="3"/>
        <v>0.63492599999999999</v>
      </c>
      <c r="M31">
        <f t="shared" ref="M31" si="50">$B$47*($B$48*L31)/((1+($B$48*L31)^$B$49))^(1/$B$49)</f>
        <v>151.80571268797956</v>
      </c>
      <c r="O31">
        <f t="shared" si="5"/>
        <v>0.63707999999999998</v>
      </c>
      <c r="P31">
        <f t="shared" si="6"/>
        <v>6509.5699060861871</v>
      </c>
      <c r="Q31">
        <f t="shared" si="7"/>
        <v>0.6354455</v>
      </c>
      <c r="R31">
        <f t="shared" si="8"/>
        <v>1.9515964138098483</v>
      </c>
      <c r="S31">
        <f t="shared" si="9"/>
        <v>0.63492599999999999</v>
      </c>
      <c r="T31">
        <f t="shared" si="10"/>
        <v>4011.4294276528562</v>
      </c>
      <c r="V31">
        <v>70.365974059820829</v>
      </c>
      <c r="W31">
        <v>0.63707999999999998</v>
      </c>
      <c r="X31">
        <v>151.84308338727007</v>
      </c>
      <c r="Y31">
        <f t="shared" si="11"/>
        <v>0.6354455</v>
      </c>
      <c r="Z31">
        <v>213.33942226381771</v>
      </c>
      <c r="AA31">
        <f t="shared" si="12"/>
        <v>0.63492599999999999</v>
      </c>
      <c r="AC31">
        <f t="shared" si="26"/>
        <v>22.494017811495894</v>
      </c>
      <c r="AD31">
        <f t="shared" si="13"/>
        <v>0.10917696013458779</v>
      </c>
      <c r="AE31">
        <f t="shared" si="14"/>
        <v>4.9454645451693022E-2</v>
      </c>
      <c r="AF31">
        <f t="shared" si="15"/>
        <v>2.0754108740256919E-3</v>
      </c>
      <c r="AG31">
        <f t="shared" si="16"/>
        <v>-2.2147852257108851</v>
      </c>
      <c r="AH31">
        <f t="shared" si="17"/>
        <v>-3.0066992829254637</v>
      </c>
      <c r="AI31">
        <f t="shared" si="18"/>
        <v>-6.1775961333225338</v>
      </c>
      <c r="AJ31" s="1">
        <f t="shared" si="19"/>
        <v>26.361814367297143</v>
      </c>
      <c r="AK31" s="1">
        <f t="shared" si="20"/>
        <v>61.129004924752259</v>
      </c>
      <c r="AL31" s="1">
        <f t="shared" si="21"/>
        <v>91.152249985710057</v>
      </c>
      <c r="AM31">
        <f t="shared" si="22"/>
        <v>43.745409646024697</v>
      </c>
      <c r="AN31">
        <f t="shared" si="23"/>
        <v>17.383595278727569</v>
      </c>
    </row>
    <row r="32" spans="1:40" x14ac:dyDescent="0.45">
      <c r="A32">
        <v>0.66137950000000001</v>
      </c>
      <c r="B32">
        <v>72.178884184219925</v>
      </c>
      <c r="C32">
        <v>0.66001599999999994</v>
      </c>
      <c r="D32">
        <v>154.94542427704391</v>
      </c>
      <c r="E32">
        <v>0.66083449999999999</v>
      </c>
      <c r="F32">
        <v>217.1748314352017</v>
      </c>
      <c r="H32">
        <f t="shared" si="0"/>
        <v>0.66137950000000001</v>
      </c>
      <c r="I32">
        <f t="shared" si="1"/>
        <v>153.65769323284266</v>
      </c>
      <c r="J32">
        <f t="shared" si="2"/>
        <v>0.66001599999999994</v>
      </c>
      <c r="K32">
        <f t="shared" si="1"/>
        <v>153.56471204272844</v>
      </c>
      <c r="L32">
        <f t="shared" si="3"/>
        <v>0.66083449999999999</v>
      </c>
      <c r="M32">
        <f t="shared" ref="M32" si="51">$B$47*($B$48*L32)/((1+($B$48*L32)^$B$49))^(1/$B$49)</f>
        <v>153.6205594362701</v>
      </c>
      <c r="O32">
        <f t="shared" si="5"/>
        <v>0.66137950000000001</v>
      </c>
      <c r="P32">
        <f t="shared" si="6"/>
        <v>6638.7963239819264</v>
      </c>
      <c r="Q32">
        <f t="shared" si="7"/>
        <v>0.66001599999999994</v>
      </c>
      <c r="R32">
        <f t="shared" si="8"/>
        <v>1.9063662739884102</v>
      </c>
      <c r="S32">
        <f t="shared" si="9"/>
        <v>0.66083449999999999</v>
      </c>
      <c r="T32">
        <f t="shared" si="10"/>
        <v>4039.1454893141808</v>
      </c>
      <c r="V32">
        <v>71.101798964677499</v>
      </c>
      <c r="W32">
        <v>0.66137950000000001</v>
      </c>
      <c r="X32">
        <v>153.56471204272844</v>
      </c>
      <c r="Y32">
        <f t="shared" si="11"/>
        <v>0.66001599999999994</v>
      </c>
      <c r="Z32">
        <v>215.48173454531045</v>
      </c>
      <c r="AA32">
        <f t="shared" si="12"/>
        <v>0.66083449999999999</v>
      </c>
      <c r="AC32">
        <f t="shared" si="26"/>
        <v>22.994017811495894</v>
      </c>
      <c r="AD32">
        <f t="shared" si="13"/>
        <v>0.10923478507541219</v>
      </c>
      <c r="AE32">
        <f t="shared" si="14"/>
        <v>5.0622950912614109E-2</v>
      </c>
      <c r="AF32">
        <f t="shared" si="15"/>
        <v>2.053198599687691E-3</v>
      </c>
      <c r="AG32">
        <f t="shared" si="16"/>
        <v>-2.2142557217492747</v>
      </c>
      <c r="AH32">
        <f t="shared" si="17"/>
        <v>-2.9833502301748163</v>
      </c>
      <c r="AI32">
        <f t="shared" si="18"/>
        <v>-6.1883564092929255</v>
      </c>
      <c r="AJ32" s="1">
        <f t="shared" si="19"/>
        <v>25.60218053627516</v>
      </c>
      <c r="AK32" s="1">
        <f t="shared" si="20"/>
        <v>61.3031573204008</v>
      </c>
      <c r="AL32" s="1">
        <f t="shared" si="21"/>
        <v>92.132774488749504</v>
      </c>
      <c r="AM32">
        <f t="shared" si="22"/>
        <v>43.452668928337978</v>
      </c>
      <c r="AN32">
        <f t="shared" si="23"/>
        <v>17.850488392062822</v>
      </c>
    </row>
    <row r="33" spans="1:40" x14ac:dyDescent="0.45">
      <c r="A33">
        <v>0.68728900000000004</v>
      </c>
      <c r="B33">
        <v>72.951810514102107</v>
      </c>
      <c r="C33">
        <v>0.68704349999999992</v>
      </c>
      <c r="D33">
        <v>156.40290091038912</v>
      </c>
      <c r="E33">
        <v>0.68582849999999995</v>
      </c>
      <c r="F33">
        <v>218.77724475187432</v>
      </c>
      <c r="H33">
        <f t="shared" si="0"/>
        <v>0.68728900000000004</v>
      </c>
      <c r="I33">
        <f t="shared" si="1"/>
        <v>155.3761468497116</v>
      </c>
      <c r="J33">
        <f t="shared" si="2"/>
        <v>0.68704349999999992</v>
      </c>
      <c r="K33">
        <f t="shared" si="1"/>
        <v>155.3602835327024</v>
      </c>
      <c r="L33">
        <f t="shared" si="3"/>
        <v>0.68582849999999995</v>
      </c>
      <c r="M33">
        <f t="shared" ref="M33" si="52">$B$47*($B$48*L33)/((1+($B$48*L33)^$B$49))^(1/$B$49)</f>
        <v>155.28165946038149</v>
      </c>
      <c r="O33">
        <f t="shared" si="5"/>
        <v>0.68728900000000004</v>
      </c>
      <c r="P33">
        <f t="shared" si="6"/>
        <v>6793.7712203656756</v>
      </c>
      <c r="Q33">
        <f t="shared" si="7"/>
        <v>0.68704349999999992</v>
      </c>
      <c r="R33">
        <f t="shared" si="8"/>
        <v>1.0870509962543418</v>
      </c>
      <c r="S33">
        <f t="shared" si="9"/>
        <v>0.68582849999999995</v>
      </c>
      <c r="T33">
        <f t="shared" si="10"/>
        <v>4031.6893515092406</v>
      </c>
      <c r="V33">
        <v>71.826547966527514</v>
      </c>
      <c r="W33">
        <v>0.68728900000000004</v>
      </c>
      <c r="X33">
        <v>155.3602835327024</v>
      </c>
      <c r="Y33">
        <f t="shared" si="11"/>
        <v>0.68704349999999992</v>
      </c>
      <c r="Z33">
        <v>217.44827316089254</v>
      </c>
      <c r="AA33">
        <f t="shared" si="12"/>
        <v>0.68582849999999995</v>
      </c>
      <c r="AC33">
        <f t="shared" si="26"/>
        <v>23.494017811495894</v>
      </c>
      <c r="AD33">
        <f t="shared" si="13"/>
        <v>0.10921506514982275</v>
      </c>
      <c r="AE33">
        <f t="shared" si="14"/>
        <v>5.1770052784222073E-2</v>
      </c>
      <c r="AF33">
        <f t="shared" si="15"/>
        <v>2.0487762142281547E-3</v>
      </c>
      <c r="AG33">
        <f t="shared" si="16"/>
        <v>-2.2144362659393733</v>
      </c>
      <c r="AH33">
        <f t="shared" si="17"/>
        <v>-2.9609434284779241</v>
      </c>
      <c r="AI33">
        <f t="shared" si="18"/>
        <v>-6.1905126327577547</v>
      </c>
      <c r="AJ33" s="1">
        <f t="shared" si="19"/>
        <v>24.850276445296963</v>
      </c>
      <c r="AK33" s="1">
        <f t="shared" si="20"/>
        <v>61.333633492726555</v>
      </c>
      <c r="AL33" s="1">
        <f t="shared" si="21"/>
        <v>92.838875984818699</v>
      </c>
      <c r="AM33">
        <f t="shared" si="22"/>
        <v>43.091954969011759</v>
      </c>
      <c r="AN33">
        <f t="shared" si="23"/>
        <v>18.241678523714796</v>
      </c>
    </row>
    <row r="34" spans="1:40" x14ac:dyDescent="0.45">
      <c r="A34">
        <v>0.71123899999999995</v>
      </c>
      <c r="B34">
        <v>73.517209139592978</v>
      </c>
      <c r="C34">
        <v>0.71068149999999997</v>
      </c>
      <c r="D34">
        <v>157.90155037486608</v>
      </c>
      <c r="E34">
        <v>0.71068949999999997</v>
      </c>
      <c r="F34">
        <v>220.55932133166723</v>
      </c>
      <c r="H34">
        <f>A34</f>
        <v>0.71123899999999995</v>
      </c>
      <c r="I34">
        <f t="shared" si="1"/>
        <v>156.88704755980135</v>
      </c>
      <c r="J34">
        <f t="shared" si="2"/>
        <v>0.71068149999999997</v>
      </c>
      <c r="K34">
        <f t="shared" si="1"/>
        <v>156.85268288240317</v>
      </c>
      <c r="L34">
        <f t="shared" si="3"/>
        <v>0.71068949999999997</v>
      </c>
      <c r="M34">
        <f t="shared" ref="M34:M45" si="53">$B$47*($B$48*L34)/((1+($B$48*L34)^$B$49))^(1/$B$49)</f>
        <v>156.85317627300529</v>
      </c>
      <c r="O34">
        <f t="shared" si="5"/>
        <v>0.71123899999999995</v>
      </c>
      <c r="P34">
        <f t="shared" si="6"/>
        <v>6950.5299582116513</v>
      </c>
      <c r="Q34">
        <f t="shared" si="7"/>
        <v>0.71068149999999997</v>
      </c>
      <c r="R34">
        <f t="shared" si="8"/>
        <v>1.1001230167454195</v>
      </c>
      <c r="S34">
        <f t="shared" si="9"/>
        <v>0.71068949999999997</v>
      </c>
      <c r="T34">
        <f t="shared" si="10"/>
        <v>4058.472918235278</v>
      </c>
      <c r="V34">
        <v>72.446593861679332</v>
      </c>
      <c r="W34">
        <v>0.71123899999999995</v>
      </c>
      <c r="X34">
        <v>156.85268288240317</v>
      </c>
      <c r="Y34">
        <f t="shared" si="11"/>
        <v>0.71068149999999997</v>
      </c>
      <c r="Z34">
        <v>219.3142376557538</v>
      </c>
      <c r="AA34">
        <f t="shared" si="12"/>
        <v>0.71068949999999997</v>
      </c>
      <c r="AC34">
        <f t="shared" si="26"/>
        <v>23.994017811495894</v>
      </c>
      <c r="AD34">
        <f t="shared" si="13"/>
        <v>0.1091215503578196</v>
      </c>
      <c r="AE34">
        <f t="shared" si="14"/>
        <v>5.289625106651695E-2</v>
      </c>
      <c r="AF34">
        <f t="shared" si="15"/>
        <v>2.0619134497004907E-3</v>
      </c>
      <c r="AG34">
        <f t="shared" si="16"/>
        <v>-2.2152928771633222</v>
      </c>
      <c r="AH34">
        <f t="shared" si="17"/>
        <v>-2.9394228109369687</v>
      </c>
      <c r="AI34">
        <f t="shared" si="18"/>
        <v>-6.184120868225385</v>
      </c>
      <c r="AJ34" s="1">
        <f t="shared" si="19"/>
        <v>24.105366886765019</v>
      </c>
      <c r="AK34" s="1">
        <f t="shared" si="20"/>
        <v>61.221822455653509</v>
      </c>
      <c r="AL34" s="1">
        <f t="shared" si="21"/>
        <v>93.273777861637257</v>
      </c>
      <c r="AM34">
        <f t="shared" si="22"/>
        <v>42.663594671209268</v>
      </c>
      <c r="AN34">
        <f t="shared" si="23"/>
        <v>18.558227784444234</v>
      </c>
    </row>
    <row r="35" spans="1:40" x14ac:dyDescent="0.45">
      <c r="A35">
        <v>0.73566149999999997</v>
      </c>
      <c r="B35">
        <v>74.054951267404505</v>
      </c>
      <c r="C35">
        <v>0.73601549999999993</v>
      </c>
      <c r="D35">
        <v>159.36173027490182</v>
      </c>
      <c r="E35">
        <v>0.73509249999999993</v>
      </c>
      <c r="F35">
        <v>222.33765492681184</v>
      </c>
      <c r="H35">
        <f t="shared" ref="H35:H45" si="54">A35</f>
        <v>0.73566149999999997</v>
      </c>
      <c r="I35">
        <f t="shared" ref="I35" si="55">$B$47*($B$48*H35)/((1+($B$48*H35)^$B$49))^(1/$B$49)</f>
        <v>158.3565604933311</v>
      </c>
      <c r="J35">
        <f t="shared" ref="J35:J45" si="56">C35</f>
        <v>0.73601549999999993</v>
      </c>
      <c r="K35">
        <f t="shared" ref="K35" si="57">$B$47*($B$48*J35)/((1+($B$48*J35)^$B$49))^(1/$B$49)</f>
        <v>158.37735735610283</v>
      </c>
      <c r="L35">
        <f t="shared" ref="L35:L45" si="58">E35</f>
        <v>0.73509249999999993</v>
      </c>
      <c r="M35">
        <f t="shared" si="53"/>
        <v>158.32310332104285</v>
      </c>
      <c r="O35">
        <f t="shared" ref="O35:O45" si="59">A35</f>
        <v>0.73566149999999997</v>
      </c>
      <c r="P35">
        <f t="shared" ref="P35:P45" si="60">(B35-I35)^2</f>
        <v>7106.7613180808321</v>
      </c>
      <c r="Q35">
        <f t="shared" ref="Q35:Q45" si="61">C35</f>
        <v>0.73601549999999993</v>
      </c>
      <c r="R35">
        <f t="shared" ref="R35:R45" si="62">(D35-K35)^2</f>
        <v>0.96899004326482774</v>
      </c>
      <c r="S35">
        <f t="shared" ref="S35:S45" si="63">E35</f>
        <v>0.73509249999999993</v>
      </c>
      <c r="T35">
        <f t="shared" ref="T35:T45" si="64">(F35-M35)^2</f>
        <v>4097.8628172876606</v>
      </c>
      <c r="V35">
        <v>73.03398621223964</v>
      </c>
      <c r="W35">
        <v>0.73566149999999997</v>
      </c>
      <c r="X35">
        <v>158.37735735610283</v>
      </c>
      <c r="Y35">
        <f t="shared" si="11"/>
        <v>0.73601549999999993</v>
      </c>
      <c r="Z35">
        <v>221.06478852254887</v>
      </c>
      <c r="AA35">
        <f t="shared" si="12"/>
        <v>0.73509249999999993</v>
      </c>
      <c r="AC35">
        <f t="shared" si="26"/>
        <v>24.494017811495894</v>
      </c>
      <c r="AD35">
        <f t="shared" si="13"/>
        <v>0.10895799069940258</v>
      </c>
      <c r="AE35">
        <f t="shared" si="14"/>
        <v>5.4001845759498693E-2</v>
      </c>
      <c r="AF35">
        <f t="shared" si="15"/>
        <v>2.0923815381581543E-3</v>
      </c>
      <c r="AG35">
        <f t="shared" si="16"/>
        <v>-2.2167928774686376</v>
      </c>
      <c r="AH35">
        <f t="shared" si="17"/>
        <v>-2.9187370522705534</v>
      </c>
      <c r="AI35">
        <f t="shared" si="18"/>
        <v>-6.1694523697918928</v>
      </c>
      <c r="AJ35" s="1">
        <f t="shared" si="19"/>
        <v>23.366831114755247</v>
      </c>
      <c r="AK35" s="1">
        <f t="shared" si="20"/>
        <v>60.972412564020274</v>
      </c>
      <c r="AL35" s="1">
        <f t="shared" si="21"/>
        <v>93.446753153757456</v>
      </c>
      <c r="AM35">
        <f t="shared" si="22"/>
        <v>42.169621839387759</v>
      </c>
      <c r="AN35">
        <f t="shared" si="23"/>
        <v>18.802790724632512</v>
      </c>
    </row>
    <row r="36" spans="1:40" x14ac:dyDescent="0.45">
      <c r="A36">
        <v>0.76128050000000003</v>
      </c>
      <c r="B36">
        <v>74.591237790074956</v>
      </c>
      <c r="C36">
        <v>0.76126450000000001</v>
      </c>
      <c r="D36">
        <v>160.76368596929666</v>
      </c>
      <c r="E36">
        <v>0.76290250000000004</v>
      </c>
      <c r="F36">
        <v>224.07294419850052</v>
      </c>
      <c r="H36">
        <f t="shared" si="54"/>
        <v>0.76128050000000003</v>
      </c>
      <c r="I36">
        <f t="shared" ref="I36" si="65">$B$47*($B$48*H36)/((1+($B$48*H36)^$B$49))^(1/$B$49)</f>
        <v>159.82624218474075</v>
      </c>
      <c r="J36">
        <f t="shared" si="56"/>
        <v>0.76126450000000001</v>
      </c>
      <c r="K36">
        <f t="shared" ref="K36" si="66">$B$47*($B$48*J36)/((1+($B$48*J36)^$B$49))^(1/$B$49)</f>
        <v>159.82534617495406</v>
      </c>
      <c r="L36">
        <f t="shared" si="58"/>
        <v>0.76290250000000004</v>
      </c>
      <c r="M36">
        <f t="shared" si="53"/>
        <v>159.91693706080497</v>
      </c>
      <c r="O36">
        <f t="shared" si="59"/>
        <v>0.76128050000000003</v>
      </c>
      <c r="P36">
        <f t="shared" si="60"/>
        <v>7265.0059741586974</v>
      </c>
      <c r="Q36">
        <f t="shared" si="61"/>
        <v>0.76126450000000001</v>
      </c>
      <c r="R36">
        <f t="shared" si="62"/>
        <v>0.88048156964690572</v>
      </c>
      <c r="S36">
        <f t="shared" si="63"/>
        <v>0.76290250000000004</v>
      </c>
      <c r="T36">
        <f t="shared" si="64"/>
        <v>4115.9932518520427</v>
      </c>
      <c r="V36">
        <v>73.605781104500366</v>
      </c>
      <c r="W36">
        <v>0.76128050000000003</v>
      </c>
      <c r="X36">
        <v>159.82534617495406</v>
      </c>
      <c r="Y36">
        <f t="shared" si="11"/>
        <v>0.76126450000000001</v>
      </c>
      <c r="Z36">
        <v>222.96902556735563</v>
      </c>
      <c r="AA36">
        <f t="shared" si="12"/>
        <v>0.76290250000000004</v>
      </c>
      <c r="AC36">
        <f t="shared" si="26"/>
        <v>24.994017811495894</v>
      </c>
      <c r="AD36">
        <f t="shared" si="13"/>
        <v>0.10872813617457185</v>
      </c>
      <c r="AE36">
        <f t="shared" si="14"/>
        <v>5.5087136863167366E-2</v>
      </c>
      <c r="AF36">
        <f t="shared" si="15"/>
        <v>2.1399532116545585E-3</v>
      </c>
      <c r="AG36">
        <f t="shared" si="16"/>
        <v>-2.2189046758965385</v>
      </c>
      <c r="AH36">
        <f t="shared" si="17"/>
        <v>-2.8988390408363514</v>
      </c>
      <c r="AI36">
        <f t="shared" si="18"/>
        <v>-6.1469713139002149</v>
      </c>
      <c r="AJ36" s="1">
        <f t="shared" si="19"/>
        <v>22.634152465401446</v>
      </c>
      <c r="AK36" s="1">
        <f t="shared" si="20"/>
        <v>60.593051361110561</v>
      </c>
      <c r="AL36" s="1">
        <f t="shared" si="21"/>
        <v>93.37249961438971</v>
      </c>
      <c r="AM36">
        <f t="shared" si="22"/>
        <v>41.613601913256005</v>
      </c>
      <c r="AN36">
        <f t="shared" si="23"/>
        <v>18.979449447854552</v>
      </c>
    </row>
    <row r="37" spans="1:40" x14ac:dyDescent="0.45">
      <c r="A37">
        <v>0.78605100000000006</v>
      </c>
      <c r="B37">
        <v>75.020849250267744</v>
      </c>
      <c r="C37">
        <v>0.78711599999999993</v>
      </c>
      <c r="D37">
        <v>162.00843630846126</v>
      </c>
      <c r="E37">
        <v>0.78715849999999998</v>
      </c>
      <c r="F37">
        <v>225.67182247411637</v>
      </c>
      <c r="H37">
        <f t="shared" si="54"/>
        <v>0.78605100000000006</v>
      </c>
      <c r="I37">
        <f t="shared" ref="I37" si="67">$B$47*($B$48*H37)/((1+($B$48*H37)^$B$49))^(1/$B$49)</f>
        <v>161.18217264158739</v>
      </c>
      <c r="J37">
        <f t="shared" si="56"/>
        <v>0.78711599999999993</v>
      </c>
      <c r="K37">
        <f t="shared" ref="K37" si="68">$B$47*($B$48*J37)/((1+($B$48*J37)^$B$49))^(1/$B$49)</f>
        <v>161.23910427850527</v>
      </c>
      <c r="L37">
        <f t="shared" si="58"/>
        <v>0.78715849999999998</v>
      </c>
      <c r="M37">
        <f t="shared" si="53"/>
        <v>161.24137391718304</v>
      </c>
      <c r="O37">
        <f t="shared" si="59"/>
        <v>0.78605100000000006</v>
      </c>
      <c r="P37">
        <f t="shared" si="60"/>
        <v>7423.7736485435653</v>
      </c>
      <c r="Q37">
        <f t="shared" si="61"/>
        <v>0.78711599999999993</v>
      </c>
      <c r="R37">
        <f t="shared" si="62"/>
        <v>0.59187177231620436</v>
      </c>
      <c r="S37">
        <f t="shared" si="63"/>
        <v>0.78715849999999998</v>
      </c>
      <c r="T37">
        <f t="shared" si="64"/>
        <v>4151.2827012476318</v>
      </c>
      <c r="V37">
        <v>74.11926916506043</v>
      </c>
      <c r="W37">
        <v>0.78605100000000006</v>
      </c>
      <c r="X37">
        <v>161.23910427850527</v>
      </c>
      <c r="Y37">
        <f t="shared" si="11"/>
        <v>0.78711599999999993</v>
      </c>
      <c r="Z37">
        <v>224.55658529424505</v>
      </c>
      <c r="AA37">
        <f t="shared" si="12"/>
        <v>0.78715849999999998</v>
      </c>
      <c r="AC37">
        <f t="shared" si="26"/>
        <v>25.494017811495894</v>
      </c>
      <c r="AD37">
        <f t="shared" si="13"/>
        <v>0.10843573678332734</v>
      </c>
      <c r="AE37">
        <f t="shared" si="14"/>
        <v>5.6152424377522922E-2</v>
      </c>
      <c r="AF37">
        <f t="shared" si="15"/>
        <v>2.2044027022431641E-3</v>
      </c>
      <c r="AG37">
        <f t="shared" si="16"/>
        <v>-2.221597569184548</v>
      </c>
      <c r="AH37">
        <f t="shared" si="17"/>
        <v>-2.8796854219261623</v>
      </c>
      <c r="AI37">
        <f t="shared" si="18"/>
        <v>-6.1172986901152795</v>
      </c>
      <c r="AJ37" s="1">
        <f t="shared" si="19"/>
        <v>21.906909788124725</v>
      </c>
      <c r="AK37" s="1">
        <f t="shared" si="20"/>
        <v>60.093791644038525</v>
      </c>
      <c r="AL37" s="1">
        <f t="shared" si="21"/>
        <v>93.070114829522396</v>
      </c>
      <c r="AM37">
        <f t="shared" si="22"/>
        <v>41.000350716081627</v>
      </c>
      <c r="AN37">
        <f t="shared" si="23"/>
        <v>19.093440927956895</v>
      </c>
    </row>
    <row r="38" spans="1:40" x14ac:dyDescent="0.45">
      <c r="A38">
        <v>0.81335950000000001</v>
      </c>
      <c r="B38">
        <v>75.307603463048906</v>
      </c>
      <c r="C38">
        <v>0.81081749999999997</v>
      </c>
      <c r="D38">
        <v>162.83334853623703</v>
      </c>
      <c r="E38">
        <v>0.811442</v>
      </c>
      <c r="F38">
        <v>226.86167570510528</v>
      </c>
      <c r="H38">
        <f t="shared" si="54"/>
        <v>0.81335950000000001</v>
      </c>
      <c r="I38">
        <f t="shared" ref="I38" si="69">$B$47*($B$48*H38)/((1+($B$48*H38)^$B$49))^(1/$B$49)</f>
        <v>162.60809090211274</v>
      </c>
      <c r="J38">
        <f t="shared" si="56"/>
        <v>0.81081749999999997</v>
      </c>
      <c r="K38">
        <f t="shared" ref="K38" si="70">$B$47*($B$48*J38)/((1+($B$48*J38)^$B$49))^(1/$B$49)</f>
        <v>162.47827492012115</v>
      </c>
      <c r="L38">
        <f t="shared" si="58"/>
        <v>0.811442</v>
      </c>
      <c r="M38">
        <f t="shared" si="53"/>
        <v>162.51022133563893</v>
      </c>
      <c r="O38">
        <f t="shared" si="59"/>
        <v>0.81335950000000001</v>
      </c>
      <c r="P38">
        <f t="shared" si="60"/>
        <v>7621.3751070981416</v>
      </c>
      <c r="Q38">
        <f t="shared" si="61"/>
        <v>0.81081749999999997</v>
      </c>
      <c r="R38">
        <f t="shared" si="62"/>
        <v>0.12607727286160295</v>
      </c>
      <c r="S38">
        <f t="shared" si="63"/>
        <v>0.811442</v>
      </c>
      <c r="T38">
        <f t="shared" si="64"/>
        <v>4141.1096794655105</v>
      </c>
      <c r="V38">
        <v>74.644577887322498</v>
      </c>
      <c r="W38">
        <v>0.81335950000000001</v>
      </c>
      <c r="X38">
        <v>162.47827492012115</v>
      </c>
      <c r="Y38">
        <f t="shared" si="11"/>
        <v>0.81081749999999997</v>
      </c>
      <c r="Z38">
        <v>226.0822114836769</v>
      </c>
      <c r="AA38">
        <f t="shared" si="12"/>
        <v>0.811442</v>
      </c>
      <c r="AC38">
        <f t="shared" si="26"/>
        <v>25.994017811495894</v>
      </c>
      <c r="AD38">
        <f t="shared" si="13"/>
        <v>0.108084542525669</v>
      </c>
      <c r="AE38">
        <f t="shared" si="14"/>
        <v>5.7198008302565398E-2</v>
      </c>
      <c r="AF38">
        <f t="shared" si="15"/>
        <v>2.285505741977379E-3</v>
      </c>
      <c r="AG38">
        <f t="shared" si="16"/>
        <v>-2.2248415569233457</v>
      </c>
      <c r="AH38">
        <f t="shared" si="17"/>
        <v>-2.8612362010878316</v>
      </c>
      <c r="AI38">
        <f t="shared" si="18"/>
        <v>-6.0811679478449951</v>
      </c>
      <c r="AJ38" s="1">
        <f t="shared" si="19"/>
        <v>21.184770393917251</v>
      </c>
      <c r="AK38" s="1">
        <f t="shared" si="20"/>
        <v>59.486410136126352</v>
      </c>
      <c r="AL38" s="1">
        <f t="shared" si="21"/>
        <v>92.561832618610566</v>
      </c>
      <c r="AM38">
        <f t="shared" si="22"/>
        <v>40.3355902650218</v>
      </c>
      <c r="AN38">
        <f t="shared" si="23"/>
        <v>19.150819871104552</v>
      </c>
    </row>
    <row r="39" spans="1:40" x14ac:dyDescent="0.45">
      <c r="A39">
        <v>0.83803749999999999</v>
      </c>
      <c r="B39">
        <v>75.40471312031417</v>
      </c>
      <c r="C39">
        <v>0.83867650000000005</v>
      </c>
      <c r="D39">
        <v>164.07726710103532</v>
      </c>
      <c r="E39">
        <v>0.83781949999999994</v>
      </c>
      <c r="F39">
        <v>227.91283056051407</v>
      </c>
      <c r="H39">
        <f t="shared" si="54"/>
        <v>0.83803749999999999</v>
      </c>
      <c r="I39">
        <f t="shared" ref="I39" si="71">$B$47*($B$48*H39)/((1+($B$48*H39)^$B$49))^(1/$B$49)</f>
        <v>163.83868231312985</v>
      </c>
      <c r="J39">
        <f t="shared" si="56"/>
        <v>0.83867650000000005</v>
      </c>
      <c r="K39">
        <f t="shared" ref="K39" si="72">$B$47*($B$48*J39)/((1+($B$48*J39)^$B$49))^(1/$B$49)</f>
        <v>163.86984950891517</v>
      </c>
      <c r="L39">
        <f t="shared" si="58"/>
        <v>0.83781949999999994</v>
      </c>
      <c r="M39">
        <f t="shared" si="53"/>
        <v>163.82804149595697</v>
      </c>
      <c r="O39">
        <f t="shared" si="59"/>
        <v>0.83803749999999999</v>
      </c>
      <c r="P39">
        <f t="shared" si="60"/>
        <v>7820.5669071958728</v>
      </c>
      <c r="Q39">
        <f t="shared" si="61"/>
        <v>0.83867650000000005</v>
      </c>
      <c r="R39">
        <f t="shared" si="62"/>
        <v>4.3022057520921551E-2</v>
      </c>
      <c r="S39">
        <f t="shared" si="63"/>
        <v>0.83781949999999994</v>
      </c>
      <c r="T39">
        <f t="shared" si="64"/>
        <v>4106.8601894487774</v>
      </c>
      <c r="V39">
        <v>75.085738796551894</v>
      </c>
      <c r="W39">
        <v>0.83803749999999999</v>
      </c>
      <c r="X39">
        <v>163.86984950891517</v>
      </c>
      <c r="Y39">
        <f t="shared" si="11"/>
        <v>0.83867650000000005</v>
      </c>
      <c r="Z39">
        <v>227.67187694356568</v>
      </c>
      <c r="AA39">
        <f t="shared" si="12"/>
        <v>0.83781949999999994</v>
      </c>
      <c r="AC39">
        <f t="shared" si="26"/>
        <v>26.494017811495894</v>
      </c>
      <c r="AD39">
        <f t="shared" si="13"/>
        <v>0.10767830340159688</v>
      </c>
      <c r="AE39">
        <f t="shared" si="14"/>
        <v>5.8224188638294719E-2</v>
      </c>
      <c r="AF39">
        <f t="shared" si="15"/>
        <v>2.3830395629106556E-3</v>
      </c>
      <c r="AG39">
        <f t="shared" si="16"/>
        <v>-2.2286071691385518</v>
      </c>
      <c r="AH39">
        <f t="shared" si="17"/>
        <v>-2.843454398245798</v>
      </c>
      <c r="AI39">
        <f t="shared" si="18"/>
        <v>-6.0393784788587155</v>
      </c>
      <c r="AJ39" s="1">
        <f t="shared" si="19"/>
        <v>20.46748428103778</v>
      </c>
      <c r="AK39" s="1">
        <f t="shared" si="20"/>
        <v>58.783692583349797</v>
      </c>
      <c r="AL39" s="1">
        <f t="shared" si="21"/>
        <v>91.871695761689551</v>
      </c>
      <c r="AM39">
        <f t="shared" si="22"/>
        <v>39.625588432193787</v>
      </c>
      <c r="AN39">
        <f t="shared" si="23"/>
        <v>19.15810415115601</v>
      </c>
    </row>
    <row r="40" spans="1:40" x14ac:dyDescent="0.45">
      <c r="A40">
        <v>0.8618714999999999</v>
      </c>
      <c r="B40">
        <v>75.37539307390216</v>
      </c>
      <c r="C40">
        <v>0.86293050000000004</v>
      </c>
      <c r="D40">
        <v>164.71565392716886</v>
      </c>
      <c r="E40">
        <v>0.86277099999999995</v>
      </c>
      <c r="F40">
        <v>228.75832920385574</v>
      </c>
      <c r="H40">
        <f t="shared" si="54"/>
        <v>0.8618714999999999</v>
      </c>
      <c r="I40">
        <f t="shared" ref="I40" si="73">$B$47*($B$48*H40)/((1+($B$48*H40)^$B$49))^(1/$B$49)</f>
        <v>164.97835956280451</v>
      </c>
      <c r="J40">
        <f t="shared" si="56"/>
        <v>0.86293050000000004</v>
      </c>
      <c r="K40">
        <f t="shared" ref="K40" si="74">$B$47*($B$48*J40)/((1+($B$48*J40)^$B$49))^(1/$B$49)</f>
        <v>165.02793242036833</v>
      </c>
      <c r="L40">
        <f t="shared" si="58"/>
        <v>0.86277099999999995</v>
      </c>
      <c r="M40">
        <f t="shared" si="53"/>
        <v>165.02047174058987</v>
      </c>
      <c r="O40">
        <f t="shared" si="59"/>
        <v>0.8618714999999999</v>
      </c>
      <c r="P40">
        <f t="shared" si="60"/>
        <v>8028.691603611358</v>
      </c>
      <c r="Q40">
        <f t="shared" si="61"/>
        <v>0.86293050000000004</v>
      </c>
      <c r="R40">
        <f t="shared" si="62"/>
        <v>9.7517857314932399E-2</v>
      </c>
      <c r="S40">
        <f t="shared" si="63"/>
        <v>0.86277099999999995</v>
      </c>
      <c r="T40">
        <f t="shared" si="64"/>
        <v>4062.5144740075966</v>
      </c>
      <c r="V40">
        <v>75.484179244836199</v>
      </c>
      <c r="W40">
        <v>0.8618714999999999</v>
      </c>
      <c r="X40">
        <v>165.02793242036833</v>
      </c>
      <c r="Y40">
        <f t="shared" si="11"/>
        <v>0.86293050000000004</v>
      </c>
      <c r="Z40">
        <v>229.11506708367099</v>
      </c>
      <c r="AA40">
        <f t="shared" si="12"/>
        <v>0.86277099999999995</v>
      </c>
      <c r="AC40">
        <f t="shared" si="26"/>
        <v>26.994017811495894</v>
      </c>
      <c r="AD40">
        <f t="shared" si="13"/>
        <v>0.10722076941111107</v>
      </c>
      <c r="AE40">
        <f t="shared" si="14"/>
        <v>5.923126538471099E-2</v>
      </c>
      <c r="AF40">
        <f t="shared" si="15"/>
        <v>2.4967828970964175E-3</v>
      </c>
      <c r="AG40">
        <f t="shared" si="16"/>
        <v>-2.2328653046048452</v>
      </c>
      <c r="AH40">
        <f t="shared" si="17"/>
        <v>-2.8263057450060374</v>
      </c>
      <c r="AI40">
        <f t="shared" si="18"/>
        <v>-5.9927522169605076</v>
      </c>
      <c r="AJ40" s="1">
        <f t="shared" si="19"/>
        <v>19.754879440995094</v>
      </c>
      <c r="AK40" s="1">
        <f t="shared" si="20"/>
        <v>57.998766769424869</v>
      </c>
      <c r="AL40" s="1">
        <f t="shared" si="21"/>
        <v>91.024317092440441</v>
      </c>
      <c r="AM40">
        <f t="shared" si="22"/>
        <v>38.876823105209979</v>
      </c>
      <c r="AN40">
        <f t="shared" si="23"/>
        <v>19.121943664214889</v>
      </c>
    </row>
    <row r="41" spans="1:40" x14ac:dyDescent="0.45">
      <c r="A41">
        <v>0.88771949999999999</v>
      </c>
      <c r="B41">
        <v>75.415110299892888</v>
      </c>
      <c r="C41">
        <v>0.88950899999999999</v>
      </c>
      <c r="D41">
        <v>165.57965955016061</v>
      </c>
      <c r="E41">
        <v>0.88852599999999993</v>
      </c>
      <c r="F41">
        <v>229.31665774723308</v>
      </c>
      <c r="H41">
        <f t="shared" si="54"/>
        <v>0.88771949999999999</v>
      </c>
      <c r="I41">
        <f t="shared" ref="I41" si="75">$B$47*($B$48*H41)/((1+($B$48*H41)^$B$49))^(1/$B$49)</f>
        <v>166.16351457481144</v>
      </c>
      <c r="J41">
        <f t="shared" si="56"/>
        <v>0.88950899999999999</v>
      </c>
      <c r="K41">
        <f t="shared" ref="K41" si="76">$B$47*($B$48*J41)/((1+($B$48*J41)^$B$49))^(1/$B$49)</f>
        <v>166.24369222444133</v>
      </c>
      <c r="L41">
        <f t="shared" si="58"/>
        <v>0.88852599999999993</v>
      </c>
      <c r="M41">
        <f t="shared" si="53"/>
        <v>166.19967874596779</v>
      </c>
      <c r="O41">
        <f t="shared" si="59"/>
        <v>0.88771949999999999</v>
      </c>
      <c r="P41">
        <f t="shared" si="60"/>
        <v>8235.2728784440569</v>
      </c>
      <c r="Q41">
        <f t="shared" si="61"/>
        <v>0.88950899999999999</v>
      </c>
      <c r="R41">
        <f t="shared" si="62"/>
        <v>0.44093939251240344</v>
      </c>
      <c r="S41">
        <f t="shared" si="63"/>
        <v>0.88852599999999993</v>
      </c>
      <c r="T41">
        <f t="shared" si="64"/>
        <v>3983.7530382461637</v>
      </c>
      <c r="V41">
        <v>75.888147420519417</v>
      </c>
      <c r="W41">
        <v>0.88771949999999999</v>
      </c>
      <c r="X41">
        <v>166.24369222444133</v>
      </c>
      <c r="Y41">
        <f t="shared" si="11"/>
        <v>0.88950899999999999</v>
      </c>
      <c r="Z41">
        <v>230.54695957357237</v>
      </c>
      <c r="AA41">
        <f t="shared" si="12"/>
        <v>0.88852599999999993</v>
      </c>
      <c r="AC41">
        <f t="shared" si="26"/>
        <v>27.494017811495894</v>
      </c>
      <c r="AD41">
        <f t="shared" si="13"/>
        <v>0.10671569055421136</v>
      </c>
      <c r="AE41">
        <f t="shared" si="14"/>
        <v>6.0219538541814152E-2</v>
      </c>
      <c r="AF41">
        <f t="shared" si="15"/>
        <v>2.6265159765881084E-3</v>
      </c>
      <c r="AG41">
        <f t="shared" si="16"/>
        <v>-2.2375870784939891</v>
      </c>
      <c r="AH41">
        <f t="shared" si="17"/>
        <v>-2.8097584188304738</v>
      </c>
      <c r="AI41">
        <f t="shared" si="18"/>
        <v>-5.9420970347453892</v>
      </c>
      <c r="AJ41" s="1">
        <f t="shared" si="19"/>
        <v>19.046858081155335</v>
      </c>
      <c r="AK41" s="1">
        <f t="shared" si="20"/>
        <v>57.144540236457281</v>
      </c>
      <c r="AL41" s="1">
        <f t="shared" si="21"/>
        <v>90.043834923868843</v>
      </c>
      <c r="AM41">
        <f t="shared" si="22"/>
        <v>38.095699158806312</v>
      </c>
      <c r="AN41">
        <f t="shared" si="23"/>
        <v>19.048841077650966</v>
      </c>
    </row>
    <row r="42" spans="1:40" x14ac:dyDescent="0.45">
      <c r="A42">
        <v>0.9140935</v>
      </c>
      <c r="B42">
        <v>75.472086843984286</v>
      </c>
      <c r="C42">
        <v>0.91338200000000003</v>
      </c>
      <c r="D42">
        <v>166.33033591574437</v>
      </c>
      <c r="E42">
        <v>0.91375899999999999</v>
      </c>
      <c r="F42">
        <v>230.17213768297034</v>
      </c>
      <c r="H42">
        <f t="shared" si="54"/>
        <v>0.9140935</v>
      </c>
      <c r="I42">
        <f t="shared" ref="I42" si="77">$B$47*($B$48*H42)/((1+($B$48*H42)^$B$49))^(1/$B$49)</f>
        <v>167.32169543993322</v>
      </c>
      <c r="J42">
        <f t="shared" si="56"/>
        <v>0.91338200000000003</v>
      </c>
      <c r="K42">
        <f t="shared" ref="K42" si="78">$B$47*($B$48*J42)/((1+($B$48*J42)^$B$49))^(1/$B$49)</f>
        <v>167.29109936180245</v>
      </c>
      <c r="L42">
        <f t="shared" si="58"/>
        <v>0.91375899999999999</v>
      </c>
      <c r="M42">
        <f t="shared" si="53"/>
        <v>167.30731558110946</v>
      </c>
      <c r="O42">
        <f t="shared" si="59"/>
        <v>0.9140935</v>
      </c>
      <c r="P42">
        <f t="shared" si="60"/>
        <v>8436.3505992290175</v>
      </c>
      <c r="Q42">
        <f t="shared" si="61"/>
        <v>0.91338200000000003</v>
      </c>
      <c r="R42">
        <f t="shared" si="62"/>
        <v>0.92306639928139944</v>
      </c>
      <c r="S42">
        <f t="shared" si="63"/>
        <v>0.91375899999999999</v>
      </c>
      <c r="T42">
        <f t="shared" si="64"/>
        <v>3951.9858578986164</v>
      </c>
      <c r="V42">
        <v>76.272676072640976</v>
      </c>
      <c r="W42">
        <v>0.9140935</v>
      </c>
      <c r="X42">
        <v>167.29109936180245</v>
      </c>
      <c r="Y42">
        <f t="shared" si="11"/>
        <v>0.91338200000000003</v>
      </c>
      <c r="Z42">
        <v>231.89642104626279</v>
      </c>
      <c r="AA42">
        <f t="shared" si="12"/>
        <v>0.91375899999999999</v>
      </c>
      <c r="AC42">
        <f t="shared" si="26"/>
        <v>27.994017811495894</v>
      </c>
      <c r="AD42">
        <f t="shared" si="13"/>
        <v>0.10616681683089794</v>
      </c>
      <c r="AE42">
        <f t="shared" si="14"/>
        <v>6.1189308109604199E-2</v>
      </c>
      <c r="AF42">
        <f t="shared" si="15"/>
        <v>2.7720205334391575E-3</v>
      </c>
      <c r="AG42">
        <f t="shared" si="16"/>
        <v>-2.2427436782192682</v>
      </c>
      <c r="AH42">
        <f t="shared" si="17"/>
        <v>-2.7937828088178289</v>
      </c>
      <c r="AI42">
        <f t="shared" si="18"/>
        <v>-5.8881787902363314</v>
      </c>
      <c r="AJ42" s="1">
        <f t="shared" si="19"/>
        <v>18.343393626639415</v>
      </c>
      <c r="AK42" s="1">
        <f t="shared" si="20"/>
        <v>56.23327130934458</v>
      </c>
      <c r="AL42" s="1">
        <f t="shared" si="21"/>
        <v>88.953116219379808</v>
      </c>
      <c r="AM42">
        <f t="shared" si="22"/>
        <v>37.288332467991999</v>
      </c>
      <c r="AN42">
        <f t="shared" si="23"/>
        <v>18.944938841352574</v>
      </c>
    </row>
    <row r="43" spans="1:40" x14ac:dyDescent="0.45">
      <c r="A43">
        <v>0.93829000000000007</v>
      </c>
      <c r="B43">
        <v>75.527607782934666</v>
      </c>
      <c r="C43">
        <v>0.93885200000000002</v>
      </c>
      <c r="D43">
        <v>166.82732109960727</v>
      </c>
      <c r="E43">
        <v>0.93870750000000003</v>
      </c>
      <c r="F43">
        <v>230.69761113887893</v>
      </c>
      <c r="H43">
        <f t="shared" si="54"/>
        <v>0.93829000000000007</v>
      </c>
      <c r="I43">
        <f t="shared" ref="I43" si="79">$B$47*($B$48*H43)/((1+($B$48*H43)^$B$49))^(1/$B$49)</f>
        <v>168.34166582104606</v>
      </c>
      <c r="J43">
        <f t="shared" si="56"/>
        <v>0.93885200000000002</v>
      </c>
      <c r="K43">
        <f t="shared" ref="K43" si="80">$B$47*($B$48*J43)/((1+($B$48*J43)^$B$49))^(1/$B$49)</f>
        <v>168.3648918622965</v>
      </c>
      <c r="L43">
        <f t="shared" si="58"/>
        <v>0.93870750000000003</v>
      </c>
      <c r="M43">
        <f t="shared" si="53"/>
        <v>168.35892201519519</v>
      </c>
      <c r="O43">
        <f t="shared" si="59"/>
        <v>0.93829000000000007</v>
      </c>
      <c r="P43">
        <f t="shared" si="60"/>
        <v>8614.4493695019119</v>
      </c>
      <c r="Q43">
        <f t="shared" si="61"/>
        <v>0.93885200000000002</v>
      </c>
      <c r="R43">
        <f t="shared" si="62"/>
        <v>2.3641238502767341</v>
      </c>
      <c r="S43">
        <f t="shared" si="63"/>
        <v>0.93870750000000003</v>
      </c>
      <c r="T43">
        <f t="shared" si="64"/>
        <v>3886.112161659285</v>
      </c>
      <c r="V43">
        <v>76.602915981136206</v>
      </c>
      <c r="W43">
        <v>0.93829000000000007</v>
      </c>
      <c r="X43">
        <v>168.3648918622965</v>
      </c>
      <c r="Y43">
        <f t="shared" si="11"/>
        <v>0.93885200000000002</v>
      </c>
      <c r="Z43">
        <v>233.18182136844055</v>
      </c>
      <c r="AA43">
        <f t="shared" si="12"/>
        <v>0.93870750000000003</v>
      </c>
      <c r="AC43">
        <f t="shared" si="26"/>
        <v>28.494017811495894</v>
      </c>
      <c r="AD43">
        <f t="shared" si="13"/>
        <v>0.10557789824117068</v>
      </c>
      <c r="AE43">
        <f t="shared" si="14"/>
        <v>6.2140874088081124E-2</v>
      </c>
      <c r="AF43">
        <f t="shared" si="15"/>
        <v>2.933079799702993E-3</v>
      </c>
      <c r="AG43">
        <f t="shared" si="16"/>
        <v>-2.2483062265742517</v>
      </c>
      <c r="AH43">
        <f t="shared" si="17"/>
        <v>-2.7783513086842211</v>
      </c>
      <c r="AI43">
        <f t="shared" si="18"/>
        <v>-5.8317022818209736</v>
      </c>
      <c r="AJ43" s="1">
        <f t="shared" si="19"/>
        <v>17.644528384846748</v>
      </c>
      <c r="AK43" s="1">
        <f t="shared" si="20"/>
        <v>55.276277424131216</v>
      </c>
      <c r="AL43" s="1">
        <f t="shared" si="21"/>
        <v>87.773215064570863</v>
      </c>
      <c r="AM43">
        <f t="shared" si="22"/>
        <v>36.46040290448898</v>
      </c>
      <c r="AN43">
        <f t="shared" si="23"/>
        <v>18.815874519642239</v>
      </c>
    </row>
    <row r="44" spans="1:40" x14ac:dyDescent="0.45">
      <c r="A44">
        <v>0.96352799999999994</v>
      </c>
      <c r="B44">
        <v>75.221514816137088</v>
      </c>
      <c r="C44">
        <v>0.96394599999999997</v>
      </c>
      <c r="D44">
        <v>167.79217936451266</v>
      </c>
      <c r="E44">
        <v>0.96433400000000002</v>
      </c>
      <c r="F44">
        <v>231.53188082827558</v>
      </c>
      <c r="H44">
        <f t="shared" si="54"/>
        <v>0.96352799999999994</v>
      </c>
      <c r="I44">
        <f t="shared" ref="I44" si="81">$B$47*($B$48*H44)/((1+($B$48*H44)^$B$49))^(1/$B$49)</f>
        <v>169.3647198967119</v>
      </c>
      <c r="J44">
        <f t="shared" si="56"/>
        <v>0.96394599999999997</v>
      </c>
      <c r="K44">
        <f t="shared" ref="K44" si="82">$B$47*($B$48*J44)/((1+($B$48*J44)^$B$49))^(1/$B$49)</f>
        <v>169.38132700657556</v>
      </c>
      <c r="L44">
        <f t="shared" si="58"/>
        <v>0.96433400000000002</v>
      </c>
      <c r="M44">
        <f t="shared" si="53"/>
        <v>169.39673259216818</v>
      </c>
      <c r="O44">
        <f t="shared" si="59"/>
        <v>0.96352799999999994</v>
      </c>
      <c r="P44">
        <f t="shared" si="60"/>
        <v>8862.9430628431674</v>
      </c>
      <c r="Q44">
        <f t="shared" si="61"/>
        <v>0.96394599999999997</v>
      </c>
      <c r="R44">
        <f t="shared" si="62"/>
        <v>2.5253902282740675</v>
      </c>
      <c r="S44">
        <f t="shared" si="63"/>
        <v>0.96433400000000002</v>
      </c>
      <c r="T44">
        <f t="shared" si="64"/>
        <v>3860.77664632304</v>
      </c>
      <c r="V44">
        <v>76.926244040817423</v>
      </c>
      <c r="W44">
        <v>0.96352799999999994</v>
      </c>
      <c r="X44">
        <v>169.38132700657556</v>
      </c>
      <c r="Y44">
        <f t="shared" si="11"/>
        <v>0.96394599999999997</v>
      </c>
      <c r="Z44">
        <v>234.45455195324365</v>
      </c>
      <c r="AA44">
        <f t="shared" si="12"/>
        <v>0.96433400000000002</v>
      </c>
      <c r="AC44">
        <f t="shared" si="26"/>
        <v>28.994017811495894</v>
      </c>
      <c r="AD44">
        <f t="shared" si="13"/>
        <v>0.10495268478502977</v>
      </c>
      <c r="AE44">
        <f t="shared" si="14"/>
        <v>6.307453647724498E-2</v>
      </c>
      <c r="AF44">
        <f t="shared" si="15"/>
        <v>3.1094785074330562E-3</v>
      </c>
      <c r="AG44">
        <f t="shared" si="16"/>
        <v>-2.2542456514797653</v>
      </c>
      <c r="AH44">
        <f t="shared" si="17"/>
        <v>-2.7634381332375475</v>
      </c>
      <c r="AI44">
        <f t="shared" si="18"/>
        <v>-5.7733002493486856</v>
      </c>
      <c r="AJ44" s="1">
        <f t="shared" si="19"/>
        <v>16.950371772078299</v>
      </c>
      <c r="AK44" s="1">
        <f t="shared" si="20"/>
        <v>54.28376747182471</v>
      </c>
      <c r="AL44" s="1">
        <f t="shared" si="21"/>
        <v>86.523061762770695</v>
      </c>
      <c r="AM44">
        <f t="shared" si="22"/>
        <v>35.617069621951501</v>
      </c>
      <c r="AN44">
        <f t="shared" si="23"/>
        <v>18.666697849873216</v>
      </c>
    </row>
    <row r="45" spans="1:40" x14ac:dyDescent="0.45">
      <c r="A45">
        <v>0.98989700000000003</v>
      </c>
      <c r="B45" s="7">
        <v>75.128564030703302</v>
      </c>
      <c r="C45">
        <v>0.98833949999999993</v>
      </c>
      <c r="D45">
        <v>167.20245133880758</v>
      </c>
      <c r="E45">
        <v>0.99041050000000008</v>
      </c>
      <c r="F45">
        <v>231.67453013209564</v>
      </c>
      <c r="H45">
        <f t="shared" si="54"/>
        <v>0.98989700000000003</v>
      </c>
      <c r="I45">
        <f t="shared" ref="I45" si="83">$B$47*($B$48*H45)/((1+($B$48*H45)^$B$49))^(1/$B$49)</f>
        <v>170.39171071401614</v>
      </c>
      <c r="J45">
        <f t="shared" si="56"/>
        <v>0.98833949999999993</v>
      </c>
      <c r="K45">
        <f t="shared" ref="K45" si="84">$B$47*($B$48*J45)/((1+($B$48*J45)^$B$49))^(1/$B$49)</f>
        <v>170.33219490237008</v>
      </c>
      <c r="L45">
        <f t="shared" si="58"/>
        <v>0.99041050000000008</v>
      </c>
      <c r="M45">
        <f t="shared" si="53"/>
        <v>170.41130195338371</v>
      </c>
      <c r="O45">
        <f t="shared" si="59"/>
        <v>0.98989700000000003</v>
      </c>
      <c r="P45">
        <f t="shared" si="60"/>
        <v>9075.0671160063775</v>
      </c>
      <c r="Q45">
        <f t="shared" si="61"/>
        <v>0.98833949999999993</v>
      </c>
      <c r="R45">
        <f t="shared" si="62"/>
        <v>9.795294773660892</v>
      </c>
      <c r="S45">
        <f t="shared" si="63"/>
        <v>0.99041050000000008</v>
      </c>
      <c r="T45">
        <f t="shared" si="64"/>
        <v>3753.1831268769229</v>
      </c>
      <c r="V45">
        <v>77.242848564053915</v>
      </c>
      <c r="W45">
        <v>0.98989700000000003</v>
      </c>
      <c r="X45">
        <v>170.33219490237008</v>
      </c>
      <c r="Y45">
        <f t="shared" si="11"/>
        <v>0.98833949999999993</v>
      </c>
      <c r="Z45">
        <v>235.70298153436818</v>
      </c>
      <c r="AA45">
        <f t="shared" si="12"/>
        <v>0.99041050000000008</v>
      </c>
      <c r="AC45">
        <f t="shared" si="26"/>
        <v>29.494017811495894</v>
      </c>
      <c r="AD45">
        <f t="shared" si="13"/>
        <v>0.10429492646247494</v>
      </c>
      <c r="AE45">
        <f t="shared" si="14"/>
        <v>6.3990595277095733E-2</v>
      </c>
      <c r="AF45">
        <f t="shared" si="15"/>
        <v>3.3010028886827948E-3</v>
      </c>
      <c r="AG45">
        <f t="shared" si="16"/>
        <v>-2.2605325618548626</v>
      </c>
      <c r="AH45">
        <f t="shared" si="17"/>
        <v>-2.7490191552158763</v>
      </c>
      <c r="AI45">
        <f t="shared" si="18"/>
        <v>-5.7135289510182208</v>
      </c>
      <c r="AJ45" s="1">
        <f t="shared" si="19"/>
        <v>16.26109901419154</v>
      </c>
      <c r="AK45" s="1">
        <f t="shared" si="20"/>
        <v>53.264775483706771</v>
      </c>
      <c r="AL45" s="1">
        <f t="shared" si="21"/>
        <v>85.219340376279845</v>
      </c>
      <c r="AM45">
        <f t="shared" si="22"/>
        <v>34.762937248949157</v>
      </c>
      <c r="AN45">
        <f t="shared" si="23"/>
        <v>18.50183823475761</v>
      </c>
    </row>
    <row r="46" spans="1:40" x14ac:dyDescent="0.45">
      <c r="AC46">
        <f t="shared" si="26"/>
        <v>29.994017811495894</v>
      </c>
      <c r="AD46">
        <f t="shared" si="13"/>
        <v>0.1036083732735064</v>
      </c>
      <c r="AE46">
        <f t="shared" si="14"/>
        <v>6.4889350487633349E-2</v>
      </c>
      <c r="AF46">
        <f t="shared" si="15"/>
        <v>3.5074406755056207E-3</v>
      </c>
      <c r="AG46">
        <f t="shared" si="16"/>
        <v>-2.2671371293194218</v>
      </c>
      <c r="AH46">
        <f t="shared" si="17"/>
        <v>-2.7350717598361505</v>
      </c>
      <c r="AI46">
        <f t="shared" si="18"/>
        <v>-5.6528686597427775</v>
      </c>
      <c r="AJ46" s="1">
        <f t="shared" si="19"/>
        <v>15.576950242681823</v>
      </c>
      <c r="AK46" s="1">
        <f t="shared" si="20"/>
        <v>52.227170112912397</v>
      </c>
      <c r="AL46" s="1">
        <f t="shared" si="21"/>
        <v>83.876507176357336</v>
      </c>
      <c r="AM46">
        <f t="shared" si="22"/>
        <v>33.902060177797111</v>
      </c>
      <c r="AN46">
        <f t="shared" si="23"/>
        <v>18.325109935115286</v>
      </c>
    </row>
    <row r="47" spans="1:40" x14ac:dyDescent="0.45">
      <c r="A47" s="3" t="s">
        <v>18</v>
      </c>
      <c r="B47" s="6">
        <v>223.07577853149965</v>
      </c>
      <c r="C47" s="3"/>
      <c r="D47" s="3"/>
      <c r="E47" s="3"/>
      <c r="O47" t="s">
        <v>22</v>
      </c>
      <c r="P47">
        <f>SUM(P4:P45)</f>
        <v>210619.53850049121</v>
      </c>
      <c r="R47">
        <f>SUM(R4:R45)</f>
        <v>50.884552892705351</v>
      </c>
      <c r="T47">
        <f>SUM(T4:T45)</f>
        <v>128906.087313852</v>
      </c>
      <c r="AC47">
        <f t="shared" si="26"/>
        <v>30.494017811495894</v>
      </c>
      <c r="AD47">
        <f t="shared" si="13"/>
        <v>0.10289677521812406</v>
      </c>
      <c r="AE47">
        <f t="shared" si="14"/>
        <v>6.5771102108857879E-2</v>
      </c>
      <c r="AF47">
        <f t="shared" si="15"/>
        <v>3.728581099954973E-3</v>
      </c>
      <c r="AG47">
        <f t="shared" si="16"/>
        <v>-2.2740289756213139</v>
      </c>
      <c r="AH47">
        <f t="shared" si="17"/>
        <v>-2.7215747147945586</v>
      </c>
      <c r="AI47">
        <f t="shared" si="18"/>
        <v>-5.5917275198545111</v>
      </c>
      <c r="AJ47" s="1">
        <f t="shared" si="19"/>
        <v>14.898229914566375</v>
      </c>
      <c r="AK47" s="1">
        <f t="shared" si="20"/>
        <v>51.17771586318382</v>
      </c>
      <c r="AL47" s="1">
        <f t="shared" si="21"/>
        <v>82.506905247091453</v>
      </c>
      <c r="AM47">
        <f t="shared" si="22"/>
        <v>33.037972888875096</v>
      </c>
      <c r="AN47">
        <f t="shared" si="23"/>
        <v>18.139742974308717</v>
      </c>
    </row>
    <row r="48" spans="1:40" x14ac:dyDescent="0.45">
      <c r="A48" s="3" t="s">
        <v>19</v>
      </c>
      <c r="B48" s="6">
        <v>3.8943588158273954</v>
      </c>
      <c r="C48" s="3"/>
      <c r="D48" s="3"/>
      <c r="E48" s="3"/>
      <c r="AC48">
        <f t="shared" si="26"/>
        <v>30.994017811495894</v>
      </c>
      <c r="AD48">
        <f t="shared" si="13"/>
        <v>0.10216388229632793</v>
      </c>
      <c r="AE48">
        <f t="shared" si="14"/>
        <v>6.6636150140769332E-2</v>
      </c>
      <c r="AF48">
        <f t="shared" si="15"/>
        <v>3.9642148940842968E-3</v>
      </c>
      <c r="AG48">
        <f t="shared" si="16"/>
        <v>-2.2811770658623751</v>
      </c>
      <c r="AH48">
        <f t="shared" si="17"/>
        <v>-2.7085080537892168</v>
      </c>
      <c r="AI48">
        <f t="shared" si="18"/>
        <v>-5.5304474525598923</v>
      </c>
      <c r="AJ48" s="1">
        <f t="shared" si="19"/>
        <v>14.225306489374072</v>
      </c>
      <c r="AK48" s="1">
        <f t="shared" si="20"/>
        <v>50.122165831524264</v>
      </c>
      <c r="AL48" s="1">
        <f t="shared" si="21"/>
        <v>81.120937595008272</v>
      </c>
      <c r="AM48">
        <f t="shared" si="22"/>
        <v>32.173736160449167</v>
      </c>
      <c r="AN48">
        <f t="shared" si="23"/>
        <v>17.948429671075097</v>
      </c>
    </row>
    <row r="49" spans="1:40" x14ac:dyDescent="0.45">
      <c r="A49" s="3" t="s">
        <v>20</v>
      </c>
      <c r="B49" s="6">
        <v>0.93049778188250176</v>
      </c>
      <c r="C49" s="3"/>
      <c r="D49" s="3"/>
      <c r="E49" s="3"/>
      <c r="AC49">
        <f t="shared" si="26"/>
        <v>31.494017811495894</v>
      </c>
      <c r="AD49">
        <f t="shared" si="13"/>
        <v>0.10141344450811805</v>
      </c>
      <c r="AE49">
        <f t="shared" si="14"/>
        <v>6.748479458336766E-2</v>
      </c>
      <c r="AF49">
        <f t="shared" si="15"/>
        <v>4.2141342899470365E-3</v>
      </c>
      <c r="AG49">
        <f t="shared" si="16"/>
        <v>-2.2885496077767211</v>
      </c>
      <c r="AH49">
        <f t="shared" si="17"/>
        <v>-2.6958529719113113</v>
      </c>
      <c r="AI49">
        <f t="shared" si="18"/>
        <v>-5.4693110965362255</v>
      </c>
      <c r="AJ49" s="1">
        <f t="shared" si="19"/>
        <v>13.558612299746452</v>
      </c>
      <c r="AK49" s="1">
        <f t="shared" si="20"/>
        <v>49.065370325233971</v>
      </c>
      <c r="AL49" s="1">
        <f t="shared" si="21"/>
        <v>79.727269674209523</v>
      </c>
      <c r="AM49">
        <f t="shared" si="22"/>
        <v>31.311991312490211</v>
      </c>
      <c r="AN49">
        <f t="shared" si="23"/>
        <v>17.753379012743761</v>
      </c>
    </row>
    <row r="50" spans="1:40" x14ac:dyDescent="0.45">
      <c r="A50" s="3"/>
      <c r="B50" s="4" t="s">
        <v>21</v>
      </c>
      <c r="C50" s="5">
        <f>273.15+22</f>
        <v>295.14999999999998</v>
      </c>
      <c r="D50" s="5">
        <v>275.14999999999998</v>
      </c>
      <c r="E50" s="5">
        <f>273.15-18</f>
        <v>255.14999999999998</v>
      </c>
      <c r="AC50">
        <f t="shared" si="26"/>
        <v>31.994017811495894</v>
      </c>
      <c r="AD50">
        <f t="shared" si="13"/>
        <v>0.10064921185349433</v>
      </c>
      <c r="AE50">
        <f t="shared" si="14"/>
        <v>6.8317335436652873E-2</v>
      </c>
      <c r="AF50">
        <f t="shared" si="15"/>
        <v>4.4781330195965939E-3</v>
      </c>
      <c r="AG50">
        <f t="shared" si="16"/>
        <v>-2.2961139574933709</v>
      </c>
      <c r="AH50">
        <f t="shared" si="17"/>
        <v>-2.6835917314823421</v>
      </c>
      <c r="AI50">
        <f t="shared" si="18"/>
        <v>-5.4085490561113021</v>
      </c>
      <c r="AJ50" s="1">
        <f t="shared" si="19"/>
        <v>12.898643553921666</v>
      </c>
      <c r="AK50" s="1">
        <f t="shared" si="20"/>
        <v>48.011390123596733</v>
      </c>
      <c r="AL50" s="1">
        <f t="shared" si="21"/>
        <v>78.333040453166106</v>
      </c>
      <c r="AM50">
        <f t="shared" si="22"/>
        <v>30.4550168387592</v>
      </c>
      <c r="AN50">
        <f t="shared" si="23"/>
        <v>17.556373284837534</v>
      </c>
    </row>
    <row r="51" spans="1:40" x14ac:dyDescent="0.45">
      <c r="A51" s="3"/>
      <c r="B51" s="3" t="s">
        <v>18</v>
      </c>
      <c r="C51" s="8">
        <v>84.204264657487798</v>
      </c>
      <c r="D51" s="6">
        <v>223.07577853149965</v>
      </c>
      <c r="E51" s="6">
        <v>323.7063757531551</v>
      </c>
      <c r="AC51">
        <f t="shared" si="26"/>
        <v>32.494017811495894</v>
      </c>
      <c r="AD51">
        <f t="shared" si="13"/>
        <v>9.9874934332456852E-2</v>
      </c>
      <c r="AE51">
        <f t="shared" si="14"/>
        <v>6.9134072700625007E-2</v>
      </c>
      <c r="AF51">
        <f t="shared" si="15"/>
        <v>4.7560063150864258E-3</v>
      </c>
      <c r="AG51">
        <f t="shared" si="16"/>
        <v>-2.3038365323932175</v>
      </c>
      <c r="AH51">
        <f t="shared" si="17"/>
        <v>-2.6717075771102969</v>
      </c>
      <c r="AI51">
        <f t="shared" si="18"/>
        <v>-5.3483469723398436</v>
      </c>
      <c r="AJ51" s="1">
        <f t="shared" si="19"/>
        <v>12.245960408943205</v>
      </c>
      <c r="AK51" s="1">
        <f t="shared" si="20"/>
        <v>46.963606898196055</v>
      </c>
      <c r="AL51" s="1">
        <f t="shared" si="21"/>
        <v>76.944068125398417</v>
      </c>
      <c r="AM51">
        <f t="shared" si="22"/>
        <v>29.60478365356963</v>
      </c>
      <c r="AN51">
        <f t="shared" si="23"/>
        <v>17.358823244626421</v>
      </c>
    </row>
    <row r="52" spans="1:40" x14ac:dyDescent="0.45">
      <c r="A52" s="3"/>
      <c r="B52" s="3" t="s">
        <v>19</v>
      </c>
      <c r="C52" s="9">
        <v>2.5684210554690354</v>
      </c>
      <c r="D52" s="6">
        <v>3.8943588158273954</v>
      </c>
      <c r="E52" s="6">
        <v>7.2983865635282648</v>
      </c>
      <c r="AC52">
        <f t="shared" si="26"/>
        <v>32.994017811495894</v>
      </c>
      <c r="AD52">
        <f t="shared" si="13"/>
        <v>9.909436194500558E-2</v>
      </c>
      <c r="AE52">
        <f t="shared" si="14"/>
        <v>6.9935306375284029E-2</v>
      </c>
      <c r="AF52">
        <f t="shared" si="15"/>
        <v>5.0475509084699534E-3</v>
      </c>
      <c r="AG52">
        <f t="shared" si="16"/>
        <v>-2.3116827318478319</v>
      </c>
      <c r="AH52">
        <f t="shared" si="17"/>
        <v>-2.6601846589027547</v>
      </c>
      <c r="AI52">
        <f t="shared" si="18"/>
        <v>-5.2888521219499953</v>
      </c>
      <c r="AJ52" s="1">
        <f t="shared" si="19"/>
        <v>11.601187053026182</v>
      </c>
      <c r="AK52" s="1">
        <f t="shared" si="20"/>
        <v>45.924826228729003</v>
      </c>
      <c r="AL52" s="1">
        <f t="shared" si="21"/>
        <v>75.565042013580381</v>
      </c>
      <c r="AM52">
        <f t="shared" si="22"/>
        <v>28.763006640877592</v>
      </c>
      <c r="AN52">
        <f t="shared" si="23"/>
        <v>17.161819587851411</v>
      </c>
    </row>
    <row r="53" spans="1:40" x14ac:dyDescent="0.45">
      <c r="A53" s="3"/>
      <c r="B53" s="3" t="s">
        <v>20</v>
      </c>
      <c r="C53" s="9">
        <v>1.8682516699972767</v>
      </c>
      <c r="D53" s="6">
        <v>0.93049778188250176</v>
      </c>
      <c r="E53" s="6">
        <v>0.70271407586454904</v>
      </c>
      <c r="AC53">
        <f t="shared" si="26"/>
        <v>33.494017811495894</v>
      </c>
      <c r="AD53">
        <f t="shared" si="13"/>
        <v>9.8311244691140651E-2</v>
      </c>
      <c r="AE53">
        <f t="shared" si="14"/>
        <v>7.0721336460629947E-2</v>
      </c>
      <c r="AF53">
        <f t="shared" si="15"/>
        <v>5.3525650318006247E-3</v>
      </c>
      <c r="AG53">
        <f t="shared" si="16"/>
        <v>-2.3196168668031691</v>
      </c>
      <c r="AH53">
        <f t="shared" si="17"/>
        <v>-2.649007962915165</v>
      </c>
      <c r="AI53">
        <f t="shared" si="18"/>
        <v>-5.2301793877749683</v>
      </c>
      <c r="AJ53" s="1">
        <f t="shared" si="19"/>
        <v>10.965011734337871</v>
      </c>
      <c r="AK53" s="1">
        <f t="shared" si="20"/>
        <v>44.897370787120188</v>
      </c>
      <c r="AL53" s="1">
        <f t="shared" si="21"/>
        <v>74.199696198042432</v>
      </c>
      <c r="AM53">
        <f t="shared" si="22"/>
        <v>27.93119126072903</v>
      </c>
      <c r="AN53">
        <f t="shared" si="23"/>
        <v>16.966179526391162</v>
      </c>
    </row>
    <row r="54" spans="1:40" x14ac:dyDescent="0.45">
      <c r="AC54">
        <f t="shared" si="26"/>
        <v>33.994017811495894</v>
      </c>
      <c r="AD54">
        <f t="shared" si="13"/>
        <v>9.7529332570861757E-2</v>
      </c>
      <c r="AE54">
        <f t="shared" si="14"/>
        <v>7.149246295666277E-2</v>
      </c>
      <c r="AF54">
        <f t="shared" si="15"/>
        <v>5.6708484171318664E-3</v>
      </c>
      <c r="AG54">
        <f t="shared" si="16"/>
        <v>-2.3276020993430504</v>
      </c>
      <c r="AH54">
        <f t="shared" si="17"/>
        <v>-2.6381632480320638</v>
      </c>
      <c r="AI54">
        <f t="shared" si="18"/>
        <v>-5.1724165397852024</v>
      </c>
      <c r="AJ54" s="1">
        <f>(AG54-AH54)/$AJ$3*8.3145/1000</f>
        <v>10.338186671708472</v>
      </c>
      <c r="AK54" s="1">
        <f t="shared" si="20"/>
        <v>43.883162733243573</v>
      </c>
      <c r="AL54" s="1">
        <f t="shared" si="21"/>
        <v>72.850963142514004</v>
      </c>
      <c r="AM54">
        <f t="shared" si="22"/>
        <v>27.110674702476022</v>
      </c>
      <c r="AN54">
        <f t="shared" si="23"/>
        <v>16.772488030767555</v>
      </c>
    </row>
    <row r="55" spans="1:40" x14ac:dyDescent="0.45">
      <c r="D55" s="6">
        <v>228.78293062690179</v>
      </c>
      <c r="E55" s="6">
        <v>322.42946085115813</v>
      </c>
      <c r="AC55">
        <f t="shared" si="26"/>
        <v>34.494017811495894</v>
      </c>
      <c r="AD55">
        <f t="shared" si="13"/>
        <v>9.6752375584169145E-2</v>
      </c>
      <c r="AE55">
        <f t="shared" si="14"/>
        <v>7.2248985863382492E-2</v>
      </c>
      <c r="AF55">
        <f t="shared" si="15"/>
        <v>6.002202296517118E-3</v>
      </c>
      <c r="AG55">
        <f>LN(AD55)</f>
        <v>-2.335600393532145</v>
      </c>
      <c r="AH55">
        <f t="shared" si="17"/>
        <v>-2.627636988581084</v>
      </c>
      <c r="AI55">
        <f t="shared" si="18"/>
        <v>-5.1156288276807214</v>
      </c>
      <c r="AJ55" s="1">
        <f>(AG55-AH55)/$AJ$3*8.3145/1000</f>
        <v>9.721527780699093</v>
      </c>
      <c r="AK55" s="1">
        <f t="shared" si="20"/>
        <v>42.883795317006744</v>
      </c>
      <c r="AL55" s="1">
        <f t="shared" si="21"/>
        <v>71.521107364819457</v>
      </c>
      <c r="AM55">
        <f>AVERAGE(AJ55:AK55)</f>
        <v>26.302661548852917</v>
      </c>
      <c r="AN55">
        <f t="shared" si="23"/>
        <v>16.581133768153826</v>
      </c>
    </row>
    <row r="56" spans="1:40" x14ac:dyDescent="0.45">
      <c r="D56" s="6">
        <v>3.9694709422384915</v>
      </c>
      <c r="E56" s="6">
        <v>7.3169310518443433</v>
      </c>
      <c r="AC56">
        <f t="shared" si="26"/>
        <v>34.994017811495894</v>
      </c>
      <c r="AD56">
        <f t="shared" si="13"/>
        <v>9.5984123731062673E-2</v>
      </c>
      <c r="AE56">
        <f t="shared" si="14"/>
        <v>7.2991205180789109E-2</v>
      </c>
      <c r="AF56">
        <f t="shared" si="15"/>
        <v>6.3464294020098323E-3</v>
      </c>
      <c r="AG56">
        <f t="shared" si="16"/>
        <v>-2.3435724789921477</v>
      </c>
      <c r="AH56">
        <f t="shared" si="17"/>
        <v>-2.6174163220671711</v>
      </c>
      <c r="AI56">
        <f t="shared" si="18"/>
        <v>-5.0598629231229379</v>
      </c>
      <c r="AJ56" s="1">
        <f t="shared" si="19"/>
        <v>9.1159141462429361</v>
      </c>
      <c r="AK56" s="1">
        <f t="shared" si="20"/>
        <v>41.900594251771139</v>
      </c>
      <c r="AL56" s="1">
        <f t="shared" si="21"/>
        <v>70.211840264783163</v>
      </c>
      <c r="AM56">
        <f t="shared" si="22"/>
        <v>25.508254199007037</v>
      </c>
      <c r="AN56">
        <f t="shared" si="23"/>
        <v>16.392340052764105</v>
      </c>
    </row>
    <row r="57" spans="1:40" x14ac:dyDescent="0.45">
      <c r="D57" s="6">
        <v>0.88601163728383814</v>
      </c>
      <c r="E57" s="6">
        <v>0.70512226240235132</v>
      </c>
      <c r="AC57">
        <f t="shared" si="26"/>
        <v>35.494017811495894</v>
      </c>
      <c r="AD57">
        <f t="shared" si="13"/>
        <v>9.5228327011542699E-2</v>
      </c>
      <c r="AE57">
        <f t="shared" si="14"/>
        <v>7.3719420908882616E-2</v>
      </c>
      <c r="AF57">
        <f t="shared" si="15"/>
        <v>6.7033339656633918E-3</v>
      </c>
      <c r="AG57">
        <f t="shared" si="16"/>
        <v>-2.3514778288025702</v>
      </c>
      <c r="AH57">
        <f t="shared" si="17"/>
        <v>-2.6074890014896823</v>
      </c>
      <c r="AI57">
        <f t="shared" si="18"/>
        <v>-5.005150269535001</v>
      </c>
      <c r="AJ57" s="1">
        <f t="shared" si="19"/>
        <v>8.5222871709966412</v>
      </c>
      <c r="AK57" s="1">
        <f t="shared" si="20"/>
        <v>40.93466972815478</v>
      </c>
      <c r="AL57" s="1">
        <f t="shared" si="21"/>
        <v>68.924417790050057</v>
      </c>
      <c r="AM57">
        <f t="shared" si="22"/>
        <v>24.728478449575711</v>
      </c>
      <c r="AN57">
        <f t="shared" si="23"/>
        <v>16.206191278579073</v>
      </c>
    </row>
    <row r="58" spans="1:40" x14ac:dyDescent="0.45">
      <c r="AC58">
        <f t="shared" si="26"/>
        <v>35.994017811495894</v>
      </c>
      <c r="AD58">
        <f t="shared" si="13"/>
        <v>9.4488735425608747E-2</v>
      </c>
      <c r="AE58">
        <f t="shared" si="14"/>
        <v>7.443393304766302E-2</v>
      </c>
      <c r="AF58">
        <f t="shared" si="15"/>
        <v>7.0727217195312754E-3</v>
      </c>
      <c r="AG58">
        <f t="shared" si="16"/>
        <v>-2.3592746534329545</v>
      </c>
      <c r="AH58">
        <f t="shared" si="17"/>
        <v>-2.5978433517699151</v>
      </c>
      <c r="AI58">
        <f t="shared" si="18"/>
        <v>-4.9515099057527161</v>
      </c>
      <c r="AJ58" s="1">
        <f t="shared" si="19"/>
        <v>7.9416493268568882</v>
      </c>
      <c r="AK58" s="1">
        <f t="shared" si="20"/>
        <v>39.986960064333239</v>
      </c>
      <c r="AL58" s="1">
        <f t="shared" si="21"/>
        <v>67.659722858780285</v>
      </c>
      <c r="AM58">
        <f t="shared" si="22"/>
        <v>23.964304695595064</v>
      </c>
      <c r="AN58">
        <f t="shared" si="23"/>
        <v>16.022655368738171</v>
      </c>
    </row>
    <row r="59" spans="1:40" x14ac:dyDescent="0.45">
      <c r="E59" s="6">
        <v>315.17819990682085</v>
      </c>
      <c r="AC59">
        <f t="shared" si="26"/>
        <v>36.494017811495894</v>
      </c>
      <c r="AD59">
        <f t="shared" si="13"/>
        <v>9.376909897326112E-2</v>
      </c>
      <c r="AE59">
        <f t="shared" si="14"/>
        <v>7.5135041597130331E-2</v>
      </c>
      <c r="AF59">
        <f t="shared" si="15"/>
        <v>7.4543998956668918E-3</v>
      </c>
      <c r="AG59">
        <f t="shared" si="16"/>
        <v>-2.3669199124987514</v>
      </c>
      <c r="AH59">
        <f t="shared" si="17"/>
        <v>-2.5884682298727335</v>
      </c>
      <c r="AI59">
        <f t="shared" si="18"/>
        <v>-4.8989508308979195</v>
      </c>
      <c r="AJ59" s="1">
        <f t="shared" si="19"/>
        <v>7.3750624361216728</v>
      </c>
      <c r="AK59" s="1">
        <f t="shared" si="20"/>
        <v>39.058268004448536</v>
      </c>
      <c r="AL59" s="1">
        <f t="shared" si="21"/>
        <v>66.418334487893745</v>
      </c>
      <c r="AM59">
        <f t="shared" si="22"/>
        <v>23.216665220285105</v>
      </c>
      <c r="AN59">
        <f t="shared" si="23"/>
        <v>15.841602784163429</v>
      </c>
    </row>
    <row r="60" spans="1:40" x14ac:dyDescent="0.45">
      <c r="E60" s="6">
        <v>7.1037288892101191</v>
      </c>
      <c r="AC60">
        <f t="shared" si="26"/>
        <v>36.994017811495894</v>
      </c>
      <c r="AD60">
        <f t="shared" si="13"/>
        <v>9.3073167654499508E-2</v>
      </c>
      <c r="AE60">
        <f t="shared" si="14"/>
        <v>7.5823046557284501E-2</v>
      </c>
      <c r="AF60">
        <f t="shared" si="15"/>
        <v>7.8481772261237183E-3</v>
      </c>
      <c r="AG60">
        <f t="shared" si="16"/>
        <v>-2.3743693461805115</v>
      </c>
      <c r="AH60">
        <f t="shared" si="17"/>
        <v>-2.5793529882545574</v>
      </c>
      <c r="AI60">
        <f t="shared" si="18"/>
        <v>-4.8474739746443225</v>
      </c>
      <c r="AJ60" s="1">
        <f t="shared" si="19"/>
        <v>6.8236454088151994</v>
      </c>
      <c r="AK60" s="1">
        <f t="shared" si="20"/>
        <v>38.149290626613777</v>
      </c>
      <c r="AL60" s="1">
        <f t="shared" si="21"/>
        <v>65.200585482099797</v>
      </c>
      <c r="AM60">
        <f t="shared" si="22"/>
        <v>22.486468017714486</v>
      </c>
      <c r="AN60">
        <f t="shared" si="23"/>
        <v>15.662822608899292</v>
      </c>
    </row>
    <row r="61" spans="1:40" x14ac:dyDescent="0.45">
      <c r="E61" s="6">
        <v>0.7324614336234665</v>
      </c>
      <c r="AC61">
        <f t="shared" si="26"/>
        <v>37.494017811495894</v>
      </c>
      <c r="AD61">
        <f t="shared" si="13"/>
        <v>9.2404691469324382E-2</v>
      </c>
      <c r="AE61">
        <f t="shared" si="14"/>
        <v>7.6498247928125623E-2</v>
      </c>
      <c r="AF61">
        <f t="shared" si="15"/>
        <v>8.2538639429551343E-3</v>
      </c>
      <c r="AG61">
        <f t="shared" si="16"/>
        <v>-2.3815775281458915</v>
      </c>
      <c r="AH61">
        <f t="shared" si="17"/>
        <v>-2.5704874413122409</v>
      </c>
      <c r="AI61">
        <f t="shared" si="18"/>
        <v>-4.7970738315584889</v>
      </c>
      <c r="AJ61" s="1">
        <f t="shared" si="19"/>
        <v>6.2885713641071694</v>
      </c>
      <c r="AK61" s="1">
        <f t="shared" si="20"/>
        <v>37.260643737356894</v>
      </c>
      <c r="AL61" s="1">
        <f t="shared" si="21"/>
        <v>64.006610379990974</v>
      </c>
      <c r="AM61">
        <f t="shared" si="22"/>
        <v>21.774607550732032</v>
      </c>
      <c r="AN61">
        <f t="shared" si="23"/>
        <v>15.486036186624858</v>
      </c>
    </row>
    <row r="62" spans="1:40" x14ac:dyDescent="0.45">
      <c r="AC62">
        <f t="shared" si="26"/>
        <v>37.994017811495894</v>
      </c>
      <c r="AD62">
        <f t="shared" si="13"/>
        <v>9.176742041773521E-2</v>
      </c>
      <c r="AE62">
        <f t="shared" si="14"/>
        <v>7.7160945709653636E-2</v>
      </c>
      <c r="AF62">
        <f t="shared" si="15"/>
        <v>8.6712717782145877E-3</v>
      </c>
      <c r="AG62">
        <f t="shared" si="16"/>
        <v>-2.3884979417569738</v>
      </c>
      <c r="AH62">
        <f t="shared" si="17"/>
        <v>-2.5618618345441662</v>
      </c>
      <c r="AI62">
        <f t="shared" si="18"/>
        <v>-4.7477398117252223</v>
      </c>
      <c r="AJ62" s="1">
        <f t="shared" si="19"/>
        <v>5.7710640668796991</v>
      </c>
      <c r="AK62" s="1">
        <f t="shared" si="20"/>
        <v>36.392881530370516</v>
      </c>
      <c r="AL62" s="1">
        <f t="shared" si="21"/>
        <v>62.836385166334068</v>
      </c>
      <c r="AM62">
        <f t="shared" si="22"/>
        <v>21.08197279862511</v>
      </c>
      <c r="AN62">
        <f t="shared" si="23"/>
        <v>15.310908731745405</v>
      </c>
    </row>
    <row r="63" spans="1:40" x14ac:dyDescent="0.45">
      <c r="E63" s="6">
        <v>321.08721901975173</v>
      </c>
      <c r="AC63">
        <f t="shared" si="26"/>
        <v>38.494017811495894</v>
      </c>
      <c r="AD63">
        <f t="shared" si="13"/>
        <v>9.116510449973235E-2</v>
      </c>
      <c r="AE63">
        <f t="shared" si="14"/>
        <v>7.7811439901868534E-2</v>
      </c>
      <c r="AF63">
        <f t="shared" si="15"/>
        <v>9.1002139639555397E-3</v>
      </c>
      <c r="AG63">
        <f t="shared" si="16"/>
        <v>-2.3950830812213213</v>
      </c>
      <c r="AH63">
        <f t="shared" si="17"/>
        <v>-2.5534668161670013</v>
      </c>
      <c r="AI63">
        <f t="shared" si="18"/>
        <v>-4.6994573532131607</v>
      </c>
      <c r="AJ63" s="1">
        <f t="shared" si="19"/>
        <v>5.2723936156949254</v>
      </c>
      <c r="AK63" s="1">
        <f t="shared" si="20"/>
        <v>35.546512186714239</v>
      </c>
      <c r="AL63" s="1">
        <f t="shared" si="21"/>
        <v>61.689760067504103</v>
      </c>
      <c r="AM63">
        <f t="shared" si="22"/>
        <v>20.409452901204581</v>
      </c>
      <c r="AN63">
        <f t="shared" si="23"/>
        <v>15.137059285509659</v>
      </c>
    </row>
    <row r="64" spans="1:40" x14ac:dyDescent="0.45">
      <c r="E64" s="6">
        <v>7.2350616564579102</v>
      </c>
      <c r="AC64">
        <f t="shared" si="26"/>
        <v>38.994017811495894</v>
      </c>
      <c r="AD64">
        <f t="shared" si="13"/>
        <v>9.0601493715315659E-2</v>
      </c>
      <c r="AE64">
        <f t="shared" si="14"/>
        <v>7.8450030504770313E-2</v>
      </c>
      <c r="AF64">
        <f t="shared" si="15"/>
        <v>9.5405052322314367E-3</v>
      </c>
      <c r="AG64">
        <f t="shared" si="16"/>
        <v>-2.4012845791450972</v>
      </c>
      <c r="AH64">
        <f t="shared" si="17"/>
        <v>-2.5452934109597001</v>
      </c>
      <c r="AI64">
        <f t="shared" si="18"/>
        <v>-4.6522088355708391</v>
      </c>
      <c r="AJ64" s="1">
        <f t="shared" si="19"/>
        <v>4.7938713260133659</v>
      </c>
      <c r="AK64" s="1">
        <f t="shared" si="20"/>
        <v>34.722009998509336</v>
      </c>
      <c r="AL64" s="1">
        <f t="shared" si="21"/>
        <v>60.566486563211249</v>
      </c>
      <c r="AM64">
        <f t="shared" si="22"/>
        <v>19.757940662261351</v>
      </c>
      <c r="AN64">
        <f t="shared" si="23"/>
        <v>14.964069336247988</v>
      </c>
    </row>
    <row r="65" spans="5:40" x14ac:dyDescent="0.45">
      <c r="E65" s="6">
        <v>0.71183637131190736</v>
      </c>
      <c r="AC65">
        <f t="shared" si="26"/>
        <v>39.494017811495894</v>
      </c>
      <c r="AD65">
        <f t="shared" si="13"/>
        <v>9.0080338064485441E-2</v>
      </c>
      <c r="AE65">
        <f t="shared" si="14"/>
        <v>7.9077017518359022E-2</v>
      </c>
      <c r="AF65">
        <f t="shared" si="15"/>
        <v>9.9919618150956548E-3</v>
      </c>
      <c r="AG65">
        <f t="shared" si="16"/>
        <v>-2.4070533616616818</v>
      </c>
      <c r="AH65">
        <f t="shared" si="17"/>
        <v>-2.5373329961309619</v>
      </c>
      <c r="AI65">
        <f t="shared" si="18"/>
        <v>-4.6059743277138354</v>
      </c>
      <c r="AJ65" s="1">
        <f t="shared" si="19"/>
        <v>4.3368437628174252</v>
      </c>
      <c r="AK65" s="1">
        <f t="shared" si="20"/>
        <v>33.919824512635039</v>
      </c>
      <c r="AL65" s="1">
        <f t="shared" si="21"/>
        <v>59.466239579380193</v>
      </c>
      <c r="AM65">
        <f t="shared" si="22"/>
        <v>19.128334137726231</v>
      </c>
      <c r="AN65">
        <f t="shared" si="23"/>
        <v>14.791490374908808</v>
      </c>
    </row>
    <row r="66" spans="5:40" x14ac:dyDescent="0.45">
      <c r="AC66">
        <f t="shared" si="26"/>
        <v>39.994017811495894</v>
      </c>
      <c r="AD66">
        <f t="shared" si="13"/>
        <v>8.9605387547241164E-2</v>
      </c>
      <c r="AE66">
        <f t="shared" si="14"/>
        <v>7.9692700942634601E-2</v>
      </c>
      <c r="AF66">
        <f t="shared" si="15"/>
        <v>1.0454401444601653E-2</v>
      </c>
      <c r="AG66">
        <f t="shared" si="16"/>
        <v>-2.412339831933461</v>
      </c>
      <c r="AH66">
        <f t="shared" si="17"/>
        <v>-2.5295772790280715</v>
      </c>
      <c r="AI66">
        <f t="shared" si="18"/>
        <v>-4.5607321983763214</v>
      </c>
      <c r="AJ66" s="1">
        <f t="shared" si="19"/>
        <v>3.9026858900251953</v>
      </c>
      <c r="AK66" s="1">
        <f t="shared" si="20"/>
        <v>33.140387116713747</v>
      </c>
      <c r="AL66" s="1">
        <f t="shared" si="21"/>
        <v>58.388635677301224</v>
      </c>
      <c r="AM66">
        <f t="shared" si="22"/>
        <v>18.521536503369472</v>
      </c>
      <c r="AN66">
        <f t="shared" si="23"/>
        <v>14.618850613344277</v>
      </c>
    </row>
    <row r="67" spans="5:40" x14ac:dyDescent="0.45">
      <c r="AC67">
        <f t="shared" si="26"/>
        <v>40.494017811495894</v>
      </c>
      <c r="AD67">
        <f t="shared" si="13"/>
        <v>8.9180392163583297E-2</v>
      </c>
      <c r="AE67">
        <f t="shared" si="14"/>
        <v>8.0297380777597099E-2</v>
      </c>
      <c r="AF67">
        <f t="shared" si="15"/>
        <v>1.0927643352802888E-2</v>
      </c>
      <c r="AG67">
        <f t="shared" si="16"/>
        <v>-2.417094082353775</v>
      </c>
      <c r="AH67">
        <f t="shared" si="17"/>
        <v>-2.5220182765240744</v>
      </c>
      <c r="AI67">
        <f t="shared" si="18"/>
        <v>-4.5164596127767833</v>
      </c>
      <c r="AJ67" s="1">
        <f t="shared" si="19"/>
        <v>3.4927933203819812</v>
      </c>
      <c r="AK67" s="1">
        <f t="shared" si="20"/>
        <v>32.384115427154683</v>
      </c>
      <c r="AL67" s="1">
        <f t="shared" si="21"/>
        <v>57.333247923588324</v>
      </c>
      <c r="AM67">
        <f t="shared" si="22"/>
        <v>17.93845437376833</v>
      </c>
      <c r="AN67">
        <f t="shared" si="23"/>
        <v>14.445661053386353</v>
      </c>
    </row>
    <row r="68" spans="5:40" x14ac:dyDescent="0.45">
      <c r="AC68">
        <f t="shared" si="26"/>
        <v>40.994017811495894</v>
      </c>
      <c r="AD68">
        <f t="shared" si="13"/>
        <v>8.8809101913511532E-2</v>
      </c>
      <c r="AE68">
        <f t="shared" si="14"/>
        <v>8.0891357023246457E-2</v>
      </c>
      <c r="AF68">
        <f t="shared" si="15"/>
        <v>1.1411508271752777E-2</v>
      </c>
      <c r="AG68">
        <f t="shared" si="16"/>
        <v>-2.4212661352106482</v>
      </c>
      <c r="AH68">
        <f t="shared" si="17"/>
        <v>-2.514648295937147</v>
      </c>
      <c r="AI68">
        <f t="shared" si="18"/>
        <v>-4.4731329352594758</v>
      </c>
      <c r="AJ68" s="1">
        <f t="shared" si="19"/>
        <v>3.1085736689000774</v>
      </c>
      <c r="AK68" s="1">
        <f t="shared" si="20"/>
        <v>31.651415787768475</v>
      </c>
      <c r="AL68" s="1">
        <f t="shared" si="21"/>
        <v>56.299618013221469</v>
      </c>
      <c r="AM68">
        <f t="shared" si="22"/>
        <v>17.379994728334275</v>
      </c>
      <c r="AN68">
        <f t="shared" si="23"/>
        <v>14.2714210594342</v>
      </c>
    </row>
    <row r="69" spans="5:40" x14ac:dyDescent="0.45">
      <c r="AC69">
        <f t="shared" si="26"/>
        <v>41.494017811495894</v>
      </c>
      <c r="AD69">
        <f t="shared" ref="AD69:AD132" si="85">(5*10^-6)*AC69^3-(0.0005)*AC69^2+(0.0151)*AC69-0.0344</f>
        <v>8.8495266797026004E-2</v>
      </c>
      <c r="AE69">
        <f t="shared" ref="AE69:AE132" si="86">(4*10^-7)*AC69^3-(7*10^-5)*AC69^2+(0.0049)*AC69-0.0299</f>
        <v>8.1474929679582753E-2</v>
      </c>
      <c r="AF69">
        <f t="shared" ref="AF69:AF132" si="87">(1*10^-9)*AC69^4-(4*10^-7)*AC69^3+(6*10^-5)*AC69^2-(0.0022)*AC69+0.0255</f>
        <v>1.1905818433504762E-2</v>
      </c>
      <c r="AG69">
        <f t="shared" ref="AG69:AG107" si="88">LN(AD69)</f>
        <v>-2.4248062109179744</v>
      </c>
      <c r="AH69">
        <f t="shared" ref="AH69:AH107" si="89">LN(AE69)</f>
        <v>-2.5074599173508418</v>
      </c>
      <c r="AI69">
        <f t="shared" ref="AI69:AI107" si="90">LN(AF69)</f>
        <v>-4.4307280543668215</v>
      </c>
      <c r="AJ69" s="1">
        <f t="shared" ref="AJ69:AJ107" si="91">(AG69-AH69)/$AJ$3*8.3145/1000</f>
        <v>2.7514370352462687</v>
      </c>
      <c r="AK69" s="1">
        <f t="shared" ref="AK69:AK107" si="92">(AG69-AI69)/$AK$3*8.3145/1000</f>
        <v>30.942684146580874</v>
      </c>
      <c r="AL69" s="1">
        <f t="shared" ref="AL69:AL107" si="93">(AH69-AI69)/$AL$3*8.3145/1000</f>
        <v>55.287266122478414</v>
      </c>
      <c r="AM69">
        <f t="shared" ref="AM69:AM107" si="94">AVERAGE(AJ69:AK69)</f>
        <v>16.847060590913571</v>
      </c>
      <c r="AN69">
        <f t="shared" ref="AN69:AN107" si="95">_xlfn.STDEV.P(AJ69:AK69)</f>
        <v>14.0956235556673</v>
      </c>
    </row>
    <row r="70" spans="5:40" x14ac:dyDescent="0.45">
      <c r="AC70">
        <f t="shared" si="26"/>
        <v>41.994017811495894</v>
      </c>
      <c r="AD70">
        <f t="shared" si="85"/>
        <v>8.8242636814126682E-2</v>
      </c>
      <c r="AE70">
        <f t="shared" si="86"/>
        <v>8.2048398746605938E-2</v>
      </c>
      <c r="AF70">
        <f t="shared" si="87"/>
        <v>1.2410397570112256E-2</v>
      </c>
      <c r="AG70">
        <f t="shared" si="88"/>
        <v>-2.427665022183644</v>
      </c>
      <c r="AH70">
        <f t="shared" si="89"/>
        <v>-2.5004459772171397</v>
      </c>
      <c r="AI70">
        <f t="shared" si="90"/>
        <v>-4.3892206440086463</v>
      </c>
      <c r="AJ70" s="1">
        <f t="shared" si="91"/>
        <v>2.422785665424469</v>
      </c>
      <c r="AK70" s="1">
        <f t="shared" si="92"/>
        <v>30.258305546802767</v>
      </c>
      <c r="AL70" s="1">
        <f t="shared" si="93"/>
        <v>54.295698887996451</v>
      </c>
      <c r="AM70">
        <f t="shared" si="94"/>
        <v>16.340545606113619</v>
      </c>
      <c r="AN70">
        <f t="shared" si="95"/>
        <v>13.917759940689148</v>
      </c>
    </row>
    <row r="71" spans="5:40" x14ac:dyDescent="0.45">
      <c r="AC71">
        <f t="shared" ref="AC71:AC134" si="96">AC70+0.5</f>
        <v>42.494017811495894</v>
      </c>
      <c r="AD71">
        <f t="shared" si="85"/>
        <v>8.8054961964813647E-2</v>
      </c>
      <c r="AE71">
        <f t="shared" si="86"/>
        <v>8.2612064224315995E-2</v>
      </c>
      <c r="AF71">
        <f t="shared" si="87"/>
        <v>1.2925070913628701E-2</v>
      </c>
      <c r="AG71">
        <f t="shared" si="88"/>
        <v>-2.4297940916832408</v>
      </c>
      <c r="AH71">
        <f t="shared" si="89"/>
        <v>-2.4935995531358865</v>
      </c>
      <c r="AI71">
        <f t="shared" si="90"/>
        <v>-4.3485863720550197</v>
      </c>
      <c r="AJ71" s="1">
        <f t="shared" si="91"/>
        <v>2.1240028701480864</v>
      </c>
      <c r="AK71" s="1">
        <f t="shared" si="92"/>
        <v>29.598652444185152</v>
      </c>
      <c r="AL71" s="1">
        <f t="shared" si="93"/>
        <v>53.324415840628937</v>
      </c>
      <c r="AM71">
        <f t="shared" si="94"/>
        <v>15.861327657166619</v>
      </c>
      <c r="AN71">
        <f t="shared" si="95"/>
        <v>13.737324787018535</v>
      </c>
    </row>
    <row r="72" spans="5:40" x14ac:dyDescent="0.45">
      <c r="AC72">
        <f t="shared" si="96"/>
        <v>42.994017811495894</v>
      </c>
      <c r="AD72">
        <f t="shared" si="85"/>
        <v>8.7935992249086756E-2</v>
      </c>
      <c r="AE72">
        <f t="shared" si="86"/>
        <v>8.316622611271296E-2</v>
      </c>
      <c r="AF72">
        <f t="shared" si="87"/>
        <v>1.3449665196107592E-2</v>
      </c>
      <c r="AG72">
        <f t="shared" si="88"/>
        <v>-2.4311460899649746</v>
      </c>
      <c r="AH72">
        <f t="shared" si="89"/>
        <v>-2.4869139497146322</v>
      </c>
      <c r="AI72">
        <f t="shared" si="90"/>
        <v>-4.3088010657268185</v>
      </c>
      <c r="AJ72" s="1">
        <f t="shared" si="91"/>
        <v>1.8564413057054534</v>
      </c>
      <c r="AK72" s="1">
        <f t="shared" si="92"/>
        <v>28.964082045869745</v>
      </c>
      <c r="AL72" s="1">
        <f t="shared" si="93"/>
        <v>52.372914566328909</v>
      </c>
      <c r="AM72">
        <f t="shared" si="94"/>
        <v>15.410261675787599</v>
      </c>
      <c r="AN72">
        <f t="shared" si="95"/>
        <v>13.553820370082146</v>
      </c>
    </row>
    <row r="73" spans="5:40" x14ac:dyDescent="0.45">
      <c r="AC73">
        <f t="shared" si="96"/>
        <v>43.494017811495894</v>
      </c>
      <c r="AD73">
        <f t="shared" si="85"/>
        <v>8.78894776669462E-2</v>
      </c>
      <c r="AE73">
        <f t="shared" si="86"/>
        <v>8.3711184411796855E-2</v>
      </c>
      <c r="AF73">
        <f t="shared" si="87"/>
        <v>1.3984008649602257E-2</v>
      </c>
      <c r="AG73">
        <f t="shared" si="88"/>
        <v>-2.4316751894549169</v>
      </c>
      <c r="AH73">
        <f t="shared" si="89"/>
        <v>-2.480382685422132</v>
      </c>
      <c r="AI73">
        <f t="shared" si="90"/>
        <v>-4.2698408415335178</v>
      </c>
      <c r="AJ73" s="1">
        <f t="shared" si="91"/>
        <v>1.621410751944361</v>
      </c>
      <c r="AK73" s="1">
        <f t="shared" si="92"/>
        <v>28.354932853999031</v>
      </c>
      <c r="AL73" s="1">
        <f t="shared" si="93"/>
        <v>51.440694819324463</v>
      </c>
      <c r="AM73">
        <f t="shared" si="94"/>
        <v>14.988171802971696</v>
      </c>
      <c r="AN73">
        <f t="shared" si="95"/>
        <v>13.366761051027337</v>
      </c>
    </row>
    <row r="74" spans="5:40" x14ac:dyDescent="0.45">
      <c r="AC74">
        <f t="shared" si="96"/>
        <v>43.994017811495894</v>
      </c>
      <c r="AD74">
        <f t="shared" si="85"/>
        <v>8.7919168218391616E-2</v>
      </c>
      <c r="AE74">
        <f t="shared" si="86"/>
        <v>8.4247239121567633E-2</v>
      </c>
      <c r="AF74">
        <f t="shared" si="87"/>
        <v>1.452793100616619E-2</v>
      </c>
      <c r="AG74">
        <f t="shared" si="88"/>
        <v>-2.431337429595859</v>
      </c>
      <c r="AH74">
        <f t="shared" si="89"/>
        <v>-2.4739994803570302</v>
      </c>
      <c r="AI74">
        <f t="shared" si="90"/>
        <v>-4.2316822061593804</v>
      </c>
      <c r="AJ74" s="1">
        <f t="shared" si="91"/>
        <v>1.4201655500976502</v>
      </c>
      <c r="AK74" s="1">
        <f t="shared" si="92"/>
        <v>27.771520589442321</v>
      </c>
      <c r="AL74" s="1">
        <f t="shared" si="93"/>
        <v>50.527261773853432</v>
      </c>
      <c r="AM74">
        <f t="shared" si="94"/>
        <v>14.595843069769986</v>
      </c>
      <c r="AN74">
        <f t="shared" si="95"/>
        <v>13.175677519672336</v>
      </c>
    </row>
    <row r="75" spans="5:40" x14ac:dyDescent="0.45">
      <c r="AC75">
        <f t="shared" si="96"/>
        <v>44.494017811495894</v>
      </c>
      <c r="AD75">
        <f t="shared" si="85"/>
        <v>8.8028813903423528E-2</v>
      </c>
      <c r="AE75">
        <f t="shared" si="86"/>
        <v>8.4774690242025261E-2</v>
      </c>
      <c r="AF75">
        <f t="shared" si="87"/>
        <v>1.5081263497852843E-2</v>
      </c>
      <c r="AG75">
        <f t="shared" si="88"/>
        <v>-2.4300910873769488</v>
      </c>
      <c r="AH75">
        <f t="shared" si="89"/>
        <v>-2.4677582448606223</v>
      </c>
      <c r="AI75">
        <f t="shared" si="90"/>
        <v>-4.1943021335824415</v>
      </c>
      <c r="AJ75" s="1">
        <f t="shared" si="91"/>
        <v>1.2538918892549613</v>
      </c>
      <c r="AK75" s="1">
        <f t="shared" si="92"/>
        <v>27.214133665740519</v>
      </c>
      <c r="AL75" s="1">
        <f t="shared" si="93"/>
        <v>49.632128568409222</v>
      </c>
      <c r="AM75">
        <f t="shared" si="94"/>
        <v>14.234012777497741</v>
      </c>
      <c r="AN75">
        <f t="shared" si="95"/>
        <v>12.980120888242778</v>
      </c>
    </row>
    <row r="76" spans="5:40" x14ac:dyDescent="0.45">
      <c r="AC76">
        <f t="shared" si="96"/>
        <v>44.994017811495894</v>
      </c>
      <c r="AD76">
        <f t="shared" si="85"/>
        <v>8.8222164722041571E-2</v>
      </c>
      <c r="AE76">
        <f t="shared" si="86"/>
        <v>8.5293837773169859E-2</v>
      </c>
      <c r="AF76">
        <f t="shared" si="87"/>
        <v>1.5643838856715626E-2</v>
      </c>
      <c r="AG76">
        <f t="shared" si="88"/>
        <v>-2.4278970468367049</v>
      </c>
      <c r="AH76">
        <f t="shared" si="89"/>
        <v>-2.461653068909194</v>
      </c>
      <c r="AI76">
        <f t="shared" si="90"/>
        <v>-4.1576781227865371</v>
      </c>
      <c r="AJ76" s="1">
        <f t="shared" si="91"/>
        <v>1.123695152960545</v>
      </c>
      <c r="AK76" s="1">
        <f t="shared" si="92"/>
        <v>26.6830283795219</v>
      </c>
      <c r="AL76" s="1">
        <f t="shared" si="93"/>
        <v>48.754818269694233</v>
      </c>
      <c r="AM76">
        <f t="shared" si="94"/>
        <v>13.903361766241222</v>
      </c>
      <c r="AN76">
        <f t="shared" si="95"/>
        <v>12.779666613280678</v>
      </c>
    </row>
    <row r="77" spans="5:40" x14ac:dyDescent="0.45">
      <c r="AC77">
        <f t="shared" si="96"/>
        <v>45.494017811495894</v>
      </c>
      <c r="AD77">
        <f t="shared" si="85"/>
        <v>8.8502970674245826E-2</v>
      </c>
      <c r="AE77">
        <f t="shared" si="86"/>
        <v>8.5804981715001338E-2</v>
      </c>
      <c r="AF77">
        <f t="shared" si="87"/>
        <v>1.6215491314807946E-2</v>
      </c>
      <c r="AG77">
        <f t="shared" si="88"/>
        <v>-2.4247191605909797</v>
      </c>
      <c r="AH77">
        <f t="shared" si="89"/>
        <v>-2.4556782122273475</v>
      </c>
      <c r="AI77">
        <f t="shared" si="90"/>
        <v>-4.1217882396629006</v>
      </c>
      <c r="AJ77" s="1">
        <f t="shared" si="91"/>
        <v>1.0305875552911834</v>
      </c>
      <c r="AK77" s="1">
        <f t="shared" si="92"/>
        <v>26.178423980051956</v>
      </c>
      <c r="AL77" s="1">
        <f t="shared" si="93"/>
        <v>47.894865361352323</v>
      </c>
      <c r="AM77">
        <f t="shared" si="94"/>
        <v>13.60450576767157</v>
      </c>
      <c r="AN77">
        <f t="shared" si="95"/>
        <v>12.573918212380386</v>
      </c>
    </row>
    <row r="78" spans="5:40" x14ac:dyDescent="0.45">
      <c r="AC78">
        <f t="shared" si="96"/>
        <v>45.994017811495894</v>
      </c>
      <c r="AD78">
        <f t="shared" si="85"/>
        <v>8.8874981760036151E-2</v>
      </c>
      <c r="AE78">
        <f t="shared" si="86"/>
        <v>8.6308422067519652E-2</v>
      </c>
      <c r="AF78">
        <f t="shared" si="87"/>
        <v>1.6796056604183308E-2</v>
      </c>
      <c r="AG78">
        <f t="shared" si="88"/>
        <v>-2.4205245960904138</v>
      </c>
      <c r="AH78">
        <f t="shared" si="89"/>
        <v>-2.4498280950690106</v>
      </c>
      <c r="AI78">
        <f t="shared" si="90"/>
        <v>-4.0866111460668391</v>
      </c>
      <c r="AJ78" s="1">
        <f t="shared" si="91"/>
        <v>0.97547630749624692</v>
      </c>
      <c r="AK78" s="1">
        <f t="shared" si="92"/>
        <v>25.70049777619953</v>
      </c>
      <c r="AL78" s="1">
        <f t="shared" si="93"/>
        <v>47.05181684426109</v>
      </c>
      <c r="AM78">
        <f t="shared" si="94"/>
        <v>13.337987041847889</v>
      </c>
      <c r="AN78">
        <f t="shared" si="95"/>
        <v>12.362510734351641</v>
      </c>
    </row>
    <row r="79" spans="5:40" x14ac:dyDescent="0.45">
      <c r="AC79">
        <f t="shared" si="96"/>
        <v>46.494017811495894</v>
      </c>
      <c r="AD79">
        <f t="shared" si="85"/>
        <v>8.9341947979412958E-2</v>
      </c>
      <c r="AE79">
        <f t="shared" si="86"/>
        <v>8.6804458830724907E-2</v>
      </c>
      <c r="AF79">
        <f t="shared" si="87"/>
        <v>1.7385371956895091E-2</v>
      </c>
      <c r="AG79">
        <f t="shared" si="88"/>
        <v>-2.4152841591833458</v>
      </c>
      <c r="AH79">
        <f t="shared" si="89"/>
        <v>-2.4440972896176074</v>
      </c>
      <c r="AI79">
        <f t="shared" si="90"/>
        <v>-4.0521261184739323</v>
      </c>
      <c r="AJ79" s="1">
        <f t="shared" si="91"/>
        <v>0.95915256072151034</v>
      </c>
      <c r="AK79" s="1">
        <f t="shared" si="92"/>
        <v>25.249380433047158</v>
      </c>
      <c r="AL79" s="1">
        <f t="shared" si="93"/>
        <v>46.225233020047831</v>
      </c>
      <c r="AM79">
        <f t="shared" si="94"/>
        <v>13.104266496884334</v>
      </c>
      <c r="AN79">
        <f t="shared" si="95"/>
        <v>12.145113936162826</v>
      </c>
    </row>
    <row r="80" spans="5:40" x14ac:dyDescent="0.45">
      <c r="AC80">
        <f t="shared" si="96"/>
        <v>46.994017811495894</v>
      </c>
      <c r="AD80">
        <f t="shared" si="85"/>
        <v>8.9907619332375885E-2</v>
      </c>
      <c r="AE80">
        <f t="shared" si="86"/>
        <v>8.7293392004617096E-2</v>
      </c>
      <c r="AF80">
        <f t="shared" si="87"/>
        <v>1.7983276104996716E-2</v>
      </c>
      <c r="AG80">
        <f t="shared" si="88"/>
        <v>-2.408972587676844</v>
      </c>
      <c r="AH80">
        <f t="shared" si="89"/>
        <v>-2.4384805119611497</v>
      </c>
      <c r="AI80">
        <f t="shared" si="90"/>
        <v>-4.0183130582497739</v>
      </c>
      <c r="AJ80" s="1">
        <f t="shared" si="91"/>
        <v>0.98228136659575671</v>
      </c>
      <c r="AK80" s="1">
        <f t="shared" si="92"/>
        <v>24.825151601933726</v>
      </c>
      <c r="AL80" s="1">
        <f t="shared" si="93"/>
        <v>45.414688016997061</v>
      </c>
      <c r="AM80">
        <f t="shared" si="94"/>
        <v>12.903716484264741</v>
      </c>
      <c r="AN80">
        <f t="shared" si="95"/>
        <v>11.921435117668985</v>
      </c>
    </row>
    <row r="81" spans="29:40" x14ac:dyDescent="0.45">
      <c r="AC81">
        <f t="shared" si="96"/>
        <v>47.494017811495894</v>
      </c>
      <c r="AD81">
        <f t="shared" si="85"/>
        <v>9.0575745818924899E-2</v>
      </c>
      <c r="AE81">
        <f t="shared" si="86"/>
        <v>8.7775521589196118E-2</v>
      </c>
      <c r="AF81">
        <f t="shared" si="87"/>
        <v>1.8589609280541684E-2</v>
      </c>
      <c r="AG81">
        <f t="shared" si="88"/>
        <v>-2.4015688079657846</v>
      </c>
      <c r="AH81">
        <f t="shared" si="89"/>
        <v>-2.4329726146018493</v>
      </c>
      <c r="AI81">
        <f t="shared" si="90"/>
        <v>-3.9851524951920005</v>
      </c>
      <c r="AJ81" s="1">
        <f t="shared" si="91"/>
        <v>1.0453928850288261</v>
      </c>
      <c r="AK81" s="1">
        <f t="shared" si="92"/>
        <v>24.42783601641769</v>
      </c>
      <c r="AL81" s="1">
        <f t="shared" si="93"/>
        <v>44.619770107194086</v>
      </c>
      <c r="AM81">
        <f t="shared" si="94"/>
        <v>12.736614450723257</v>
      </c>
      <c r="AN81">
        <f t="shared" si="95"/>
        <v>11.69122156569443</v>
      </c>
    </row>
    <row r="82" spans="29:40" x14ac:dyDescent="0.45">
      <c r="AC82">
        <f t="shared" si="96"/>
        <v>47.994017811495894</v>
      </c>
      <c r="AD82">
        <f t="shared" si="85"/>
        <v>9.1350077439060304E-2</v>
      </c>
      <c r="AE82">
        <f t="shared" si="86"/>
        <v>8.8251147584462078E-2</v>
      </c>
      <c r="AF82">
        <f t="shared" si="87"/>
        <v>1.9204213215583344E-2</v>
      </c>
      <c r="AG82">
        <f t="shared" si="88"/>
        <v>-2.3930561484402508</v>
      </c>
      <c r="AH82">
        <f t="shared" si="89"/>
        <v>-2.4275685794633408</v>
      </c>
      <c r="AI82">
        <f t="shared" si="90"/>
        <v>-3.9526255857098334</v>
      </c>
      <c r="AJ82" s="1">
        <f t="shared" si="91"/>
        <v>1.1488750473693399</v>
      </c>
      <c r="AK82" s="1">
        <f t="shared" si="92"/>
        <v>24.057400172243632</v>
      </c>
      <c r="AL82" s="1">
        <f t="shared" si="93"/>
        <v>43.840081855211189</v>
      </c>
      <c r="AM82">
        <f t="shared" si="94"/>
        <v>12.603137609806486</v>
      </c>
      <c r="AN82">
        <f t="shared" si="95"/>
        <v>11.454262562437146</v>
      </c>
    </row>
    <row r="83" spans="29:40" x14ac:dyDescent="0.45">
      <c r="AC83">
        <f t="shared" si="96"/>
        <v>48.494017811495894</v>
      </c>
      <c r="AD83">
        <f t="shared" si="85"/>
        <v>9.2234364192781845E-2</v>
      </c>
      <c r="AE83">
        <f t="shared" si="86"/>
        <v>8.872056999041493E-2</v>
      </c>
      <c r="AF83">
        <f t="shared" si="87"/>
        <v>1.9826931142175212E-2</v>
      </c>
      <c r="AG83">
        <f t="shared" si="88"/>
        <v>-2.3834225042723887</v>
      </c>
      <c r="AH83">
        <f t="shared" si="89"/>
        <v>-2.4222635113617574</v>
      </c>
      <c r="AI83">
        <f t="shared" si="90"/>
        <v>-3.9207141067638442</v>
      </c>
      <c r="AJ83" s="1">
        <f t="shared" si="91"/>
        <v>1.2929678535197016</v>
      </c>
      <c r="AK83" s="1">
        <f t="shared" si="92"/>
        <v>23.713749691911808</v>
      </c>
      <c r="AL83" s="1">
        <f t="shared" si="93"/>
        <v>43.075240131580827</v>
      </c>
      <c r="AM83">
        <f t="shared" si="94"/>
        <v>12.503358772715755</v>
      </c>
      <c r="AN83">
        <f t="shared" si="95"/>
        <v>11.210390919196055</v>
      </c>
    </row>
    <row r="84" spans="29:40" x14ac:dyDescent="0.45">
      <c r="AC84">
        <f t="shared" si="96"/>
        <v>48.994017811495894</v>
      </c>
      <c r="AD84">
        <f t="shared" si="85"/>
        <v>9.3232356080089382E-2</v>
      </c>
      <c r="AE84">
        <f t="shared" si="86"/>
        <v>8.9184088807054668E-2</v>
      </c>
      <c r="AF84">
        <f t="shared" si="87"/>
        <v>2.0457607792370703E-2</v>
      </c>
      <c r="AG84">
        <f t="shared" si="88"/>
        <v>-2.3726604492982393</v>
      </c>
      <c r="AH84">
        <f t="shared" si="89"/>
        <v>-2.4170526319096979</v>
      </c>
      <c r="AI84">
        <f t="shared" si="90"/>
        <v>-3.8894004464884753</v>
      </c>
      <c r="AJ84" s="1">
        <f t="shared" si="91"/>
        <v>1.4777594446026261</v>
      </c>
      <c r="AK84" s="1">
        <f t="shared" si="92"/>
        <v>23.39672745417224</v>
      </c>
      <c r="AL84" s="1">
        <f t="shared" si="93"/>
        <v>42.32487601846546</v>
      </c>
      <c r="AM84">
        <f t="shared" si="94"/>
        <v>12.437243449387433</v>
      </c>
      <c r="AN84">
        <f t="shared" si="95"/>
        <v>10.959484004784805</v>
      </c>
    </row>
    <row r="85" spans="29:40" x14ac:dyDescent="0.45">
      <c r="AC85">
        <f t="shared" si="96"/>
        <v>49.494017811495894</v>
      </c>
      <c r="AD85">
        <f t="shared" si="85"/>
        <v>9.4347803100983549E-2</v>
      </c>
      <c r="AE85">
        <f t="shared" si="86"/>
        <v>8.9642004034381301E-2</v>
      </c>
      <c r="AF85">
        <f t="shared" si="87"/>
        <v>2.1096089398223179E-2</v>
      </c>
      <c r="AG85">
        <f t="shared" si="88"/>
        <v>-2.3607672920069396</v>
      </c>
      <c r="AH85">
        <f t="shared" si="89"/>
        <v>-2.4119312738247336</v>
      </c>
      <c r="AI85">
        <f t="shared" si="90"/>
        <v>-3.8586675922541627</v>
      </c>
      <c r="AJ85" s="1">
        <f t="shared" si="91"/>
        <v>1.7031840496891006</v>
      </c>
      <c r="AK85" s="1">
        <f t="shared" si="92"/>
        <v>23.106112546204209</v>
      </c>
      <c r="AL85" s="1">
        <f t="shared" si="93"/>
        <v>41.588634630095761</v>
      </c>
      <c r="AM85">
        <f t="shared" si="94"/>
        <v>12.404648297946654</v>
      </c>
      <c r="AN85">
        <f t="shared" si="95"/>
        <v>10.701464248257553</v>
      </c>
    </row>
    <row r="86" spans="29:40" x14ac:dyDescent="0.45">
      <c r="AC86">
        <f t="shared" si="96"/>
        <v>49.994017811495894</v>
      </c>
      <c r="AD86">
        <f t="shared" si="85"/>
        <v>9.5584455255463538E-2</v>
      </c>
      <c r="AE86">
        <f t="shared" si="86"/>
        <v>9.0094615672394837E-2</v>
      </c>
      <c r="AF86">
        <f t="shared" si="87"/>
        <v>2.1742223691786192E-2</v>
      </c>
      <c r="AG86">
        <f t="shared" si="88"/>
        <v>-2.3477450740762063</v>
      </c>
      <c r="AH86">
        <f t="shared" si="89"/>
        <v>-2.406894875616389</v>
      </c>
      <c r="AI86">
        <f t="shared" si="90"/>
        <v>-3.8284991167891667</v>
      </c>
      <c r="AJ86" s="1">
        <f t="shared" si="91"/>
        <v>1.9690218576865788</v>
      </c>
      <c r="AK86" s="1">
        <f t="shared" si="92"/>
        <v>22.841620072127338</v>
      </c>
      <c r="AL86" s="1">
        <f t="shared" si="93"/>
        <v>40.866174866552328</v>
      </c>
      <c r="AM86">
        <f t="shared" si="94"/>
        <v>12.405320964906958</v>
      </c>
      <c r="AN86">
        <f t="shared" si="95"/>
        <v>10.436299107220378</v>
      </c>
    </row>
    <row r="87" spans="29:40" x14ac:dyDescent="0.45">
      <c r="AC87">
        <f t="shared" si="96"/>
        <v>50.494017811495894</v>
      </c>
      <c r="AD87">
        <f t="shared" si="85"/>
        <v>9.6946062543530095E-2</v>
      </c>
      <c r="AE87">
        <f t="shared" si="86"/>
        <v>9.0542223721095286E-2</v>
      </c>
      <c r="AF87">
        <f t="shared" si="87"/>
        <v>2.2395859905113089E-2</v>
      </c>
      <c r="AG87">
        <f t="shared" si="88"/>
        <v>-2.3336005113876337</v>
      </c>
      <c r="AH87">
        <f t="shared" si="89"/>
        <v>-2.401938976627652</v>
      </c>
      <c r="AI87">
        <f t="shared" si="90"/>
        <v>-3.7988791628681051</v>
      </c>
      <c r="AJ87" s="1">
        <f t="shared" si="91"/>
        <v>2.2749008158030537</v>
      </c>
      <c r="AK87" s="1">
        <f t="shared" si="92"/>
        <v>22.602901826690431</v>
      </c>
      <c r="AL87" s="1">
        <f t="shared" si="93"/>
        <v>40.157169116153668</v>
      </c>
      <c r="AM87">
        <f t="shared" si="94"/>
        <v>12.438901321246743</v>
      </c>
      <c r="AN87">
        <f t="shared" si="95"/>
        <v>10.164000505443688</v>
      </c>
    </row>
    <row r="88" spans="29:40" x14ac:dyDescent="0.45">
      <c r="AC88">
        <f t="shared" si="96"/>
        <v>50.994017811495894</v>
      </c>
      <c r="AD88">
        <f t="shared" si="85"/>
        <v>9.8436374965182746E-2</v>
      </c>
      <c r="AE88">
        <f t="shared" si="86"/>
        <v>9.0985128180482641E-2</v>
      </c>
      <c r="AF88">
        <f t="shared" si="87"/>
        <v>2.3056848770257311E-2</v>
      </c>
      <c r="AG88">
        <f t="shared" si="88"/>
        <v>-2.3183448789526233</v>
      </c>
      <c r="AH88">
        <f t="shared" si="89"/>
        <v>-2.39705921240897</v>
      </c>
      <c r="AI88">
        <f t="shared" si="90"/>
        <v>-3.7697924269805823</v>
      </c>
      <c r="AJ88" s="1">
        <f t="shared" si="91"/>
        <v>2.620300306223101</v>
      </c>
      <c r="AK88" s="1">
        <f t="shared" si="92"/>
        <v>22.389547818443553</v>
      </c>
      <c r="AL88" s="1">
        <f t="shared" si="93"/>
        <v>39.461302918967576</v>
      </c>
      <c r="AM88">
        <f t="shared" si="94"/>
        <v>12.504924062333327</v>
      </c>
      <c r="AN88">
        <f t="shared" si="95"/>
        <v>9.8846237561102264</v>
      </c>
    </row>
    <row r="89" spans="29:40" x14ac:dyDescent="0.45">
      <c r="AC89">
        <f t="shared" si="96"/>
        <v>51.494017811495894</v>
      </c>
      <c r="AD89">
        <f t="shared" si="85"/>
        <v>0.10005914252042179</v>
      </c>
      <c r="AE89">
        <f t="shared" si="86"/>
        <v>9.1423629050556857E-2</v>
      </c>
      <c r="AF89">
        <f t="shared" si="87"/>
        <v>2.3725042519272353E-2</v>
      </c>
      <c r="AG89">
        <f t="shared" si="88"/>
        <v>-2.3019938426127875</v>
      </c>
      <c r="AH89">
        <f t="shared" si="89"/>
        <v>-2.3922513104044136</v>
      </c>
      <c r="AI89">
        <f t="shared" si="90"/>
        <v>-3.7412241423161032</v>
      </c>
      <c r="AJ89" s="1">
        <f t="shared" si="91"/>
        <v>3.0045566049857797</v>
      </c>
      <c r="AK89" s="1">
        <f t="shared" si="92"/>
        <v>22.201088603402646</v>
      </c>
      <c r="AL89" s="1">
        <f t="shared" si="93"/>
        <v>38.778274601694427</v>
      </c>
      <c r="AM89">
        <f t="shared" si="94"/>
        <v>12.602822604194213</v>
      </c>
      <c r="AN89">
        <f t="shared" si="95"/>
        <v>9.5982659992084329</v>
      </c>
    </row>
    <row r="90" spans="29:40" x14ac:dyDescent="0.45">
      <c r="AC90">
        <f t="shared" si="96"/>
        <v>51.994017811495894</v>
      </c>
      <c r="AD90">
        <f t="shared" si="85"/>
        <v>0.10181811520924665</v>
      </c>
      <c r="AE90">
        <f t="shared" si="86"/>
        <v>9.1858026331318024E-2</v>
      </c>
      <c r="AF90">
        <f t="shared" si="87"/>
        <v>2.4400294884211599E-2</v>
      </c>
      <c r="AG90">
        <f t="shared" si="88"/>
        <v>-2.2845672416864802</v>
      </c>
      <c r="AH90">
        <f t="shared" si="89"/>
        <v>-2.3875110859312678</v>
      </c>
      <c r="AI90">
        <f t="shared" si="90"/>
        <v>-3.7131600613375007</v>
      </c>
      <c r="AJ90" s="1">
        <f t="shared" si="91"/>
        <v>3.4268699835715997</v>
      </c>
      <c r="AK90" s="1">
        <f t="shared" si="92"/>
        <v>22.036998369055425</v>
      </c>
      <c r="AL90" s="1">
        <f t="shared" si="93"/>
        <v>38.10779489228667</v>
      </c>
      <c r="AM90">
        <f t="shared" si="94"/>
        <v>12.731934176313512</v>
      </c>
      <c r="AN90">
        <f t="shared" si="95"/>
        <v>9.3050641927419111</v>
      </c>
    </row>
    <row r="91" spans="29:40" x14ac:dyDescent="0.45">
      <c r="AC91">
        <f t="shared" si="96"/>
        <v>52.494017811495894</v>
      </c>
      <c r="AD91">
        <f t="shared" si="85"/>
        <v>0.10371704303165795</v>
      </c>
      <c r="AE91">
        <f t="shared" si="86"/>
        <v>9.2288620022766013E-2</v>
      </c>
      <c r="AF91">
        <f t="shared" si="87"/>
        <v>2.5082461097128476E-2</v>
      </c>
      <c r="AG91">
        <f t="shared" si="88"/>
        <v>-2.2660888278613567</v>
      </c>
      <c r="AH91">
        <f t="shared" si="89"/>
        <v>-2.3828344384357303</v>
      </c>
      <c r="AI91">
        <f t="shared" si="90"/>
        <v>-3.6855864381622814</v>
      </c>
      <c r="AJ91" s="1">
        <f t="shared" si="91"/>
        <v>3.8863132761949188</v>
      </c>
      <c r="AK91" s="1">
        <f t="shared" si="92"/>
        <v>21.896698690338546</v>
      </c>
      <c r="AL91" s="1">
        <f t="shared" si="93"/>
        <v>37.449586521109367</v>
      </c>
      <c r="AM91">
        <f t="shared" si="94"/>
        <v>12.891505983266732</v>
      </c>
      <c r="AN91">
        <f t="shared" si="95"/>
        <v>9.0051927070718119</v>
      </c>
    </row>
    <row r="92" spans="29:40" x14ac:dyDescent="0.45">
      <c r="AC92">
        <f t="shared" si="96"/>
        <v>52.994017811495894</v>
      </c>
      <c r="AD92">
        <f t="shared" si="85"/>
        <v>0.10575967598765555</v>
      </c>
      <c r="AE92">
        <f t="shared" si="86"/>
        <v>9.2715710124900944E-2</v>
      </c>
      <c r="AF92">
        <f t="shared" si="87"/>
        <v>2.5771397890076448E-2</v>
      </c>
      <c r="AG92">
        <f t="shared" si="88"/>
        <v>-2.2465859665402661</v>
      </c>
      <c r="AH92">
        <f t="shared" si="89"/>
        <v>-2.3782173480086857</v>
      </c>
      <c r="AI92">
        <f t="shared" si="90"/>
        <v>-3.6584900109277338</v>
      </c>
      <c r="AJ92" s="1">
        <f t="shared" si="91"/>
        <v>4.3818417056348631</v>
      </c>
      <c r="AK92" s="1">
        <f t="shared" si="92"/>
        <v>21.779562864546676</v>
      </c>
      <c r="AL92" s="1">
        <f t="shared" si="93"/>
        <v>36.803383814157897</v>
      </c>
      <c r="AM92">
        <f t="shared" si="94"/>
        <v>13.080702285090769</v>
      </c>
      <c r="AN92">
        <f t="shared" si="95"/>
        <v>8.6988605794559071</v>
      </c>
    </row>
    <row r="93" spans="29:40" x14ac:dyDescent="0.45">
      <c r="AC93">
        <f t="shared" si="96"/>
        <v>53.494017811495894</v>
      </c>
      <c r="AD93">
        <f t="shared" si="85"/>
        <v>0.10794976407723943</v>
      </c>
      <c r="AE93">
        <f t="shared" si="86"/>
        <v>9.3139596637722769E-2</v>
      </c>
      <c r="AF93">
        <f t="shared" si="87"/>
        <v>2.6466963495108926E-2</v>
      </c>
      <c r="AG93">
        <f t="shared" si="88"/>
        <v>-2.2260893075055113</v>
      </c>
      <c r="AH93">
        <f t="shared" si="89"/>
        <v>-2.3736558721467231</v>
      </c>
      <c r="AI93">
        <f t="shared" si="90"/>
        <v>-3.6318579842796082</v>
      </c>
      <c r="AJ93" s="1">
        <f t="shared" si="91"/>
        <v>4.9123037385827164</v>
      </c>
      <c r="AK93" s="1">
        <f t="shared" si="92"/>
        <v>21.684920721432416</v>
      </c>
      <c r="AL93" s="1">
        <f t="shared" si="93"/>
        <v>36.168932282777831</v>
      </c>
      <c r="AM93">
        <f t="shared" si="94"/>
        <v>13.298612230007567</v>
      </c>
      <c r="AN93">
        <f t="shared" si="95"/>
        <v>8.3863084914248471</v>
      </c>
    </row>
    <row r="94" spans="29:40" x14ac:dyDescent="0.45">
      <c r="AC94">
        <f t="shared" si="96"/>
        <v>53.994017811495894</v>
      </c>
      <c r="AD94">
        <f t="shared" si="85"/>
        <v>0.11029105730040921</v>
      </c>
      <c r="AE94">
        <f t="shared" si="86"/>
        <v>9.3560579561231469E-2</v>
      </c>
      <c r="AF94">
        <f t="shared" si="87"/>
        <v>2.7169017644279401E-2</v>
      </c>
      <c r="AG94">
        <f t="shared" si="88"/>
        <v>-2.2046324321617576</v>
      </c>
      <c r="AH94">
        <f t="shared" si="89"/>
        <v>-2.3691461427446066</v>
      </c>
      <c r="AI94">
        <f t="shared" si="90"/>
        <v>-3.6056780120944882</v>
      </c>
      <c r="AJ94" s="1">
        <f t="shared" si="91"/>
        <v>5.4764527283611297</v>
      </c>
      <c r="AK94" s="1">
        <f t="shared" si="92"/>
        <v>21.612063798201131</v>
      </c>
      <c r="AL94" s="1">
        <f t="shared" si="93"/>
        <v>35.545988213449306</v>
      </c>
      <c r="AM94">
        <f t="shared" si="94"/>
        <v>13.544258263281129</v>
      </c>
      <c r="AN94">
        <f t="shared" si="95"/>
        <v>8.0678055349200015</v>
      </c>
    </row>
    <row r="95" spans="29:40" x14ac:dyDescent="0.45">
      <c r="AC95">
        <f t="shared" si="96"/>
        <v>54.494017811495894</v>
      </c>
      <c r="AD95">
        <f t="shared" si="85"/>
        <v>0.11278730565716542</v>
      </c>
      <c r="AE95">
        <f t="shared" si="86"/>
        <v>9.3978958895427109E-2</v>
      </c>
      <c r="AF95">
        <f t="shared" si="87"/>
        <v>2.7877421569641184E-2</v>
      </c>
      <c r="AG95">
        <f t="shared" si="88"/>
        <v>-2.1822514847514172</v>
      </c>
      <c r="AH95">
        <f t="shared" si="89"/>
        <v>-2.3646843633063988</v>
      </c>
      <c r="AI95">
        <f t="shared" si="90"/>
        <v>-3.5799381805215518</v>
      </c>
      <c r="AJ95" s="1">
        <f t="shared" si="91"/>
        <v>6.0729590984580311</v>
      </c>
      <c r="AK95" s="1">
        <f t="shared" si="92"/>
        <v>21.560250766667732</v>
      </c>
      <c r="AL95" s="1">
        <f t="shared" si="93"/>
        <v>34.934318260467116</v>
      </c>
      <c r="AM95">
        <f t="shared" si="94"/>
        <v>13.816604932562882</v>
      </c>
      <c r="AN95">
        <f t="shared" si="95"/>
        <v>7.7436458341048509</v>
      </c>
    </row>
    <row r="96" spans="29:40" x14ac:dyDescent="0.45">
      <c r="AC96">
        <f t="shared" si="96"/>
        <v>54.994017811495894</v>
      </c>
      <c r="AD96">
        <f t="shared" si="85"/>
        <v>0.11544225914750782</v>
      </c>
      <c r="AE96">
        <f t="shared" si="86"/>
        <v>9.4395034640309614E-2</v>
      </c>
      <c r="AF96">
        <f t="shared" si="87"/>
        <v>2.859203800324785E-2</v>
      </c>
      <c r="AG96">
        <f t="shared" si="88"/>
        <v>-2.1589847948231529</v>
      </c>
      <c r="AH96">
        <f t="shared" si="89"/>
        <v>-2.3602668063633283</v>
      </c>
      <c r="AI96">
        <f t="shared" si="90"/>
        <v>-3.5546269914092661</v>
      </c>
      <c r="AJ96" s="1">
        <f t="shared" si="91"/>
        <v>6.7004228241152415</v>
      </c>
      <c r="AK96" s="1">
        <f t="shared" si="92"/>
        <v>21.528713001277854</v>
      </c>
      <c r="AL96" s="1">
        <f t="shared" si="93"/>
        <v>34.333699043743209</v>
      </c>
      <c r="AM96">
        <f t="shared" si="94"/>
        <v>14.114567912696547</v>
      </c>
      <c r="AN96">
        <f t="shared" si="95"/>
        <v>7.4141450885813072</v>
      </c>
    </row>
    <row r="97" spans="29:40" x14ac:dyDescent="0.45">
      <c r="AC97">
        <f t="shared" si="96"/>
        <v>55.494017811495894</v>
      </c>
      <c r="AD97">
        <f t="shared" si="85"/>
        <v>0.11825966777143636</v>
      </c>
      <c r="AE97">
        <f t="shared" si="86"/>
        <v>9.4809106795879047E-2</v>
      </c>
      <c r="AF97">
        <f t="shared" si="87"/>
        <v>2.9312731177152777E-2</v>
      </c>
      <c r="AG97">
        <f t="shared" si="88"/>
        <v>-2.1348724978997042</v>
      </c>
      <c r="AH97">
        <f t="shared" si="89"/>
        <v>-2.3558898110872701</v>
      </c>
      <c r="AI97">
        <f t="shared" si="90"/>
        <v>-3.529733346166132</v>
      </c>
      <c r="AJ97" s="1">
        <f t="shared" si="91"/>
        <v>7.3573859803711619</v>
      </c>
      <c r="AK97" s="1">
        <f t="shared" si="92"/>
        <v>21.516660181601228</v>
      </c>
      <c r="AL97" s="1">
        <f t="shared" si="93"/>
        <v>33.743916753463409</v>
      </c>
      <c r="AM97">
        <f t="shared" si="94"/>
        <v>14.437023080986195</v>
      </c>
      <c r="AN97">
        <f t="shared" si="95"/>
        <v>7.0796371006150336</v>
      </c>
    </row>
    <row r="98" spans="29:40" x14ac:dyDescent="0.45">
      <c r="AC98">
        <f t="shared" si="96"/>
        <v>55.994017811495894</v>
      </c>
      <c r="AD98">
        <f t="shared" si="85"/>
        <v>0.12124328152895135</v>
      </c>
      <c r="AE98">
        <f t="shared" si="86"/>
        <v>9.5221475362135308E-2</v>
      </c>
      <c r="AF98">
        <f t="shared" si="87"/>
        <v>3.0039366823409356E-2</v>
      </c>
      <c r="AG98">
        <f t="shared" si="88"/>
        <v>-2.1099561607702433</v>
      </c>
      <c r="AH98">
        <f t="shared" si="89"/>
        <v>-2.3515497810894712</v>
      </c>
      <c r="AI98">
        <f t="shared" si="90"/>
        <v>-3.5052465300909872</v>
      </c>
      <c r="AJ98" s="1">
        <f t="shared" si="91"/>
        <v>8.0423451423252583</v>
      </c>
      <c r="AK98" s="1">
        <f t="shared" si="92"/>
        <v>21.523285830731783</v>
      </c>
      <c r="AL98" s="1">
        <f t="shared" si="93"/>
        <v>33.164766762917075</v>
      </c>
      <c r="AM98">
        <f t="shared" si="94"/>
        <v>14.78281548652852</v>
      </c>
      <c r="AN98">
        <f t="shared" si="95"/>
        <v>6.7404703442032616</v>
      </c>
    </row>
    <row r="99" spans="29:40" x14ac:dyDescent="0.45">
      <c r="AC99">
        <f t="shared" si="96"/>
        <v>56.494017811495894</v>
      </c>
      <c r="AD99">
        <f t="shared" si="85"/>
        <v>0.12439685042005232</v>
      </c>
      <c r="AE99">
        <f t="shared" si="86"/>
        <v>9.563244033907857E-2</v>
      </c>
      <c r="AF99">
        <f t="shared" si="87"/>
        <v>3.0771812174071034E-2</v>
      </c>
      <c r="AG99">
        <f t="shared" si="88"/>
        <v>-2.08427841716435</v>
      </c>
      <c r="AH99">
        <f t="shared" si="89"/>
        <v>-2.3472431823947928</v>
      </c>
      <c r="AI99">
        <f t="shared" si="90"/>
        <v>-3.4811561971974272</v>
      </c>
      <c r="AJ99" s="1">
        <f t="shared" si="91"/>
        <v>8.7537634456543518</v>
      </c>
      <c r="AK99" s="1">
        <f t="shared" si="92"/>
        <v>21.547772701166465</v>
      </c>
      <c r="AL99" s="1">
        <f t="shared" si="93"/>
        <v>32.596053250485575</v>
      </c>
      <c r="AM99">
        <f t="shared" si="94"/>
        <v>15.150768073410408</v>
      </c>
      <c r="AN99">
        <f t="shared" si="95"/>
        <v>6.3970046277560586</v>
      </c>
    </row>
    <row r="100" spans="29:40" x14ac:dyDescent="0.45">
      <c r="AC100">
        <f t="shared" si="96"/>
        <v>56.994017811495894</v>
      </c>
      <c r="AD100">
        <f t="shared" si="85"/>
        <v>0.12772412444473968</v>
      </c>
      <c r="AE100">
        <f t="shared" si="86"/>
        <v>9.6042301726708648E-2</v>
      </c>
      <c r="AF100">
        <f t="shared" si="87"/>
        <v>3.1509935961191365E-2</v>
      </c>
      <c r="AG100">
        <f t="shared" si="88"/>
        <v>-2.0578826187917878</v>
      </c>
      <c r="AH100">
        <f t="shared" si="89"/>
        <v>-2.3429665415823635</v>
      </c>
      <c r="AI100">
        <f t="shared" si="90"/>
        <v>-3.4574523555478858</v>
      </c>
      <c r="AJ100" s="1">
        <f t="shared" si="91"/>
        <v>9.4900821411605012</v>
      </c>
      <c r="AK100" s="1">
        <f t="shared" si="92"/>
        <v>21.58929793151815</v>
      </c>
      <c r="AL100" s="1">
        <f t="shared" si="93"/>
        <v>32.037588831497843</v>
      </c>
      <c r="AM100">
        <f t="shared" si="94"/>
        <v>15.539690036339326</v>
      </c>
      <c r="AN100">
        <f t="shared" si="95"/>
        <v>6.0496078951788217</v>
      </c>
    </row>
    <row r="101" spans="29:40" x14ac:dyDescent="0.45">
      <c r="AC101">
        <f t="shared" si="96"/>
        <v>57.494017811495894</v>
      </c>
      <c r="AD101">
        <f t="shared" si="85"/>
        <v>0.13122885360301317</v>
      </c>
      <c r="AE101">
        <f t="shared" si="86"/>
        <v>9.6451359525025634E-2</v>
      </c>
      <c r="AF101">
        <f t="shared" si="87"/>
        <v>3.225360841682362E-2</v>
      </c>
      <c r="AG101">
        <f t="shared" si="88"/>
        <v>-2.030812505896499</v>
      </c>
      <c r="AH101">
        <f t="shared" si="89"/>
        <v>-2.3387164440840635</v>
      </c>
      <c r="AI101">
        <f t="shared" si="90"/>
        <v>-3.4341253531056952</v>
      </c>
      <c r="AJ101" s="1">
        <f t="shared" si="91"/>
        <v>10.249731504969279</v>
      </c>
      <c r="AK101" s="1">
        <f t="shared" si="92"/>
        <v>21.6470379101989</v>
      </c>
      <c r="AL101" s="1">
        <f t="shared" si="93"/>
        <v>31.489194200439002</v>
      </c>
      <c r="AM101">
        <f t="shared" si="94"/>
        <v>15.94838470758409</v>
      </c>
      <c r="AN101">
        <f t="shared" si="95"/>
        <v>5.6986532026148096</v>
      </c>
    </row>
    <row r="102" spans="29:40" x14ac:dyDescent="0.45">
      <c r="AC102">
        <f t="shared" si="96"/>
        <v>57.994017811495894</v>
      </c>
      <c r="AD102">
        <f t="shared" si="85"/>
        <v>0.13491478789487277</v>
      </c>
      <c r="AE102">
        <f t="shared" si="86"/>
        <v>9.6859913734029565E-2</v>
      </c>
      <c r="AF102">
        <f t="shared" si="87"/>
        <v>3.3002701273021323E-2</v>
      </c>
      <c r="AG102">
        <f t="shared" si="88"/>
        <v>-2.0031119006135056</v>
      </c>
      <c r="AH102">
        <f t="shared" si="89"/>
        <v>-2.3344895326327908</v>
      </c>
      <c r="AI102">
        <f t="shared" si="90"/>
        <v>-3.4111658641075167</v>
      </c>
      <c r="AJ102" s="1">
        <f t="shared" si="91"/>
        <v>11.031140994634283</v>
      </c>
      <c r="AK102" s="1">
        <f t="shared" si="92"/>
        <v>21.720172795380176</v>
      </c>
      <c r="AL102" s="1">
        <f t="shared" si="93"/>
        <v>30.950697783812128</v>
      </c>
      <c r="AM102">
        <f t="shared" si="94"/>
        <v>16.375656895007229</v>
      </c>
      <c r="AN102">
        <f t="shared" si="95"/>
        <v>5.3445159003729472</v>
      </c>
    </row>
    <row r="103" spans="29:40" x14ac:dyDescent="0.45">
      <c r="AC103">
        <f t="shared" si="96"/>
        <v>58.494017811495894</v>
      </c>
      <c r="AD103">
        <f t="shared" si="85"/>
        <v>0.13878567732031855</v>
      </c>
      <c r="AE103">
        <f t="shared" si="86"/>
        <v>9.7268264353720366E-2</v>
      </c>
      <c r="AF103">
        <f t="shared" si="87"/>
        <v>3.375708776183789E-2</v>
      </c>
      <c r="AG103">
        <f t="shared" si="88"/>
        <v>-1.9748244255686995</v>
      </c>
      <c r="AH103">
        <f t="shared" si="89"/>
        <v>-2.3302825058528689</v>
      </c>
      <c r="AI103">
        <f t="shared" si="90"/>
        <v>-3.388564875953981</v>
      </c>
      <c r="AJ103" s="1">
        <f t="shared" si="91"/>
        <v>11.832748569669628</v>
      </c>
      <c r="AK103" s="1">
        <f t="shared" si="92"/>
        <v>21.807890653558403</v>
      </c>
      <c r="AL103" s="1">
        <f t="shared" si="93"/>
        <v>30.42193540381065</v>
      </c>
      <c r="AM103">
        <f t="shared" si="94"/>
        <v>16.820319611614014</v>
      </c>
      <c r="AN103">
        <f t="shared" si="95"/>
        <v>4.9875710419443866</v>
      </c>
    </row>
    <row r="104" spans="29:40" x14ac:dyDescent="0.45">
      <c r="AC104">
        <f t="shared" si="96"/>
        <v>58.994017811495894</v>
      </c>
      <c r="AD104">
        <f t="shared" si="85"/>
        <v>0.1428452718793507</v>
      </c>
      <c r="AE104">
        <f t="shared" si="86"/>
        <v>9.76767113840981E-2</v>
      </c>
      <c r="AF104">
        <f t="shared" si="87"/>
        <v>3.451664261532672E-2</v>
      </c>
      <c r="AG104">
        <f t="shared" si="88"/>
        <v>-1.9459932493525924</v>
      </c>
      <c r="AH104">
        <f t="shared" si="89"/>
        <v>-2.326092116985405</v>
      </c>
      <c r="AI104">
        <f t="shared" si="90"/>
        <v>-3.3663136766125645</v>
      </c>
      <c r="AJ104" s="1">
        <f t="shared" si="91"/>
        <v>12.653009121974694</v>
      </c>
      <c r="AK104" s="1">
        <f t="shared" si="92"/>
        <v>21.909391191473325</v>
      </c>
      <c r="AL104" s="1">
        <f t="shared" si="93"/>
        <v>29.902749952836395</v>
      </c>
      <c r="AM104">
        <f t="shared" si="94"/>
        <v>17.281200156724012</v>
      </c>
      <c r="AN104">
        <f t="shared" si="95"/>
        <v>4.6281910347493094</v>
      </c>
    </row>
    <row r="105" spans="29:40" x14ac:dyDescent="0.45">
      <c r="AC105">
        <f t="shared" si="96"/>
        <v>59.494017811495894</v>
      </c>
      <c r="AD105">
        <f t="shared" si="85"/>
        <v>0.14709732157196909</v>
      </c>
      <c r="AE105">
        <f t="shared" si="86"/>
        <v>9.808555482516261E-2</v>
      </c>
      <c r="AF105">
        <f t="shared" si="87"/>
        <v>3.5281242065541313E-2</v>
      </c>
      <c r="AG105">
        <f t="shared" si="88"/>
        <v>-1.9166608597528274</v>
      </c>
      <c r="AH105">
        <f t="shared" si="89"/>
        <v>-2.3219151727417482</v>
      </c>
      <c r="AI105">
        <f t="shared" si="90"/>
        <v>-3.3444038425238816</v>
      </c>
      <c r="AJ105" s="1">
        <f t="shared" si="91"/>
        <v>13.490401986469239</v>
      </c>
      <c r="AK105" s="1">
        <f t="shared" si="92"/>
        <v>22.023889067594457</v>
      </c>
      <c r="AL105" s="1">
        <f t="shared" si="93"/>
        <v>29.392991078806649</v>
      </c>
      <c r="AM105">
        <f t="shared" si="94"/>
        <v>17.757145527031849</v>
      </c>
      <c r="AN105">
        <f t="shared" si="95"/>
        <v>4.2667435405626044</v>
      </c>
    </row>
    <row r="106" spans="29:40" x14ac:dyDescent="0.45">
      <c r="AC106">
        <f t="shared" si="96"/>
        <v>59.994017811495894</v>
      </c>
      <c r="AD106">
        <f t="shared" si="85"/>
        <v>0.15154557639817401</v>
      </c>
      <c r="AE106">
        <f t="shared" si="86"/>
        <v>9.8495094676914127E-2</v>
      </c>
      <c r="AF106">
        <f t="shared" si="87"/>
        <v>3.6050763844535094E-2</v>
      </c>
      <c r="AG106">
        <f t="shared" si="88"/>
        <v>-1.8868688649629017</v>
      </c>
      <c r="AH106">
        <f t="shared" si="89"/>
        <v>-2.3177485322785412</v>
      </c>
      <c r="AI106">
        <f t="shared" si="90"/>
        <v>-3.3228272270003369</v>
      </c>
      <c r="AJ106" s="1">
        <f t="shared" si="91"/>
        <v>14.343437524483598</v>
      </c>
      <c r="AK106" s="1">
        <f t="shared" si="92"/>
        <v>22.150616779650743</v>
      </c>
      <c r="AL106" s="1">
        <f t="shared" si="93"/>
        <v>28.892514881119499</v>
      </c>
      <c r="AM106">
        <f t="shared" si="94"/>
        <v>18.247027152067169</v>
      </c>
      <c r="AN106">
        <f t="shared" si="95"/>
        <v>3.9035896275835795</v>
      </c>
    </row>
    <row r="107" spans="29:40" x14ac:dyDescent="0.45">
      <c r="AC107">
        <f t="shared" si="96"/>
        <v>60.494017811495894</v>
      </c>
      <c r="AD107">
        <f t="shared" si="85"/>
        <v>0.15619378635796466</v>
      </c>
      <c r="AE107">
        <f t="shared" si="86"/>
        <v>9.8905630939352521E-2</v>
      </c>
      <c r="AF107">
        <f t="shared" si="87"/>
        <v>3.6825087184361477E-2</v>
      </c>
      <c r="AG107">
        <f t="shared" si="88"/>
        <v>-1.8566578224064367</v>
      </c>
      <c r="AH107">
        <f t="shared" si="89"/>
        <v>-2.3135891062881733</v>
      </c>
      <c r="AI107">
        <f t="shared" si="90"/>
        <v>-3.3015759491043659</v>
      </c>
      <c r="AJ107" s="1">
        <f t="shared" si="91"/>
        <v>15.210662791703934</v>
      </c>
      <c r="AK107" s="1">
        <f t="shared" si="92"/>
        <v>22.288827133569963</v>
      </c>
      <c r="AL107" s="1">
        <f t="shared" si="93"/>
        <v>28.401183617088261</v>
      </c>
      <c r="AM107">
        <f t="shared" si="94"/>
        <v>18.749744962636949</v>
      </c>
      <c r="AN107">
        <f t="shared" si="95"/>
        <v>3.5390821709330105</v>
      </c>
    </row>
    <row r="108" spans="29:40" x14ac:dyDescent="0.45">
      <c r="AC108">
        <f t="shared" si="96"/>
        <v>60.994017811495894</v>
      </c>
      <c r="AD108">
        <f t="shared" si="85"/>
        <v>0.16104570145134156</v>
      </c>
      <c r="AE108">
        <f t="shared" si="86"/>
        <v>9.9317463612477772E-2</v>
      </c>
      <c r="AF108">
        <f t="shared" si="87"/>
        <v>3.7604092817073859E-2</v>
      </c>
      <c r="AG108">
        <f t="shared" ref="AG108:AG138" si="97">LN(AD108)</f>
        <v>-1.8260670943320652</v>
      </c>
      <c r="AH108">
        <f t="shared" ref="AH108:AH138" si="98">LN(AE108)</f>
        <v>-2.3094338561986887</v>
      </c>
      <c r="AI108">
        <f t="shared" ref="AI108:AI138" si="99">LN(AF108)</f>
        <v>-3.2806423829922631</v>
      </c>
      <c r="AJ108" s="1">
        <f t="shared" ref="AJ108:AJ138" si="100">(AG108-AH108)/$AJ$3*8.3145/1000</f>
        <v>16.090666318601212</v>
      </c>
      <c r="AK108" s="1">
        <f t="shared" ref="AK108:AK138" si="101">(AG108-AI108)/$AK$3*8.3145/1000</f>
        <v>22.437795306645487</v>
      </c>
      <c r="AL108" s="1">
        <f t="shared" ref="AL108:AL138" si="102">(AH108-AI108)/$AL$3*8.3145/1000</f>
        <v>27.918865418613461</v>
      </c>
      <c r="AM108">
        <f t="shared" ref="AM108:AM138" si="103">AVERAGE(AJ108:AK108)</f>
        <v>19.264230812623349</v>
      </c>
      <c r="AN108">
        <f t="shared" ref="AN108:AN138" si="104">_xlfn.STDEV.P(AJ108:AK108)</f>
        <v>3.1735644940221355</v>
      </c>
    </row>
    <row r="109" spans="29:40" x14ac:dyDescent="0.45">
      <c r="AC109">
        <f t="shared" si="96"/>
        <v>61.494017811495894</v>
      </c>
      <c r="AD109">
        <f t="shared" si="85"/>
        <v>0.16610507167830479</v>
      </c>
      <c r="AE109">
        <f t="shared" si="86"/>
        <v>9.9730892696289972E-2</v>
      </c>
      <c r="AF109">
        <f t="shared" si="87"/>
        <v>3.8387662974725706E-2</v>
      </c>
      <c r="AG109">
        <f t="shared" si="97"/>
        <v>-1.7951347289439996</v>
      </c>
      <c r="AH109">
        <f t="shared" si="98"/>
        <v>-2.3052797934774683</v>
      </c>
      <c r="AI109">
        <f t="shared" si="99"/>
        <v>-3.2600191477087228</v>
      </c>
      <c r="AJ109" s="1">
        <f t="shared" si="100"/>
        <v>16.982082044264217</v>
      </c>
      <c r="AK109" s="1">
        <f t="shared" si="101"/>
        <v>22.596820523750598</v>
      </c>
      <c r="AL109" s="1">
        <f t="shared" si="102"/>
        <v>27.445434018828127</v>
      </c>
      <c r="AM109">
        <f t="shared" si="103"/>
        <v>19.789451284007406</v>
      </c>
      <c r="AN109">
        <f t="shared" si="104"/>
        <v>2.8073692397432017</v>
      </c>
    </row>
    <row r="110" spans="29:40" x14ac:dyDescent="0.45">
      <c r="AC110">
        <f t="shared" si="96"/>
        <v>61.994017811495894</v>
      </c>
      <c r="AD110">
        <f t="shared" si="85"/>
        <v>0.17137564703885444</v>
      </c>
      <c r="AE110">
        <f t="shared" si="86"/>
        <v>0.10014621819078905</v>
      </c>
      <c r="AF110">
        <f t="shared" si="87"/>
        <v>3.9175681389370498E-2</v>
      </c>
      <c r="AG110">
        <f t="shared" si="97"/>
        <v>-1.7638973655336019</v>
      </c>
      <c r="AH110">
        <f t="shared" si="98"/>
        <v>-2.3011239790332261</v>
      </c>
      <c r="AI110">
        <f t="shared" si="99"/>
        <v>-3.2396990974166395</v>
      </c>
      <c r="AJ110" s="1">
        <f t="shared" si="100"/>
        <v>17.883592454542509</v>
      </c>
      <c r="AK110" s="1">
        <f t="shared" si="101"/>
        <v>22.76522737003555</v>
      </c>
      <c r="AL110" s="1">
        <f t="shared" si="102"/>
        <v>26.980768488429092</v>
      </c>
      <c r="AM110">
        <f t="shared" si="103"/>
        <v>20.324409912289028</v>
      </c>
      <c r="AN110">
        <f t="shared" si="104"/>
        <v>2.4408174577465367</v>
      </c>
    </row>
    <row r="111" spans="29:40" x14ac:dyDescent="0.45">
      <c r="AC111">
        <f t="shared" si="96"/>
        <v>62.494017811495894</v>
      </c>
      <c r="AD111">
        <f t="shared" si="85"/>
        <v>0.17686117753298991</v>
      </c>
      <c r="AE111">
        <f t="shared" si="86"/>
        <v>0.10056374009597506</v>
      </c>
      <c r="AF111">
        <f t="shared" si="87"/>
        <v>3.9968033293061589E-2</v>
      </c>
      <c r="AG111">
        <f t="shared" si="97"/>
        <v>-1.732390161861745</v>
      </c>
      <c r="AH111">
        <f t="shared" si="98"/>
        <v>-2.296963522711037</v>
      </c>
      <c r="AI111">
        <f t="shared" si="99"/>
        <v>-3.2196753120463826</v>
      </c>
      <c r="AJ111" s="1">
        <f t="shared" si="100"/>
        <v>18.793930982585557</v>
      </c>
      <c r="AK111" s="1">
        <f t="shared" si="101"/>
        <v>22.942366766861973</v>
      </c>
      <c r="AL111" s="1">
        <f t="shared" si="102"/>
        <v>26.524752981392339</v>
      </c>
      <c r="AM111">
        <f t="shared" si="103"/>
        <v>20.868148874723765</v>
      </c>
      <c r="AN111">
        <f t="shared" si="104"/>
        <v>2.0742178921382077</v>
      </c>
    </row>
    <row r="112" spans="29:40" x14ac:dyDescent="0.45">
      <c r="AC112">
        <f t="shared" si="96"/>
        <v>62.994017811495894</v>
      </c>
      <c r="AD112">
        <f t="shared" si="85"/>
        <v>0.18256541316071195</v>
      </c>
      <c r="AE112">
        <f t="shared" si="86"/>
        <v>0.10098375841184788</v>
      </c>
      <c r="AF112">
        <f t="shared" si="87"/>
        <v>4.0764605417852484E-2</v>
      </c>
      <c r="AG112">
        <f t="shared" si="97"/>
        <v>-1.7006467419017872</v>
      </c>
      <c r="AH112">
        <f t="shared" si="98"/>
        <v>-2.2927955828753253</v>
      </c>
      <c r="AI112">
        <f t="shared" si="99"/>
        <v>-3.1999410883486119</v>
      </c>
      <c r="AJ112" s="1">
        <f t="shared" si="100"/>
        <v>19.711883734531078</v>
      </c>
      <c r="AK112" s="1">
        <f t="shared" si="101"/>
        <v>23.127616639886067</v>
      </c>
      <c r="AL112" s="1">
        <f t="shared" si="102"/>
        <v>26.077276489760255</v>
      </c>
      <c r="AM112">
        <f t="shared" si="103"/>
        <v>21.419750187208571</v>
      </c>
      <c r="AN112">
        <f t="shared" si="104"/>
        <v>1.7078664526774947</v>
      </c>
    </row>
    <row r="113" spans="29:40" x14ac:dyDescent="0.45">
      <c r="AC113">
        <f t="shared" si="96"/>
        <v>63.494017811495894</v>
      </c>
      <c r="AD113">
        <f t="shared" si="85"/>
        <v>0.1884921039220202</v>
      </c>
      <c r="AE113">
        <f t="shared" si="86"/>
        <v>0.10140657313840769</v>
      </c>
      <c r="AF113">
        <f t="shared" si="87"/>
        <v>4.1565285995796564E-2</v>
      </c>
      <c r="AG113">
        <f t="shared" si="97"/>
        <v>-1.668699161979291</v>
      </c>
      <c r="AH113">
        <f t="shared" si="98"/>
        <v>-2.2886173660758549</v>
      </c>
      <c r="AI113">
        <f t="shared" si="99"/>
        <v>-3.180489931334761</v>
      </c>
      <c r="AJ113" s="1">
        <f t="shared" si="100"/>
        <v>20.636290605552077</v>
      </c>
      <c r="AK113" s="1">
        <f t="shared" si="101"/>
        <v>23.320382309339813</v>
      </c>
      <c r="AL113" s="1">
        <f t="shared" si="102"/>
        <v>25.638232607186879</v>
      </c>
      <c r="AM113">
        <f t="shared" si="103"/>
        <v>21.978336457445945</v>
      </c>
      <c r="AN113">
        <f t="shared" si="104"/>
        <v>1.342045851893868</v>
      </c>
    </row>
    <row r="114" spans="29:40" x14ac:dyDescent="0.45">
      <c r="AC114">
        <f t="shared" si="96"/>
        <v>63.994017811495894</v>
      </c>
      <c r="AD114">
        <f t="shared" si="85"/>
        <v>0.1946449998169143</v>
      </c>
      <c r="AE114">
        <f t="shared" si="86"/>
        <v>0.10183248427565432</v>
      </c>
      <c r="AF114">
        <f t="shared" si="87"/>
        <v>4.2369964758947304E-2</v>
      </c>
      <c r="AG114">
        <f t="shared" si="97"/>
        <v>-1.6365778933269532</v>
      </c>
      <c r="AH114">
        <f t="shared" si="98"/>
        <v>-2.2844261267919714</v>
      </c>
      <c r="AI114">
        <f t="shared" si="99"/>
        <v>-3.1613155460894173</v>
      </c>
      <c r="AJ114" s="1">
        <f t="shared" si="100"/>
        <v>21.566045852067226</v>
      </c>
      <c r="AK114" s="1">
        <f t="shared" si="101"/>
        <v>23.520096632833315</v>
      </c>
      <c r="AL114" s="1">
        <f t="shared" si="102"/>
        <v>25.207519300924524</v>
      </c>
      <c r="AM114">
        <f t="shared" si="103"/>
        <v>22.543071242450271</v>
      </c>
      <c r="AN114">
        <f t="shared" si="104"/>
        <v>0.97702539038304437</v>
      </c>
    </row>
    <row r="115" spans="29:40" x14ac:dyDescent="0.45">
      <c r="AC115">
        <f t="shared" si="96"/>
        <v>64.494017811495894</v>
      </c>
      <c r="AD115">
        <f t="shared" si="85"/>
        <v>0.20102785084539498</v>
      </c>
      <c r="AE115">
        <f t="shared" si="86"/>
        <v>0.1022617918235879</v>
      </c>
      <c r="AF115">
        <f t="shared" si="87"/>
        <v>4.3178532939358083E-2</v>
      </c>
      <c r="AG115">
        <f t="shared" si="97"/>
        <v>-1.6043118191019325</v>
      </c>
      <c r="AH115">
        <f t="shared" si="98"/>
        <v>-2.2802191672503924</v>
      </c>
      <c r="AI115">
        <f t="shared" si="99"/>
        <v>-3.1424118299391188</v>
      </c>
      <c r="AJ115" s="1">
        <f t="shared" si="100"/>
        <v>22.500098184964713</v>
      </c>
      <c r="AK115" s="1">
        <f t="shared" si="101"/>
        <v>23.72621993056298</v>
      </c>
      <c r="AL115" s="1">
        <f t="shared" si="102"/>
        <v>24.785038691941804</v>
      </c>
      <c r="AM115">
        <f t="shared" si="103"/>
        <v>23.113159057763845</v>
      </c>
      <c r="AN115">
        <f t="shared" si="104"/>
        <v>0.61306087279913335</v>
      </c>
    </row>
    <row r="116" spans="29:40" x14ac:dyDescent="0.45">
      <c r="AC116">
        <f t="shared" si="96"/>
        <v>64.994017811495894</v>
      </c>
      <c r="AD116">
        <f t="shared" si="85"/>
        <v>0.20764440700746167</v>
      </c>
      <c r="AE116">
        <f t="shared" si="86"/>
        <v>0.10269479578220843</v>
      </c>
      <c r="AF116">
        <f t="shared" si="87"/>
        <v>4.3990883269082404E-2</v>
      </c>
      <c r="AG116">
        <f t="shared" si="97"/>
        <v>-1.5719282439781532</v>
      </c>
      <c r="AH116">
        <f t="shared" si="98"/>
        <v>-2.2759938373120376</v>
      </c>
      <c r="AI116">
        <f t="shared" si="99"/>
        <v>-3.1237728649623815</v>
      </c>
      <c r="AJ116" s="1">
        <f t="shared" si="100"/>
        <v>23.43745044651936</v>
      </c>
      <c r="AK116" s="1">
        <f t="shared" si="101"/>
        <v>23.938239721805989</v>
      </c>
      <c r="AL116" s="1">
        <f t="shared" si="102"/>
        <v>24.370696842866231</v>
      </c>
      <c r="AM116">
        <f t="shared" si="103"/>
        <v>23.687845084162674</v>
      </c>
      <c r="AN116">
        <f t="shared" si="104"/>
        <v>0.25039463764331416</v>
      </c>
    </row>
    <row r="117" spans="29:40" x14ac:dyDescent="0.45">
      <c r="AC117">
        <f t="shared" si="96"/>
        <v>65.494017811495894</v>
      </c>
      <c r="AD117">
        <f t="shared" si="85"/>
        <v>0.21449841830311489</v>
      </c>
      <c r="AE117">
        <f t="shared" si="86"/>
        <v>0.10313179615151578</v>
      </c>
      <c r="AF117">
        <f t="shared" si="87"/>
        <v>4.4806909980173726E-2</v>
      </c>
      <c r="AG117">
        <f t="shared" si="97"/>
        <v>-1.5394529145195048</v>
      </c>
      <c r="AH117">
        <f t="shared" si="98"/>
        <v>-2.2717475344234339</v>
      </c>
      <c r="AI117">
        <f t="shared" si="99"/>
        <v>-3.1053929108261826</v>
      </c>
      <c r="AJ117" s="1">
        <f t="shared" si="100"/>
        <v>24.377158930576957</v>
      </c>
      <c r="AK117" s="1">
        <f t="shared" si="101"/>
        <v>24.155670300148053</v>
      </c>
      <c r="AL117" s="1">
        <f t="shared" si="102"/>
        <v>23.964403553454968</v>
      </c>
      <c r="AM117">
        <f t="shared" si="103"/>
        <v>24.266414615362507</v>
      </c>
      <c r="AN117">
        <f t="shared" si="104"/>
        <v>0.11074431521445227</v>
      </c>
    </row>
    <row r="118" spans="29:40" x14ac:dyDescent="0.45">
      <c r="AC118">
        <f t="shared" si="96"/>
        <v>65.994017811495894</v>
      </c>
      <c r="AD118">
        <f t="shared" si="85"/>
        <v>0.22159363473235427</v>
      </c>
      <c r="AE118">
        <f t="shared" si="86"/>
        <v>0.10357309293151003</v>
      </c>
      <c r="AF118">
        <f t="shared" si="87"/>
        <v>4.5626508804685328E-2</v>
      </c>
      <c r="AG118">
        <f t="shared" si="97"/>
        <v>-1.5069100486535294</v>
      </c>
      <c r="AH118">
        <f t="shared" si="98"/>
        <v>-2.2674777036283467</v>
      </c>
      <c r="AI118">
        <f t="shared" si="99"/>
        <v>-3.0872663979345383</v>
      </c>
      <c r="AJ118" s="1">
        <f t="shared" si="100"/>
        <v>25.318332401799836</v>
      </c>
      <c r="AK118" s="1">
        <f t="shared" si="101"/>
        <v>24.378052173144354</v>
      </c>
      <c r="AL118" s="1">
        <f t="shared" si="102"/>
        <v>23.566072163305929</v>
      </c>
      <c r="AM118">
        <f t="shared" si="103"/>
        <v>24.848192287472095</v>
      </c>
      <c r="AN118">
        <f t="shared" si="104"/>
        <v>0.47014011432774083</v>
      </c>
    </row>
    <row r="119" spans="29:40" x14ac:dyDescent="0.45">
      <c r="AC119">
        <f t="shared" si="96"/>
        <v>66.494017811495894</v>
      </c>
      <c r="AD119">
        <f t="shared" si="85"/>
        <v>0.22893380629517979</v>
      </c>
      <c r="AE119">
        <f t="shared" si="86"/>
        <v>0.10401898612219117</v>
      </c>
      <c r="AF119">
        <f t="shared" si="87"/>
        <v>4.6449576974670781E-2</v>
      </c>
      <c r="AG119">
        <f t="shared" si="97"/>
        <v>-1.4743223726920491</v>
      </c>
      <c r="AH119">
        <f t="shared" si="98"/>
        <v>-2.2631818376353836</v>
      </c>
      <c r="AI119">
        <f t="shared" si="99"/>
        <v>-3.0693879208752604</v>
      </c>
      <c r="AJ119" s="1">
        <f t="shared" si="100"/>
        <v>26.260130865547534</v>
      </c>
      <c r="AK119" s="1">
        <f t="shared" si="101"/>
        <v>24.604951390163468</v>
      </c>
      <c r="AL119" s="1">
        <f t="shared" si="102"/>
        <v>23.175619361531449</v>
      </c>
      <c r="AM119">
        <f t="shared" si="103"/>
        <v>25.432541127855501</v>
      </c>
      <c r="AN119">
        <f t="shared" si="104"/>
        <v>0.82758973769203337</v>
      </c>
    </row>
    <row r="120" spans="29:40" x14ac:dyDescent="0.45">
      <c r="AC120">
        <f t="shared" si="96"/>
        <v>66.994017811495894</v>
      </c>
      <c r="AD120">
        <f t="shared" si="85"/>
        <v>0.23652268299159118</v>
      </c>
      <c r="AE120">
        <f t="shared" si="86"/>
        <v>0.10446977572355919</v>
      </c>
      <c r="AF120">
        <f t="shared" si="87"/>
        <v>4.7276013222183499E-2</v>
      </c>
      <c r="AG120">
        <f t="shared" si="97"/>
        <v>-1.4417111644798128</v>
      </c>
      <c r="AH120">
        <f t="shared" si="98"/>
        <v>-2.2588574769373682</v>
      </c>
      <c r="AI120">
        <f t="shared" si="99"/>
        <v>-3.0517522321515091</v>
      </c>
      <c r="AJ120" s="1">
        <f t="shared" si="100"/>
        <v>27.201764135486918</v>
      </c>
      <c r="AK120" s="1">
        <f t="shared" si="101"/>
        <v>24.835958780095698</v>
      </c>
      <c r="AL120" s="1">
        <f t="shared" si="102"/>
        <v>22.792965003130696</v>
      </c>
      <c r="AM120">
        <f t="shared" si="103"/>
        <v>26.01886145779131</v>
      </c>
      <c r="AN120">
        <f t="shared" si="104"/>
        <v>1.1829026776956102</v>
      </c>
    </row>
    <row r="121" spans="29:40" x14ac:dyDescent="0.45">
      <c r="AC121">
        <f t="shared" si="96"/>
        <v>67.494017811495894</v>
      </c>
      <c r="AD121">
        <f t="shared" si="85"/>
        <v>0.24436401482158887</v>
      </c>
      <c r="AE121">
        <f t="shared" si="86"/>
        <v>0.10492576173561417</v>
      </c>
      <c r="AF121">
        <f t="shared" si="87"/>
        <v>4.8105717779276858E-2</v>
      </c>
      <c r="AG121">
        <f t="shared" si="97"/>
        <v>-1.4090963013896052</v>
      </c>
      <c r="AH121">
        <f t="shared" si="98"/>
        <v>-2.2545022099783592</v>
      </c>
      <c r="AI121">
        <f t="shared" si="99"/>
        <v>-3.0343542361851883</v>
      </c>
      <c r="AJ121" s="1">
        <f t="shared" si="100"/>
        <v>28.14249024145575</v>
      </c>
      <c r="AK121" s="1">
        <f t="shared" si="101"/>
        <v>25.070689118494808</v>
      </c>
      <c r="AL121" s="1">
        <f t="shared" si="102"/>
        <v>22.41803193180689</v>
      </c>
      <c r="AM121">
        <f t="shared" si="103"/>
        <v>26.606589679975279</v>
      </c>
      <c r="AN121">
        <f t="shared" si="104"/>
        <v>1.5359005614804708</v>
      </c>
    </row>
    <row r="122" spans="29:40" x14ac:dyDescent="0.45">
      <c r="AC122">
        <f t="shared" si="96"/>
        <v>67.994017811495894</v>
      </c>
      <c r="AD122">
        <f t="shared" si="85"/>
        <v>0.25246155178517271</v>
      </c>
      <c r="AE122">
        <f t="shared" si="86"/>
        <v>0.105387244158356</v>
      </c>
      <c r="AF122">
        <f t="shared" si="87"/>
        <v>4.8938592378004436E-2</v>
      </c>
      <c r="AG122">
        <f t="shared" si="97"/>
        <v>-1.3764963120187319</v>
      </c>
      <c r="AH122">
        <f t="shared" si="98"/>
        <v>-2.2501136733642721</v>
      </c>
      <c r="AI122">
        <f t="shared" si="99"/>
        <v>-3.0171889835797714</v>
      </c>
      <c r="AJ122" s="1">
        <f t="shared" si="100"/>
        <v>29.08161371556357</v>
      </c>
      <c r="AK122" s="1">
        <f t="shared" si="101"/>
        <v>25.308780241625506</v>
      </c>
      <c r="AL122" s="1">
        <f t="shared" si="102"/>
        <v>22.050745808988896</v>
      </c>
      <c r="AM122">
        <f t="shared" si="103"/>
        <v>27.195196978594538</v>
      </c>
      <c r="AN122">
        <f t="shared" si="104"/>
        <v>1.8864167369690321</v>
      </c>
    </row>
    <row r="123" spans="29:40" x14ac:dyDescent="0.45">
      <c r="AC123">
        <f t="shared" si="96"/>
        <v>68.494017811495894</v>
      </c>
      <c r="AD123">
        <f t="shared" si="85"/>
        <v>0.26081904388234367</v>
      </c>
      <c r="AE123">
        <f t="shared" si="86"/>
        <v>0.10585452299178479</v>
      </c>
      <c r="AF123">
        <f t="shared" si="87"/>
        <v>4.9774540250419469E-2</v>
      </c>
      <c r="AG123">
        <f t="shared" si="97"/>
        <v>-1.3439284305742878</v>
      </c>
      <c r="AH123">
        <f t="shared" si="98"/>
        <v>-2.2456895521130873</v>
      </c>
      <c r="AI123">
        <f t="shared" si="99"/>
        <v>-3.0002516656306475</v>
      </c>
      <c r="AJ123" s="1">
        <f t="shared" si="100"/>
        <v>30.018483790104241</v>
      </c>
      <c r="AK123" s="1">
        <f t="shared" si="101"/>
        <v>25.54989212285275</v>
      </c>
      <c r="AL123" s="1">
        <f t="shared" si="102"/>
        <v>21.691034948830179</v>
      </c>
      <c r="AM123">
        <f t="shared" si="103"/>
        <v>27.784187956478497</v>
      </c>
      <c r="AN123">
        <f t="shared" si="104"/>
        <v>2.2342958336257457</v>
      </c>
    </row>
    <row r="124" spans="29:40" x14ac:dyDescent="0.45">
      <c r="AC124">
        <f t="shared" si="96"/>
        <v>68.994017811495894</v>
      </c>
      <c r="AD124">
        <f t="shared" si="85"/>
        <v>0.26944024111309983</v>
      </c>
      <c r="AE124">
        <f t="shared" si="86"/>
        <v>0.10632789823590043</v>
      </c>
      <c r="AF124">
        <f t="shared" si="87"/>
        <v>5.0613466128575507E-2</v>
      </c>
      <c r="AG124">
        <f t="shared" si="97"/>
        <v>-1.3114086530610731</v>
      </c>
      <c r="AH124">
        <f t="shared" si="98"/>
        <v>-2.2412275799407171</v>
      </c>
      <c r="AI124">
        <f t="shared" si="99"/>
        <v>-2.9835376090715329</v>
      </c>
      <c r="AJ124" s="1">
        <f t="shared" si="100"/>
        <v>30.952492536647657</v>
      </c>
      <c r="AK124" s="1">
        <f t="shared" si="101"/>
        <v>25.79370592486551</v>
      </c>
      <c r="AL124" s="1">
        <f t="shared" si="102"/>
        <v>21.338830158968694</v>
      </c>
      <c r="AM124">
        <f t="shared" si="103"/>
        <v>28.373099230756583</v>
      </c>
      <c r="AN124">
        <f t="shared" si="104"/>
        <v>2.5793933058910739</v>
      </c>
    </row>
    <row r="125" spans="29:40" x14ac:dyDescent="0.45">
      <c r="AC125">
        <f t="shared" si="96"/>
        <v>69.494017811495894</v>
      </c>
      <c r="AD125">
        <f t="shared" si="85"/>
        <v>0.27832889347744283</v>
      </c>
      <c r="AE125">
        <f t="shared" si="86"/>
        <v>0.10680766989070296</v>
      </c>
      <c r="AF125">
        <f t="shared" si="87"/>
        <v>5.1455276244525977E-2</v>
      </c>
      <c r="AG125">
        <f t="shared" si="97"/>
        <v>-1.2789517945046687</v>
      </c>
      <c r="AH125">
        <f t="shared" si="98"/>
        <v>-2.2367255395786287</v>
      </c>
      <c r="AI125">
        <f t="shared" si="99"/>
        <v>-2.9670422710460507</v>
      </c>
      <c r="AJ125" s="1">
        <f t="shared" si="100"/>
        <v>31.883072971729415</v>
      </c>
      <c r="AK125" s="1">
        <f t="shared" si="101"/>
        <v>26.039923039405892</v>
      </c>
      <c r="AL125" s="1">
        <f t="shared" si="102"/>
        <v>20.994064586846783</v>
      </c>
      <c r="AM125">
        <f t="shared" si="103"/>
        <v>28.961498005567655</v>
      </c>
      <c r="AN125">
        <f t="shared" si="104"/>
        <v>2.9215749661617503</v>
      </c>
    </row>
    <row r="126" spans="29:40" x14ac:dyDescent="0.45">
      <c r="AC126">
        <f t="shared" si="96"/>
        <v>69.994017811495894</v>
      </c>
      <c r="AD126">
        <f t="shared" si="85"/>
        <v>0.28748875097537163</v>
      </c>
      <c r="AE126">
        <f t="shared" si="86"/>
        <v>0.1072941379561924</v>
      </c>
      <c r="AF126">
        <f t="shared" si="87"/>
        <v>5.2299878330324345E-2</v>
      </c>
      <c r="AG126">
        <f t="shared" si="97"/>
        <v>-1.2465715465524003</v>
      </c>
      <c r="AH126">
        <f t="shared" si="98"/>
        <v>-2.2321812631194065</v>
      </c>
      <c r="AI126">
        <f t="shared" si="99"/>
        <v>-2.9507612342939975</v>
      </c>
      <c r="AJ126" s="1">
        <f t="shared" si="100"/>
        <v>32.809697150891097</v>
      </c>
      <c r="AK126" s="1">
        <f t="shared" si="101"/>
        <v>26.288264124480701</v>
      </c>
      <c r="AL126" s="1">
        <f t="shared" si="102"/>
        <v>20.65667357139937</v>
      </c>
      <c r="AM126">
        <f t="shared" si="103"/>
        <v>29.548980637685901</v>
      </c>
      <c r="AN126">
        <f t="shared" si="104"/>
        <v>3.2607165132051805</v>
      </c>
    </row>
    <row r="127" spans="29:40" x14ac:dyDescent="0.45">
      <c r="AC127">
        <f t="shared" si="96"/>
        <v>70.494017811495894</v>
      </c>
      <c r="AD127">
        <f t="shared" si="85"/>
        <v>0.29692356360688699</v>
      </c>
      <c r="AE127">
        <f t="shared" si="86"/>
        <v>0.10778760243236872</v>
      </c>
      <c r="AF127">
        <f t="shared" si="87"/>
        <v>5.3147181618023925E-2</v>
      </c>
      <c r="AG127">
        <f t="shared" si="97"/>
        <v>-1.2142805348955885</v>
      </c>
      <c r="AH127">
        <f t="shared" si="98"/>
        <v>-2.227592632386449</v>
      </c>
      <c r="AI127">
        <f t="shared" si="99"/>
        <v>-2.9346902025423232</v>
      </c>
      <c r="AJ127" s="1">
        <f t="shared" si="100"/>
        <v>33.731874269473202</v>
      </c>
      <c r="AK127" s="1">
        <f t="shared" si="101"/>
        <v>26.538468147487723</v>
      </c>
      <c r="AL127" s="1">
        <f t="shared" si="102"/>
        <v>20.32659449993314</v>
      </c>
      <c r="AM127">
        <f t="shared" si="103"/>
        <v>30.135171208480465</v>
      </c>
      <c r="AN127">
        <f t="shared" si="104"/>
        <v>3.5967030609927169</v>
      </c>
    </row>
    <row r="128" spans="29:40" x14ac:dyDescent="0.45">
      <c r="AC128">
        <f t="shared" si="96"/>
        <v>70.994017811495894</v>
      </c>
      <c r="AD128">
        <f t="shared" si="85"/>
        <v>0.30663708137198831</v>
      </c>
      <c r="AE128">
        <f t="shared" si="86"/>
        <v>0.10828836331923196</v>
      </c>
      <c r="AF128">
        <f t="shared" si="87"/>
        <v>5.3997096839678266E-2</v>
      </c>
      <c r="AG128">
        <f t="shared" si="97"/>
        <v>-1.1820903760480506</v>
      </c>
      <c r="AH128">
        <f t="shared" si="98"/>
        <v>-2.2229575793240861</v>
      </c>
      <c r="AI128">
        <f t="shared" si="99"/>
        <v>-2.9188249960912835</v>
      </c>
      <c r="AJ128" s="1">
        <f t="shared" si="100"/>
        <v>34.649148785517298</v>
      </c>
      <c r="AK128" s="1">
        <f t="shared" si="101"/>
        <v>26.790291441282818</v>
      </c>
      <c r="AL128" s="1">
        <f t="shared" si="102"/>
        <v>20.003766670029325</v>
      </c>
      <c r="AM128">
        <f t="shared" si="103"/>
        <v>30.719720113400058</v>
      </c>
      <c r="AN128">
        <f t="shared" si="104"/>
        <v>3.9294286721172433</v>
      </c>
    </row>
    <row r="129" spans="29:40" x14ac:dyDescent="0.45">
      <c r="AC129">
        <f t="shared" si="96"/>
        <v>71.494017811495894</v>
      </c>
      <c r="AD129">
        <f t="shared" si="85"/>
        <v>0.31663305427067612</v>
      </c>
      <c r="AE129">
        <f t="shared" si="86"/>
        <v>0.10879672061678212</v>
      </c>
      <c r="AF129">
        <f t="shared" si="87"/>
        <v>5.4849536227340734E-2</v>
      </c>
      <c r="AG129">
        <f t="shared" si="97"/>
        <v>-1.1500117330977677</v>
      </c>
      <c r="AH129">
        <f t="shared" si="98"/>
        <v>-2.2182740864044259</v>
      </c>
      <c r="AI129">
        <f t="shared" si="99"/>
        <v>-2.9031615475866945</v>
      </c>
      <c r="AJ129" s="1">
        <f t="shared" si="100"/>
        <v>35.561098577407208</v>
      </c>
      <c r="AK129" s="1">
        <f t="shared" si="101"/>
        <v>27.043506778957447</v>
      </c>
      <c r="AL129" s="1">
        <f t="shared" si="102"/>
        <v>19.688131156315247</v>
      </c>
      <c r="AM129">
        <f t="shared" si="103"/>
        <v>31.302302678182329</v>
      </c>
      <c r="AN129">
        <f t="shared" si="104"/>
        <v>4.2587958992248724</v>
      </c>
    </row>
    <row r="130" spans="29:40" x14ac:dyDescent="0.45">
      <c r="AC130">
        <f t="shared" si="96"/>
        <v>71.994017811495894</v>
      </c>
      <c r="AD130">
        <f t="shared" si="85"/>
        <v>0.32691523230294961</v>
      </c>
      <c r="AE130">
        <f t="shared" si="86"/>
        <v>0.10931297432501917</v>
      </c>
      <c r="AF130">
        <f t="shared" si="87"/>
        <v>5.5704413513064877E-2</v>
      </c>
      <c r="AG130">
        <f t="shared" si="97"/>
        <v>-1.118054370121728</v>
      </c>
      <c r="AH130">
        <f t="shared" si="98"/>
        <v>-2.2135401870473177</v>
      </c>
      <c r="AI130">
        <f t="shared" si="99"/>
        <v>-2.8876958979696012</v>
      </c>
      <c r="AJ130" s="1">
        <f t="shared" si="100"/>
        <v>36.46733314644792</v>
      </c>
      <c r="AK130" s="1">
        <f t="shared" si="101"/>
        <v>27.297902471974307</v>
      </c>
      <c r="AL130" s="1">
        <f t="shared" si="102"/>
        <v>19.379630681958957</v>
      </c>
      <c r="AM130">
        <f t="shared" si="103"/>
        <v>31.882617809211112</v>
      </c>
      <c r="AN130">
        <f t="shared" si="104"/>
        <v>4.584715337236811</v>
      </c>
    </row>
    <row r="131" spans="29:40" x14ac:dyDescent="0.45">
      <c r="AC131">
        <f t="shared" si="96"/>
        <v>72.494017811495894</v>
      </c>
      <c r="AD131">
        <f t="shared" si="85"/>
        <v>0.33748736546880997</v>
      </c>
      <c r="AE131">
        <f t="shared" si="86"/>
        <v>0.10983742444394311</v>
      </c>
      <c r="AF131">
        <f t="shared" si="87"/>
        <v>5.6561643928904004E-2</v>
      </c>
      <c r="AG131">
        <f t="shared" si="97"/>
        <v>-1.0862272050182544</v>
      </c>
      <c r="AH131">
        <f t="shared" si="98"/>
        <v>-2.2087539660498567</v>
      </c>
      <c r="AI131">
        <f t="shared" si="99"/>
        <v>-2.8724241925951302</v>
      </c>
      <c r="AJ131" s="1">
        <f t="shared" si="100"/>
        <v>37.367491872442109</v>
      </c>
      <c r="AK131" s="1">
        <f t="shared" si="101"/>
        <v>27.553281495324089</v>
      </c>
      <c r="AL131" s="1">
        <f t="shared" si="102"/>
        <v>19.078209494752947</v>
      </c>
      <c r="AM131">
        <f t="shared" si="103"/>
        <v>32.460386683883101</v>
      </c>
      <c r="AN131">
        <f t="shared" si="104"/>
        <v>4.9071051885589947</v>
      </c>
    </row>
    <row r="132" spans="29:40" x14ac:dyDescent="0.45">
      <c r="AC132">
        <f t="shared" si="96"/>
        <v>72.994017811495894</v>
      </c>
      <c r="AD132">
        <f t="shared" si="85"/>
        <v>0.34835320376825618</v>
      </c>
      <c r="AE132">
        <f t="shared" si="86"/>
        <v>0.11037037097355391</v>
      </c>
      <c r="AF132">
        <f t="shared" si="87"/>
        <v>5.7421144206911551E-2</v>
      </c>
      <c r="AG132">
        <f t="shared" si="97"/>
        <v>-1.0545383605675169</v>
      </c>
      <c r="AH132">
        <f t="shared" si="98"/>
        <v>-2.2039135600219302</v>
      </c>
      <c r="AI132">
        <f t="shared" si="99"/>
        <v>-2.8573426775126358</v>
      </c>
      <c r="AJ132" s="1">
        <f t="shared" si="100"/>
        <v>38.261242328449185</v>
      </c>
      <c r="AK132" s="1">
        <f t="shared" si="101"/>
        <v>27.809460642501758</v>
      </c>
      <c r="AL132" s="1">
        <f t="shared" si="102"/>
        <v>18.783813247660898</v>
      </c>
      <c r="AM132">
        <f t="shared" si="103"/>
        <v>33.035351485475474</v>
      </c>
      <c r="AN132">
        <f t="shared" si="104"/>
        <v>5.2258908429737119</v>
      </c>
    </row>
    <row r="133" spans="29:40" x14ac:dyDescent="0.45">
      <c r="AC133">
        <f t="shared" si="96"/>
        <v>73.494017811495894</v>
      </c>
      <c r="AD133">
        <f t="shared" ref="AD133:AD138" si="105">(5*10^-6)*AC133^3-(0.0005)*AC133^2+(0.0151)*AC133-0.0344</f>
        <v>0.35951649720128853</v>
      </c>
      <c r="AE133">
        <f t="shared" ref="AE133:AE138" si="106">(4*10^-7)*AC133^3-(7*10^-5)*AC133^2+(0.0049)*AC133-0.0299</f>
        <v>0.11091211391385157</v>
      </c>
      <c r="AF133">
        <f t="shared" ref="AF133:AF138" si="107">(1*10^-9)*AC133^4-(4*10^-7)*AC133^3+(6*10^-5)*AC133^2-(0.0022)*AC133+0.0255</f>
        <v>5.8282832579141075E-2</v>
      </c>
      <c r="AG133">
        <f t="shared" si="97"/>
        <v>-1.0229952135796514</v>
      </c>
      <c r="AH133">
        <f t="shared" si="98"/>
        <v>-2.1990171578243585</v>
      </c>
      <c r="AI133">
        <f t="shared" si="99"/>
        <v>-2.8424476958996854</v>
      </c>
      <c r="AJ133" s="1">
        <f t="shared" si="100"/>
        <v>39.148278659292011</v>
      </c>
      <c r="AK133" s="1">
        <f t="shared" si="101"/>
        <v>28.066269712355822</v>
      </c>
      <c r="AL133" s="1">
        <f t="shared" si="102"/>
        <v>18.496388883712118</v>
      </c>
      <c r="AM133">
        <f t="shared" si="103"/>
        <v>33.607274185823918</v>
      </c>
      <c r="AN133">
        <f t="shared" si="104"/>
        <v>5.541004473468095</v>
      </c>
    </row>
    <row r="134" spans="29:40" x14ac:dyDescent="0.45">
      <c r="AC134">
        <f t="shared" si="96"/>
        <v>73.994017811495894</v>
      </c>
      <c r="AD134">
        <f t="shared" si="105"/>
        <v>0.37098099576790755</v>
      </c>
      <c r="AE134">
        <f t="shared" si="106"/>
        <v>0.11146295326483623</v>
      </c>
      <c r="AF134">
        <f t="shared" si="107"/>
        <v>5.9146628777645899E-2</v>
      </c>
      <c r="AG134">
        <f t="shared" si="97"/>
        <v>-0.99160444203197617</v>
      </c>
      <c r="AH134">
        <f t="shared" si="98"/>
        <v>-2.1940630010062607</v>
      </c>
      <c r="AI134">
        <f t="shared" si="99"/>
        <v>-2.8277356846427497</v>
      </c>
      <c r="AJ134" s="1">
        <f t="shared" si="100"/>
        <v>40.028320026978001</v>
      </c>
      <c r="AK134" s="1">
        <f t="shared" si="101"/>
        <v>28.323550729220152</v>
      </c>
      <c r="AL134" s="1">
        <f t="shared" si="102"/>
        <v>18.215884525135539</v>
      </c>
      <c r="AM134">
        <f t="shared" si="103"/>
        <v>34.175935378099076</v>
      </c>
      <c r="AN134">
        <f t="shared" si="104"/>
        <v>5.8523846488789335</v>
      </c>
    </row>
    <row r="135" spans="29:40" x14ac:dyDescent="0.45">
      <c r="AC135">
        <f t="shared" ref="AC135:AC138" si="108">AC134+0.5</f>
        <v>74.494017811495894</v>
      </c>
      <c r="AD135">
        <f t="shared" si="105"/>
        <v>0.38275044946811221</v>
      </c>
      <c r="AE135">
        <f t="shared" si="106"/>
        <v>0.11202318902650772</v>
      </c>
      <c r="AF135">
        <f t="shared" si="107"/>
        <v>6.0012454034479468E-2</v>
      </c>
      <c r="AG135">
        <f t="shared" si="97"/>
        <v>-0.96037207013252601</v>
      </c>
      <c r="AH135">
        <f t="shared" si="98"/>
        <v>-2.1890493842383423</v>
      </c>
      <c r="AI135">
        <f t="shared" si="99"/>
        <v>-2.8132031710578111</v>
      </c>
      <c r="AJ135" s="1">
        <f t="shared" si="100"/>
        <v>40.901109125014898</v>
      </c>
      <c r="AK135" s="1">
        <f t="shared" si="101"/>
        <v>28.581157197192073</v>
      </c>
      <c r="AL135" s="1">
        <f t="shared" si="102"/>
        <v>17.942249366633128</v>
      </c>
      <c r="AM135">
        <f t="shared" si="103"/>
        <v>34.741133161103484</v>
      </c>
      <c r="AN135">
        <f t="shared" si="104"/>
        <v>6.1599759639114158</v>
      </c>
    </row>
    <row r="136" spans="29:40" x14ac:dyDescent="0.45">
      <c r="AC136">
        <f t="shared" si="108"/>
        <v>74.994017811495894</v>
      </c>
      <c r="AD136">
        <f t="shared" si="105"/>
        <v>0.39482860830190369</v>
      </c>
      <c r="AE136">
        <f t="shared" si="106"/>
        <v>0.11259312119886618</v>
      </c>
      <c r="AF136">
        <f t="shared" si="107"/>
        <v>6.0880231081695213E-2</v>
      </c>
      <c r="AG136">
        <f t="shared" si="97"/>
        <v>-0.92930351127733091</v>
      </c>
      <c r="AH136">
        <f t="shared" si="98"/>
        <v>-2.1839746557388686</v>
      </c>
      <c r="AI136">
        <f t="shared" si="99"/>
        <v>-2.7988467697444648</v>
      </c>
      <c r="AJ136" s="1">
        <f t="shared" si="100"/>
        <v>41.766410762597609</v>
      </c>
      <c r="AK136" s="1">
        <f t="shared" si="101"/>
        <v>28.838953388960054</v>
      </c>
      <c r="AL136" s="1">
        <f t="shared" si="102"/>
        <v>17.675433572700964</v>
      </c>
      <c r="AM136">
        <f t="shared" si="103"/>
        <v>35.302682075778833</v>
      </c>
      <c r="AN136">
        <f t="shared" si="104"/>
        <v>6.4637286868187651</v>
      </c>
    </row>
    <row r="137" spans="29:40" x14ac:dyDescent="0.45">
      <c r="AC137">
        <f t="shared" si="108"/>
        <v>75.494017811495894</v>
      </c>
      <c r="AD137">
        <f t="shared" si="105"/>
        <v>0.40721922226928076</v>
      </c>
      <c r="AE137">
        <f t="shared" si="106"/>
        <v>0.11317304978191152</v>
      </c>
      <c r="AF137">
        <f t="shared" si="107"/>
        <v>6.1749884151346662E-2</v>
      </c>
      <c r="AG137">
        <f t="shared" si="97"/>
        <v>-0.89840360889417348</v>
      </c>
      <c r="AH137">
        <f t="shared" si="98"/>
        <v>-2.1788372176891992</v>
      </c>
      <c r="AI137">
        <f t="shared" si="99"/>
        <v>-2.7846631795673624</v>
      </c>
      <c r="AJ137" s="1">
        <f t="shared" si="100"/>
        <v>42.624010518803864</v>
      </c>
      <c r="AK137" s="1">
        <f t="shared" si="101"/>
        <v>29.096813669198234</v>
      </c>
      <c r="AL137" s="1">
        <f t="shared" si="102"/>
        <v>17.415388178911105</v>
      </c>
      <c r="AM137">
        <f t="shared" si="103"/>
        <v>35.860412094001049</v>
      </c>
      <c r="AN137">
        <f t="shared" si="104"/>
        <v>6.7635984248028169</v>
      </c>
    </row>
    <row r="138" spans="29:40" x14ac:dyDescent="0.45">
      <c r="AC138">
        <f t="shared" si="108"/>
        <v>75.994017811495894</v>
      </c>
      <c r="AD138">
        <f t="shared" si="105"/>
        <v>0.41992604137024458</v>
      </c>
      <c r="AE138">
        <f t="shared" si="106"/>
        <v>0.1137632747756437</v>
      </c>
      <c r="AF138">
        <f t="shared" si="107"/>
        <v>6.2621338975487162E-2</v>
      </c>
      <c r="AG138">
        <f t="shared" si="97"/>
        <v>-0.8676766751863435</v>
      </c>
      <c r="AH138">
        <f t="shared" si="98"/>
        <v>-2.1736355266358069</v>
      </c>
      <c r="AI138">
        <f t="shared" si="99"/>
        <v>-2.7706491807591886</v>
      </c>
      <c r="AJ138" s="1">
        <f t="shared" si="100"/>
        <v>43.473713466246508</v>
      </c>
      <c r="AK138" s="1">
        <f t="shared" si="101"/>
        <v>29.35462185222957</v>
      </c>
      <c r="AL138" s="1">
        <f t="shared" si="102"/>
        <v>17.162064997075568</v>
      </c>
      <c r="AM138">
        <f t="shared" si="103"/>
        <v>36.414167659238039</v>
      </c>
      <c r="AN138">
        <f t="shared" si="104"/>
        <v>7.0595458070084698</v>
      </c>
    </row>
  </sheetData>
  <mergeCells count="18">
    <mergeCell ref="A1:F1"/>
    <mergeCell ref="H1:M1"/>
    <mergeCell ref="O1:T1"/>
    <mergeCell ref="V1:AA1"/>
    <mergeCell ref="A2:B2"/>
    <mergeCell ref="C2:D2"/>
    <mergeCell ref="E2:F2"/>
    <mergeCell ref="H2:I2"/>
    <mergeCell ref="J2:K2"/>
    <mergeCell ref="L2:M2"/>
    <mergeCell ref="AD3:AF3"/>
    <mergeCell ref="AG3:AI3"/>
    <mergeCell ref="O2:P2"/>
    <mergeCell ref="Q2:R2"/>
    <mergeCell ref="S2:T2"/>
    <mergeCell ref="V2:W2"/>
    <mergeCell ref="X2:Y2"/>
    <mergeCell ref="Z2:AA2"/>
  </mergeCells>
  <phoneticPr fontId="2" type="noConversion"/>
  <conditionalFormatting sqref="B47:B4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1:C5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:D5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5:D5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:E53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5:E5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9:E61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3:E6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Kim</dc:creator>
  <cp:lastModifiedBy>안용상</cp:lastModifiedBy>
  <dcterms:created xsi:type="dcterms:W3CDTF">2023-08-01T08:54:50Z</dcterms:created>
  <dcterms:modified xsi:type="dcterms:W3CDTF">2023-08-04T07:25:58Z</dcterms:modified>
</cp:coreProperties>
</file>