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qhfkd\Desktop\kyungheeUNIV\23년여름방학_화학공학랩실\날마다정리\0707_5일차\"/>
    </mc:Choice>
  </mc:AlternateContent>
  <xr:revisionPtr revIDLastSave="0" documentId="13_ncr:1_{2B131719-6997-4835-B52D-8B52733FC088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M32" i="1"/>
  <c r="K40" i="1" s="1"/>
  <c r="K39" i="1" l="1"/>
  <c r="E15" i="1" l="1"/>
  <c r="E16" i="1"/>
  <c r="E17" i="1"/>
  <c r="E18" i="1"/>
  <c r="E19" i="1"/>
  <c r="E20" i="1"/>
  <c r="E14" i="1"/>
  <c r="D15" i="1"/>
  <c r="D16" i="1"/>
  <c r="D17" i="1"/>
  <c r="D18" i="1"/>
  <c r="D19" i="1"/>
  <c r="D20" i="1"/>
  <c r="D14" i="1"/>
  <c r="C15" i="1"/>
  <c r="C16" i="1"/>
  <c r="C17" i="1"/>
  <c r="C18" i="1"/>
  <c r="C19" i="1"/>
  <c r="C20" i="1"/>
  <c r="C14" i="1"/>
  <c r="B15" i="1"/>
  <c r="B16" i="1"/>
  <c r="B17" i="1"/>
  <c r="B18" i="1"/>
  <c r="B19" i="1"/>
  <c r="B20" i="1"/>
  <c r="Q4" i="1" l="1"/>
  <c r="Q5" i="1"/>
  <c r="Q6" i="1"/>
  <c r="Q7" i="1"/>
  <c r="Q8" i="1"/>
  <c r="Q9" i="1"/>
  <c r="Q3" i="1"/>
  <c r="P4" i="1"/>
  <c r="P5" i="1"/>
  <c r="P6" i="1"/>
  <c r="P7" i="1"/>
  <c r="P8" i="1"/>
  <c r="P9" i="1"/>
  <c r="P3" i="1"/>
  <c r="O4" i="1"/>
  <c r="O5" i="1"/>
  <c r="O6" i="1"/>
  <c r="O7" i="1"/>
  <c r="O8" i="1"/>
  <c r="O9" i="1"/>
  <c r="O3" i="1"/>
  <c r="N4" i="1"/>
  <c r="N5" i="1"/>
  <c r="N6" i="1"/>
  <c r="N7" i="1"/>
  <c r="N8" i="1"/>
  <c r="N9" i="1"/>
  <c r="N3" i="1"/>
  <c r="I4" i="1"/>
  <c r="K4" i="1" s="1"/>
  <c r="I5" i="1"/>
  <c r="K5" i="1" s="1"/>
  <c r="I6" i="1"/>
  <c r="K6" i="1" s="1"/>
  <c r="I7" i="1"/>
  <c r="J7" i="1" s="1"/>
  <c r="I8" i="1"/>
  <c r="K8" i="1" s="1"/>
  <c r="I9" i="1"/>
  <c r="K9" i="1" s="1"/>
  <c r="I3" i="1"/>
  <c r="J3" i="1" s="1"/>
  <c r="J8" i="1"/>
  <c r="J4" i="1"/>
  <c r="C4" i="1"/>
  <c r="E4" i="1" s="1"/>
  <c r="C5" i="1"/>
  <c r="E5" i="1" s="1"/>
  <c r="C6" i="1"/>
  <c r="D6" i="1" s="1"/>
  <c r="C7" i="1"/>
  <c r="E7" i="1" s="1"/>
  <c r="C8" i="1"/>
  <c r="E8" i="1" s="1"/>
  <c r="C9" i="1"/>
  <c r="E9" i="1" s="1"/>
  <c r="C3" i="1"/>
  <c r="D3" i="1" s="1"/>
  <c r="D7" i="1" l="1"/>
  <c r="D5" i="1"/>
  <c r="D9" i="1"/>
  <c r="D4" i="1"/>
  <c r="D8" i="1"/>
  <c r="E6" i="1"/>
  <c r="E3" i="1"/>
  <c r="J6" i="1"/>
  <c r="K3" i="1"/>
  <c r="K7" i="1"/>
  <c r="J9" i="1"/>
  <c r="J5" i="1"/>
</calcChain>
</file>

<file path=xl/sharedStrings.xml><?xml version="1.0" encoding="utf-8"?>
<sst xmlns="http://schemas.openxmlformats.org/spreadsheetml/2006/main" count="74" uniqueCount="55">
  <si>
    <t>sample_1</t>
    <phoneticPr fontId="1" type="noConversion"/>
  </si>
  <si>
    <t>sample_2</t>
    <phoneticPr fontId="1" type="noConversion"/>
  </si>
  <si>
    <t>MIN</t>
    <phoneticPr fontId="1" type="noConversion"/>
  </si>
  <si>
    <t>AREA(TIP)</t>
    <phoneticPr fontId="1" type="noConversion"/>
  </si>
  <si>
    <t>C/C0</t>
    <phoneticPr fontId="1" type="noConversion"/>
  </si>
  <si>
    <t>-ln(C/C0)</t>
  </si>
  <si>
    <t>-ln(C/C0)</t>
    <phoneticPr fontId="1" type="noConversion"/>
  </si>
  <si>
    <t>Conversion</t>
    <phoneticPr fontId="1" type="noConversion"/>
  </si>
  <si>
    <t>STDEV -ln</t>
    <phoneticPr fontId="1" type="noConversion"/>
  </si>
  <si>
    <t>Reaction</t>
    <phoneticPr fontId="1" type="noConversion"/>
  </si>
  <si>
    <t>Average</t>
    <phoneticPr fontId="1" type="noConversion"/>
  </si>
  <si>
    <t>STDEV</t>
    <phoneticPr fontId="1" type="noConversion"/>
  </si>
  <si>
    <t xml:space="preserve">STDEV </t>
    <phoneticPr fontId="1" type="noConversion"/>
  </si>
  <si>
    <t>conversion</t>
    <phoneticPr fontId="1" type="noConversion"/>
  </si>
  <si>
    <t>average</t>
    <phoneticPr fontId="2" type="noConversion"/>
  </si>
  <si>
    <t>Blank</t>
    <phoneticPr fontId="1" type="noConversion"/>
  </si>
  <si>
    <t>stdev</t>
    <phoneticPr fontId="1" type="noConversion"/>
  </si>
  <si>
    <t>average</t>
    <phoneticPr fontId="1" type="noConversion"/>
  </si>
  <si>
    <t>STDEV.P</t>
    <phoneticPr fontId="1" type="noConversion"/>
  </si>
  <si>
    <t>BACKGROUND</t>
    <phoneticPr fontId="1" type="noConversion"/>
  </si>
  <si>
    <t>-ln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</si>
  <si>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</si>
  <si>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</si>
  <si>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</si>
  <si>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</si>
  <si>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</si>
  <si>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</si>
  <si>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</si>
  <si>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</si>
  <si>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</si>
  <si>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</si>
  <si>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</si>
  <si>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</si>
  <si>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</si>
  <si>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</si>
  <si>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</si>
  <si>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</si>
  <si>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</si>
  <si>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</si>
  <si>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</si>
  <si>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</si>
  <si>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</si>
  <si>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</si>
  <si>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</si>
  <si>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</si>
  <si>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</si>
  <si>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0</t>
  </si>
  <si>
    <t>표준 잔차</t>
  </si>
  <si>
    <t>확률 출력</t>
  </si>
  <si>
    <t>백분율</t>
  </si>
  <si>
    <t>Catalyst (g/L)</t>
    <phoneticPr fontId="1" type="noConversion"/>
  </si>
  <si>
    <t>Concentration (mmol/L)</t>
    <phoneticPr fontId="1" type="noConversion"/>
  </si>
  <si>
    <t>mmol</t>
    <phoneticPr fontId="1" type="noConversion"/>
  </si>
  <si>
    <t>-rpollutant (g 당 속도)</t>
    <phoneticPr fontId="1" type="noConversion"/>
  </si>
  <si>
    <t>stdev -rpollutant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</si>
</sst>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Continuous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Sheet1!$A$14:$A$20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Sheet1!$D$14:$D$20</c:f>
              <c:numCache>
                <c:formatCode>General</c:formatCode>
                <c:ptCount val="7"/>
                <c:pt idx="0">
                  <c:v>0</c:v>
                </c:pt>
                <c:pt idx="1">
                  <c:v>5.3054556941617446E-2</c:v>
                </c:pt>
                <c:pt idx="2">
                  <c:v>4.8326289664718892E-2</c:v>
                </c:pt>
                <c:pt idx="3">
                  <c:v>4.8368649763691873E-2</c:v>
                </c:pt>
                <c:pt idx="4">
                  <c:v>2.1984014362872509E-2</c:v>
                </c:pt>
                <c:pt idx="5">
                  <c:v>3.4924746461110927E-2</c:v>
                </c:pt>
                <c:pt idx="6">
                  <c:v>2.7808419704667176E-2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0-4974-93C9-AE264E498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59368"/>
        <c:axId val="505256200"/>
      </c:scatterChart>
      <c:valAx>
        <c:axId val="50525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256200"/>
        <c:crosses val="autoZero"/>
        <c:crossBetween val="midCat"/>
      </c:valAx>
      <c:valAx>
        <c:axId val="50525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25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0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Sheet1!$A$15:$A$20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Sheet1!$C$48:$C$53</c:f>
              <c:numCache>
                <c:formatCode>General</c:formatCode>
                <c:ptCount val="6"/>
                <c:pt idx="0">
                  <c:v>4.5096058111428673E-2</c:v>
                </c:pt>
                <c:pt idx="1">
                  <c:v>3.2409292004341346E-2</c:v>
                </c:pt>
                <c:pt idx="2">
                  <c:v>2.4493153273125557E-2</c:v>
                </c:pt>
                <c:pt idx="3">
                  <c:v>-9.8499809578825835E-3</c:v>
                </c:pt>
                <c:pt idx="4">
                  <c:v>-4.8677476898329394E-3</c:v>
                </c:pt>
                <c:pt idx="5">
                  <c:v>-1.9942573276465456E-2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B-42CD-9CC4-316B0AF87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318960"/>
        <c:axId val="734319312"/>
      </c:scatterChart>
      <c:valAx>
        <c:axId val="73431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4319312"/>
        <c:crosses val="autoZero"/>
        <c:crossBetween val="midCat"/>
      </c:valAx>
      <c:valAx>
        <c:axId val="73431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4318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0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Sheet1!$A$15:$A$20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Sheet1!$D$15:$D$20</c:f>
              <c:numCache>
                <c:formatCode>General</c:formatCode>
                <c:ptCount val="6"/>
                <c:pt idx="0">
                  <c:v>5.3054556941617446E-2</c:v>
                </c:pt>
                <c:pt idx="1">
                  <c:v>4.8326289664718892E-2</c:v>
                </c:pt>
                <c:pt idx="2">
                  <c:v>4.8368649763691873E-2</c:v>
                </c:pt>
                <c:pt idx="3">
                  <c:v>2.1984014362872509E-2</c:v>
                </c:pt>
                <c:pt idx="4">
                  <c:v>3.4924746461110927E-2</c:v>
                </c:pt>
                <c:pt idx="5">
                  <c:v>2.7808419704667176E-2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F1-4085-BB28-110EF6F961FB}"/>
            </c:ext>
          </c:extLst>
        </c:ser>
        <c:ser>
          <c:idx val="1"/>
          <c:order val="1"/>
          <c:tx>
            <c:v>예측치 0</c:v>
          </c:tx>
          <c:spPr>
            <a:ln w="19050">
              <a:noFill/>
            </a:ln>
          </c:spPr>
          <c:xVal>
            <c:numRef>
              <c:f>Sheet1!$A$15:$A$20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Sheet1!$B$48:$B$53</c:f>
              <c:numCache>
                <c:formatCode>General</c:formatCode>
                <c:ptCount val="6"/>
                <c:pt idx="0">
                  <c:v>7.9584988301887732E-3</c:v>
                </c:pt>
                <c:pt idx="1">
                  <c:v>1.5916997660377546E-2</c:v>
                </c:pt>
                <c:pt idx="2">
                  <c:v>2.3875496490566316E-2</c:v>
                </c:pt>
                <c:pt idx="3">
                  <c:v>3.1833995320755093E-2</c:v>
                </c:pt>
                <c:pt idx="4">
                  <c:v>3.9792494150943866E-2</c:v>
                </c:pt>
                <c:pt idx="5">
                  <c:v>4.7750992981132633E-2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1-4085-BB28-110EF6F96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318256"/>
        <c:axId val="734319664"/>
      </c:scatterChart>
      <c:valAx>
        <c:axId val="73431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4319664"/>
        <c:crosses val="autoZero"/>
        <c:crossBetween val="midCat"/>
      </c:valAx>
      <c:valAx>
        <c:axId val="73431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43182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Sheet1!$F$48:$F$53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Sheet1!$G$48:$G$53</c:f>
              <c:numCache>
                <c:formatCode>General</c:formatCode>
                <c:ptCount val="6"/>
                <c:pt idx="0">
                  <c:v>2.1984014362872509E-2</c:v>
                </c:pt>
                <c:pt idx="1">
                  <c:v>2.7808419704667176E-2</c:v>
                </c:pt>
                <c:pt idx="2">
                  <c:v>3.4924746461110927E-2</c:v>
                </c:pt>
                <c:pt idx="3">
                  <c:v>4.8326289664718892E-2</c:v>
                </c:pt>
                <c:pt idx="4">
                  <c:v>4.8368649763691873E-2</c:v>
                </c:pt>
                <c:pt idx="5">
                  <c:v>5.3054556941617446E-2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2-4513-813B-395A1CBC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321776"/>
        <c:axId val="734323888"/>
      </c:scatterChart>
      <c:valAx>
        <c:axId val="73432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4323888"/>
        <c:crosses val="autoZero"/>
        <c:crossBetween val="midCat"/>
      </c:valAx>
      <c:valAx>
        <c:axId val="73432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4321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749746</xdr:colOff>
      <xdr:row>14</xdr:row>
      <xdr:rowOff>15374</xdr:rowOff>
    </xdr:from>
    <xdr:to>
      <xdr:col>11</xdr:col>
      <xdr:colOff>397711</xdr:colOff>
      <xdr:row>27</xdr:row>
      <xdr:rowOff>6907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BEE3AAB-07E7-384C-1368-AF018AEF3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292434</xdr:colOff>
      <xdr:row>12</xdr:row>
      <xdr:rowOff>74528</xdr:rowOff>
    </xdr:from>
    <xdr:to>
      <xdr:col>18</xdr:col>
      <xdr:colOff>91908</xdr:colOff>
      <xdr:row>22</xdr:row>
      <xdr:rowOff>93578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BBC8D0F-2987-BC4A-256F-A72936F38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270154</xdr:colOff>
      <xdr:row>16</xdr:row>
      <xdr:rowOff>158862</xdr:rowOff>
    </xdr:from>
    <xdr:to>
      <xdr:col>19</xdr:col>
      <xdr:colOff>114189</xdr:colOff>
      <xdr:row>26</xdr:row>
      <xdr:rowOff>165212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0CD7F98-FD4F-7D85-0327-431574567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760329</xdr:colOff>
      <xdr:row>24</xdr:row>
      <xdr:rowOff>25178</xdr:rowOff>
    </xdr:from>
    <xdr:to>
      <xdr:col>19</xdr:col>
      <xdr:colOff>726908</xdr:colOff>
      <xdr:row>34</xdr:row>
      <xdr:rowOff>15597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1325818-D4E4-5857-A9C4-F550651D2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"/>
  <sheetViews>
    <sheetView tabSelected="1" zoomScale="57" workbookViewId="0">
      <selection activeCell="E18" sqref="E18"/>
    </sheetView>
  </sheetViews>
  <sheetFormatPr defaultRowHeight="17" x14ac:dyDescent="0.45"/>
  <cols>
    <col min="2" max="2" width="12.75" customWidth="1"/>
    <col min="3" max="3" width="9.1640625" bestFit="1" customWidth="1"/>
    <col min="6" max="6" width="14.83203125" customWidth="1"/>
    <col min="8" max="8" width="13.75" customWidth="1"/>
    <col min="9" max="9" width="8.75" bestFit="1" customWidth="1"/>
    <col min="10" max="10" width="9.9140625" bestFit="1" customWidth="1"/>
    <col min="11" max="13" width="8.75" bestFit="1" customWidth="1"/>
    <col min="14" max="14" width="10.83203125" customWidth="1"/>
    <col min="15" max="15" width="11" customWidth="1"/>
    <col min="16" max="16" width="11.1640625" customWidth="1"/>
    <col min="17" max="17" width="10.4140625" customWidth="1"/>
    <col min="19" max="19" width="9.4140625" customWidth="1"/>
    <col min="20" max="20" width="15.6640625" customWidth="1"/>
    <col min="21" max="21" width="14.83203125" customWidth="1"/>
    <col min="22" max="22" width="14.5" customWidth="1"/>
    <col min="23" max="23" width="13.1640625" customWidth="1"/>
  </cols>
  <sheetData>
    <row r="1" spans="1:25" x14ac:dyDescent="0.45">
      <c r="A1" t="s">
        <v>0</v>
      </c>
      <c r="G1" t="s">
        <v>1</v>
      </c>
      <c r="M1" t="s">
        <v>9</v>
      </c>
      <c r="N1" t="s">
        <v>10</v>
      </c>
      <c r="O1" t="s">
        <v>10</v>
      </c>
      <c r="P1" t="s">
        <v>12</v>
      </c>
      <c r="Q1" t="s">
        <v>11</v>
      </c>
      <c r="S1" s="2" t="s">
        <v>15</v>
      </c>
      <c r="T1" s="2" t="s">
        <v>14</v>
      </c>
      <c r="U1" s="2" t="s">
        <v>17</v>
      </c>
      <c r="V1" s="2" t="s">
        <v>18</v>
      </c>
      <c r="W1" s="2" t="s">
        <v>18</v>
      </c>
    </row>
    <row r="2" spans="1:25" x14ac:dyDescent="0.45">
      <c r="A2" t="s">
        <v>2</v>
      </c>
      <c r="B2" t="s">
        <v>3</v>
      </c>
      <c r="C2" t="s">
        <v>4</v>
      </c>
      <c r="D2" s="1" t="s">
        <v>6</v>
      </c>
      <c r="E2" s="1" t="s">
        <v>7</v>
      </c>
      <c r="G2" t="s">
        <v>2</v>
      </c>
      <c r="H2" t="s">
        <v>3</v>
      </c>
      <c r="I2" t="s">
        <v>4</v>
      </c>
      <c r="J2" s="1" t="s">
        <v>6</v>
      </c>
      <c r="K2" s="1" t="s">
        <v>7</v>
      </c>
      <c r="M2" t="s">
        <v>2</v>
      </c>
      <c r="N2" s="1" t="s">
        <v>6</v>
      </c>
      <c r="O2" s="1" t="s">
        <v>7</v>
      </c>
      <c r="P2" s="1" t="s">
        <v>6</v>
      </c>
      <c r="Q2" t="s">
        <v>13</v>
      </c>
      <c r="S2" t="s">
        <v>2</v>
      </c>
      <c r="T2" s="3" t="s">
        <v>5</v>
      </c>
      <c r="U2" s="3" t="s">
        <v>13</v>
      </c>
      <c r="V2" s="3" t="s">
        <v>5</v>
      </c>
      <c r="W2" s="3" t="s">
        <v>13</v>
      </c>
      <c r="Y2" s="3"/>
    </row>
    <row r="3" spans="1:25" x14ac:dyDescent="0.45">
      <c r="A3">
        <v>0</v>
      </c>
      <c r="B3">
        <v>21945464</v>
      </c>
      <c r="C3">
        <f t="shared" ref="C3:C9" si="0">B3/$B$3</f>
        <v>1</v>
      </c>
      <c r="D3">
        <f>-LN(C3)</f>
        <v>0</v>
      </c>
      <c r="E3">
        <f>(1-C3)*100</f>
        <v>0</v>
      </c>
      <c r="G3">
        <v>0</v>
      </c>
      <c r="H3">
        <v>21668160</v>
      </c>
      <c r="I3">
        <f t="shared" ref="I3:I9" si="1">H3/$H$3</f>
        <v>1</v>
      </c>
      <c r="J3">
        <f t="shared" ref="J3:J9" si="2">-LN(I3)</f>
        <v>0</v>
      </c>
      <c r="K3">
        <f t="shared" ref="K3:K9" si="3">(1-I3)*100</f>
        <v>0</v>
      </c>
      <c r="M3">
        <v>0</v>
      </c>
      <c r="N3">
        <f>AVERAGE(D3,J3)</f>
        <v>0</v>
      </c>
      <c r="O3">
        <f>AVERAGE(E3,K3)</f>
        <v>0</v>
      </c>
      <c r="P3">
        <f>_xlfn.STDEV.P(D3,J3)</f>
        <v>0</v>
      </c>
      <c r="Q3">
        <f>_xlfn.STDEV.P(K3,P3)</f>
        <v>0</v>
      </c>
      <c r="S3">
        <v>0</v>
      </c>
      <c r="T3" s="3">
        <v>0</v>
      </c>
      <c r="U3" s="3">
        <v>0</v>
      </c>
      <c r="V3" s="3">
        <v>0</v>
      </c>
      <c r="W3" s="3">
        <v>0</v>
      </c>
    </row>
    <row r="4" spans="1:25" x14ac:dyDescent="0.45">
      <c r="A4">
        <v>10</v>
      </c>
      <c r="B4">
        <v>20227064</v>
      </c>
      <c r="C4">
        <f t="shared" si="0"/>
        <v>0.92169680258298481</v>
      </c>
      <c r="D4">
        <f t="shared" ref="D4:D9" si="4">-LN(C4)</f>
        <v>8.1538957031624712E-2</v>
      </c>
      <c r="E4">
        <f t="shared" ref="E4:E9" si="5">(1-C4)*100</f>
        <v>7.8303197417015191</v>
      </c>
      <c r="G4">
        <v>10</v>
      </c>
      <c r="H4">
        <v>20330236</v>
      </c>
      <c r="I4">
        <f t="shared" si="1"/>
        <v>0.93825391726847129</v>
      </c>
      <c r="J4">
        <f t="shared" si="2"/>
        <v>6.3734665896083453E-2</v>
      </c>
      <c r="K4">
        <f t="shared" si="3"/>
        <v>6.1746082731528702</v>
      </c>
      <c r="M4">
        <v>10</v>
      </c>
      <c r="N4">
        <f t="shared" ref="N4:N9" si="6">AVERAGE(D4,J4)</f>
        <v>7.263681146385409E-2</v>
      </c>
      <c r="O4">
        <f t="shared" ref="O4:O9" si="7">AVERAGE(E4,K4)</f>
        <v>7.0024640074271947</v>
      </c>
      <c r="P4">
        <f t="shared" ref="P4:P9" si="8">_xlfn.STDEV.P(D4,J4)</f>
        <v>8.9021455677706085E-3</v>
      </c>
      <c r="Q4">
        <f t="shared" ref="Q4:Q9" si="9">_xlfn.STDEV.P(K4,P4)</f>
        <v>3.0828530637925495</v>
      </c>
      <c r="S4">
        <v>10</v>
      </c>
      <c r="T4" s="3">
        <v>1.8524810687169661E-2</v>
      </c>
      <c r="U4" s="3">
        <v>1.8352913254979897</v>
      </c>
      <c r="V4" s="3">
        <v>1.6693313210627211E-3</v>
      </c>
      <c r="W4" s="3">
        <v>0.16386927059700573</v>
      </c>
    </row>
    <row r="5" spans="1:25" x14ac:dyDescent="0.45">
      <c r="A5">
        <v>20</v>
      </c>
      <c r="B5">
        <v>20045140</v>
      </c>
      <c r="C5">
        <f t="shared" si="0"/>
        <v>0.91340698013949484</v>
      </c>
      <c r="D5">
        <f t="shared" si="4"/>
        <v>9.0573736329745025E-2</v>
      </c>
      <c r="E5">
        <f t="shared" si="5"/>
        <v>8.6593019860505152</v>
      </c>
      <c r="G5">
        <v>20</v>
      </c>
      <c r="H5">
        <v>19989886</v>
      </c>
      <c r="I5">
        <f t="shared" si="1"/>
        <v>0.92254653833089661</v>
      </c>
      <c r="J5">
        <f t="shared" si="2"/>
        <v>8.0617456284742664E-2</v>
      </c>
      <c r="K5">
        <f t="shared" si="3"/>
        <v>7.7453461669103385</v>
      </c>
      <c r="M5">
        <v>20</v>
      </c>
      <c r="N5">
        <f t="shared" si="6"/>
        <v>8.5595596307243837E-2</v>
      </c>
      <c r="O5">
        <f t="shared" si="7"/>
        <v>8.2023240764804264</v>
      </c>
      <c r="P5">
        <f t="shared" si="8"/>
        <v>4.9781400225011804E-3</v>
      </c>
      <c r="Q5">
        <f t="shared" si="9"/>
        <v>3.8701840134439185</v>
      </c>
      <c r="S5">
        <v>20</v>
      </c>
      <c r="T5" s="3">
        <v>3.5467965316946223E-2</v>
      </c>
      <c r="U5" s="3">
        <v>3.484608087064156</v>
      </c>
      <c r="V5" s="3">
        <v>7.4383228364911444E-4</v>
      </c>
      <c r="W5" s="3">
        <v>7.1791251133512812E-2</v>
      </c>
    </row>
    <row r="6" spans="1:25" x14ac:dyDescent="0.45">
      <c r="A6">
        <v>30</v>
      </c>
      <c r="B6">
        <v>19900140</v>
      </c>
      <c r="C6">
        <f t="shared" si="0"/>
        <v>0.90679969218240275</v>
      </c>
      <c r="D6">
        <f t="shared" si="4"/>
        <v>9.7833699803603763E-2</v>
      </c>
      <c r="E6">
        <f t="shared" si="5"/>
        <v>9.3200307817597245</v>
      </c>
      <c r="G6">
        <v>30</v>
      </c>
      <c r="H6">
        <v>19588489</v>
      </c>
      <c r="I6">
        <f t="shared" si="1"/>
        <v>0.90402179972826491</v>
      </c>
      <c r="J6">
        <f t="shared" si="2"/>
        <v>0.10090180413706044</v>
      </c>
      <c r="K6">
        <f t="shared" si="3"/>
        <v>9.5978200271735084</v>
      </c>
      <c r="M6">
        <v>30</v>
      </c>
      <c r="N6">
        <f t="shared" si="6"/>
        <v>9.9367751970332097E-2</v>
      </c>
      <c r="O6">
        <f t="shared" si="7"/>
        <v>9.4589254044666156</v>
      </c>
      <c r="P6">
        <f t="shared" si="8"/>
        <v>1.5340521667283405E-3</v>
      </c>
      <c r="Q6">
        <f t="shared" si="9"/>
        <v>4.7981429875033896</v>
      </c>
      <c r="S6">
        <v>30</v>
      </c>
      <c r="T6" s="3">
        <v>4.8550931040012145E-2</v>
      </c>
      <c r="U6" s="3">
        <v>4.7371733335542956</v>
      </c>
      <c r="V6" s="3">
        <v>6.3895690222019741E-3</v>
      </c>
      <c r="W6" s="3">
        <v>0.60868012281279094</v>
      </c>
    </row>
    <row r="7" spans="1:25" x14ac:dyDescent="0.45">
      <c r="A7">
        <v>40</v>
      </c>
      <c r="B7">
        <v>19439708</v>
      </c>
      <c r="C7">
        <f t="shared" si="0"/>
        <v>0.88581895557095536</v>
      </c>
      <c r="D7">
        <f t="shared" si="4"/>
        <v>0.12124268834183183</v>
      </c>
      <c r="E7">
        <f t="shared" si="5"/>
        <v>11.418104442904465</v>
      </c>
      <c r="G7">
        <v>40</v>
      </c>
      <c r="H7">
        <v>19343941</v>
      </c>
      <c r="I7">
        <f t="shared" si="1"/>
        <v>0.8927357468285263</v>
      </c>
      <c r="J7">
        <f t="shared" si="2"/>
        <v>0.11346465810293536</v>
      </c>
      <c r="K7">
        <f t="shared" si="3"/>
        <v>10.72642531714737</v>
      </c>
      <c r="M7">
        <v>40</v>
      </c>
      <c r="N7">
        <f t="shared" si="6"/>
        <v>0.1173536732223836</v>
      </c>
      <c r="O7">
        <f t="shared" si="7"/>
        <v>11.072264880025918</v>
      </c>
      <c r="P7">
        <f t="shared" si="8"/>
        <v>3.8890151194482317E-3</v>
      </c>
      <c r="Q7">
        <f t="shared" si="9"/>
        <v>5.3612681510139613</v>
      </c>
      <c r="S7">
        <v>40</v>
      </c>
      <c r="T7" s="3">
        <v>9.3739657461194614E-2</v>
      </c>
      <c r="U7" s="3">
        <v>8.8978521769880921</v>
      </c>
      <c r="V7" s="3">
        <v>3.3194974224743851E-2</v>
      </c>
      <c r="W7" s="3">
        <v>3.0230231675911456</v>
      </c>
    </row>
    <row r="8" spans="1:25" x14ac:dyDescent="0.45">
      <c r="A8">
        <v>50</v>
      </c>
      <c r="B8">
        <v>19241014</v>
      </c>
      <c r="C8">
        <f t="shared" si="0"/>
        <v>0.87676496609960031</v>
      </c>
      <c r="D8">
        <f t="shared" si="4"/>
        <v>0.13151632013365874</v>
      </c>
      <c r="E8">
        <f t="shared" si="5"/>
        <v>12.323503390039969</v>
      </c>
      <c r="G8">
        <v>50</v>
      </c>
      <c r="H8">
        <v>18778511</v>
      </c>
      <c r="I8">
        <f t="shared" si="1"/>
        <v>0.86664077614342894</v>
      </c>
      <c r="J8">
        <f t="shared" si="2"/>
        <v>0.14313071776755953</v>
      </c>
      <c r="K8">
        <f t="shared" si="3"/>
        <v>13.335922385657106</v>
      </c>
      <c r="M8">
        <v>50</v>
      </c>
      <c r="N8">
        <f t="shared" si="6"/>
        <v>0.13732351895060912</v>
      </c>
      <c r="O8">
        <f t="shared" si="7"/>
        <v>12.829712887848537</v>
      </c>
      <c r="P8">
        <f t="shared" si="8"/>
        <v>5.8071988169503957E-3</v>
      </c>
      <c r="Q8">
        <f t="shared" si="9"/>
        <v>6.6650575934200766</v>
      </c>
      <c r="S8">
        <v>50</v>
      </c>
      <c r="T8" s="3">
        <v>9.9209205549396245E-2</v>
      </c>
      <c r="U8" s="3">
        <v>9.3975213095021886</v>
      </c>
      <c r="V8" s="3">
        <v>3.2270147049955761E-2</v>
      </c>
      <c r="W8" s="3">
        <v>2.92274083673143</v>
      </c>
    </row>
    <row r="9" spans="1:25" x14ac:dyDescent="0.45">
      <c r="A9">
        <v>60</v>
      </c>
      <c r="B9">
        <v>19127658</v>
      </c>
      <c r="C9">
        <f t="shared" si="0"/>
        <v>0.87159961621226145</v>
      </c>
      <c r="D9">
        <f t="shared" si="4"/>
        <v>0.13742511623730674</v>
      </c>
      <c r="E9">
        <f t="shared" si="5"/>
        <v>12.840038378773855</v>
      </c>
      <c r="G9">
        <v>60</v>
      </c>
      <c r="H9">
        <v>18780867</v>
      </c>
      <c r="I9">
        <f t="shared" si="1"/>
        <v>0.86674950711089449</v>
      </c>
      <c r="J9">
        <f t="shared" si="2"/>
        <v>0.1430052630806854</v>
      </c>
      <c r="K9">
        <f t="shared" si="3"/>
        <v>13.325049288910551</v>
      </c>
      <c r="M9">
        <v>60</v>
      </c>
      <c r="N9">
        <f t="shared" si="6"/>
        <v>0.14021518965899607</v>
      </c>
      <c r="O9">
        <f t="shared" si="7"/>
        <v>13.082543833842202</v>
      </c>
      <c r="P9">
        <f t="shared" si="8"/>
        <v>2.7900734216893264E-3</v>
      </c>
      <c r="Q9">
        <f t="shared" si="9"/>
        <v>6.6611296077444306</v>
      </c>
      <c r="S9">
        <v>60</v>
      </c>
      <c r="T9" s="3">
        <v>0.10949972730448695</v>
      </c>
      <c r="U9" s="3">
        <v>10.340011343608829</v>
      </c>
      <c r="V9" s="3">
        <v>2.6615609549280404E-2</v>
      </c>
      <c r="W9" s="3">
        <v>2.3857919192947041</v>
      </c>
    </row>
    <row r="11" spans="1:25" x14ac:dyDescent="0.45">
      <c r="J11" s="3"/>
      <c r="T11" s="3"/>
    </row>
    <row r="12" spans="1:25" x14ac:dyDescent="0.45">
      <c r="A12" t="s">
        <v>19</v>
      </c>
      <c r="J12" s="3"/>
      <c r="T12" s="3"/>
    </row>
    <row r="13" spans="1:25" x14ac:dyDescent="0.45">
      <c r="B13" t="s">
        <v>13</v>
      </c>
      <c r="C13" t="s">
        <v>16</v>
      </c>
      <c r="D13" s="1" t="s">
        <v>20</v>
      </c>
      <c r="E13" t="s">
        <v>8</v>
      </c>
      <c r="J13" s="3"/>
      <c r="T13" s="3"/>
      <c r="U13" s="3"/>
      <c r="V13" s="3"/>
      <c r="W13" s="3"/>
      <c r="X13" s="3"/>
    </row>
    <row r="14" spans="1:25" x14ac:dyDescent="0.45">
      <c r="A14">
        <v>0</v>
      </c>
      <c r="B14">
        <f>O3-U3</f>
        <v>0</v>
      </c>
      <c r="C14">
        <f>SQRT(Q3^2 + W3^2)</f>
        <v>0</v>
      </c>
      <c r="D14">
        <f t="shared" ref="D14:D20" si="10">-LN(-B14/100+1)</f>
        <v>0</v>
      </c>
      <c r="E14">
        <f>SQRT(P3^2+V3^2)</f>
        <v>0</v>
      </c>
      <c r="J14" s="3"/>
      <c r="T14" s="3"/>
      <c r="U14" s="3"/>
      <c r="V14" s="3"/>
      <c r="W14" s="3"/>
      <c r="X14" s="3"/>
    </row>
    <row r="15" spans="1:25" x14ac:dyDescent="0.45">
      <c r="A15">
        <v>10</v>
      </c>
      <c r="B15">
        <f t="shared" ref="B15:B20" si="11">O4-U4</f>
        <v>5.1671726819292054</v>
      </c>
      <c r="C15">
        <f t="shared" ref="C15:C20" si="12">SQRT(Q4^2 + W4^2)</f>
        <v>3.0872052330191955</v>
      </c>
      <c r="D15">
        <f t="shared" si="10"/>
        <v>5.3054556941617446E-2</v>
      </c>
      <c r="E15">
        <f t="shared" ref="E15:E20" si="13">SQRT(P4^2+V4^2)</f>
        <v>9.0573099079836565E-3</v>
      </c>
      <c r="J15" s="3"/>
      <c r="T15" s="3"/>
      <c r="U15" s="3"/>
      <c r="V15" s="3"/>
      <c r="W15" s="3"/>
      <c r="X15" s="3"/>
    </row>
    <row r="16" spans="1:25" x14ac:dyDescent="0.45">
      <c r="A16">
        <v>20</v>
      </c>
      <c r="B16">
        <f t="shared" si="11"/>
        <v>4.7177159894162699</v>
      </c>
      <c r="C16">
        <f t="shared" si="12"/>
        <v>3.8708498138853424</v>
      </c>
      <c r="D16">
        <f t="shared" si="10"/>
        <v>4.8326289664718892E-2</v>
      </c>
      <c r="E16">
        <f t="shared" si="13"/>
        <v>5.0334048664722681E-3</v>
      </c>
      <c r="T16" s="3"/>
      <c r="U16" s="3"/>
      <c r="V16" s="3"/>
      <c r="W16" s="3"/>
      <c r="X16" s="3"/>
    </row>
    <row r="17" spans="1:24" x14ac:dyDescent="0.45">
      <c r="A17">
        <v>30</v>
      </c>
      <c r="B17">
        <f t="shared" si="11"/>
        <v>4.72175207091232</v>
      </c>
      <c r="C17">
        <f t="shared" si="12"/>
        <v>4.8365966981375808</v>
      </c>
      <c r="D17">
        <f t="shared" si="10"/>
        <v>4.8368649763691873E-2</v>
      </c>
      <c r="E17">
        <f t="shared" si="13"/>
        <v>6.571142087927106E-3</v>
      </c>
      <c r="T17" s="3"/>
      <c r="U17" s="3"/>
      <c r="V17" s="3"/>
      <c r="W17" s="3"/>
      <c r="X17" s="3"/>
    </row>
    <row r="18" spans="1:24" x14ac:dyDescent="0.45">
      <c r="A18">
        <v>40</v>
      </c>
      <c r="B18">
        <f t="shared" si="11"/>
        <v>2.1744127030378255</v>
      </c>
      <c r="C18">
        <f t="shared" si="12"/>
        <v>6.154824551428697</v>
      </c>
      <c r="D18">
        <f t="shared" si="10"/>
        <v>2.1984014362872509E-2</v>
      </c>
      <c r="E18">
        <f t="shared" si="13"/>
        <v>3.3422009999111449E-2</v>
      </c>
      <c r="T18" s="3"/>
      <c r="U18" s="3"/>
      <c r="V18" s="3"/>
      <c r="W18" s="3"/>
      <c r="X18" s="3"/>
    </row>
    <row r="19" spans="1:24" x14ac:dyDescent="0.45">
      <c r="A19">
        <v>50</v>
      </c>
      <c r="B19">
        <f t="shared" si="11"/>
        <v>3.4321915783463481</v>
      </c>
      <c r="C19">
        <f t="shared" si="12"/>
        <v>7.2777336254018099</v>
      </c>
      <c r="D19">
        <f t="shared" si="10"/>
        <v>3.4924746461110927E-2</v>
      </c>
      <c r="E19">
        <f t="shared" si="13"/>
        <v>3.2788503301086472E-2</v>
      </c>
      <c r="T19" s="3"/>
      <c r="U19" s="3"/>
      <c r="V19" s="3"/>
      <c r="W19" s="3"/>
      <c r="X19" s="3"/>
    </row>
    <row r="20" spans="1:24" x14ac:dyDescent="0.45">
      <c r="A20">
        <v>60</v>
      </c>
      <c r="B20">
        <f t="shared" si="11"/>
        <v>2.7425324902333728</v>
      </c>
      <c r="C20">
        <f t="shared" si="12"/>
        <v>7.0754965008359223</v>
      </c>
      <c r="D20">
        <f t="shared" si="10"/>
        <v>2.7808419704667176E-2</v>
      </c>
      <c r="E20">
        <f t="shared" si="13"/>
        <v>2.6761449538060592E-2</v>
      </c>
      <c r="T20" s="3"/>
      <c r="U20" s="3"/>
      <c r="V20" s="3"/>
      <c r="W20" s="3"/>
      <c r="X20" s="3"/>
    </row>
    <row r="21" spans="1:24" x14ac:dyDescent="0.45">
      <c r="T21" s="3"/>
      <c r="U21" s="3"/>
      <c r="V21" s="3"/>
      <c r="W21" s="3"/>
      <c r="X21" s="3"/>
    </row>
    <row r="24" spans="1:24" x14ac:dyDescent="0.45">
      <c r="A24" t="s">
        <v>21</v>
      </c>
    </row>
    <row r="25" spans="1:24" ht="17.5" thickBot="1" x14ac:dyDescent="0.5"/>
    <row r="26" spans="1:24" x14ac:dyDescent="0.45">
      <c r="A26" s="6" t="s">
        <v>22</v>
      </c>
      <c r="B26" s="6"/>
    </row>
    <row r="27" spans="1:24" x14ac:dyDescent="0.45">
      <c r="A27" t="s">
        <v>23</v>
      </c>
      <c r="B27">
        <v>0.76048306440371849</v>
      </c>
    </row>
    <row r="28" spans="1:24" x14ac:dyDescent="0.45">
      <c r="A28" t="s">
        <v>24</v>
      </c>
      <c r="B28">
        <v>0.57833449124487024</v>
      </c>
    </row>
    <row r="29" spans="1:24" x14ac:dyDescent="0.45">
      <c r="A29" t="s">
        <v>25</v>
      </c>
      <c r="B29">
        <v>0.37833449124487029</v>
      </c>
    </row>
    <row r="30" spans="1:24" x14ac:dyDescent="0.45">
      <c r="A30" t="s">
        <v>26</v>
      </c>
      <c r="B30">
        <v>2.8990876302735492E-2</v>
      </c>
    </row>
    <row r="31" spans="1:24" ht="17.5" thickBot="1" x14ac:dyDescent="0.5">
      <c r="A31" s="4" t="s">
        <v>27</v>
      </c>
      <c r="B31" s="4">
        <v>6</v>
      </c>
    </row>
    <row r="32" spans="1:24" x14ac:dyDescent="0.45">
      <c r="J32" t="s">
        <v>50</v>
      </c>
      <c r="M32">
        <f>0.2/100*1000</f>
        <v>2</v>
      </c>
    </row>
    <row r="33" spans="1:13" ht="17.5" thickBot="1" x14ac:dyDescent="0.5">
      <c r="A33" t="s">
        <v>28</v>
      </c>
      <c r="J33" t="s">
        <v>51</v>
      </c>
      <c r="M33">
        <v>1</v>
      </c>
    </row>
    <row r="34" spans="1:13" x14ac:dyDescent="0.45">
      <c r="A34" s="5"/>
      <c r="B34" s="5" t="s">
        <v>33</v>
      </c>
      <c r="C34" s="5" t="s">
        <v>34</v>
      </c>
      <c r="D34" s="5" t="s">
        <v>35</v>
      </c>
      <c r="E34" s="5" t="s">
        <v>36</v>
      </c>
      <c r="F34" s="5" t="s">
        <v>37</v>
      </c>
    </row>
    <row r="35" spans="1:13" x14ac:dyDescent="0.45">
      <c r="A35" t="s">
        <v>29</v>
      </c>
      <c r="B35">
        <v>1</v>
      </c>
      <c r="C35">
        <v>5.7637310303405697E-3</v>
      </c>
      <c r="D35">
        <v>5.7637310303405697E-3</v>
      </c>
      <c r="E35">
        <v>6.8577400716538284</v>
      </c>
      <c r="F35">
        <v>5.8877858690902167E-2</v>
      </c>
    </row>
    <row r="36" spans="1:13" x14ac:dyDescent="0.45">
      <c r="A36" t="s">
        <v>30</v>
      </c>
      <c r="B36">
        <v>5</v>
      </c>
      <c r="C36">
        <v>4.2023545440025515E-3</v>
      </c>
      <c r="D36">
        <v>8.4047090880051028E-4</v>
      </c>
    </row>
    <row r="37" spans="1:13" ht="17.5" thickBot="1" x14ac:dyDescent="0.5">
      <c r="A37" s="4" t="s">
        <v>31</v>
      </c>
      <c r="B37" s="4">
        <v>6</v>
      </c>
      <c r="C37" s="4">
        <v>9.9660855743431212E-3</v>
      </c>
      <c r="D37" s="4"/>
      <c r="E37" s="4"/>
      <c r="F37" s="4"/>
    </row>
    <row r="38" spans="1:13" ht="17.5" thickBot="1" x14ac:dyDescent="0.5">
      <c r="J38" t="s">
        <v>52</v>
      </c>
    </row>
    <row r="39" spans="1:13" x14ac:dyDescent="0.45">
      <c r="A39" s="5"/>
      <c r="B39" s="5" t="s">
        <v>38</v>
      </c>
      <c r="C39" s="5" t="s">
        <v>26</v>
      </c>
      <c r="D39" s="5" t="s">
        <v>39</v>
      </c>
      <c r="E39" s="5" t="s">
        <v>40</v>
      </c>
      <c r="F39" s="5" t="s">
        <v>41</v>
      </c>
      <c r="G39" s="5" t="s">
        <v>42</v>
      </c>
      <c r="H39" s="5" t="s">
        <v>43</v>
      </c>
      <c r="I39" s="5" t="s">
        <v>44</v>
      </c>
      <c r="J39" s="1" t="s">
        <v>53</v>
      </c>
      <c r="K39">
        <f>($B$41*$M$33)/$M$32</f>
        <v>3.9792494150943863E-4</v>
      </c>
    </row>
    <row r="40" spans="1:13" x14ac:dyDescent="0.45">
      <c r="A40" t="s">
        <v>32</v>
      </c>
      <c r="B40">
        <v>0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s">
        <v>54</v>
      </c>
      <c r="K40">
        <f>($C$41*$M$33)/$M$32</f>
        <v>1.5195348015719203E-4</v>
      </c>
    </row>
    <row r="41" spans="1:13" ht="17.5" thickBot="1" x14ac:dyDescent="0.5">
      <c r="A41" s="4">
        <v>0</v>
      </c>
      <c r="B41" s="4">
        <v>7.9584988301887726E-4</v>
      </c>
      <c r="C41" s="4">
        <v>3.0390696031438406E-4</v>
      </c>
      <c r="D41" s="4">
        <v>2.6187287128784109</v>
      </c>
      <c r="E41" s="4">
        <v>4.7170063803186439E-2</v>
      </c>
      <c r="F41" s="4">
        <v>1.4632171111275097E-5</v>
      </c>
      <c r="G41" s="4">
        <v>1.5770675949264793E-3</v>
      </c>
      <c r="H41" s="4">
        <v>1.4632171111275097E-5</v>
      </c>
      <c r="I41" s="4">
        <v>1.5770675949264793E-3</v>
      </c>
    </row>
    <row r="45" spans="1:13" x14ac:dyDescent="0.45">
      <c r="A45" t="s">
        <v>45</v>
      </c>
      <c r="F45" t="s">
        <v>48</v>
      </c>
    </row>
    <row r="46" spans="1:13" ht="17.5" thickBot="1" x14ac:dyDescent="0.5"/>
    <row r="47" spans="1:13" x14ac:dyDescent="0.45">
      <c r="A47" s="5" t="s">
        <v>27</v>
      </c>
      <c r="B47" s="5" t="s">
        <v>46</v>
      </c>
      <c r="C47" s="5" t="s">
        <v>30</v>
      </c>
      <c r="D47" s="5" t="s">
        <v>47</v>
      </c>
      <c r="F47" s="5" t="s">
        <v>49</v>
      </c>
      <c r="G47" s="5">
        <v>0</v>
      </c>
    </row>
    <row r="48" spans="1:13" x14ac:dyDescent="0.45">
      <c r="A48">
        <v>1</v>
      </c>
      <c r="B48">
        <v>7.9584988301887732E-3</v>
      </c>
      <c r="C48">
        <v>4.5096058111428673E-2</v>
      </c>
      <c r="D48">
        <v>1.7039932166426213</v>
      </c>
      <c r="F48">
        <v>8.3333333333333339</v>
      </c>
      <c r="G48">
        <v>2.1984014362872509E-2</v>
      </c>
    </row>
    <row r="49" spans="1:7" x14ac:dyDescent="0.45">
      <c r="A49">
        <v>2</v>
      </c>
      <c r="B49">
        <v>1.5916997660377546E-2</v>
      </c>
      <c r="C49">
        <v>3.2409292004341346E-2</v>
      </c>
      <c r="D49">
        <v>1.2246128829072067</v>
      </c>
      <c r="F49">
        <v>25</v>
      </c>
      <c r="G49">
        <v>2.7808419704667176E-2</v>
      </c>
    </row>
    <row r="50" spans="1:7" x14ac:dyDescent="0.45">
      <c r="A50">
        <v>3</v>
      </c>
      <c r="B50">
        <v>2.3875496490566316E-2</v>
      </c>
      <c r="C50">
        <v>2.4493153273125557E-2</v>
      </c>
      <c r="D50">
        <v>0.92549479443341387</v>
      </c>
      <c r="F50">
        <v>41.666666666666671</v>
      </c>
      <c r="G50">
        <v>3.4924746461110927E-2</v>
      </c>
    </row>
    <row r="51" spans="1:7" x14ac:dyDescent="0.45">
      <c r="A51">
        <v>4</v>
      </c>
      <c r="B51">
        <v>3.1833995320755093E-2</v>
      </c>
      <c r="C51">
        <v>-9.8499809578825835E-3</v>
      </c>
      <c r="D51">
        <v>-0.37218997489355443</v>
      </c>
      <c r="F51">
        <v>58.333333333333336</v>
      </c>
      <c r="G51">
        <v>4.8326289664718892E-2</v>
      </c>
    </row>
    <row r="52" spans="1:7" x14ac:dyDescent="0.45">
      <c r="A52">
        <v>5</v>
      </c>
      <c r="B52">
        <v>3.9792494150943866E-2</v>
      </c>
      <c r="C52">
        <v>-4.8677476898329394E-3</v>
      </c>
      <c r="D52">
        <v>-0.18393201958600944</v>
      </c>
      <c r="F52">
        <v>75</v>
      </c>
      <c r="G52">
        <v>4.8368649763691873E-2</v>
      </c>
    </row>
    <row r="53" spans="1:7" ht="17.5" thickBot="1" x14ac:dyDescent="0.5">
      <c r="A53" s="4">
        <v>6</v>
      </c>
      <c r="B53" s="4">
        <v>4.7750992981132633E-2</v>
      </c>
      <c r="C53" s="4">
        <v>-1.9942573276465456E-2</v>
      </c>
      <c r="D53" s="4">
        <v>-0.75354722804216689</v>
      </c>
      <c r="F53" s="4">
        <v>91.666666666666671</v>
      </c>
      <c r="G53" s="4">
        <v>5.3054556941617446E-2</v>
      </c>
    </row>
  </sheetData>
  <sortState xmlns:xlrd2="http://schemas.microsoft.com/office/spreadsheetml/2017/richdata2" ref="G48:G53">
    <sortCondition ref="G48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안용상</dc:creator>
  <cp:lastModifiedBy>안용상</cp:lastModifiedBy>
  <dcterms:created xsi:type="dcterms:W3CDTF">2015-06-05T18:17:20Z</dcterms:created>
  <dcterms:modified xsi:type="dcterms:W3CDTF">2023-07-07T08:37:58Z</dcterms:modified>
</cp:coreProperties>
</file>