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\Desktop\Data Science\Projects\"/>
    </mc:Choice>
  </mc:AlternateContent>
  <bookViews>
    <workbookView xWindow="0" yWindow="0" windowWidth="16956" windowHeight="11508" activeTab="2"/>
  </bookViews>
  <sheets>
    <sheet name="Data" sheetId="1" r:id="rId1"/>
    <sheet name="Gas Costs (Camaro)" sheetId="4" r:id="rId2"/>
    <sheet name="Gas Costs (Corolla)" sheetId="7" r:id="rId3"/>
    <sheet name="Actual Performance" sheetId="5" r:id="rId4"/>
    <sheet name="Conversion Rates" sheetId="2" r:id="rId5"/>
    <sheet name="L per 100 k to MPG" sheetId="6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9" i="4" l="1"/>
  <c r="H39" i="7"/>
  <c r="H40" i="7" s="1"/>
  <c r="I39" i="4"/>
  <c r="C28" i="7"/>
  <c r="C28" i="4"/>
  <c r="I21" i="4"/>
  <c r="I22" i="7"/>
  <c r="D21" i="7"/>
  <c r="I21" i="7" s="1"/>
  <c r="E12" i="7"/>
  <c r="M16" i="7" s="1"/>
  <c r="N16" i="7" s="1"/>
  <c r="D12" i="7"/>
  <c r="C12" i="7"/>
  <c r="I8" i="7" s="1"/>
  <c r="J8" i="7" s="1"/>
  <c r="R4" i="7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4" i="6"/>
  <c r="B10" i="6"/>
  <c r="H42" i="7" l="1"/>
  <c r="K42" i="7" s="1"/>
  <c r="I40" i="4"/>
  <c r="I42" i="4" s="1"/>
  <c r="L42" i="4" s="1"/>
  <c r="J21" i="7"/>
  <c r="K21" i="7" s="1"/>
  <c r="M6" i="7"/>
  <c r="N6" i="7" s="1"/>
  <c r="M10" i="7"/>
  <c r="N10" i="7" s="1"/>
  <c r="M4" i="7"/>
  <c r="N4" i="7" s="1"/>
  <c r="M11" i="7"/>
  <c r="N11" i="7" s="1"/>
  <c r="J22" i="7"/>
  <c r="K22" i="7" s="1"/>
  <c r="E24" i="7"/>
  <c r="M5" i="7"/>
  <c r="N5" i="7" s="1"/>
  <c r="M7" i="7"/>
  <c r="N7" i="7" s="1"/>
  <c r="M12" i="7"/>
  <c r="N12" i="7" s="1"/>
  <c r="M8" i="7"/>
  <c r="N8" i="7" s="1"/>
  <c r="M13" i="7"/>
  <c r="N13" i="7" s="1"/>
  <c r="M9" i="7"/>
  <c r="N9" i="7" s="1"/>
  <c r="I13" i="7"/>
  <c r="J13" i="7" s="1"/>
  <c r="I10" i="7"/>
  <c r="J10" i="7" s="1"/>
  <c r="I16" i="7"/>
  <c r="J16" i="7" s="1"/>
  <c r="J20" i="7"/>
  <c r="K20" i="7" s="1"/>
  <c r="Q8" i="7"/>
  <c r="Q11" i="7" s="1"/>
  <c r="Q14" i="7" s="1"/>
  <c r="D24" i="7"/>
  <c r="I15" i="7"/>
  <c r="J15" i="7" s="1"/>
  <c r="I17" i="7"/>
  <c r="J17" i="7" s="1"/>
  <c r="M15" i="7"/>
  <c r="N15" i="7" s="1"/>
  <c r="M17" i="7"/>
  <c r="N17" i="7" s="1"/>
  <c r="I5" i="7"/>
  <c r="J5" i="7" s="1"/>
  <c r="I7" i="7"/>
  <c r="J7" i="7" s="1"/>
  <c r="I9" i="7"/>
  <c r="J9" i="7" s="1"/>
  <c r="I11" i="7"/>
  <c r="J11" i="7" s="1"/>
  <c r="I12" i="7"/>
  <c r="J12" i="7" s="1"/>
  <c r="I14" i="7"/>
  <c r="J14" i="7" s="1"/>
  <c r="I4" i="7"/>
  <c r="J4" i="7" s="1"/>
  <c r="M14" i="7"/>
  <c r="N14" i="7" s="1"/>
  <c r="C24" i="7"/>
  <c r="I6" i="7"/>
  <c r="J6" i="7" s="1"/>
  <c r="B4" i="1"/>
  <c r="R4" i="4" l="1"/>
  <c r="I22" i="4"/>
  <c r="I20" i="4"/>
  <c r="D21" i="4"/>
  <c r="E12" i="4"/>
  <c r="D12" i="4"/>
  <c r="C12" i="4"/>
  <c r="D14" i="1"/>
  <c r="D4" i="1"/>
  <c r="D9" i="1"/>
  <c r="C24" i="4" l="1"/>
  <c r="I17" i="4"/>
  <c r="J17" i="4" s="1"/>
  <c r="E24" i="4"/>
  <c r="M17" i="4"/>
  <c r="N17" i="4" s="1"/>
  <c r="Q8" i="4"/>
  <c r="Q11" i="4" s="1"/>
  <c r="Q14" i="4" s="1"/>
  <c r="E9" i="5" s="1"/>
  <c r="J21" i="4"/>
  <c r="K21" i="4" s="1"/>
  <c r="M5" i="4"/>
  <c r="M11" i="4"/>
  <c r="M16" i="4"/>
  <c r="I12" i="4"/>
  <c r="M7" i="4"/>
  <c r="M12" i="4"/>
  <c r="I8" i="4"/>
  <c r="J22" i="4"/>
  <c r="K22" i="4" s="1"/>
  <c r="I16" i="4"/>
  <c r="M8" i="4"/>
  <c r="M13" i="4"/>
  <c r="D24" i="4"/>
  <c r="I4" i="4"/>
  <c r="M4" i="4"/>
  <c r="M9" i="4"/>
  <c r="M15" i="4"/>
  <c r="J20" i="4"/>
  <c r="K20" i="4" s="1"/>
  <c r="I5" i="4"/>
  <c r="I9" i="4"/>
  <c r="I13" i="4"/>
  <c r="I6" i="4"/>
  <c r="I10" i="4"/>
  <c r="I14" i="4"/>
  <c r="I7" i="4"/>
  <c r="I11" i="4"/>
  <c r="I15" i="4"/>
  <c r="M6" i="4"/>
  <c r="M10" i="4"/>
  <c r="M14" i="4"/>
  <c r="J11" i="4" l="1"/>
  <c r="J6" i="4"/>
  <c r="J12" i="4"/>
  <c r="N13" i="4"/>
  <c r="N10" i="4"/>
  <c r="N5" i="4"/>
  <c r="N6" i="4"/>
  <c r="N16" i="4"/>
  <c r="N11" i="4"/>
  <c r="N8" i="4"/>
  <c r="N15" i="4"/>
  <c r="N12" i="4"/>
  <c r="N7" i="4"/>
  <c r="N4" i="4"/>
  <c r="N14" i="4"/>
  <c r="N9" i="4"/>
  <c r="J16" i="4"/>
  <c r="J15" i="4"/>
  <c r="J5" i="4"/>
  <c r="J7" i="4"/>
  <c r="J14" i="4"/>
  <c r="J13" i="4"/>
  <c r="J8" i="4"/>
  <c r="J10" i="4"/>
  <c r="J9" i="4"/>
  <c r="J4" i="4"/>
</calcChain>
</file>

<file path=xl/sharedStrings.xml><?xml version="1.0" encoding="utf-8"?>
<sst xmlns="http://schemas.openxmlformats.org/spreadsheetml/2006/main" count="169" uniqueCount="71">
  <si>
    <t>mpg</t>
  </si>
  <si>
    <t>L</t>
  </si>
  <si>
    <t>km</t>
  </si>
  <si>
    <t>city</t>
  </si>
  <si>
    <t>combined</t>
  </si>
  <si>
    <t>hwy</t>
  </si>
  <si>
    <t>kpl</t>
  </si>
  <si>
    <t>Driving from Brampton home to Oakville home</t>
  </si>
  <si>
    <t>trips per week</t>
  </si>
  <si>
    <t>Total</t>
  </si>
  <si>
    <t>Litres used</t>
  </si>
  <si>
    <t>city driving</t>
  </si>
  <si>
    <t>hwy driving</t>
  </si>
  <si>
    <t>From Brampton home to Oceans</t>
  </si>
  <si>
    <t>Litres</t>
  </si>
  <si>
    <t>Cost</t>
  </si>
  <si>
    <t>Enter here</t>
  </si>
  <si>
    <t>1 mile =</t>
  </si>
  <si>
    <t>1 gallon =</t>
  </si>
  <si>
    <t>Conversion Rates</t>
  </si>
  <si>
    <t>What is the mpg for your car? (look it up)</t>
  </si>
  <si>
    <t>This is the kpl for your car</t>
  </si>
  <si>
    <t>How much do you drive in one week? (calculate)</t>
  </si>
  <si>
    <t>Step 1:</t>
  </si>
  <si>
    <t>Step 2:</t>
  </si>
  <si>
    <t>Step 3:</t>
  </si>
  <si>
    <t>What is the current gas rate?</t>
  </si>
  <si>
    <t>combined*</t>
  </si>
  <si>
    <t>assuming 50% of your driving distance is in the city and the other 50% is on the highway</t>
  </si>
  <si>
    <t xml:space="preserve">*the term "combined" appears to average out city and highway driving, </t>
  </si>
  <si>
    <t>which were not taken into account in these calculations.</t>
  </si>
  <si>
    <t>Many other factors are involved in mileage such as style of driving, speeds at which you were driving, and idling (during rush hour),</t>
  </si>
  <si>
    <t>What is the capacity of your gas tank?</t>
  </si>
  <si>
    <t>Gallons</t>
  </si>
  <si>
    <t>With a half tank:</t>
  </si>
  <si>
    <t>With a quarter tank:</t>
  </si>
  <si>
    <t>From Brampton home to work</t>
  </si>
  <si>
    <t>How many km did you drive after approximately one quarter tank?</t>
  </si>
  <si>
    <t>After a quarter tank has been consumed, check your odometer.</t>
  </si>
  <si>
    <t>Is it close to this number? ----------------&gt;</t>
  </si>
  <si>
    <t>Set your odometer to zero when your fuel gauge is at full, 3/4, or 1/2.</t>
  </si>
  <si>
    <t>Actual</t>
  </si>
  <si>
    <t>per L</t>
  </si>
  <si>
    <t xml:space="preserve">Begin here: enter data only in the blue cells. </t>
  </si>
  <si>
    <t>This is how much it costs to drive in the city</t>
  </si>
  <si>
    <t>This is how much it cost to drive on the highway</t>
  </si>
  <si>
    <t>distance (km)</t>
  </si>
  <si>
    <t xml:space="preserve">See the next sheet, "Actual Performance" </t>
  </si>
  <si>
    <t>to see how you're doing</t>
  </si>
  <si>
    <t xml:space="preserve">Based on combined mpg, with a full tank of gas  </t>
  </si>
  <si>
    <t>you should be able to drive</t>
  </si>
  <si>
    <t>KM</t>
  </si>
  <si>
    <t>MILES</t>
  </si>
  <si>
    <t>Gallon</t>
  </si>
  <si>
    <t>Litres per 100 km</t>
  </si>
  <si>
    <t>MPG</t>
  </si>
  <si>
    <t>Table</t>
  </si>
  <si>
    <t>L/100 KM</t>
  </si>
  <si>
    <t>&lt;--- goal</t>
  </si>
  <si>
    <t>&lt;---current</t>
  </si>
  <si>
    <t>45 km</t>
  </si>
  <si>
    <t>Average Speed</t>
  </si>
  <si>
    <t>Roughly, Camaro is using $1 of gas per 5 km while driving city</t>
  </si>
  <si>
    <t>Roughly, Corolla is using $1 of gas per 10 km while driving city</t>
  </si>
  <si>
    <t>1 mile</t>
  </si>
  <si>
    <t>=</t>
  </si>
  <si>
    <t>Doordash offer</t>
  </si>
  <si>
    <t>miles</t>
  </si>
  <si>
    <t>pay</t>
  </si>
  <si>
    <t>gas used</t>
  </si>
  <si>
    <t>net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</si>
</sst>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left"/>
    </xf>
    <xf numFmtId="0" fontId="2" fillId="3" borderId="1" xfId="0" applyFont="1" applyFill="1" applyBorder="1"/>
    <xf numFmtId="16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2" xfId="0" applyBorder="1"/>
    <xf numFmtId="0" fontId="0" fillId="0" borderId="4" xfId="0" applyBorder="1"/>
    <xf numFmtId="0" fontId="0" fillId="2" borderId="0" xfId="0" applyFill="1"/>
    <xf numFmtId="166" fontId="0" fillId="0" borderId="0" xfId="0" applyNumberFormat="1"/>
    <xf numFmtId="166" fontId="0" fillId="4" borderId="0" xfId="0" applyNumberFormat="1" applyFill="1"/>
    <xf numFmtId="2" fontId="0" fillId="4" borderId="0" xfId="0" applyNumberFormat="1" applyFill="1"/>
    <xf numFmtId="166" fontId="0" fillId="5" borderId="0" xfId="0" applyNumberFormat="1" applyFill="1"/>
    <xf numFmtId="2" fontId="0" fillId="5" borderId="0" xfId="0" applyNumberFormat="1" applyFill="1"/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4" fillId="0" borderId="0" xfId="0" applyFont="1" applyFill="1" applyBorder="1" applyAlignment="1" applyProtection="1">
      <alignment horizontal="left"/>
      <protection locked="0"/>
    </xf>
    <xf numFmtId="0" fontId="4" fillId="0" borderId="0" xfId="0" applyFont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2" fontId="0" fillId="0" borderId="0" xfId="0" applyNumberFormat="1" applyBorder="1" applyAlignment="1" applyProtection="1">
      <alignment horizontal="center"/>
      <protection locked="0"/>
    </xf>
    <xf numFmtId="44" fontId="2" fillId="0" borderId="10" xfId="1" applyFont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2" fontId="0" fillId="0" borderId="0" xfId="0" applyNumberFormat="1" applyProtection="1">
      <protection locked="0"/>
    </xf>
    <xf numFmtId="0" fontId="0" fillId="0" borderId="11" xfId="0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44" fontId="2" fillId="0" borderId="12" xfId="1" applyFont="1" applyBorder="1" applyProtection="1"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2" fontId="0" fillId="0" borderId="3" xfId="0" applyNumberFormat="1" applyBorder="1" applyAlignment="1" applyProtection="1">
      <alignment horizontal="center"/>
      <protection locked="0"/>
    </xf>
    <xf numFmtId="44" fontId="2" fillId="0" borderId="3" xfId="1" applyFont="1" applyBorder="1" applyProtection="1">
      <protection locked="0"/>
    </xf>
    <xf numFmtId="44" fontId="2" fillId="0" borderId="4" xfId="1" applyFont="1" applyBorder="1" applyProtection="1">
      <protection locked="0"/>
    </xf>
    <xf numFmtId="0" fontId="4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0" xfId="0" applyFill="1" applyProtection="1">
      <protection locked="0"/>
    </xf>
    <xf numFmtId="44" fontId="2" fillId="0" borderId="0" xfId="1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0" fillId="4" borderId="0" xfId="0" applyNumberFormat="1" applyFill="1" applyAlignment="1" applyProtection="1">
      <alignment horizontal="center"/>
    </xf>
    <xf numFmtId="0" fontId="0" fillId="4" borderId="0" xfId="0" applyFill="1" applyAlignment="1" applyProtection="1">
      <alignment horizontal="center"/>
    </xf>
    <xf numFmtId="0" fontId="0" fillId="2" borderId="0" xfId="0" applyFill="1" applyAlignment="1" applyProtection="1">
      <alignment horizontal="center"/>
      <protection locked="0"/>
    </xf>
    <xf numFmtId="44" fontId="0" fillId="2" borderId="0" xfId="1" applyFont="1" applyFill="1" applyProtection="1">
      <protection locked="0"/>
    </xf>
    <xf numFmtId="44" fontId="2" fillId="3" borderId="10" xfId="1" applyFont="1" applyFill="1" applyBorder="1" applyProtection="1">
      <protection locked="0"/>
    </xf>
    <xf numFmtId="0" fontId="0" fillId="0" borderId="0" xfId="0" quotePrefix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17" xfId="0" applyBorder="1" applyProtection="1">
      <protection locked="0"/>
    </xf>
    <xf numFmtId="164" fontId="0" fillId="0" borderId="0" xfId="0" applyNumberFormat="1" applyBorder="1" applyProtection="1">
      <protection locked="0"/>
    </xf>
    <xf numFmtId="0" fontId="0" fillId="0" borderId="16" xfId="0" applyBorder="1" applyProtection="1">
      <protection locked="0"/>
    </xf>
    <xf numFmtId="165" fontId="0" fillId="0" borderId="0" xfId="0" applyNumberFormat="1" applyBorder="1" applyProtection="1">
      <protection locked="0"/>
    </xf>
    <xf numFmtId="0" fontId="0" fillId="0" borderId="18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0" fillId="2" borderId="16" xfId="0" applyFill="1" applyBorder="1" applyAlignment="1" applyProtection="1">
      <alignment horizontal="center"/>
      <protection locked="0"/>
    </xf>
    <xf numFmtId="164" fontId="7" fillId="6" borderId="0" xfId="0" applyNumberFormat="1" applyFont="1" applyFill="1" applyBorder="1" applyProtection="1">
      <protection locked="0"/>
    </xf>
    <xf numFmtId="0" fontId="3" fillId="0" borderId="14" xfId="0" applyFont="1" applyBorder="1"/>
    <xf numFmtId="0" fontId="0" fillId="2" borderId="16" xfId="0" applyFill="1" applyBorder="1"/>
    <xf numFmtId="2" fontId="0" fillId="0" borderId="0" xfId="0" applyNumberFormat="1" applyBorder="1"/>
    <xf numFmtId="0" fontId="0" fillId="4" borderId="0" xfId="0" applyFill="1" applyBorder="1" applyProtection="1">
      <protection locked="0"/>
    </xf>
    <xf numFmtId="0" fontId="3" fillId="0" borderId="0" xfId="0" applyFont="1" applyAlignment="1">
      <alignment horizontal="center"/>
    </xf>
    <xf numFmtId="0" fontId="3" fillId="0" borderId="2" xfId="0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3" fillId="0" borderId="2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244929</xdr:colOff>
      <xdr:row>6</xdr:row>
      <xdr:rowOff>40821</xdr:rowOff>
    </xdr:from>
    <xdr:to>
      <xdr:col>36</xdr:col>
      <xdr:colOff>393395</xdr:colOff>
      <xdr:row>25</xdr:row>
      <xdr:rowOff>120468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1A89EB2E-C092-4C59-84DD-E6F044683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44108" y="1279071"/>
          <a:ext cx="8925074" cy="3808004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29</xdr:row>
      <xdr:rowOff>0</xdr:rowOff>
    </xdr:from>
    <xdr:to>
      <xdr:col>38</xdr:col>
      <xdr:colOff>247810</xdr:colOff>
      <xdr:row>49</xdr:row>
      <xdr:rowOff>153262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B3E78DEA-7D82-494A-81E4-A3F7219D1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65929" y="5728607"/>
          <a:ext cx="9609524" cy="39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"/>
  <sheetViews>
    <sheetView zoomScale="85" zoomScaleNormal="85" workbookViewId="0">
      <selection activeCell="B26" sqref="B26"/>
    </sheetView>
  </sheetViews>
  <sheetFormatPr defaultRowHeight="14.4" x14ac:dyDescent="0.3"/>
  <cols>
    <col min="1" max="1" width="10.5546875" bestFit="1" customWidth="1"/>
    <col min="3" max="3" width="13.88671875" bestFit="1" customWidth="1"/>
    <col min="5" max="5" width="10.5546875" bestFit="1" customWidth="1"/>
    <col min="6" max="6" width="12.33203125" bestFit="1" customWidth="1"/>
    <col min="8" max="8" width="12.33203125" bestFit="1" customWidth="1"/>
    <col min="10" max="10" width="10.5546875" bestFit="1" customWidth="1"/>
    <col min="12" max="12" width="12.33203125" bestFit="1" customWidth="1"/>
  </cols>
  <sheetData>
    <row r="1" spans="2:8" x14ac:dyDescent="0.3">
      <c r="B1" s="2" t="s">
        <v>7</v>
      </c>
      <c r="C1" s="2"/>
      <c r="D1" s="2"/>
      <c r="E1" s="2"/>
      <c r="F1" s="3"/>
      <c r="H1" s="3"/>
    </row>
    <row r="2" spans="2:8" x14ac:dyDescent="0.3">
      <c r="B2" s="3" t="s">
        <v>2</v>
      </c>
      <c r="C2" s="2" t="s">
        <v>8</v>
      </c>
      <c r="D2" s="3" t="s">
        <v>9</v>
      </c>
      <c r="F2" s="1"/>
      <c r="G2" s="1"/>
      <c r="H2" s="1"/>
    </row>
    <row r="3" spans="2:8" x14ac:dyDescent="0.3">
      <c r="B3" s="1">
        <v>37</v>
      </c>
    </row>
    <row r="4" spans="2:8" x14ac:dyDescent="0.3">
      <c r="B4" s="1">
        <f>B3*2</f>
        <v>74</v>
      </c>
      <c r="C4" s="1">
        <v>1</v>
      </c>
      <c r="D4" s="1">
        <f>B4*C4</f>
        <v>74</v>
      </c>
      <c r="F4" s="78"/>
      <c r="G4" s="78"/>
      <c r="H4" s="78"/>
    </row>
    <row r="5" spans="2:8" x14ac:dyDescent="0.3">
      <c r="C5" s="1"/>
      <c r="D5" s="1"/>
    </row>
    <row r="6" spans="2:8" x14ac:dyDescent="0.3">
      <c r="B6" s="2" t="s">
        <v>36</v>
      </c>
      <c r="C6" s="1"/>
      <c r="D6" s="1"/>
    </row>
    <row r="7" spans="2:8" x14ac:dyDescent="0.3">
      <c r="B7" s="3" t="s">
        <v>2</v>
      </c>
      <c r="C7" s="3" t="s">
        <v>8</v>
      </c>
      <c r="D7" s="3" t="s">
        <v>9</v>
      </c>
    </row>
    <row r="8" spans="2:8" x14ac:dyDescent="0.3">
      <c r="B8" s="1">
        <v>8.5</v>
      </c>
      <c r="C8" s="1"/>
      <c r="D8" s="1"/>
    </row>
    <row r="9" spans="2:8" x14ac:dyDescent="0.3">
      <c r="B9" s="1">
        <v>17</v>
      </c>
      <c r="C9" s="1">
        <v>5</v>
      </c>
      <c r="D9" s="1">
        <f>B9*C9</f>
        <v>85</v>
      </c>
    </row>
    <row r="10" spans="2:8" x14ac:dyDescent="0.3">
      <c r="D10" s="1"/>
    </row>
    <row r="11" spans="2:8" x14ac:dyDescent="0.3">
      <c r="B11" s="2" t="s">
        <v>13</v>
      </c>
    </row>
    <row r="12" spans="2:8" x14ac:dyDescent="0.3">
      <c r="B12" s="3" t="s">
        <v>2</v>
      </c>
      <c r="E12" s="4"/>
    </row>
    <row r="13" spans="2:8" x14ac:dyDescent="0.3">
      <c r="B13" s="1">
        <v>3.1</v>
      </c>
    </row>
    <row r="14" spans="2:8" x14ac:dyDescent="0.3">
      <c r="B14" s="1">
        <v>6.2</v>
      </c>
      <c r="C14" s="1">
        <v>2</v>
      </c>
      <c r="D14" s="1">
        <f>B14*C14</f>
        <v>12.4</v>
      </c>
    </row>
    <row r="16" spans="2:8" x14ac:dyDescent="0.3">
      <c r="B16" t="s">
        <v>9</v>
      </c>
      <c r="D16" s="1">
        <v>171.4</v>
      </c>
    </row>
  </sheetData>
  <mergeCells count="1">
    <mergeCell ref="F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B1" zoomScale="85" zoomScaleNormal="85" workbookViewId="0">
      <selection activeCell="G37" sqref="G37:M43"/>
    </sheetView>
  </sheetViews>
  <sheetFormatPr defaultColWidth="8.88671875" defaultRowHeight="14.4" x14ac:dyDescent="0.3"/>
  <cols>
    <col min="1" max="1" width="10.5546875" style="24" bestFit="1" customWidth="1"/>
    <col min="2" max="2" width="10.33203125" style="24" bestFit="1" customWidth="1"/>
    <col min="3" max="3" width="14" style="24" bestFit="1" customWidth="1"/>
    <col min="4" max="4" width="17.33203125" style="24" customWidth="1"/>
    <col min="5" max="5" width="12.6640625" style="24" bestFit="1" customWidth="1"/>
    <col min="6" max="6" width="8.6640625" style="24" customWidth="1"/>
    <col min="7" max="7" width="8.88671875" style="24"/>
    <col min="8" max="8" width="14.6640625" style="24" customWidth="1"/>
    <col min="9" max="10" width="12.33203125" style="24" bestFit="1" customWidth="1"/>
    <col min="11" max="11" width="10.33203125" style="24" bestFit="1" customWidth="1"/>
    <col min="12" max="12" width="13.5546875" style="24" customWidth="1"/>
    <col min="13" max="13" width="11.33203125" style="24" bestFit="1" customWidth="1"/>
    <col min="14" max="16" width="8.88671875" style="24"/>
    <col min="17" max="17" width="9.6640625" style="24" bestFit="1" customWidth="1"/>
    <col min="18" max="16384" width="8.88671875" style="24"/>
  </cols>
  <sheetData>
    <row r="1" spans="1:18" ht="18" x14ac:dyDescent="0.35">
      <c r="B1" s="25" t="s">
        <v>43</v>
      </c>
      <c r="H1" s="26" t="s">
        <v>44</v>
      </c>
      <c r="L1" s="26" t="s">
        <v>45</v>
      </c>
      <c r="Q1" s="27" t="s">
        <v>32</v>
      </c>
    </row>
    <row r="2" spans="1:18" ht="15.6" x14ac:dyDescent="0.3">
      <c r="H2" s="26"/>
    </row>
    <row r="3" spans="1:18" ht="16.2" thickBot="1" x14ac:dyDescent="0.35">
      <c r="A3" s="24" t="s">
        <v>23</v>
      </c>
      <c r="B3" s="28" t="s">
        <v>20</v>
      </c>
      <c r="H3" s="29" t="s">
        <v>46</v>
      </c>
      <c r="I3" s="30" t="s">
        <v>10</v>
      </c>
      <c r="J3" s="31" t="s">
        <v>15</v>
      </c>
      <c r="L3" s="29" t="s">
        <v>46</v>
      </c>
      <c r="M3" s="30" t="s">
        <v>10</v>
      </c>
      <c r="N3" s="31" t="s">
        <v>15</v>
      </c>
      <c r="O3" s="32"/>
      <c r="Q3" s="33" t="s">
        <v>33</v>
      </c>
      <c r="R3" s="33" t="s">
        <v>14</v>
      </c>
    </row>
    <row r="4" spans="1:18" ht="15" thickBot="1" x14ac:dyDescent="0.35">
      <c r="C4" s="79" t="s">
        <v>0</v>
      </c>
      <c r="D4" s="79"/>
      <c r="E4" s="79"/>
      <c r="F4" s="34"/>
      <c r="H4" s="35">
        <v>1</v>
      </c>
      <c r="I4" s="36">
        <f t="shared" ref="I4:I16" si="0">H4/$C$12</f>
        <v>0.14700941069009657</v>
      </c>
      <c r="J4" s="37">
        <f t="shared" ref="J4:J17" si="1">I4*$C$15</f>
        <v>0.19846270443163039</v>
      </c>
      <c r="L4" s="35">
        <v>1</v>
      </c>
      <c r="M4" s="36">
        <f t="shared" ref="M4:M16" si="2">L4/$E$12</f>
        <v>9.80062737933977E-2</v>
      </c>
      <c r="N4" s="37">
        <f t="shared" ref="N4:N17" si="3">M4*$C$15</f>
        <v>0.13230846962108692</v>
      </c>
      <c r="Q4" s="58">
        <v>19</v>
      </c>
      <c r="R4" s="33">
        <f>Q4*'Conversion Rates'!B3</f>
        <v>71.922790000000006</v>
      </c>
    </row>
    <row r="5" spans="1:18" x14ac:dyDescent="0.3">
      <c r="C5" s="38" t="s">
        <v>3</v>
      </c>
      <c r="D5" s="38" t="s">
        <v>4</v>
      </c>
      <c r="E5" s="38" t="s">
        <v>5</v>
      </c>
      <c r="F5" s="34"/>
      <c r="H5" s="35">
        <v>2</v>
      </c>
      <c r="I5" s="36">
        <f t="shared" si="0"/>
        <v>0.29401882138019314</v>
      </c>
      <c r="J5" s="37">
        <f t="shared" si="1"/>
        <v>0.39692540886326078</v>
      </c>
      <c r="L5" s="35">
        <v>2</v>
      </c>
      <c r="M5" s="36">
        <f t="shared" si="2"/>
        <v>0.1960125475867954</v>
      </c>
      <c r="N5" s="37">
        <f t="shared" si="3"/>
        <v>0.26461693924217383</v>
      </c>
    </row>
    <row r="6" spans="1:18" x14ac:dyDescent="0.3">
      <c r="B6" s="39" t="s">
        <v>16</v>
      </c>
      <c r="C6" s="58">
        <v>16</v>
      </c>
      <c r="D6" s="58">
        <v>19</v>
      </c>
      <c r="E6" s="58">
        <v>24</v>
      </c>
      <c r="H6" s="35">
        <v>3</v>
      </c>
      <c r="I6" s="36">
        <f t="shared" si="0"/>
        <v>0.44102823207028968</v>
      </c>
      <c r="J6" s="37">
        <f t="shared" si="1"/>
        <v>0.59538811329489116</v>
      </c>
      <c r="L6" s="35">
        <v>3</v>
      </c>
      <c r="M6" s="36">
        <f t="shared" si="2"/>
        <v>0.29401882138019308</v>
      </c>
      <c r="N6" s="37">
        <f t="shared" si="3"/>
        <v>0.39692540886326066</v>
      </c>
      <c r="Q6" s="40" t="s">
        <v>49</v>
      </c>
    </row>
    <row r="7" spans="1:18" x14ac:dyDescent="0.3">
      <c r="C7" s="33"/>
      <c r="D7" s="33"/>
      <c r="E7" s="33"/>
      <c r="H7" s="35">
        <v>4</v>
      </c>
      <c r="I7" s="36">
        <f t="shared" si="0"/>
        <v>0.58803764276038628</v>
      </c>
      <c r="J7" s="37">
        <f t="shared" si="1"/>
        <v>0.79385081772652155</v>
      </c>
      <c r="L7" s="35">
        <v>4</v>
      </c>
      <c r="M7" s="36">
        <f t="shared" si="2"/>
        <v>0.3920250951735908</v>
      </c>
      <c r="N7" s="37">
        <f t="shared" si="3"/>
        <v>0.52923387848434766</v>
      </c>
      <c r="Q7" s="40" t="s">
        <v>50</v>
      </c>
    </row>
    <row r="8" spans="1:18" x14ac:dyDescent="0.3">
      <c r="C8" s="33"/>
      <c r="D8" s="33"/>
      <c r="E8" s="33"/>
      <c r="H8" s="35">
        <v>5</v>
      </c>
      <c r="I8" s="36">
        <f t="shared" si="0"/>
        <v>0.73504705345048282</v>
      </c>
      <c r="J8" s="60">
        <f t="shared" si="1"/>
        <v>0.99231352215815183</v>
      </c>
      <c r="L8" s="35">
        <v>5</v>
      </c>
      <c r="M8" s="36">
        <f t="shared" si="2"/>
        <v>0.49003136896698846</v>
      </c>
      <c r="N8" s="37">
        <f t="shared" si="3"/>
        <v>0.66154234810543444</v>
      </c>
      <c r="Q8" s="41">
        <f>R4*D12</f>
        <v>580.97173999999995</v>
      </c>
      <c r="R8" s="24" t="s">
        <v>2</v>
      </c>
    </row>
    <row r="9" spans="1:18" ht="15.6" x14ac:dyDescent="0.3">
      <c r="C9" s="80" t="s">
        <v>21</v>
      </c>
      <c r="D9" s="80"/>
      <c r="E9" s="80"/>
      <c r="H9" s="35">
        <v>10</v>
      </c>
      <c r="I9" s="36">
        <f t="shared" si="0"/>
        <v>1.4700941069009656</v>
      </c>
      <c r="J9" s="37">
        <f t="shared" si="1"/>
        <v>1.9846270443163037</v>
      </c>
      <c r="L9" s="35">
        <v>10</v>
      </c>
      <c r="M9" s="36">
        <f t="shared" si="2"/>
        <v>0.98006273793397691</v>
      </c>
      <c r="N9" s="37">
        <f t="shared" si="3"/>
        <v>1.3230846962108689</v>
      </c>
    </row>
    <row r="10" spans="1:18" ht="15" thickBot="1" x14ac:dyDescent="0.35">
      <c r="C10" s="79" t="s">
        <v>6</v>
      </c>
      <c r="D10" s="79"/>
      <c r="E10" s="79"/>
      <c r="H10" s="35">
        <v>20</v>
      </c>
      <c r="I10" s="36">
        <f t="shared" si="0"/>
        <v>2.9401882138019313</v>
      </c>
      <c r="J10" s="37">
        <f t="shared" si="1"/>
        <v>3.9692540886326073</v>
      </c>
      <c r="L10" s="35">
        <v>20</v>
      </c>
      <c r="M10" s="36">
        <f t="shared" si="2"/>
        <v>1.9601254758679538</v>
      </c>
      <c r="N10" s="37">
        <f t="shared" si="3"/>
        <v>2.6461693924217378</v>
      </c>
      <c r="Q10" s="40" t="s">
        <v>34</v>
      </c>
    </row>
    <row r="11" spans="1:18" x14ac:dyDescent="0.3">
      <c r="C11" s="38" t="s">
        <v>3</v>
      </c>
      <c r="D11" s="38" t="s">
        <v>4</v>
      </c>
      <c r="E11" s="38" t="s">
        <v>5</v>
      </c>
      <c r="H11" s="35">
        <v>50</v>
      </c>
      <c r="I11" s="36">
        <f t="shared" si="0"/>
        <v>7.3504705345048285</v>
      </c>
      <c r="J11" s="37">
        <f t="shared" si="1"/>
        <v>9.9231352215815196</v>
      </c>
      <c r="L11" s="35">
        <v>50</v>
      </c>
      <c r="M11" s="36">
        <f t="shared" si="2"/>
        <v>4.9003136896698845</v>
      </c>
      <c r="N11" s="37">
        <f t="shared" si="3"/>
        <v>6.6154234810543446</v>
      </c>
      <c r="Q11" s="41">
        <f>Q8/2</f>
        <v>290.48586999999998</v>
      </c>
      <c r="R11" s="24" t="s">
        <v>2</v>
      </c>
    </row>
    <row r="12" spans="1:18" x14ac:dyDescent="0.3">
      <c r="C12" s="56">
        <f>C6*'Conversion Rates'!$B$2/'Conversion Rates'!$B$3</f>
        <v>6.8022856176741753</v>
      </c>
      <c r="D12" s="56">
        <f>D6*'Conversion Rates'!$B$2/'Conversion Rates'!$B$3</f>
        <v>8.0777141709880826</v>
      </c>
      <c r="E12" s="56">
        <f>E6*'Conversion Rates'!$B$2/'Conversion Rates'!$B$3</f>
        <v>10.203428426511264</v>
      </c>
      <c r="H12" s="35">
        <v>100</v>
      </c>
      <c r="I12" s="36">
        <f t="shared" si="0"/>
        <v>14.700941069009657</v>
      </c>
      <c r="J12" s="37">
        <f t="shared" si="1"/>
        <v>19.846270443163039</v>
      </c>
      <c r="L12" s="35">
        <v>100</v>
      </c>
      <c r="M12" s="36">
        <f t="shared" si="2"/>
        <v>9.8006273793397689</v>
      </c>
      <c r="N12" s="37">
        <f t="shared" si="3"/>
        <v>13.230846962108689</v>
      </c>
    </row>
    <row r="13" spans="1:18" x14ac:dyDescent="0.3">
      <c r="C13" s="41"/>
      <c r="E13" s="41"/>
      <c r="H13" s="35">
        <v>200</v>
      </c>
      <c r="I13" s="36">
        <f t="shared" si="0"/>
        <v>29.401882138019314</v>
      </c>
      <c r="J13" s="37">
        <f t="shared" si="1"/>
        <v>39.692540886326078</v>
      </c>
      <c r="L13" s="35">
        <v>200</v>
      </c>
      <c r="M13" s="36">
        <f t="shared" si="2"/>
        <v>19.601254758679538</v>
      </c>
      <c r="N13" s="37">
        <f t="shared" si="3"/>
        <v>26.461693924217379</v>
      </c>
      <c r="Q13" s="40" t="s">
        <v>35</v>
      </c>
    </row>
    <row r="14" spans="1:18" ht="15.6" x14ac:dyDescent="0.3">
      <c r="B14" s="51" t="s">
        <v>26</v>
      </c>
      <c r="C14" s="33"/>
      <c r="H14" s="35">
        <v>300</v>
      </c>
      <c r="I14" s="36">
        <f t="shared" si="0"/>
        <v>44.102823207028969</v>
      </c>
      <c r="J14" s="37">
        <f t="shared" si="1"/>
        <v>59.538811329489114</v>
      </c>
      <c r="L14" s="35">
        <v>300</v>
      </c>
      <c r="M14" s="36">
        <f t="shared" si="2"/>
        <v>29.40188213801931</v>
      </c>
      <c r="N14" s="37">
        <f t="shared" si="3"/>
        <v>39.692540886326071</v>
      </c>
      <c r="Q14" s="41">
        <f>Q11/2</f>
        <v>145.24293499999999</v>
      </c>
      <c r="R14" s="24" t="s">
        <v>2</v>
      </c>
    </row>
    <row r="15" spans="1:18" x14ac:dyDescent="0.3">
      <c r="A15" s="24" t="s">
        <v>24</v>
      </c>
      <c r="B15" s="40" t="s">
        <v>16</v>
      </c>
      <c r="C15" s="59">
        <v>1.35</v>
      </c>
      <c r="D15" s="52" t="s">
        <v>42</v>
      </c>
      <c r="G15" s="40"/>
      <c r="H15" s="35">
        <v>400</v>
      </c>
      <c r="I15" s="36">
        <f t="shared" si="0"/>
        <v>58.803764276038628</v>
      </c>
      <c r="J15" s="37">
        <f t="shared" si="1"/>
        <v>79.385081772652157</v>
      </c>
      <c r="L15" s="35">
        <v>400</v>
      </c>
      <c r="M15" s="36">
        <f t="shared" si="2"/>
        <v>39.202509517359076</v>
      </c>
      <c r="N15" s="37">
        <f t="shared" si="3"/>
        <v>52.923387848434757</v>
      </c>
    </row>
    <row r="16" spans="1:18" x14ac:dyDescent="0.3">
      <c r="H16" s="42">
        <v>500</v>
      </c>
      <c r="I16" s="43">
        <f t="shared" si="0"/>
        <v>73.504705345048279</v>
      </c>
      <c r="J16" s="44">
        <f t="shared" si="1"/>
        <v>99.231352215815178</v>
      </c>
      <c r="L16" s="42">
        <v>500</v>
      </c>
      <c r="M16" s="43">
        <f t="shared" si="2"/>
        <v>49.003136896698848</v>
      </c>
      <c r="N16" s="44">
        <f t="shared" si="3"/>
        <v>66.154234810543443</v>
      </c>
      <c r="Q16" s="24" t="s">
        <v>47</v>
      </c>
    </row>
    <row r="17" spans="1:17" x14ac:dyDescent="0.3">
      <c r="H17" s="42">
        <v>90</v>
      </c>
      <c r="I17" s="43">
        <f t="shared" ref="I17" si="4">H17/$C$12</f>
        <v>13.230846962108691</v>
      </c>
      <c r="J17" s="44">
        <f t="shared" si="1"/>
        <v>17.861643398846734</v>
      </c>
      <c r="L17" s="42">
        <v>35</v>
      </c>
      <c r="M17" s="43">
        <f t="shared" ref="M17" si="5">L17/$E$12</f>
        <v>3.4302195827689195</v>
      </c>
      <c r="N17" s="44">
        <f t="shared" si="3"/>
        <v>4.6307964367380414</v>
      </c>
      <c r="Q17" s="24" t="s">
        <v>48</v>
      </c>
    </row>
    <row r="18" spans="1:17" ht="15" thickBot="1" x14ac:dyDescent="0.35"/>
    <row r="19" spans="1:17" ht="16.2" thickBot="1" x14ac:dyDescent="0.35">
      <c r="B19" s="28" t="s">
        <v>22</v>
      </c>
      <c r="H19" s="45"/>
      <c r="I19" s="46" t="s">
        <v>2</v>
      </c>
      <c r="J19" s="46" t="s">
        <v>10</v>
      </c>
      <c r="K19" s="47" t="s">
        <v>15</v>
      </c>
    </row>
    <row r="20" spans="1:17" ht="15" thickBot="1" x14ac:dyDescent="0.35">
      <c r="C20" s="39" t="s">
        <v>11</v>
      </c>
      <c r="D20" s="39" t="s">
        <v>4</v>
      </c>
      <c r="E20" s="39" t="s">
        <v>12</v>
      </c>
      <c r="H20" s="45" t="s">
        <v>3</v>
      </c>
      <c r="I20" s="46">
        <f>C21</f>
        <v>0</v>
      </c>
      <c r="J20" s="48">
        <f>I20/$C$12</f>
        <v>0</v>
      </c>
      <c r="K20" s="49">
        <f>J20*$C$15</f>
        <v>0</v>
      </c>
    </row>
    <row r="21" spans="1:17" ht="15" thickBot="1" x14ac:dyDescent="0.35">
      <c r="B21" s="39" t="s">
        <v>16</v>
      </c>
      <c r="C21" s="58">
        <v>0</v>
      </c>
      <c r="D21" s="57">
        <f>C21+E21</f>
        <v>0</v>
      </c>
      <c r="E21" s="58"/>
      <c r="F21" s="39"/>
      <c r="H21" s="45" t="s">
        <v>27</v>
      </c>
      <c r="I21" s="46">
        <f>D21</f>
        <v>0</v>
      </c>
      <c r="J21" s="48">
        <f>I21/D12</f>
        <v>0</v>
      </c>
      <c r="K21" s="49">
        <f>J21*$C$15</f>
        <v>0</v>
      </c>
    </row>
    <row r="22" spans="1:17" ht="15" thickBot="1" x14ac:dyDescent="0.35">
      <c r="F22" s="39"/>
      <c r="H22" s="45" t="s">
        <v>5</v>
      </c>
      <c r="I22" s="46">
        <f>E21</f>
        <v>0</v>
      </c>
      <c r="J22" s="48">
        <f>I22/E12</f>
        <v>0</v>
      </c>
      <c r="K22" s="50">
        <f>J22*$C$15</f>
        <v>0</v>
      </c>
    </row>
    <row r="23" spans="1:17" x14ac:dyDescent="0.3">
      <c r="A23" s="24" t="s">
        <v>25</v>
      </c>
      <c r="D23" s="39"/>
      <c r="E23" s="39"/>
    </row>
    <row r="24" spans="1:17" x14ac:dyDescent="0.3">
      <c r="B24" s="39" t="s">
        <v>10</v>
      </c>
      <c r="C24" s="56">
        <f>C21/C12</f>
        <v>0</v>
      </c>
      <c r="D24" s="56">
        <f>D21/D12</f>
        <v>0</v>
      </c>
      <c r="E24" s="56">
        <f>E21/E12</f>
        <v>0</v>
      </c>
      <c r="H24" s="53" t="s">
        <v>29</v>
      </c>
      <c r="J24" s="54"/>
    </row>
    <row r="25" spans="1:17" x14ac:dyDescent="0.3">
      <c r="D25" s="39"/>
      <c r="E25" s="39"/>
      <c r="H25" s="24" t="s">
        <v>28</v>
      </c>
    </row>
    <row r="26" spans="1:17" x14ac:dyDescent="0.3">
      <c r="D26" s="39"/>
      <c r="E26" s="39"/>
    </row>
    <row r="27" spans="1:17" x14ac:dyDescent="0.3">
      <c r="B27"/>
      <c r="C27" t="s">
        <v>64</v>
      </c>
      <c r="D27"/>
      <c r="H27" s="24" t="s">
        <v>31</v>
      </c>
    </row>
    <row r="28" spans="1:17" x14ac:dyDescent="0.3">
      <c r="B28" s="61" t="s">
        <v>65</v>
      </c>
      <c r="C28">
        <f>'L per 100 k to MPG'!D2/'L per 100 k to MPG'!D4</f>
        <v>1.6093444978925633</v>
      </c>
      <c r="D28" t="s">
        <v>2</v>
      </c>
      <c r="H28" s="24" t="s">
        <v>30</v>
      </c>
    </row>
    <row r="29" spans="1:17" x14ac:dyDescent="0.3">
      <c r="B29" s="40"/>
    </row>
    <row r="30" spans="1:17" x14ac:dyDescent="0.3">
      <c r="B30" s="39"/>
      <c r="E30" s="55"/>
      <c r="F30" s="55"/>
    </row>
    <row r="31" spans="1:17" x14ac:dyDescent="0.3">
      <c r="B31" s="33"/>
    </row>
    <row r="32" spans="1:17" x14ac:dyDescent="0.3">
      <c r="B32" s="33"/>
      <c r="H32" s="24" t="s">
        <v>62</v>
      </c>
    </row>
    <row r="33" spans="2:13" x14ac:dyDescent="0.3">
      <c r="B33" s="33"/>
      <c r="C33"/>
      <c r="D33"/>
      <c r="E33"/>
      <c r="F33"/>
      <c r="G33"/>
      <c r="H33"/>
      <c r="I33"/>
    </row>
    <row r="34" spans="2:13" x14ac:dyDescent="0.3">
      <c r="C34"/>
      <c r="D34"/>
      <c r="E34"/>
      <c r="F34"/>
      <c r="G34"/>
      <c r="H34"/>
      <c r="I34"/>
    </row>
    <row r="35" spans="2:13" x14ac:dyDescent="0.3">
      <c r="C35"/>
      <c r="D35"/>
      <c r="E35"/>
      <c r="F35"/>
      <c r="G35"/>
    </row>
    <row r="36" spans="2:13" ht="15" thickBot="1" x14ac:dyDescent="0.35">
      <c r="C36"/>
      <c r="D36"/>
      <c r="E36"/>
      <c r="F36"/>
      <c r="G36"/>
    </row>
    <row r="37" spans="2:13" x14ac:dyDescent="0.3">
      <c r="C37"/>
      <c r="D37"/>
      <c r="E37"/>
      <c r="F37"/>
      <c r="G37" s="9"/>
      <c r="H37" s="62"/>
      <c r="I37" s="74" t="s">
        <v>66</v>
      </c>
      <c r="J37" s="10"/>
      <c r="K37" s="10"/>
      <c r="L37" s="62"/>
      <c r="M37" s="63"/>
    </row>
    <row r="38" spans="2:13" x14ac:dyDescent="0.3">
      <c r="C38"/>
      <c r="D38"/>
      <c r="E38"/>
      <c r="F38"/>
      <c r="G38" s="12" t="s">
        <v>67</v>
      </c>
      <c r="H38" s="64" t="s">
        <v>2</v>
      </c>
      <c r="I38" s="13"/>
      <c r="J38" s="13"/>
      <c r="K38" s="13"/>
      <c r="L38" s="64"/>
      <c r="M38" s="65"/>
    </row>
    <row r="39" spans="2:13" x14ac:dyDescent="0.3">
      <c r="C39"/>
      <c r="D39"/>
      <c r="E39"/>
      <c r="F39"/>
      <c r="G39" s="75">
        <v>7.4</v>
      </c>
      <c r="H39" s="77">
        <f>G39*1.609</f>
        <v>11.906600000000001</v>
      </c>
      <c r="I39" s="76">
        <f>G39*C28</f>
        <v>11.909149284404968</v>
      </c>
      <c r="J39" s="13" t="s">
        <v>67</v>
      </c>
      <c r="K39" s="13"/>
      <c r="L39" s="66">
        <v>9.75</v>
      </c>
      <c r="M39" s="65" t="s">
        <v>68</v>
      </c>
    </row>
    <row r="40" spans="2:13" x14ac:dyDescent="0.3">
      <c r="G40" s="67"/>
      <c r="H40" s="64"/>
      <c r="I40" s="76">
        <f>I39*2</f>
        <v>23.818298568809936</v>
      </c>
      <c r="J40" s="13" t="s">
        <v>2</v>
      </c>
      <c r="K40" s="13"/>
      <c r="L40" s="64"/>
      <c r="M40" s="65"/>
    </row>
    <row r="41" spans="2:13" x14ac:dyDescent="0.3">
      <c r="G41" s="67"/>
      <c r="H41" s="64"/>
      <c r="I41" s="64"/>
      <c r="J41" s="64"/>
      <c r="K41" s="64"/>
      <c r="L41" s="64"/>
      <c r="M41" s="65"/>
    </row>
    <row r="42" spans="2:13" x14ac:dyDescent="0.3">
      <c r="G42" s="72" t="s">
        <v>3</v>
      </c>
      <c r="H42" s="64"/>
      <c r="I42" s="68">
        <f>IF(G42="hwy",I40/E12*C15,IF(G42="combined",I40/D12*C15,IF(G42="city",I40/C12*C15)))</f>
        <v>4.7270439489260507</v>
      </c>
      <c r="J42" s="64" t="s">
        <v>69</v>
      </c>
      <c r="K42" s="64"/>
      <c r="L42" s="73">
        <f>L39-I42</f>
        <v>5.0229560510739493</v>
      </c>
      <c r="M42" s="65" t="s">
        <v>70</v>
      </c>
    </row>
    <row r="43" spans="2:13" ht="15" thickBot="1" x14ac:dyDescent="0.35">
      <c r="G43" s="69"/>
      <c r="H43" s="70"/>
      <c r="I43" s="70"/>
      <c r="J43" s="70"/>
      <c r="K43" s="70"/>
      <c r="L43" s="70"/>
      <c r="M43" s="71"/>
    </row>
  </sheetData>
  <sheetProtection selectLockedCells="1"/>
  <mergeCells count="3">
    <mergeCell ref="C4:E4"/>
    <mergeCell ref="C10:E10"/>
    <mergeCell ref="C9:E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zoomScale="85" zoomScaleNormal="85" workbookViewId="0">
      <selection activeCell="C24" sqref="C24"/>
    </sheetView>
  </sheetViews>
  <sheetFormatPr defaultColWidth="8.88671875" defaultRowHeight="14.4" x14ac:dyDescent="0.3"/>
  <cols>
    <col min="1" max="1" width="10.5546875" style="24" bestFit="1" customWidth="1"/>
    <col min="2" max="2" width="10.33203125" style="24" bestFit="1" customWidth="1"/>
    <col min="3" max="3" width="14" style="24" bestFit="1" customWidth="1"/>
    <col min="4" max="4" width="17.33203125" style="24" customWidth="1"/>
    <col min="5" max="5" width="12.6640625" style="24" bestFit="1" customWidth="1"/>
    <col min="6" max="6" width="8.6640625" style="24" customWidth="1"/>
    <col min="7" max="7" width="8.88671875" style="24"/>
    <col min="8" max="8" width="14.6640625" style="24" customWidth="1"/>
    <col min="9" max="10" width="12.33203125" style="24" bestFit="1" customWidth="1"/>
    <col min="11" max="11" width="11.44140625" style="24" bestFit="1" customWidth="1"/>
    <col min="12" max="12" width="13.5546875" style="24" customWidth="1"/>
    <col min="13" max="13" width="11.33203125" style="24" bestFit="1" customWidth="1"/>
    <col min="14" max="16" width="8.88671875" style="24"/>
    <col min="17" max="17" width="9.6640625" style="24" bestFit="1" customWidth="1"/>
    <col min="18" max="16384" width="8.88671875" style="24"/>
  </cols>
  <sheetData>
    <row r="1" spans="1:18" ht="18" x14ac:dyDescent="0.35">
      <c r="B1" s="25" t="s">
        <v>43</v>
      </c>
      <c r="H1" s="26" t="s">
        <v>44</v>
      </c>
      <c r="L1" s="26" t="s">
        <v>45</v>
      </c>
      <c r="Q1" s="27" t="s">
        <v>32</v>
      </c>
    </row>
    <row r="2" spans="1:18" ht="15.6" x14ac:dyDescent="0.3">
      <c r="H2" s="26"/>
    </row>
    <row r="3" spans="1:18" ht="16.2" thickBot="1" x14ac:dyDescent="0.35">
      <c r="A3" s="24" t="s">
        <v>23</v>
      </c>
      <c r="B3" s="28" t="s">
        <v>20</v>
      </c>
      <c r="H3" s="29" t="s">
        <v>46</v>
      </c>
      <c r="I3" s="30" t="s">
        <v>10</v>
      </c>
      <c r="J3" s="31" t="s">
        <v>15</v>
      </c>
      <c r="L3" s="29" t="s">
        <v>46</v>
      </c>
      <c r="M3" s="30" t="s">
        <v>10</v>
      </c>
      <c r="N3" s="31" t="s">
        <v>15</v>
      </c>
      <c r="O3" s="32"/>
      <c r="Q3" s="33" t="s">
        <v>33</v>
      </c>
      <c r="R3" s="33" t="s">
        <v>14</v>
      </c>
    </row>
    <row r="4" spans="1:18" ht="15" thickBot="1" x14ac:dyDescent="0.35">
      <c r="C4" s="79" t="s">
        <v>0</v>
      </c>
      <c r="D4" s="79"/>
      <c r="E4" s="79"/>
      <c r="F4" s="34"/>
      <c r="H4" s="35">
        <v>1</v>
      </c>
      <c r="I4" s="36">
        <f t="shared" ref="I4:I17" si="0">H4/$C$12</f>
        <v>8.4005377537198028E-2</v>
      </c>
      <c r="J4" s="37">
        <f t="shared" ref="J4:J17" si="1">I4*$C$15</f>
        <v>0.12180779742893713</v>
      </c>
      <c r="L4" s="35">
        <v>1</v>
      </c>
      <c r="M4" s="36">
        <f t="shared" ref="M4:M17" si="2">L4/$E$12</f>
        <v>6.3571637055176891E-2</v>
      </c>
      <c r="N4" s="37">
        <f t="shared" ref="N4:N17" si="3">M4*$C$15</f>
        <v>9.2178873730006494E-2</v>
      </c>
      <c r="Q4" s="58">
        <v>13.2</v>
      </c>
      <c r="R4" s="33">
        <f>Q4*'Conversion Rates'!B3</f>
        <v>49.967411999999996</v>
      </c>
    </row>
    <row r="5" spans="1:18" x14ac:dyDescent="0.3">
      <c r="C5" s="38" t="s">
        <v>3</v>
      </c>
      <c r="D5" s="38" t="s">
        <v>4</v>
      </c>
      <c r="E5" s="38" t="s">
        <v>5</v>
      </c>
      <c r="F5" s="34"/>
      <c r="H5" s="35">
        <v>2</v>
      </c>
      <c r="I5" s="36">
        <f t="shared" si="0"/>
        <v>0.16801075507439606</v>
      </c>
      <c r="J5" s="37">
        <f t="shared" si="1"/>
        <v>0.24361559485787426</v>
      </c>
      <c r="L5" s="35">
        <v>2</v>
      </c>
      <c r="M5" s="36">
        <f t="shared" si="2"/>
        <v>0.12714327411035378</v>
      </c>
      <c r="N5" s="37">
        <f t="shared" si="3"/>
        <v>0.18435774746001299</v>
      </c>
    </row>
    <row r="6" spans="1:18" x14ac:dyDescent="0.3">
      <c r="B6" s="39" t="s">
        <v>16</v>
      </c>
      <c r="C6" s="58">
        <v>28</v>
      </c>
      <c r="D6" s="58">
        <v>31</v>
      </c>
      <c r="E6" s="58">
        <v>37</v>
      </c>
      <c r="H6" s="35">
        <v>3</v>
      </c>
      <c r="I6" s="36">
        <f t="shared" si="0"/>
        <v>0.25201613261159411</v>
      </c>
      <c r="J6" s="37">
        <f t="shared" si="1"/>
        <v>0.36542339228681148</v>
      </c>
      <c r="L6" s="35">
        <v>3</v>
      </c>
      <c r="M6" s="36">
        <f t="shared" si="2"/>
        <v>0.19071491116553069</v>
      </c>
      <c r="N6" s="37">
        <f t="shared" si="3"/>
        <v>0.27653662119001948</v>
      </c>
      <c r="Q6" s="40" t="s">
        <v>49</v>
      </c>
    </row>
    <row r="7" spans="1:18" x14ac:dyDescent="0.3">
      <c r="C7" s="33"/>
      <c r="D7" s="33"/>
      <c r="E7" s="33"/>
      <c r="H7" s="35">
        <v>4</v>
      </c>
      <c r="I7" s="36">
        <f t="shared" si="0"/>
        <v>0.33602151014879211</v>
      </c>
      <c r="J7" s="37">
        <f t="shared" si="1"/>
        <v>0.48723118971574852</v>
      </c>
      <c r="L7" s="35">
        <v>4</v>
      </c>
      <c r="M7" s="36">
        <f t="shared" si="2"/>
        <v>0.25428654822070756</v>
      </c>
      <c r="N7" s="37">
        <f t="shared" si="3"/>
        <v>0.36871549492002598</v>
      </c>
      <c r="Q7" s="40" t="s">
        <v>50</v>
      </c>
    </row>
    <row r="8" spans="1:18" x14ac:dyDescent="0.3">
      <c r="C8" s="33"/>
      <c r="D8" s="33"/>
      <c r="E8" s="33"/>
      <c r="H8" s="35">
        <v>5</v>
      </c>
      <c r="I8" s="36">
        <f t="shared" si="0"/>
        <v>0.42002688768599017</v>
      </c>
      <c r="J8" s="37">
        <f t="shared" si="1"/>
        <v>0.60903898714468574</v>
      </c>
      <c r="L8" s="35">
        <v>5</v>
      </c>
      <c r="M8" s="36">
        <f t="shared" si="2"/>
        <v>0.31785818527588444</v>
      </c>
      <c r="N8" s="37">
        <f t="shared" si="3"/>
        <v>0.46089436865003242</v>
      </c>
      <c r="Q8" s="41">
        <f>R4*D12</f>
        <v>658.54192799999987</v>
      </c>
      <c r="R8" s="24" t="s">
        <v>2</v>
      </c>
    </row>
    <row r="9" spans="1:18" ht="15.6" x14ac:dyDescent="0.3">
      <c r="C9" s="80" t="s">
        <v>21</v>
      </c>
      <c r="D9" s="80"/>
      <c r="E9" s="80"/>
      <c r="H9" s="35">
        <v>10</v>
      </c>
      <c r="I9" s="36">
        <f t="shared" si="0"/>
        <v>0.84005377537198034</v>
      </c>
      <c r="J9" s="60">
        <f t="shared" si="1"/>
        <v>1.2180779742893715</v>
      </c>
      <c r="L9" s="35">
        <v>10</v>
      </c>
      <c r="M9" s="36">
        <f t="shared" si="2"/>
        <v>0.63571637055176888</v>
      </c>
      <c r="N9" s="37">
        <f t="shared" si="3"/>
        <v>0.92178873730006483</v>
      </c>
    </row>
    <row r="10" spans="1:18" ht="15" thickBot="1" x14ac:dyDescent="0.35">
      <c r="C10" s="79" t="s">
        <v>6</v>
      </c>
      <c r="D10" s="79"/>
      <c r="E10" s="79"/>
      <c r="H10" s="35">
        <v>20</v>
      </c>
      <c r="I10" s="36">
        <f t="shared" si="0"/>
        <v>1.6801075507439607</v>
      </c>
      <c r="J10" s="37">
        <f t="shared" si="1"/>
        <v>2.436155948578743</v>
      </c>
      <c r="L10" s="35">
        <v>20</v>
      </c>
      <c r="M10" s="36">
        <f t="shared" si="2"/>
        <v>1.2714327411035378</v>
      </c>
      <c r="N10" s="37">
        <f t="shared" si="3"/>
        <v>1.8435774746001297</v>
      </c>
      <c r="Q10" s="40" t="s">
        <v>34</v>
      </c>
    </row>
    <row r="11" spans="1:18" x14ac:dyDescent="0.3">
      <c r="C11" s="38" t="s">
        <v>3</v>
      </c>
      <c r="D11" s="38" t="s">
        <v>4</v>
      </c>
      <c r="E11" s="38" t="s">
        <v>5</v>
      </c>
      <c r="H11" s="35">
        <v>50</v>
      </c>
      <c r="I11" s="36">
        <f t="shared" si="0"/>
        <v>4.2002688768599015</v>
      </c>
      <c r="J11" s="37">
        <f t="shared" si="1"/>
        <v>6.090389871446857</v>
      </c>
      <c r="L11" s="35">
        <v>50</v>
      </c>
      <c r="M11" s="36">
        <f t="shared" si="2"/>
        <v>3.1785818527588448</v>
      </c>
      <c r="N11" s="37">
        <f t="shared" si="3"/>
        <v>4.608943686500325</v>
      </c>
      <c r="Q11" s="41">
        <f>Q8/2</f>
        <v>329.27096399999994</v>
      </c>
      <c r="R11" s="24" t="s">
        <v>2</v>
      </c>
    </row>
    <row r="12" spans="1:18" x14ac:dyDescent="0.3">
      <c r="C12" s="56">
        <f>C6*'Conversion Rates'!$B$2/'Conversion Rates'!$B$3</f>
        <v>11.903999830929807</v>
      </c>
      <c r="D12" s="56">
        <f>D6*'Conversion Rates'!$B$2/'Conversion Rates'!$B$3</f>
        <v>13.179428384243714</v>
      </c>
      <c r="E12" s="56">
        <f>E6*'Conversion Rates'!$B$2/'Conversion Rates'!$B$3</f>
        <v>15.73028549087153</v>
      </c>
      <c r="H12" s="35">
        <v>100</v>
      </c>
      <c r="I12" s="36">
        <f t="shared" si="0"/>
        <v>8.4005377537198029</v>
      </c>
      <c r="J12" s="37">
        <f t="shared" si="1"/>
        <v>12.180779742893714</v>
      </c>
      <c r="L12" s="35">
        <v>100</v>
      </c>
      <c r="M12" s="36">
        <f t="shared" si="2"/>
        <v>6.3571637055176895</v>
      </c>
      <c r="N12" s="37">
        <f t="shared" si="3"/>
        <v>9.2178873730006501</v>
      </c>
    </row>
    <row r="13" spans="1:18" x14ac:dyDescent="0.3">
      <c r="C13" s="41"/>
      <c r="E13" s="41"/>
      <c r="H13" s="35">
        <v>200</v>
      </c>
      <c r="I13" s="36">
        <f t="shared" si="0"/>
        <v>16.801075507439606</v>
      </c>
      <c r="J13" s="37">
        <f t="shared" si="1"/>
        <v>24.361559485787428</v>
      </c>
      <c r="L13" s="35">
        <v>200</v>
      </c>
      <c r="M13" s="36">
        <f t="shared" si="2"/>
        <v>12.714327411035379</v>
      </c>
      <c r="N13" s="37">
        <f t="shared" si="3"/>
        <v>18.4357747460013</v>
      </c>
      <c r="Q13" s="40" t="s">
        <v>35</v>
      </c>
    </row>
    <row r="14" spans="1:18" ht="15.6" x14ac:dyDescent="0.3">
      <c r="B14" s="51" t="s">
        <v>26</v>
      </c>
      <c r="C14" s="33"/>
      <c r="H14" s="35">
        <v>300</v>
      </c>
      <c r="I14" s="36">
        <f t="shared" si="0"/>
        <v>25.201613261159409</v>
      </c>
      <c r="J14" s="37">
        <f t="shared" si="1"/>
        <v>36.542339228681143</v>
      </c>
      <c r="L14" s="35">
        <v>300</v>
      </c>
      <c r="M14" s="36">
        <f t="shared" si="2"/>
        <v>19.071491116553066</v>
      </c>
      <c r="N14" s="37">
        <f t="shared" si="3"/>
        <v>27.653662119001943</v>
      </c>
      <c r="Q14" s="41">
        <f>Q11/2</f>
        <v>164.63548199999997</v>
      </c>
      <c r="R14" s="24" t="s">
        <v>2</v>
      </c>
    </row>
    <row r="15" spans="1:18" x14ac:dyDescent="0.3">
      <c r="A15" s="24" t="s">
        <v>24</v>
      </c>
      <c r="B15" s="40" t="s">
        <v>16</v>
      </c>
      <c r="C15" s="59">
        <v>1.45</v>
      </c>
      <c r="D15" s="52" t="s">
        <v>42</v>
      </c>
      <c r="G15" s="40"/>
      <c r="H15" s="35">
        <v>400</v>
      </c>
      <c r="I15" s="36">
        <f t="shared" si="0"/>
        <v>33.602151014879212</v>
      </c>
      <c r="J15" s="37">
        <f t="shared" si="1"/>
        <v>48.723118971574856</v>
      </c>
      <c r="L15" s="35">
        <v>400</v>
      </c>
      <c r="M15" s="36">
        <f t="shared" si="2"/>
        <v>25.428654822070758</v>
      </c>
      <c r="N15" s="37">
        <f t="shared" si="3"/>
        <v>36.8715494920026</v>
      </c>
    </row>
    <row r="16" spans="1:18" x14ac:dyDescent="0.3">
      <c r="H16" s="42">
        <v>500</v>
      </c>
      <c r="I16" s="43">
        <f t="shared" si="0"/>
        <v>42.002688768599015</v>
      </c>
      <c r="J16" s="44">
        <f t="shared" si="1"/>
        <v>60.903898714468568</v>
      </c>
      <c r="L16" s="42">
        <v>500</v>
      </c>
      <c r="M16" s="43">
        <f t="shared" si="2"/>
        <v>31.785818527588447</v>
      </c>
      <c r="N16" s="44">
        <f t="shared" si="3"/>
        <v>46.089436865003243</v>
      </c>
      <c r="Q16" s="24" t="s">
        <v>47</v>
      </c>
    </row>
    <row r="17" spans="1:17" x14ac:dyDescent="0.3">
      <c r="H17" s="42">
        <v>90</v>
      </c>
      <c r="I17" s="43">
        <f t="shared" si="0"/>
        <v>7.5604839783478228</v>
      </c>
      <c r="J17" s="44">
        <f t="shared" si="1"/>
        <v>10.962701768604342</v>
      </c>
      <c r="L17" s="42">
        <v>30</v>
      </c>
      <c r="M17" s="43">
        <f t="shared" si="2"/>
        <v>1.9071491116553068</v>
      </c>
      <c r="N17" s="44">
        <f t="shared" si="3"/>
        <v>2.7653662119001949</v>
      </c>
      <c r="Q17" s="24" t="s">
        <v>48</v>
      </c>
    </row>
    <row r="18" spans="1:17" ht="15" thickBot="1" x14ac:dyDescent="0.35"/>
    <row r="19" spans="1:17" ht="16.2" thickBot="1" x14ac:dyDescent="0.35">
      <c r="B19" s="28" t="s">
        <v>22</v>
      </c>
      <c r="H19" s="45"/>
      <c r="I19" s="46" t="s">
        <v>2</v>
      </c>
      <c r="J19" s="46" t="s">
        <v>10</v>
      </c>
      <c r="K19" s="47" t="s">
        <v>15</v>
      </c>
    </row>
    <row r="20" spans="1:17" ht="15" thickBot="1" x14ac:dyDescent="0.35">
      <c r="C20" s="39" t="s">
        <v>11</v>
      </c>
      <c r="D20" s="39" t="s">
        <v>4</v>
      </c>
      <c r="E20" s="39" t="s">
        <v>12</v>
      </c>
      <c r="H20" s="45" t="s">
        <v>3</v>
      </c>
      <c r="I20" s="46">
        <v>100</v>
      </c>
      <c r="J20" s="48">
        <f>I20/$C$12</f>
        <v>8.4005377537198029</v>
      </c>
      <c r="K20" s="49">
        <f>J20*$C$15</f>
        <v>12.180779742893714</v>
      </c>
    </row>
    <row r="21" spans="1:17" ht="15" thickBot="1" x14ac:dyDescent="0.35">
      <c r="B21" s="39" t="s">
        <v>16</v>
      </c>
      <c r="C21" s="58">
        <v>15</v>
      </c>
      <c r="D21" s="57">
        <f>C21+E21</f>
        <v>50</v>
      </c>
      <c r="E21" s="58">
        <v>35</v>
      </c>
      <c r="F21" s="39"/>
      <c r="H21" s="45" t="s">
        <v>27</v>
      </c>
      <c r="I21" s="46">
        <f>D21</f>
        <v>50</v>
      </c>
      <c r="J21" s="48">
        <f>I21/D12</f>
        <v>3.7937912436153955</v>
      </c>
      <c r="K21" s="49">
        <f>J21*$C$15</f>
        <v>5.5009973032423236</v>
      </c>
    </row>
    <row r="22" spans="1:17" ht="15" thickBot="1" x14ac:dyDescent="0.35">
      <c r="F22" s="39"/>
      <c r="H22" s="45" t="s">
        <v>5</v>
      </c>
      <c r="I22" s="46">
        <f>E21</f>
        <v>35</v>
      </c>
      <c r="J22" s="48">
        <f>I22/E12</f>
        <v>2.2250072969311914</v>
      </c>
      <c r="K22" s="50">
        <f>J22*$C$15</f>
        <v>3.2262605805502274</v>
      </c>
    </row>
    <row r="23" spans="1:17" x14ac:dyDescent="0.3">
      <c r="A23" s="24" t="s">
        <v>25</v>
      </c>
      <c r="D23" s="39"/>
      <c r="E23" s="39"/>
    </row>
    <row r="24" spans="1:17" x14ac:dyDescent="0.3">
      <c r="B24" s="39" t="s">
        <v>10</v>
      </c>
      <c r="C24" s="56">
        <f>C21/C12</f>
        <v>1.2600806630579704</v>
      </c>
      <c r="D24" s="56">
        <f>D21/D12</f>
        <v>3.7937912436153955</v>
      </c>
      <c r="E24" s="56">
        <f>E21/E12</f>
        <v>2.2250072969311914</v>
      </c>
      <c r="H24" s="53" t="s">
        <v>29</v>
      </c>
      <c r="J24" s="54"/>
    </row>
    <row r="25" spans="1:17" x14ac:dyDescent="0.3">
      <c r="D25" s="39"/>
      <c r="E25" s="39"/>
      <c r="H25" s="24" t="s">
        <v>28</v>
      </c>
    </row>
    <row r="26" spans="1:17" x14ac:dyDescent="0.3">
      <c r="D26" s="39"/>
      <c r="E26" s="39"/>
    </row>
    <row r="27" spans="1:17" x14ac:dyDescent="0.3">
      <c r="B27"/>
      <c r="C27" t="s">
        <v>64</v>
      </c>
      <c r="D27"/>
      <c r="H27" s="24" t="s">
        <v>31</v>
      </c>
    </row>
    <row r="28" spans="1:17" x14ac:dyDescent="0.3">
      <c r="B28" s="61" t="s">
        <v>65</v>
      </c>
      <c r="C28">
        <f>'L per 100 k to MPG'!D2/'L per 100 k to MPG'!D4</f>
        <v>1.6093444978925633</v>
      </c>
      <c r="D28" t="s">
        <v>2</v>
      </c>
      <c r="H28" s="24" t="s">
        <v>30</v>
      </c>
    </row>
    <row r="29" spans="1:17" x14ac:dyDescent="0.3">
      <c r="B29" s="40"/>
    </row>
    <row r="30" spans="1:17" x14ac:dyDescent="0.3">
      <c r="B30" s="39"/>
      <c r="E30" s="55"/>
      <c r="F30" s="55"/>
    </row>
    <row r="31" spans="1:17" x14ac:dyDescent="0.3">
      <c r="B31" s="33"/>
    </row>
    <row r="32" spans="1:17" x14ac:dyDescent="0.3">
      <c r="B32" s="33"/>
      <c r="H32" s="24" t="s">
        <v>63</v>
      </c>
    </row>
    <row r="33" spans="2:12" x14ac:dyDescent="0.3">
      <c r="B33" s="33"/>
      <c r="C33"/>
      <c r="D33"/>
      <c r="E33"/>
      <c r="F33"/>
      <c r="G33"/>
      <c r="H33"/>
      <c r="I33"/>
    </row>
    <row r="34" spans="2:12" x14ac:dyDescent="0.3">
      <c r="C34"/>
      <c r="D34"/>
      <c r="E34"/>
      <c r="F34"/>
      <c r="G34"/>
      <c r="H34"/>
      <c r="I34"/>
    </row>
    <row r="35" spans="2:12" x14ac:dyDescent="0.3">
      <c r="C35"/>
      <c r="D35"/>
      <c r="E35"/>
      <c r="F35"/>
      <c r="G35"/>
      <c r="H35"/>
      <c r="I35"/>
    </row>
    <row r="36" spans="2:12" ht="15" thickBot="1" x14ac:dyDescent="0.35">
      <c r="C36"/>
      <c r="D36"/>
      <c r="E36"/>
      <c r="F36"/>
      <c r="G36"/>
      <c r="H36"/>
      <c r="I36"/>
    </row>
    <row r="37" spans="2:12" x14ac:dyDescent="0.3">
      <c r="C37"/>
      <c r="D37"/>
      <c r="E37"/>
      <c r="F37"/>
      <c r="G37" s="9"/>
      <c r="H37" s="74" t="s">
        <v>66</v>
      </c>
      <c r="I37" s="10"/>
      <c r="J37" s="10"/>
      <c r="K37" s="62"/>
      <c r="L37" s="63"/>
    </row>
    <row r="38" spans="2:12" x14ac:dyDescent="0.3">
      <c r="C38"/>
      <c r="D38"/>
      <c r="E38"/>
      <c r="F38"/>
      <c r="G38" s="12" t="s">
        <v>67</v>
      </c>
      <c r="H38" s="13"/>
      <c r="I38" s="13"/>
      <c r="J38" s="13"/>
      <c r="K38" s="64"/>
      <c r="L38" s="65"/>
    </row>
    <row r="39" spans="2:12" x14ac:dyDescent="0.3">
      <c r="C39"/>
      <c r="D39"/>
      <c r="E39"/>
      <c r="F39"/>
      <c r="G39" s="75">
        <v>10.9</v>
      </c>
      <c r="H39" s="76">
        <f>G39*C28</f>
        <v>17.541855027028941</v>
      </c>
      <c r="I39" s="13" t="s">
        <v>67</v>
      </c>
      <c r="J39" s="13"/>
      <c r="K39" s="66">
        <v>9.5</v>
      </c>
      <c r="L39" s="65" t="s">
        <v>68</v>
      </c>
    </row>
    <row r="40" spans="2:12" x14ac:dyDescent="0.3">
      <c r="G40" s="67"/>
      <c r="H40" s="76">
        <f>H39*2</f>
        <v>35.083710054057882</v>
      </c>
      <c r="I40" s="13" t="s">
        <v>2</v>
      </c>
      <c r="J40" s="13"/>
      <c r="K40" s="64"/>
      <c r="L40" s="65"/>
    </row>
    <row r="41" spans="2:12" x14ac:dyDescent="0.3">
      <c r="G41" s="67"/>
      <c r="H41" s="64"/>
      <c r="I41" s="64"/>
      <c r="J41" s="64"/>
      <c r="K41" s="64"/>
      <c r="L41" s="65"/>
    </row>
    <row r="42" spans="2:12" x14ac:dyDescent="0.3">
      <c r="G42" s="72" t="s">
        <v>5</v>
      </c>
      <c r="H42" s="68">
        <f>IF(G42="hwy",H40/E12*C15,IF(G42="combined",H40/D12*C15,IF(G42="city",H40/C12*C15)))</f>
        <v>3.2339768790531607</v>
      </c>
      <c r="I42" s="64" t="s">
        <v>69</v>
      </c>
      <c r="J42" s="64"/>
      <c r="K42" s="73">
        <f>K39-H42</f>
        <v>6.2660231209468389</v>
      </c>
      <c r="L42" s="65" t="s">
        <v>70</v>
      </c>
    </row>
    <row r="43" spans="2:12" ht="15" thickBot="1" x14ac:dyDescent="0.35">
      <c r="G43" s="69"/>
      <c r="H43" s="70"/>
      <c r="I43" s="70"/>
      <c r="J43" s="70"/>
      <c r="K43" s="70"/>
      <c r="L43" s="71"/>
    </row>
  </sheetData>
  <sheetProtection selectLockedCells="1"/>
  <mergeCells count="3">
    <mergeCell ref="C4:E4"/>
    <mergeCell ref="C9:E9"/>
    <mergeCell ref="C10:E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7" sqref="E7"/>
    </sheetView>
  </sheetViews>
  <sheetFormatPr defaultRowHeight="14.4" x14ac:dyDescent="0.3"/>
  <sheetData>
    <row r="1" spans="1:6" x14ac:dyDescent="0.3">
      <c r="A1" t="s">
        <v>40</v>
      </c>
    </row>
    <row r="3" spans="1:6" x14ac:dyDescent="0.3">
      <c r="A3" t="s">
        <v>38</v>
      </c>
    </row>
    <row r="5" spans="1:6" x14ac:dyDescent="0.3">
      <c r="A5" t="s">
        <v>37</v>
      </c>
    </row>
    <row r="7" spans="1:6" x14ac:dyDescent="0.3">
      <c r="D7" t="s">
        <v>41</v>
      </c>
      <c r="E7" s="7"/>
      <c r="F7" t="s">
        <v>2</v>
      </c>
    </row>
    <row r="9" spans="1:6" x14ac:dyDescent="0.3">
      <c r="A9" t="s">
        <v>39</v>
      </c>
      <c r="E9" s="6">
        <f>'Gas Costs (Camaro)'!Q14</f>
        <v>145.24293499999999</v>
      </c>
      <c r="F9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1"/>
    </sheetView>
  </sheetViews>
  <sheetFormatPr defaultRowHeight="14.4" x14ac:dyDescent="0.3"/>
  <sheetData>
    <row r="1" spans="1:3" ht="15" thickBot="1" x14ac:dyDescent="0.35">
      <c r="A1" s="81" t="s">
        <v>19</v>
      </c>
      <c r="B1" s="81"/>
      <c r="C1" s="81"/>
    </row>
    <row r="2" spans="1:3" x14ac:dyDescent="0.3">
      <c r="A2" t="s">
        <v>17</v>
      </c>
      <c r="B2" s="4">
        <v>1.60934</v>
      </c>
      <c r="C2" t="s">
        <v>2</v>
      </c>
    </row>
    <row r="3" spans="1:3" x14ac:dyDescent="0.3">
      <c r="A3" t="s">
        <v>18</v>
      </c>
      <c r="B3" s="4">
        <v>3.7854100000000002</v>
      </c>
      <c r="C3" t="s">
        <v>1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M2" sqref="M2:O7"/>
    </sheetView>
  </sheetViews>
  <sheetFormatPr defaultRowHeight="14.4" x14ac:dyDescent="0.3"/>
  <cols>
    <col min="9" max="9" width="12.109375" customWidth="1"/>
    <col min="10" max="10" width="16.109375" customWidth="1"/>
  </cols>
  <sheetData>
    <row r="1" spans="1:10" ht="15" thickBot="1" x14ac:dyDescent="0.35">
      <c r="A1" s="8"/>
    </row>
    <row r="2" spans="1:10" x14ac:dyDescent="0.3">
      <c r="A2" s="8"/>
      <c r="B2" s="9">
        <v>1</v>
      </c>
      <c r="C2" s="10" t="s">
        <v>1</v>
      </c>
      <c r="D2" s="10">
        <v>1</v>
      </c>
      <c r="E2" s="11" t="s">
        <v>51</v>
      </c>
      <c r="G2" t="s">
        <v>56</v>
      </c>
    </row>
    <row r="3" spans="1:10" x14ac:dyDescent="0.3">
      <c r="A3" s="8"/>
      <c r="B3" s="12"/>
      <c r="C3" s="13"/>
      <c r="D3" s="13"/>
      <c r="E3" s="14"/>
      <c r="G3" t="s">
        <v>57</v>
      </c>
      <c r="H3" t="s">
        <v>55</v>
      </c>
      <c r="J3" t="s">
        <v>61</v>
      </c>
    </row>
    <row r="4" spans="1:10" ht="15" thickBot="1" x14ac:dyDescent="0.35">
      <c r="A4" s="8"/>
      <c r="B4" s="15">
        <v>0.26417200000000002</v>
      </c>
      <c r="C4" s="16" t="s">
        <v>53</v>
      </c>
      <c r="D4" s="16">
        <v>0.62137100000000001</v>
      </c>
      <c r="E4" s="17" t="s">
        <v>52</v>
      </c>
      <c r="G4" s="19">
        <v>1</v>
      </c>
      <c r="H4" s="5">
        <f>(100*$D$4)/(G4*$B$4)</f>
        <v>235.21455718244175</v>
      </c>
    </row>
    <row r="5" spans="1:10" x14ac:dyDescent="0.3">
      <c r="G5" s="19">
        <v>1.5</v>
      </c>
      <c r="H5" s="5">
        <f t="shared" ref="H5:H32" si="0">(100*$D$4)/(G5*$B$4)</f>
        <v>156.80970478829451</v>
      </c>
    </row>
    <row r="6" spans="1:10" x14ac:dyDescent="0.3">
      <c r="G6" s="19">
        <v>2</v>
      </c>
      <c r="H6" s="5">
        <f t="shared" si="0"/>
        <v>117.60727859122088</v>
      </c>
    </row>
    <row r="7" spans="1:10" x14ac:dyDescent="0.3">
      <c r="G7" s="19">
        <v>2.5</v>
      </c>
      <c r="H7" s="5">
        <f t="shared" si="0"/>
        <v>94.085822872976692</v>
      </c>
    </row>
    <row r="8" spans="1:10" x14ac:dyDescent="0.3">
      <c r="G8" s="19">
        <v>3</v>
      </c>
      <c r="H8" s="5">
        <f t="shared" si="0"/>
        <v>78.404852394147255</v>
      </c>
    </row>
    <row r="9" spans="1:10" x14ac:dyDescent="0.3">
      <c r="B9" s="18">
        <v>12.5</v>
      </c>
      <c r="C9" t="s">
        <v>54</v>
      </c>
      <c r="G9" s="19">
        <v>3.5</v>
      </c>
      <c r="H9" s="5">
        <f t="shared" si="0"/>
        <v>67.204159194983362</v>
      </c>
    </row>
    <row r="10" spans="1:10" x14ac:dyDescent="0.3">
      <c r="B10" s="5">
        <f>(100*$D$4)/(B9*$B$4)</f>
        <v>18.817164574595338</v>
      </c>
      <c r="C10" t="s">
        <v>55</v>
      </c>
      <c r="G10" s="19">
        <v>4</v>
      </c>
      <c r="H10" s="5">
        <f t="shared" si="0"/>
        <v>58.803639295610438</v>
      </c>
    </row>
    <row r="11" spans="1:10" x14ac:dyDescent="0.3">
      <c r="G11" s="19">
        <v>4.5</v>
      </c>
      <c r="H11" s="5">
        <f t="shared" si="0"/>
        <v>52.269901596098165</v>
      </c>
    </row>
    <row r="12" spans="1:10" x14ac:dyDescent="0.3">
      <c r="G12" s="19">
        <v>5</v>
      </c>
      <c r="H12" s="5">
        <f t="shared" si="0"/>
        <v>47.042911436488346</v>
      </c>
    </row>
    <row r="13" spans="1:10" x14ac:dyDescent="0.3">
      <c r="G13" s="19">
        <v>5.5</v>
      </c>
      <c r="H13" s="5">
        <f t="shared" si="0"/>
        <v>42.766283124080317</v>
      </c>
    </row>
    <row r="14" spans="1:10" x14ac:dyDescent="0.3">
      <c r="G14" s="19">
        <v>6</v>
      </c>
      <c r="H14" s="5">
        <f t="shared" si="0"/>
        <v>39.202426197073628</v>
      </c>
    </row>
    <row r="15" spans="1:10" x14ac:dyDescent="0.3">
      <c r="G15" s="19">
        <v>6.5</v>
      </c>
      <c r="H15" s="5">
        <f t="shared" si="0"/>
        <v>36.18685495114488</v>
      </c>
    </row>
    <row r="16" spans="1:10" x14ac:dyDescent="0.3">
      <c r="G16" s="19">
        <v>7</v>
      </c>
      <c r="H16" s="5">
        <f t="shared" si="0"/>
        <v>33.602079597491681</v>
      </c>
    </row>
    <row r="17" spans="7:10" x14ac:dyDescent="0.3">
      <c r="G17" s="19">
        <v>7.5</v>
      </c>
      <c r="H17" s="5">
        <f t="shared" si="0"/>
        <v>31.361940957658899</v>
      </c>
    </row>
    <row r="18" spans="7:10" x14ac:dyDescent="0.3">
      <c r="G18" s="22">
        <v>8</v>
      </c>
      <c r="H18" s="23">
        <f t="shared" si="0"/>
        <v>29.401819647805219</v>
      </c>
      <c r="I18" t="s">
        <v>58</v>
      </c>
    </row>
    <row r="19" spans="7:10" x14ac:dyDescent="0.3">
      <c r="G19" s="19">
        <v>8.5</v>
      </c>
      <c r="H19" s="5">
        <f t="shared" si="0"/>
        <v>27.672300844993146</v>
      </c>
    </row>
    <row r="20" spans="7:10" x14ac:dyDescent="0.3">
      <c r="G20" s="19">
        <v>9</v>
      </c>
      <c r="H20" s="5">
        <f t="shared" si="0"/>
        <v>26.134950798049083</v>
      </c>
    </row>
    <row r="21" spans="7:10" x14ac:dyDescent="0.3">
      <c r="G21" s="19">
        <v>9.5</v>
      </c>
      <c r="H21" s="5">
        <f t="shared" si="0"/>
        <v>24.759427071835972</v>
      </c>
    </row>
    <row r="22" spans="7:10" x14ac:dyDescent="0.3">
      <c r="G22" s="19">
        <v>10</v>
      </c>
      <c r="H22" s="5">
        <f t="shared" si="0"/>
        <v>23.521455718244173</v>
      </c>
    </row>
    <row r="23" spans="7:10" x14ac:dyDescent="0.3">
      <c r="G23" s="19">
        <v>10.5</v>
      </c>
      <c r="H23" s="5">
        <f t="shared" si="0"/>
        <v>22.401386398327787</v>
      </c>
      <c r="J23" t="s">
        <v>60</v>
      </c>
    </row>
    <row r="24" spans="7:10" x14ac:dyDescent="0.3">
      <c r="G24" s="19">
        <v>11</v>
      </c>
      <c r="H24" s="5">
        <f t="shared" si="0"/>
        <v>21.383141562040159</v>
      </c>
    </row>
    <row r="25" spans="7:10" x14ac:dyDescent="0.3">
      <c r="G25" s="19">
        <v>11.5</v>
      </c>
      <c r="H25" s="5">
        <f t="shared" si="0"/>
        <v>20.453439754994932</v>
      </c>
    </row>
    <row r="26" spans="7:10" x14ac:dyDescent="0.3">
      <c r="G26" s="19">
        <v>12</v>
      </c>
      <c r="H26" s="5">
        <f t="shared" si="0"/>
        <v>19.601213098536814</v>
      </c>
    </row>
    <row r="27" spans="7:10" x14ac:dyDescent="0.3">
      <c r="G27" s="20">
        <v>12.5</v>
      </c>
      <c r="H27" s="21">
        <f t="shared" si="0"/>
        <v>18.817164574595338</v>
      </c>
      <c r="I27" t="s">
        <v>59</v>
      </c>
    </row>
    <row r="28" spans="7:10" x14ac:dyDescent="0.3">
      <c r="G28" s="19">
        <v>13</v>
      </c>
      <c r="H28" s="5">
        <f t="shared" si="0"/>
        <v>18.09342747557244</v>
      </c>
    </row>
    <row r="29" spans="7:10" x14ac:dyDescent="0.3">
      <c r="G29" s="19">
        <v>13.5</v>
      </c>
      <c r="H29" s="5">
        <f t="shared" si="0"/>
        <v>17.423300532032719</v>
      </c>
    </row>
    <row r="30" spans="7:10" x14ac:dyDescent="0.3">
      <c r="G30" s="19">
        <v>14</v>
      </c>
      <c r="H30" s="5">
        <f t="shared" si="0"/>
        <v>16.80103979874584</v>
      </c>
    </row>
    <row r="31" spans="7:10" x14ac:dyDescent="0.3">
      <c r="G31" s="19">
        <v>14.5</v>
      </c>
      <c r="H31" s="5">
        <f t="shared" si="0"/>
        <v>16.221693598789084</v>
      </c>
    </row>
    <row r="32" spans="7:10" x14ac:dyDescent="0.3">
      <c r="G32" s="19">
        <v>15</v>
      </c>
      <c r="H32" s="5">
        <f t="shared" si="0"/>
        <v>15.680970478829449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Gas Costs (Camaro)</vt:lpstr>
      <vt:lpstr>Gas Costs (Corolla)</vt:lpstr>
      <vt:lpstr>Actual Performance</vt:lpstr>
      <vt:lpstr>Conversion Rates</vt:lpstr>
      <vt:lpstr>L per 100 k to MPG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Daniel Yim</cp:lastModifiedBy>
  <dcterms:created xsi:type="dcterms:W3CDTF">2015-03-06T01:52:57Z</dcterms:created>
  <dcterms:modified xsi:type="dcterms:W3CDTF">2024-08-01T18:33:46Z</dcterms:modified>
</cp:coreProperties>
</file>