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" yWindow="15" windowWidth="18030" windowHeight="14460" tabRatio="827" activeTab="3"/>
  </bookViews>
  <sheets>
    <sheet name="수강명단" sheetId="2" r:id="rId1"/>
    <sheet name="피아노" sheetId="6" r:id="rId2"/>
    <sheet name="컴퓨터" sheetId="7" r:id="rId3"/>
    <sheet name="원어민영어1" sheetId="4" r:id="rId4"/>
    <sheet name="원어민영어2" sheetId="5" r:id="rId5"/>
  </sheets>
  <definedNames>
    <definedName name="_xlnm._FilterDatabase" localSheetId="0" hidden="1">수강명단!$B$2:$N$1054</definedName>
    <definedName name="_xlnm._FilterDatabase" localSheetId="3" hidden="1">원어민영어1!$B$3:$N$68</definedName>
    <definedName name="_xlnm._FilterDatabase" localSheetId="4" hidden="1">원어민영어2!$A$2:$J$60</definedName>
    <definedName name="_xlnm._FilterDatabase" localSheetId="2" hidden="1">컴퓨터!$A$3:$J$20</definedName>
    <definedName name="_xlnm._FilterDatabase" localSheetId="1" hidden="1">피아노!$B$2:$N$2</definedName>
  </definedNames>
  <calcPr calcId="144525"/>
</workbook>
</file>

<file path=xl/calcChain.xml><?xml version="1.0" encoding="utf-8"?>
<calcChain xmlns="http://schemas.openxmlformats.org/spreadsheetml/2006/main">
  <c r="O718" i="2" l="1"/>
  <c r="O717" i="2"/>
  <c r="M1051" i="2" l="1"/>
  <c r="Q221" i="2" l="1"/>
  <c r="Q223" i="2" s="1"/>
  <c r="P221" i="2"/>
  <c r="P223" i="2" s="1"/>
  <c r="Q233" i="2"/>
  <c r="S233" i="2"/>
  <c r="Q228" i="2"/>
  <c r="Q491" i="2"/>
  <c r="R491" i="2"/>
  <c r="P491" i="2"/>
  <c r="Q486" i="2"/>
  <c r="R486" i="2"/>
  <c r="P486" i="2"/>
  <c r="S491" i="2"/>
  <c r="S486" i="2"/>
  <c r="Q391" i="2"/>
  <c r="R391" i="2"/>
  <c r="P391" i="2"/>
  <c r="U235" i="2" l="1"/>
  <c r="R221" i="2"/>
  <c r="R223" i="2" s="1"/>
  <c r="R312" i="2"/>
  <c r="Q312" i="2"/>
  <c r="P312" i="2"/>
  <c r="Q308" i="2"/>
  <c r="R308" i="2"/>
  <c r="P308" i="2"/>
  <c r="S308" i="2"/>
  <c r="P295" i="2"/>
  <c r="P294" i="2"/>
  <c r="N292" i="2"/>
  <c r="Y90" i="7" l="1"/>
  <c r="Z90" i="7"/>
  <c r="AA90" i="7"/>
  <c r="AB90" i="7"/>
  <c r="U90" i="7"/>
  <c r="V90" i="7"/>
  <c r="Q90" i="7"/>
  <c r="R90" i="7"/>
  <c r="R92" i="7" s="1"/>
  <c r="Q92" i="7"/>
  <c r="U93" i="7" s="1"/>
  <c r="V93" i="7" l="1"/>
  <c r="N50" i="4"/>
  <c r="Q20" i="7"/>
  <c r="R20" i="7"/>
  <c r="Q15" i="7"/>
  <c r="R15" i="7"/>
  <c r="S139" i="7"/>
  <c r="L67" i="4" l="1"/>
  <c r="K67" i="4"/>
  <c r="P21" i="5"/>
  <c r="P20" i="5"/>
  <c r="P22" i="5" s="1"/>
  <c r="M60" i="5"/>
  <c r="K61" i="5"/>
  <c r="L60" i="5"/>
  <c r="K60" i="5"/>
  <c r="S21" i="5" l="1"/>
  <c r="S23" i="5" s="1"/>
  <c r="T21" i="5"/>
  <c r="T23" i="5" s="1"/>
  <c r="N20" i="5"/>
  <c r="P6" i="4" l="1"/>
  <c r="P5" i="4"/>
  <c r="W27" i="4"/>
  <c r="V27" i="4"/>
  <c r="P7" i="4" l="1"/>
  <c r="P63" i="4"/>
  <c r="P62" i="4"/>
  <c r="M67" i="4"/>
  <c r="P881" i="2"/>
  <c r="P880" i="2"/>
  <c r="P821" i="2"/>
  <c r="P820" i="2"/>
  <c r="P842" i="2"/>
  <c r="L1051" i="2"/>
  <c r="K1051" i="2"/>
  <c r="P5" i="2"/>
  <c r="P4" i="2"/>
  <c r="P799" i="2"/>
  <c r="P798" i="2"/>
  <c r="P741" i="2"/>
  <c r="N703" i="2"/>
  <c r="P706" i="2"/>
  <c r="P705" i="2"/>
  <c r="P56" i="5"/>
  <c r="P55" i="5"/>
  <c r="P57" i="5" s="1"/>
  <c r="P44" i="5"/>
  <c r="P43" i="5"/>
  <c r="P45" i="5" s="1"/>
  <c r="P37" i="5"/>
  <c r="P36" i="5"/>
  <c r="P38" i="5" s="1"/>
  <c r="P5" i="5"/>
  <c r="P6" i="5" s="1"/>
  <c r="P4" i="5"/>
  <c r="N61" i="4"/>
  <c r="N35" i="4"/>
  <c r="N21" i="4"/>
  <c r="N4" i="4"/>
  <c r="P52" i="4"/>
  <c r="P51" i="4"/>
  <c r="P38" i="4"/>
  <c r="P37" i="4"/>
  <c r="P36" i="4"/>
  <c r="P23" i="4"/>
  <c r="P22" i="4"/>
  <c r="P79" i="6"/>
  <c r="P78" i="6"/>
  <c r="P80" i="6" s="1"/>
  <c r="P45" i="6"/>
  <c r="P44" i="6"/>
  <c r="P6" i="6"/>
  <c r="P5" i="6"/>
  <c r="N740" i="2"/>
  <c r="N1028" i="2"/>
  <c r="N988" i="2"/>
  <c r="N954" i="2"/>
  <c r="N914" i="2"/>
  <c r="N876" i="2"/>
  <c r="N862" i="2"/>
  <c r="N840" i="2"/>
  <c r="N818" i="2"/>
  <c r="N797" i="2"/>
  <c r="N775" i="2"/>
  <c r="N753" i="2"/>
  <c r="N681" i="2"/>
  <c r="N641" i="2"/>
  <c r="N613" i="2"/>
  <c r="N571" i="2"/>
  <c r="N536" i="2"/>
  <c r="N502" i="2"/>
  <c r="N472" i="2"/>
  <c r="N433" i="2"/>
  <c r="N401" i="2"/>
  <c r="N371" i="2"/>
  <c r="N332" i="2"/>
  <c r="N271" i="2"/>
  <c r="N241" i="2"/>
  <c r="N214" i="2"/>
  <c r="N174" i="2"/>
  <c r="N134" i="2"/>
  <c r="N109" i="2"/>
  <c r="N83" i="2"/>
  <c r="N43" i="2"/>
  <c r="N3" i="2"/>
  <c r="P24" i="4" l="1"/>
  <c r="P64" i="4"/>
  <c r="P822" i="2"/>
  <c r="N1051" i="2"/>
  <c r="P800" i="2"/>
  <c r="P7" i="6"/>
  <c r="P46" i="6"/>
  <c r="N67" i="4"/>
  <c r="P53" i="4"/>
  <c r="K68" i="4"/>
  <c r="L70" i="4" s="1"/>
  <c r="K1052" i="2"/>
  <c r="P756" i="2"/>
  <c r="P755" i="2"/>
  <c r="P475" i="2"/>
  <c r="P474" i="2"/>
  <c r="P243" i="2"/>
  <c r="P242" i="2"/>
  <c r="P176" i="2"/>
  <c r="P136" i="2"/>
  <c r="P111" i="2"/>
  <c r="P110" i="2"/>
  <c r="P85" i="2"/>
  <c r="P84" i="2"/>
  <c r="P45" i="2"/>
  <c r="P44" i="2"/>
  <c r="P1031" i="2"/>
  <c r="P1030" i="2"/>
  <c r="R1043" i="2"/>
  <c r="Q1043" i="2"/>
  <c r="P1043" i="2"/>
  <c r="Q1040" i="2"/>
  <c r="R1040" i="2"/>
  <c r="P1040" i="2"/>
  <c r="Q1035" i="2"/>
  <c r="Q1037" i="2" s="1"/>
  <c r="R1035" i="2"/>
  <c r="R1037" i="2" s="1"/>
  <c r="P1035" i="2"/>
  <c r="P1037" i="2" s="1"/>
  <c r="P991" i="2"/>
  <c r="P990" i="2"/>
  <c r="R1004" i="2"/>
  <c r="Q1004" i="2"/>
  <c r="P1004" i="2"/>
  <c r="R1001" i="2"/>
  <c r="Q1001" i="2"/>
  <c r="P1001" i="2"/>
  <c r="Q996" i="2"/>
  <c r="Q998" i="2" s="1"/>
  <c r="R996" i="2"/>
  <c r="R998" i="2" s="1"/>
  <c r="P996" i="2"/>
  <c r="P998" i="2" s="1"/>
  <c r="S994" i="2"/>
  <c r="P959" i="2"/>
  <c r="P958" i="2"/>
  <c r="S963" i="2"/>
  <c r="R972" i="2"/>
  <c r="Q972" i="2"/>
  <c r="P972" i="2"/>
  <c r="Q969" i="2"/>
  <c r="R969" i="2"/>
  <c r="P969" i="2"/>
  <c r="Q964" i="2"/>
  <c r="Q966" i="2" s="1"/>
  <c r="R964" i="2"/>
  <c r="R966" i="2" s="1"/>
  <c r="P964" i="2"/>
  <c r="P966" i="2" s="1"/>
  <c r="P917" i="2"/>
  <c r="P916" i="2"/>
  <c r="S925" i="2"/>
  <c r="R932" i="2"/>
  <c r="Q932" i="2"/>
  <c r="P932" i="2"/>
  <c r="R929" i="2"/>
  <c r="Q929" i="2"/>
  <c r="P929" i="2"/>
  <c r="Q923" i="2"/>
  <c r="Q925" i="2" s="1"/>
  <c r="R923" i="2"/>
  <c r="R925" i="2" s="1"/>
  <c r="P923" i="2"/>
  <c r="P925" i="2" s="1"/>
  <c r="R834" i="2"/>
  <c r="Q834" i="2"/>
  <c r="P834" i="2"/>
  <c r="R831" i="2"/>
  <c r="Q831" i="2"/>
  <c r="P831" i="2"/>
  <c r="Q826" i="2"/>
  <c r="Q828" i="2" s="1"/>
  <c r="R826" i="2"/>
  <c r="R828" i="2" s="1"/>
  <c r="P826" i="2"/>
  <c r="P828" i="2" s="1"/>
  <c r="S810" i="2"/>
  <c r="S806" i="2"/>
  <c r="Q803" i="2"/>
  <c r="Q806" i="2" s="1"/>
  <c r="R803" i="2"/>
  <c r="R806" i="2" s="1"/>
  <c r="P803" i="2"/>
  <c r="P806" i="2" s="1"/>
  <c r="R812" i="2"/>
  <c r="Q812" i="2"/>
  <c r="P812" i="2"/>
  <c r="R809" i="2"/>
  <c r="Q809" i="2"/>
  <c r="P809" i="2"/>
  <c r="P864" i="2"/>
  <c r="P863" i="2"/>
  <c r="R874" i="2"/>
  <c r="Q874" i="2"/>
  <c r="P874" i="2"/>
  <c r="R871" i="2"/>
  <c r="Q871" i="2"/>
  <c r="P871" i="2"/>
  <c r="Q868" i="2"/>
  <c r="R868" i="2"/>
  <c r="P868" i="2"/>
  <c r="P843" i="2"/>
  <c r="R856" i="2"/>
  <c r="Q856" i="2"/>
  <c r="P856" i="2"/>
  <c r="R852" i="2"/>
  <c r="Q852" i="2"/>
  <c r="P852" i="2"/>
  <c r="Q849" i="2"/>
  <c r="R849" i="2"/>
  <c r="P849" i="2"/>
  <c r="P778" i="2"/>
  <c r="P777" i="2"/>
  <c r="R791" i="2"/>
  <c r="Q791" i="2"/>
  <c r="P791" i="2"/>
  <c r="R787" i="2"/>
  <c r="Q787" i="2"/>
  <c r="P787" i="2"/>
  <c r="Q782" i="2"/>
  <c r="Q784" i="2" s="1"/>
  <c r="R782" i="2"/>
  <c r="R784" i="2" s="1"/>
  <c r="P782" i="2"/>
  <c r="P784" i="2" s="1"/>
  <c r="R769" i="2"/>
  <c r="Q769" i="2"/>
  <c r="P769" i="2"/>
  <c r="R766" i="2"/>
  <c r="Q766" i="2"/>
  <c r="P766" i="2"/>
  <c r="Q761" i="2"/>
  <c r="Q763" i="2" s="1"/>
  <c r="R761" i="2"/>
  <c r="R763" i="2" s="1"/>
  <c r="P761" i="2"/>
  <c r="P763" i="2" s="1"/>
  <c r="P742" i="2"/>
  <c r="S747" i="2"/>
  <c r="Z746" i="2"/>
  <c r="Y746" i="2"/>
  <c r="X746" i="2"/>
  <c r="R751" i="2"/>
  <c r="Q751" i="2"/>
  <c r="P751" i="2"/>
  <c r="Q746" i="2"/>
  <c r="Q748" i="2" s="1"/>
  <c r="R746" i="2"/>
  <c r="R748" i="2" s="1"/>
  <c r="P746" i="2"/>
  <c r="P748" i="2" s="1"/>
  <c r="R719" i="2"/>
  <c r="Q719" i="2"/>
  <c r="P719" i="2"/>
  <c r="Q716" i="2"/>
  <c r="R716" i="2"/>
  <c r="P716" i="2"/>
  <c r="Q711" i="2"/>
  <c r="Q713" i="2" s="1"/>
  <c r="R711" i="2"/>
  <c r="R713" i="2" s="1"/>
  <c r="P711" i="2"/>
  <c r="P713" i="2" s="1"/>
  <c r="P684" i="2"/>
  <c r="P683" i="2"/>
  <c r="R696" i="2"/>
  <c r="Q696" i="2"/>
  <c r="P696" i="2"/>
  <c r="Q693" i="2"/>
  <c r="R693" i="2"/>
  <c r="P693" i="2"/>
  <c r="S704" i="2"/>
  <c r="Q688" i="2"/>
  <c r="Q690" i="2" s="1"/>
  <c r="R688" i="2"/>
  <c r="R690" i="2" s="1"/>
  <c r="P688" i="2"/>
  <c r="P690" i="2" s="1"/>
  <c r="P645" i="2"/>
  <c r="P644" i="2"/>
  <c r="R659" i="2"/>
  <c r="Q659" i="2"/>
  <c r="P659" i="2"/>
  <c r="R656" i="2"/>
  <c r="Q656" i="2"/>
  <c r="P656" i="2"/>
  <c r="Q651" i="2"/>
  <c r="Q653" i="2" s="1"/>
  <c r="R651" i="2"/>
  <c r="R653" i="2" s="1"/>
  <c r="P651" i="2"/>
  <c r="P653" i="2" s="1"/>
  <c r="P616" i="2"/>
  <c r="P615" i="2"/>
  <c r="R631" i="2"/>
  <c r="Q631" i="2"/>
  <c r="P631" i="2"/>
  <c r="R628" i="2"/>
  <c r="Q628" i="2"/>
  <c r="P628" i="2"/>
  <c r="Q623" i="2"/>
  <c r="Q625" i="2" s="1"/>
  <c r="R623" i="2"/>
  <c r="R625" i="2" s="1"/>
  <c r="P623" i="2"/>
  <c r="P625" i="2" s="1"/>
  <c r="P757" i="2" l="1"/>
  <c r="P112" i="2"/>
  <c r="P779" i="2"/>
  <c r="P476" i="2"/>
  <c r="T974" i="2"/>
  <c r="T1045" i="2"/>
  <c r="P46" i="2"/>
  <c r="P86" i="2"/>
  <c r="V974" i="2"/>
  <c r="V1045" i="2"/>
  <c r="U1045" i="2"/>
  <c r="U934" i="2"/>
  <c r="P918" i="2"/>
  <c r="P960" i="2"/>
  <c r="V1006" i="2"/>
  <c r="P1032" i="2"/>
  <c r="T934" i="2"/>
  <c r="T1006" i="2"/>
  <c r="P992" i="2"/>
  <c r="V934" i="2"/>
  <c r="U1006" i="2"/>
  <c r="U837" i="2"/>
  <c r="U974" i="2"/>
  <c r="T814" i="2"/>
  <c r="T876" i="2"/>
  <c r="V837" i="2"/>
  <c r="Q634" i="2"/>
  <c r="V876" i="2"/>
  <c r="U814" i="2"/>
  <c r="V814" i="2"/>
  <c r="U858" i="2"/>
  <c r="P844" i="2"/>
  <c r="U876" i="2"/>
  <c r="T837" i="2"/>
  <c r="P865" i="2"/>
  <c r="U661" i="2"/>
  <c r="T771" i="2"/>
  <c r="V771" i="2"/>
  <c r="V858" i="2"/>
  <c r="P685" i="2"/>
  <c r="V794" i="2"/>
  <c r="T752" i="2"/>
  <c r="T858" i="2"/>
  <c r="P743" i="2"/>
  <c r="T661" i="2"/>
  <c r="V752" i="2"/>
  <c r="U752" i="2"/>
  <c r="U771" i="2"/>
  <c r="T794" i="2"/>
  <c r="V661" i="2"/>
  <c r="T636" i="2"/>
  <c r="P646" i="2"/>
  <c r="P707" i="2"/>
  <c r="U794" i="2"/>
  <c r="V721" i="2"/>
  <c r="R634" i="2"/>
  <c r="V636" i="2"/>
  <c r="U636" i="2"/>
  <c r="T721" i="2"/>
  <c r="U721" i="2"/>
  <c r="T698" i="2"/>
  <c r="V698" i="2"/>
  <c r="U698" i="2"/>
  <c r="P617" i="2"/>
  <c r="P634" i="2"/>
  <c r="P574" i="2"/>
  <c r="P573" i="2"/>
  <c r="Q592" i="2"/>
  <c r="R592" i="2"/>
  <c r="P592" i="2"/>
  <c r="Q587" i="2"/>
  <c r="R587" i="2"/>
  <c r="S587" i="2"/>
  <c r="S596" i="2" s="1"/>
  <c r="P587" i="2"/>
  <c r="Q581" i="2"/>
  <c r="Q583" i="2" s="1"/>
  <c r="R581" i="2"/>
  <c r="R583" i="2" s="1"/>
  <c r="P581" i="2"/>
  <c r="P583" i="2" s="1"/>
  <c r="P539" i="2"/>
  <c r="P538" i="2"/>
  <c r="R560" i="2"/>
  <c r="Q560" i="2"/>
  <c r="P560" i="2"/>
  <c r="Q551" i="2"/>
  <c r="R551" i="2"/>
  <c r="P551" i="2"/>
  <c r="Q544" i="2"/>
  <c r="R544" i="2"/>
  <c r="P544" i="2"/>
  <c r="P505" i="2"/>
  <c r="P504" i="2"/>
  <c r="S511" i="2"/>
  <c r="S519" i="2"/>
  <c r="R521" i="2"/>
  <c r="Q521" i="2"/>
  <c r="P521" i="2"/>
  <c r="Q516" i="2"/>
  <c r="R516" i="2"/>
  <c r="S514" i="2"/>
  <c r="P516" i="2"/>
  <c r="Q511" i="2"/>
  <c r="Q513" i="2" s="1"/>
  <c r="R511" i="2"/>
  <c r="R513" i="2" s="1"/>
  <c r="P511" i="2"/>
  <c r="P513" i="2" s="1"/>
  <c r="Q481" i="2"/>
  <c r="Q483" i="2" s="1"/>
  <c r="U495" i="2" s="1"/>
  <c r="R481" i="2"/>
  <c r="R483" i="2" s="1"/>
  <c r="V495" i="2" s="1"/>
  <c r="P481" i="2"/>
  <c r="P483" i="2" s="1"/>
  <c r="T495" i="2" s="1"/>
  <c r="T596" i="2" l="1"/>
  <c r="P506" i="2"/>
  <c r="V524" i="2"/>
  <c r="T563" i="2"/>
  <c r="P540" i="2"/>
  <c r="U524" i="2"/>
  <c r="U596" i="2"/>
  <c r="P575" i="2"/>
  <c r="V563" i="2"/>
  <c r="U563" i="2"/>
  <c r="V596" i="2"/>
  <c r="T524" i="2"/>
  <c r="L63" i="5"/>
  <c r="N55" i="5"/>
  <c r="W56" i="5"/>
  <c r="X56" i="5"/>
  <c r="Y56" i="5"/>
  <c r="Z56" i="5"/>
  <c r="AA56" i="5"/>
  <c r="AB56" i="5"/>
  <c r="V56" i="5"/>
  <c r="S56" i="5"/>
  <c r="S58" i="5" s="1"/>
  <c r="T56" i="5"/>
  <c r="T58" i="5" s="1"/>
  <c r="U56" i="5"/>
  <c r="R56" i="5"/>
  <c r="R58" i="5" s="1"/>
  <c r="N41" i="5"/>
  <c r="T51" i="5"/>
  <c r="S51" i="5"/>
  <c r="R51" i="5"/>
  <c r="T48" i="5"/>
  <c r="S48" i="5"/>
  <c r="R48" i="5"/>
  <c r="S43" i="5"/>
  <c r="S45" i="5" s="1"/>
  <c r="T43" i="5"/>
  <c r="T45" i="5" s="1"/>
  <c r="R43" i="5"/>
  <c r="R45" i="5" s="1"/>
  <c r="U39" i="5"/>
  <c r="N36" i="5"/>
  <c r="AB37" i="5"/>
  <c r="AA37" i="5"/>
  <c r="Z37" i="5"/>
  <c r="X37" i="5"/>
  <c r="W37" i="5"/>
  <c r="V37" i="5"/>
  <c r="S37" i="5"/>
  <c r="S39" i="5" s="1"/>
  <c r="T37" i="5"/>
  <c r="T39" i="5" s="1"/>
  <c r="R37" i="5"/>
  <c r="R39" i="5" s="1"/>
  <c r="T29" i="5"/>
  <c r="S29" i="5"/>
  <c r="R29" i="5"/>
  <c r="T26" i="5"/>
  <c r="S26" i="5"/>
  <c r="R26" i="5"/>
  <c r="S31" i="5"/>
  <c r="T31" i="5"/>
  <c r="R21" i="5"/>
  <c r="R23" i="5" s="1"/>
  <c r="S4" i="5"/>
  <c r="S7" i="5" s="1"/>
  <c r="T4" i="5"/>
  <c r="T7" i="5" s="1"/>
  <c r="R4" i="5"/>
  <c r="R7" i="5" s="1"/>
  <c r="R17" i="5" s="1"/>
  <c r="U7" i="5"/>
  <c r="U17" i="5" s="1"/>
  <c r="T15" i="5"/>
  <c r="S15" i="5"/>
  <c r="R15" i="5"/>
  <c r="S10" i="5"/>
  <c r="T10" i="5"/>
  <c r="R10" i="5"/>
  <c r="N3" i="5"/>
  <c r="U19" i="5"/>
  <c r="T40" i="5" l="1"/>
  <c r="S17" i="5"/>
  <c r="T60" i="5"/>
  <c r="S53" i="5"/>
  <c r="S60" i="5"/>
  <c r="N60" i="5"/>
  <c r="R60" i="5"/>
  <c r="T17" i="5"/>
  <c r="R31" i="5"/>
  <c r="T53" i="5"/>
  <c r="R53" i="5"/>
  <c r="S40" i="5"/>
  <c r="R40" i="5"/>
  <c r="AB63" i="4"/>
  <c r="AA63" i="4"/>
  <c r="Z63" i="4"/>
  <c r="X63" i="4"/>
  <c r="W63" i="4"/>
  <c r="V63" i="4"/>
  <c r="S63" i="4"/>
  <c r="S65" i="4" s="1"/>
  <c r="AA65" i="4" s="1"/>
  <c r="T63" i="4"/>
  <c r="T65" i="4" s="1"/>
  <c r="AB65" i="4" s="1"/>
  <c r="R63" i="4"/>
  <c r="R65" i="4" s="1"/>
  <c r="T59" i="4"/>
  <c r="S59" i="4"/>
  <c r="R59" i="4"/>
  <c r="T56" i="4"/>
  <c r="S56" i="4"/>
  <c r="R56" i="4"/>
  <c r="S51" i="4"/>
  <c r="S53" i="4" s="1"/>
  <c r="T51" i="4"/>
  <c r="T53" i="4" s="1"/>
  <c r="R51" i="4"/>
  <c r="R53" i="4" s="1"/>
  <c r="S62" i="5" l="1"/>
  <c r="T62" i="5"/>
  <c r="R60" i="4"/>
  <c r="R62" i="5"/>
  <c r="T60" i="4"/>
  <c r="S60" i="4"/>
  <c r="Z65" i="4"/>
  <c r="S45" i="4" l="1"/>
  <c r="T45" i="4"/>
  <c r="S42" i="4"/>
  <c r="T42" i="4"/>
  <c r="S37" i="4"/>
  <c r="S39" i="4" s="1"/>
  <c r="T37" i="4"/>
  <c r="R42" i="4"/>
  <c r="R45" i="4"/>
  <c r="R37" i="4"/>
  <c r="R39" i="4" s="1"/>
  <c r="T31" i="4"/>
  <c r="S31" i="4"/>
  <c r="R31" i="4"/>
  <c r="S28" i="4"/>
  <c r="T28" i="4"/>
  <c r="R28" i="4"/>
  <c r="S23" i="4"/>
  <c r="S25" i="4" s="1"/>
  <c r="T23" i="4"/>
  <c r="T25" i="4" s="1"/>
  <c r="T33" i="4" s="1"/>
  <c r="R23" i="4"/>
  <c r="R25" i="4" s="1"/>
  <c r="R33" i="4" s="1"/>
  <c r="S6" i="4"/>
  <c r="T6" i="4"/>
  <c r="R6" i="4"/>
  <c r="R9" i="4" s="1"/>
  <c r="U35" i="4"/>
  <c r="S16" i="4"/>
  <c r="T16" i="4"/>
  <c r="S12" i="4"/>
  <c r="T12" i="4"/>
  <c r="U12" i="4"/>
  <c r="U19" i="4" s="1"/>
  <c r="U68" i="4" s="1"/>
  <c r="V12" i="4"/>
  <c r="V19" i="4" s="1"/>
  <c r="S9" i="4"/>
  <c r="S19" i="4" s="1"/>
  <c r="T9" i="4"/>
  <c r="R16" i="4"/>
  <c r="R12" i="4"/>
  <c r="L138" i="7"/>
  <c r="M138" i="7"/>
  <c r="K138" i="7"/>
  <c r="L101" i="6"/>
  <c r="M101" i="6"/>
  <c r="K101" i="6"/>
  <c r="AB97" i="6"/>
  <c r="AA97" i="6"/>
  <c r="Z97" i="6"/>
  <c r="X97" i="6"/>
  <c r="W97" i="6"/>
  <c r="V97" i="6"/>
  <c r="T97" i="6"/>
  <c r="S97" i="6"/>
  <c r="R97" i="6"/>
  <c r="N96" i="6"/>
  <c r="AQ95" i="6"/>
  <c r="AP95" i="6"/>
  <c r="AO95" i="6"/>
  <c r="AN95" i="6"/>
  <c r="AM95" i="6"/>
  <c r="AL95" i="6"/>
  <c r="AK95" i="6"/>
  <c r="AJ95" i="6"/>
  <c r="AI95" i="6"/>
  <c r="AB87" i="6"/>
  <c r="AA87" i="6"/>
  <c r="Z87" i="6"/>
  <c r="X87" i="6"/>
  <c r="W87" i="6"/>
  <c r="V87" i="6"/>
  <c r="T87" i="6"/>
  <c r="T89" i="6" s="1"/>
  <c r="S87" i="6"/>
  <c r="S89" i="6" s="1"/>
  <c r="R87" i="6"/>
  <c r="R89" i="6" s="1"/>
  <c r="N86" i="6"/>
  <c r="AB78" i="6"/>
  <c r="AA78" i="6"/>
  <c r="Z78" i="6"/>
  <c r="X78" i="6"/>
  <c r="W78" i="6"/>
  <c r="V78" i="6"/>
  <c r="T78" i="6"/>
  <c r="T80" i="6" s="1"/>
  <c r="S78" i="6"/>
  <c r="S80" i="6" s="1"/>
  <c r="R78" i="6"/>
  <c r="R80" i="6" s="1"/>
  <c r="N76" i="6"/>
  <c r="AB72" i="6"/>
  <c r="AA72" i="6"/>
  <c r="Z72" i="6"/>
  <c r="X72" i="6"/>
  <c r="W72" i="6"/>
  <c r="V72" i="6"/>
  <c r="T72" i="6"/>
  <c r="T74" i="6" s="1"/>
  <c r="X74" i="6" s="1"/>
  <c r="S72" i="6"/>
  <c r="S74" i="6" s="1"/>
  <c r="R72" i="6"/>
  <c r="R74" i="6" s="1"/>
  <c r="U71" i="6"/>
  <c r="N71" i="6"/>
  <c r="AJ70" i="6"/>
  <c r="AI70" i="6"/>
  <c r="AB64" i="6"/>
  <c r="AA64" i="6"/>
  <c r="Z64" i="6"/>
  <c r="X64" i="6"/>
  <c r="W64" i="6"/>
  <c r="V64" i="6"/>
  <c r="T64" i="6"/>
  <c r="T66" i="6" s="1"/>
  <c r="S64" i="6"/>
  <c r="S66" i="6" s="1"/>
  <c r="R64" i="6"/>
  <c r="R66" i="6" s="1"/>
  <c r="U63" i="6"/>
  <c r="N62" i="6"/>
  <c r="AB56" i="6"/>
  <c r="AA56" i="6"/>
  <c r="Z56" i="6"/>
  <c r="X56" i="6"/>
  <c r="W56" i="6"/>
  <c r="V56" i="6"/>
  <c r="T56" i="6"/>
  <c r="T58" i="6" s="1"/>
  <c r="S56" i="6"/>
  <c r="S58" i="6" s="1"/>
  <c r="R56" i="6"/>
  <c r="R58" i="6" s="1"/>
  <c r="U55" i="6"/>
  <c r="N52" i="6"/>
  <c r="AB43" i="6"/>
  <c r="AA43" i="6"/>
  <c r="Z43" i="6"/>
  <c r="X43" i="6"/>
  <c r="W43" i="6"/>
  <c r="V43" i="6"/>
  <c r="T43" i="6"/>
  <c r="T45" i="6" s="1"/>
  <c r="S43" i="6"/>
  <c r="S45" i="6" s="1"/>
  <c r="R43" i="6"/>
  <c r="R45" i="6" s="1"/>
  <c r="U42" i="6"/>
  <c r="N42" i="6"/>
  <c r="U36" i="6"/>
  <c r="AB35" i="6"/>
  <c r="AA35" i="6"/>
  <c r="Z35" i="6"/>
  <c r="X35" i="6"/>
  <c r="W35" i="6"/>
  <c r="V35" i="6"/>
  <c r="T35" i="6"/>
  <c r="T37" i="6" s="1"/>
  <c r="S35" i="6"/>
  <c r="S37" i="6" s="1"/>
  <c r="R35" i="6"/>
  <c r="R37" i="6" s="1"/>
  <c r="N33" i="6"/>
  <c r="AB25" i="6"/>
  <c r="AA25" i="6"/>
  <c r="Z25" i="6"/>
  <c r="X25" i="6"/>
  <c r="W25" i="6"/>
  <c r="V25" i="6"/>
  <c r="T25" i="6"/>
  <c r="T27" i="6" s="1"/>
  <c r="S25" i="6"/>
  <c r="S27" i="6" s="1"/>
  <c r="R25" i="6"/>
  <c r="R27" i="6" s="1"/>
  <c r="N23" i="6"/>
  <c r="AB15" i="6"/>
  <c r="AA15" i="6"/>
  <c r="Z15" i="6"/>
  <c r="X15" i="6"/>
  <c r="W15" i="6"/>
  <c r="V15" i="6"/>
  <c r="T15" i="6"/>
  <c r="T17" i="6" s="1"/>
  <c r="S15" i="6"/>
  <c r="S17" i="6" s="1"/>
  <c r="R15" i="6"/>
  <c r="R17" i="6" s="1"/>
  <c r="N13" i="6"/>
  <c r="AK8" i="6"/>
  <c r="AJ8" i="6"/>
  <c r="AI8" i="6"/>
  <c r="AB5" i="6"/>
  <c r="AA5" i="6"/>
  <c r="Z5" i="6"/>
  <c r="X5" i="6"/>
  <c r="W5" i="6"/>
  <c r="V5" i="6"/>
  <c r="T5" i="6"/>
  <c r="T7" i="6" s="1"/>
  <c r="S5" i="6"/>
  <c r="S7" i="6" s="1"/>
  <c r="R5" i="6"/>
  <c r="R7" i="6" s="1"/>
  <c r="N3" i="6"/>
  <c r="T50" i="6" l="1"/>
  <c r="R68" i="6"/>
  <c r="K139" i="7"/>
  <c r="L141" i="7" s="1"/>
  <c r="K102" i="6"/>
  <c r="L105" i="6" s="1"/>
  <c r="S10" i="6"/>
  <c r="R19" i="4"/>
  <c r="R68" i="4" s="1"/>
  <c r="R10" i="6"/>
  <c r="T10" i="6"/>
  <c r="S21" i="6"/>
  <c r="S50" i="6"/>
  <c r="S60" i="6"/>
  <c r="T68" i="6"/>
  <c r="W74" i="6"/>
  <c r="T99" i="6"/>
  <c r="S33" i="4"/>
  <c r="T40" i="6"/>
  <c r="R82" i="6"/>
  <c r="R99" i="6"/>
  <c r="R50" i="6"/>
  <c r="S68" i="6"/>
  <c r="N101" i="6"/>
  <c r="T21" i="6"/>
  <c r="S31" i="6"/>
  <c r="T91" i="6"/>
  <c r="T31" i="6"/>
  <c r="R40" i="6"/>
  <c r="R47" i="4"/>
  <c r="S47" i="4"/>
  <c r="S68" i="4" s="1"/>
  <c r="T19" i="4"/>
  <c r="T39" i="4"/>
  <c r="T47" i="4" s="1"/>
  <c r="R21" i="6"/>
  <c r="S82" i="6"/>
  <c r="S40" i="6"/>
  <c r="T82" i="6"/>
  <c r="R91" i="6"/>
  <c r="R60" i="6"/>
  <c r="S91" i="6"/>
  <c r="R31" i="6"/>
  <c r="T60" i="6"/>
  <c r="V74" i="6"/>
  <c r="S99" i="6"/>
  <c r="Q885" i="2"/>
  <c r="Q887" i="2" s="1"/>
  <c r="R885" i="2"/>
  <c r="R887" i="2" s="1"/>
  <c r="P885" i="2"/>
  <c r="P887" i="2" s="1"/>
  <c r="Q894" i="2"/>
  <c r="R894" i="2"/>
  <c r="P894" i="2"/>
  <c r="Q891" i="2"/>
  <c r="R891" i="2"/>
  <c r="P891" i="2"/>
  <c r="R905" i="2"/>
  <c r="R904" i="2"/>
  <c r="Q906" i="2"/>
  <c r="P906" i="2"/>
  <c r="P436" i="2"/>
  <c r="P435" i="2"/>
  <c r="R454" i="2"/>
  <c r="Q454" i="2"/>
  <c r="P454" i="2"/>
  <c r="R449" i="2"/>
  <c r="Q449" i="2"/>
  <c r="P449" i="2"/>
  <c r="Q442" i="2"/>
  <c r="Q444" i="2" s="1"/>
  <c r="R442" i="2"/>
  <c r="R444" i="2" s="1"/>
  <c r="P442" i="2"/>
  <c r="P444" i="2" s="1"/>
  <c r="P403" i="2"/>
  <c r="P402" i="2"/>
  <c r="R419" i="2"/>
  <c r="Q419" i="2"/>
  <c r="P419" i="2"/>
  <c r="R415" i="2"/>
  <c r="Q415" i="2"/>
  <c r="P415" i="2"/>
  <c r="Q408" i="2"/>
  <c r="Q410" i="2" s="1"/>
  <c r="R408" i="2"/>
  <c r="R410" i="2" s="1"/>
  <c r="P408" i="2"/>
  <c r="P410" i="2" s="1"/>
  <c r="P374" i="2"/>
  <c r="P373" i="2"/>
  <c r="R387" i="2"/>
  <c r="Q387" i="2"/>
  <c r="P387" i="2"/>
  <c r="Q380" i="2"/>
  <c r="Q382" i="2" s="1"/>
  <c r="R380" i="2"/>
  <c r="R382" i="2" s="1"/>
  <c r="P380" i="2"/>
  <c r="P382" i="2" s="1"/>
  <c r="P335" i="2"/>
  <c r="P334" i="2"/>
  <c r="P341" i="2"/>
  <c r="P343" i="2" s="1"/>
  <c r="R350" i="2"/>
  <c r="Q350" i="2"/>
  <c r="P350" i="2"/>
  <c r="R346" i="2"/>
  <c r="Q346" i="2"/>
  <c r="P346" i="2"/>
  <c r="R341" i="2"/>
  <c r="R343" i="2" s="1"/>
  <c r="Q341" i="2"/>
  <c r="Q343" i="2" s="1"/>
  <c r="Q301" i="2"/>
  <c r="Q303" i="2" s="1"/>
  <c r="U314" i="2" s="1"/>
  <c r="R301" i="2"/>
  <c r="R303" i="2" s="1"/>
  <c r="P301" i="2"/>
  <c r="P303" i="2" s="1"/>
  <c r="P336" i="2" l="1"/>
  <c r="T102" i="6"/>
  <c r="P404" i="2"/>
  <c r="R102" i="6"/>
  <c r="T68" i="4"/>
  <c r="S102" i="6"/>
  <c r="P375" i="2"/>
  <c r="P437" i="2"/>
  <c r="U394" i="2"/>
  <c r="R906" i="2"/>
  <c r="P882" i="2"/>
  <c r="U421" i="2"/>
  <c r="V353" i="2"/>
  <c r="T456" i="2"/>
  <c r="V421" i="2"/>
  <c r="V314" i="2"/>
  <c r="V394" i="2"/>
  <c r="V456" i="2"/>
  <c r="T353" i="2"/>
  <c r="U456" i="2"/>
  <c r="T314" i="2"/>
  <c r="U353" i="2"/>
  <c r="T421" i="2"/>
  <c r="T394" i="2"/>
  <c r="V897" i="2"/>
  <c r="U897" i="2"/>
  <c r="T897" i="2"/>
  <c r="P296" i="2"/>
  <c r="X7" i="7"/>
  <c r="P125" i="7"/>
  <c r="P124" i="7"/>
  <c r="N123" i="7"/>
  <c r="Z130" i="7"/>
  <c r="Y130" i="7"/>
  <c r="X130" i="7"/>
  <c r="U130" i="7"/>
  <c r="V130" i="7"/>
  <c r="T130" i="7"/>
  <c r="Q130" i="7"/>
  <c r="Q132" i="7" s="1"/>
  <c r="R130" i="7"/>
  <c r="R132" i="7" s="1"/>
  <c r="P130" i="7"/>
  <c r="P132" i="7" s="1"/>
  <c r="P105" i="7"/>
  <c r="P104" i="7"/>
  <c r="Z111" i="7"/>
  <c r="Y111" i="7"/>
  <c r="X111" i="7"/>
  <c r="V111" i="7"/>
  <c r="U111" i="7"/>
  <c r="T111" i="7"/>
  <c r="Q111" i="7"/>
  <c r="Q113" i="7" s="1"/>
  <c r="R111" i="7"/>
  <c r="R113" i="7" s="1"/>
  <c r="P111" i="7"/>
  <c r="P113" i="7" s="1"/>
  <c r="N103" i="7"/>
  <c r="P96" i="7"/>
  <c r="P95" i="7"/>
  <c r="Z100" i="7"/>
  <c r="Y100" i="7"/>
  <c r="X100" i="7"/>
  <c r="V100" i="7"/>
  <c r="U100" i="7"/>
  <c r="T100" i="7"/>
  <c r="Q100" i="7"/>
  <c r="Q102" i="7" s="1"/>
  <c r="R100" i="7"/>
  <c r="R102" i="7" s="1"/>
  <c r="V102" i="7" s="1"/>
  <c r="P100" i="7"/>
  <c r="P102" i="7" s="1"/>
  <c r="N96" i="7"/>
  <c r="P84" i="7"/>
  <c r="P83" i="7"/>
  <c r="N82" i="7"/>
  <c r="X90" i="7"/>
  <c r="T90" i="7"/>
  <c r="P90" i="7"/>
  <c r="P92" i="7" s="1"/>
  <c r="T93" i="7" l="1"/>
  <c r="V114" i="7"/>
  <c r="U114" i="7"/>
  <c r="P85" i="7"/>
  <c r="P106" i="7"/>
  <c r="T135" i="7"/>
  <c r="P126" i="7"/>
  <c r="T102" i="7"/>
  <c r="U102" i="7"/>
  <c r="P97" i="7"/>
  <c r="V135" i="7"/>
  <c r="U135" i="7"/>
  <c r="T114" i="7"/>
  <c r="P75" i="7"/>
  <c r="P74" i="7"/>
  <c r="N73" i="7"/>
  <c r="Z76" i="7"/>
  <c r="Y76" i="7"/>
  <c r="X76" i="7"/>
  <c r="V76" i="7"/>
  <c r="U76" i="7"/>
  <c r="T76" i="7"/>
  <c r="Q79" i="7"/>
  <c r="Q81" i="7" s="1"/>
  <c r="R79" i="7"/>
  <c r="R81" i="7" s="1"/>
  <c r="P79" i="7"/>
  <c r="P81" i="7" s="1"/>
  <c r="P55" i="7"/>
  <c r="P54" i="7"/>
  <c r="P56" i="7" s="1"/>
  <c r="N53" i="7"/>
  <c r="R70" i="7"/>
  <c r="Q70" i="7"/>
  <c r="P70" i="7"/>
  <c r="R66" i="7"/>
  <c r="Q66" i="7"/>
  <c r="P66" i="7"/>
  <c r="Q60" i="7"/>
  <c r="Q62" i="7" s="1"/>
  <c r="R60" i="7"/>
  <c r="R62" i="7" s="1"/>
  <c r="P60" i="7"/>
  <c r="P62" i="7" s="1"/>
  <c r="P46" i="7"/>
  <c r="P45" i="7"/>
  <c r="N44" i="7"/>
  <c r="Z50" i="7"/>
  <c r="Y50" i="7"/>
  <c r="X50" i="7"/>
  <c r="V50" i="7"/>
  <c r="U50" i="7"/>
  <c r="T50" i="7"/>
  <c r="Q50" i="7"/>
  <c r="Q52" i="7" s="1"/>
  <c r="R50" i="7"/>
  <c r="R52" i="7" s="1"/>
  <c r="P50" i="7"/>
  <c r="P52" i="7" s="1"/>
  <c r="P26" i="7"/>
  <c r="P25" i="7"/>
  <c r="N24" i="7"/>
  <c r="Q37" i="7"/>
  <c r="R37" i="7"/>
  <c r="P37" i="7"/>
  <c r="R41" i="7"/>
  <c r="Q41" i="7"/>
  <c r="P41" i="7"/>
  <c r="Q31" i="7"/>
  <c r="Q33" i="7" s="1"/>
  <c r="Q43" i="7" s="1"/>
  <c r="R31" i="7"/>
  <c r="R33" i="7" s="1"/>
  <c r="P31" i="7"/>
  <c r="P33" i="7" s="1"/>
  <c r="P5" i="7"/>
  <c r="P4" i="7"/>
  <c r="N4" i="7"/>
  <c r="P20" i="7"/>
  <c r="P15" i="7"/>
  <c r="Q10" i="7"/>
  <c r="Q12" i="7" s="1"/>
  <c r="Q22" i="7" s="1"/>
  <c r="R10" i="7"/>
  <c r="R12" i="7" s="1"/>
  <c r="R22" i="7" s="1"/>
  <c r="P10" i="7"/>
  <c r="P12" i="7"/>
  <c r="P22" i="7" s="1"/>
  <c r="P272" i="2"/>
  <c r="P271" i="2"/>
  <c r="R288" i="2"/>
  <c r="Q288" i="2"/>
  <c r="P288" i="2"/>
  <c r="R283" i="2"/>
  <c r="Q283" i="2"/>
  <c r="P283" i="2"/>
  <c r="Q277" i="2"/>
  <c r="Q279" i="2" s="1"/>
  <c r="R277" i="2"/>
  <c r="R279" i="2" s="1"/>
  <c r="P277" i="2"/>
  <c r="P279" i="2" s="1"/>
  <c r="R256" i="2"/>
  <c r="Q256" i="2"/>
  <c r="P256" i="2"/>
  <c r="R253" i="2"/>
  <c r="Q253" i="2"/>
  <c r="P253" i="2"/>
  <c r="Q248" i="2"/>
  <c r="Q250" i="2" s="1"/>
  <c r="R248" i="2"/>
  <c r="R250" i="2" s="1"/>
  <c r="P248" i="2"/>
  <c r="P250" i="2" s="1"/>
  <c r="P177" i="2"/>
  <c r="P216" i="2"/>
  <c r="P215" i="2"/>
  <c r="P233" i="2"/>
  <c r="R233" i="2" s="1"/>
  <c r="P228" i="2"/>
  <c r="R196" i="2"/>
  <c r="Q196" i="2"/>
  <c r="P196" i="2"/>
  <c r="Q192" i="2"/>
  <c r="R192" i="2"/>
  <c r="P192" i="2"/>
  <c r="Q186" i="2"/>
  <c r="Q188" i="2" s="1"/>
  <c r="R186" i="2"/>
  <c r="R188" i="2" s="1"/>
  <c r="P186" i="2"/>
  <c r="P188" i="2" s="1"/>
  <c r="R151" i="2"/>
  <c r="Q151" i="2"/>
  <c r="P151" i="2"/>
  <c r="Q147" i="2"/>
  <c r="R147" i="2"/>
  <c r="P147" i="2"/>
  <c r="Q142" i="2"/>
  <c r="Q144" i="2" s="1"/>
  <c r="R142" i="2"/>
  <c r="R144" i="2" s="1"/>
  <c r="P142" i="2"/>
  <c r="P144" i="2" s="1"/>
  <c r="P137" i="2"/>
  <c r="P138" i="2" s="1"/>
  <c r="R14" i="2"/>
  <c r="Q14" i="2"/>
  <c r="P14" i="2"/>
  <c r="Q19" i="2"/>
  <c r="P19" i="2"/>
  <c r="R18" i="2"/>
  <c r="R19" i="2" s="1"/>
  <c r="R9" i="2"/>
  <c r="R11" i="2" s="1"/>
  <c r="Q9" i="2"/>
  <c r="Q11" i="2" s="1"/>
  <c r="P9" i="2"/>
  <c r="P11" i="2" s="1"/>
  <c r="Q65" i="2"/>
  <c r="P65" i="2"/>
  <c r="R64" i="2"/>
  <c r="R65" i="2" s="1"/>
  <c r="R60" i="2"/>
  <c r="Q60" i="2"/>
  <c r="P60" i="2"/>
  <c r="Q54" i="2"/>
  <c r="Q56" i="2" s="1"/>
  <c r="P54" i="2"/>
  <c r="P56" i="2" s="1"/>
  <c r="R53" i="2"/>
  <c r="R54" i="2" s="1"/>
  <c r="R56" i="2" s="1"/>
  <c r="Q98" i="2"/>
  <c r="P98" i="2"/>
  <c r="R96" i="2"/>
  <c r="Q96" i="2"/>
  <c r="P96" i="2"/>
  <c r="Q89" i="2"/>
  <c r="Q92" i="2" s="1"/>
  <c r="P89" i="2"/>
  <c r="P92" i="2" s="1"/>
  <c r="R97" i="2"/>
  <c r="R98" i="2" s="1"/>
  <c r="R88" i="2"/>
  <c r="R89" i="2" s="1"/>
  <c r="R92" i="2" s="1"/>
  <c r="R125" i="2"/>
  <c r="Q125" i="2"/>
  <c r="P125" i="2"/>
  <c r="R121" i="2"/>
  <c r="Q121" i="2"/>
  <c r="P121" i="2"/>
  <c r="Q116" i="2"/>
  <c r="Q118" i="2" s="1"/>
  <c r="R116" i="2"/>
  <c r="R118" i="2" s="1"/>
  <c r="P116" i="2"/>
  <c r="P118" i="2" s="1"/>
  <c r="N138" i="7" l="1"/>
  <c r="N139" i="7" s="1"/>
  <c r="R228" i="2"/>
  <c r="V235" i="2" s="1"/>
  <c r="T235" i="2"/>
  <c r="T10" i="7"/>
  <c r="P27" i="7"/>
  <c r="P178" i="2"/>
  <c r="P273" i="2"/>
  <c r="T154" i="2"/>
  <c r="T11" i="7"/>
  <c r="T52" i="7"/>
  <c r="P47" i="7"/>
  <c r="R43" i="7"/>
  <c r="P76" i="7"/>
  <c r="P217" i="2"/>
  <c r="V291" i="2"/>
  <c r="U291" i="2"/>
  <c r="V198" i="2"/>
  <c r="U198" i="2"/>
  <c r="P244" i="2"/>
  <c r="T22" i="2"/>
  <c r="V154" i="2"/>
  <c r="V259" i="2"/>
  <c r="U22" i="2"/>
  <c r="U154" i="2"/>
  <c r="T198" i="2"/>
  <c r="T291" i="2"/>
  <c r="T128" i="2"/>
  <c r="V22" i="2"/>
  <c r="T259" i="2"/>
  <c r="U259" i="2"/>
  <c r="T81" i="7"/>
  <c r="P72" i="7"/>
  <c r="R72" i="7"/>
  <c r="P6" i="7"/>
  <c r="V81" i="7"/>
  <c r="U81" i="7"/>
  <c r="Q72" i="7"/>
  <c r="U52" i="7"/>
  <c r="V52" i="7"/>
  <c r="R139" i="7" s="1"/>
  <c r="P43" i="7"/>
  <c r="P6" i="2"/>
  <c r="V128" i="2"/>
  <c r="V105" i="2"/>
  <c r="U128" i="2"/>
  <c r="T105" i="2"/>
  <c r="U105" i="2"/>
  <c r="V68" i="2"/>
  <c r="T68" i="2"/>
  <c r="U68" i="2"/>
  <c r="Q139" i="7" l="1"/>
  <c r="P139" i="7"/>
  <c r="V1052" i="2"/>
  <c r="T1052" i="2"/>
  <c r="U1052" i="2"/>
  <c r="T12" i="7"/>
  <c r="N1052" i="2" l="1"/>
</calcChain>
</file>

<file path=xl/sharedStrings.xml><?xml version="1.0" encoding="utf-8"?>
<sst xmlns="http://schemas.openxmlformats.org/spreadsheetml/2006/main" count="5677" uniqueCount="876">
  <si>
    <t>꿈나무
구분</t>
    <phoneticPr fontId="4" type="noConversion"/>
  </si>
  <si>
    <t>특기적성부서</t>
    <phoneticPr fontId="2" type="noConversion"/>
  </si>
  <si>
    <t>강사비 총액</t>
    <phoneticPr fontId="2" type="noConversion"/>
  </si>
  <si>
    <t>순번</t>
    <phoneticPr fontId="4" type="noConversion"/>
  </si>
  <si>
    <t>과목
순번</t>
    <phoneticPr fontId="1" type="noConversion"/>
  </si>
  <si>
    <t>총  합  계</t>
    <phoneticPr fontId="1" type="noConversion"/>
  </si>
  <si>
    <t>합       계</t>
    <phoneticPr fontId="1" type="noConversion"/>
  </si>
  <si>
    <t>이름</t>
    <phoneticPr fontId="4" type="noConversion"/>
  </si>
  <si>
    <t>유상</t>
  </si>
  <si>
    <t>본인수강료</t>
    <phoneticPr fontId="2" type="noConversion"/>
  </si>
  <si>
    <t>자유수강권
지원금</t>
    <phoneticPr fontId="2" type="noConversion"/>
  </si>
  <si>
    <t>자유수</t>
  </si>
  <si>
    <t>석아인</t>
  </si>
  <si>
    <t>김주원</t>
  </si>
  <si>
    <t>정승환</t>
  </si>
  <si>
    <t>이서하</t>
  </si>
  <si>
    <t>박시현</t>
  </si>
  <si>
    <t>김채환</t>
  </si>
  <si>
    <t>김이안</t>
  </si>
  <si>
    <t>이예준</t>
  </si>
  <si>
    <t>이준서</t>
  </si>
  <si>
    <t>이준혁</t>
  </si>
  <si>
    <t>정주한</t>
  </si>
  <si>
    <t>김유주</t>
  </si>
  <si>
    <t>김태민</t>
  </si>
  <si>
    <t>박채우</t>
  </si>
  <si>
    <t>최상우</t>
  </si>
  <si>
    <t>최상현</t>
  </si>
  <si>
    <t>서다희</t>
  </si>
  <si>
    <t>권서윤</t>
  </si>
  <si>
    <t>김나희</t>
  </si>
  <si>
    <t>이시윤</t>
  </si>
  <si>
    <t>이윤지</t>
  </si>
  <si>
    <t>양다인</t>
  </si>
  <si>
    <t>김성민</t>
  </si>
  <si>
    <t>곽시후</t>
  </si>
  <si>
    <t>김혜빈</t>
  </si>
  <si>
    <t>최우진</t>
  </si>
  <si>
    <t>진이산</t>
  </si>
  <si>
    <t>박다현</t>
  </si>
  <si>
    <t>조한결</t>
  </si>
  <si>
    <t>강민재</t>
  </si>
  <si>
    <t>정지호</t>
  </si>
  <si>
    <t>최라희</t>
  </si>
  <si>
    <t>김설아</t>
  </si>
  <si>
    <t>김지민</t>
  </si>
  <si>
    <t>박소연</t>
  </si>
  <si>
    <t>이선우</t>
  </si>
  <si>
    <t>정현우</t>
  </si>
  <si>
    <t>최선율</t>
  </si>
  <si>
    <t>김수지</t>
  </si>
  <si>
    <t>이민서</t>
  </si>
  <si>
    <t>서채운</t>
  </si>
  <si>
    <t>황예린</t>
  </si>
  <si>
    <t>최정원</t>
  </si>
  <si>
    <t>조예린</t>
  </si>
  <si>
    <t>마재영</t>
  </si>
  <si>
    <t>이윤서</t>
  </si>
  <si>
    <t>차승아</t>
  </si>
  <si>
    <t>김지오</t>
  </si>
  <si>
    <t>김기준</t>
  </si>
  <si>
    <t>김세인</t>
  </si>
  <si>
    <t>김은세</t>
  </si>
  <si>
    <t>임수지</t>
  </si>
  <si>
    <t>서다인</t>
  </si>
  <si>
    <t>이시현</t>
  </si>
  <si>
    <t>유준서</t>
  </si>
  <si>
    <t>백차윤</t>
  </si>
  <si>
    <t>성유빈</t>
  </si>
  <si>
    <t>김지원</t>
  </si>
  <si>
    <t>장한결</t>
  </si>
  <si>
    <t>최자영</t>
  </si>
  <si>
    <t>송해온</t>
  </si>
  <si>
    <t>백주아</t>
  </si>
  <si>
    <t>최유준</t>
  </si>
  <si>
    <t>김가현</t>
  </si>
  <si>
    <t>백승현</t>
  </si>
  <si>
    <t>이승후</t>
  </si>
  <si>
    <t>한창윤</t>
  </si>
  <si>
    <t>심채원</t>
  </si>
  <si>
    <t>정진서</t>
  </si>
  <si>
    <t>박용진</t>
  </si>
  <si>
    <t>천혜림</t>
  </si>
  <si>
    <t>이정준</t>
  </si>
  <si>
    <t>이승준</t>
  </si>
  <si>
    <t>공태희</t>
  </si>
  <si>
    <t>이하민</t>
  </si>
  <si>
    <t>김정원</t>
  </si>
  <si>
    <t>오현아</t>
  </si>
  <si>
    <t>전혜인</t>
  </si>
  <si>
    <t>김현준</t>
  </si>
  <si>
    <t>정선우</t>
  </si>
  <si>
    <t>최율</t>
  </si>
  <si>
    <t>서민규</t>
  </si>
  <si>
    <t>김동후</t>
  </si>
  <si>
    <t>백승민</t>
  </si>
  <si>
    <t>정우현</t>
  </si>
  <si>
    <t>이서준</t>
  </si>
  <si>
    <t>김산</t>
  </si>
  <si>
    <t>김제현</t>
  </si>
  <si>
    <t>김경민</t>
  </si>
  <si>
    <t>이용석</t>
  </si>
  <si>
    <t>이하임</t>
  </si>
  <si>
    <t>심건우</t>
  </si>
  <si>
    <t>변정훈</t>
  </si>
  <si>
    <t>장준혁</t>
  </si>
  <si>
    <t>신민호</t>
  </si>
  <si>
    <t>백인우</t>
  </si>
  <si>
    <t>김호중</t>
  </si>
  <si>
    <t>정서연</t>
  </si>
  <si>
    <t>2주</t>
    <phoneticPr fontId="36" type="noConversion"/>
  </si>
  <si>
    <t>과목
순번</t>
    <phoneticPr fontId="4" type="noConversion"/>
  </si>
  <si>
    <t>이름</t>
    <phoneticPr fontId="4" type="noConversion"/>
  </si>
  <si>
    <t>꿈나무
구분</t>
    <phoneticPr fontId="4" type="noConversion"/>
  </si>
  <si>
    <t>특기적성부서</t>
    <phoneticPr fontId="4" type="noConversion"/>
  </si>
  <si>
    <t>3월수업
참여주수</t>
    <phoneticPr fontId="4" type="noConversion"/>
  </si>
  <si>
    <t>수용비</t>
    <phoneticPr fontId="36" type="noConversion"/>
  </si>
  <si>
    <t>구윤우</t>
  </si>
  <si>
    <t>이우석</t>
  </si>
  <si>
    <t>드론항공과학 A반(월)</t>
  </si>
  <si>
    <t>이유주</t>
  </si>
  <si>
    <t>우성찬</t>
  </si>
  <si>
    <t>김범수</t>
  </si>
  <si>
    <t>고태윤</t>
  </si>
  <si>
    <t>권도윤</t>
  </si>
  <si>
    <t>한민우</t>
  </si>
  <si>
    <t>박지원</t>
  </si>
  <si>
    <t>하선우</t>
  </si>
  <si>
    <t>김태완</t>
  </si>
  <si>
    <t>김동휘</t>
  </si>
  <si>
    <t>송지윤</t>
  </si>
  <si>
    <t>임재원</t>
  </si>
  <si>
    <t>최예준</t>
  </si>
  <si>
    <t>장원혁</t>
  </si>
  <si>
    <t>드론항공과학 B반(월)</t>
  </si>
  <si>
    <t>김준수</t>
  </si>
  <si>
    <t>우성준</t>
  </si>
  <si>
    <t>백주원</t>
  </si>
  <si>
    <t>홍성민</t>
  </si>
  <si>
    <t>박선율</t>
  </si>
  <si>
    <t>김현수</t>
  </si>
  <si>
    <t>반</t>
    <phoneticPr fontId="36" type="noConversion"/>
  </si>
  <si>
    <t>번호</t>
    <phoneticPr fontId="36" type="noConversion"/>
  </si>
  <si>
    <t>학년</t>
    <phoneticPr fontId="4" type="noConversion"/>
  </si>
  <si>
    <t>본인강사료
(3월)</t>
    <phoneticPr fontId="4" type="noConversion"/>
  </si>
  <si>
    <t>4주</t>
    <phoneticPr fontId="36" type="noConversion"/>
  </si>
  <si>
    <t>2주</t>
    <phoneticPr fontId="36" type="noConversion"/>
  </si>
  <si>
    <t>3주</t>
    <phoneticPr fontId="36" type="noConversion"/>
  </si>
  <si>
    <t>정예설</t>
  </si>
  <si>
    <t>요리 A반(금)</t>
  </si>
  <si>
    <t>송지민</t>
  </si>
  <si>
    <t>전지율</t>
  </si>
  <si>
    <t>권륜희</t>
  </si>
  <si>
    <t>조예은</t>
  </si>
  <si>
    <t>김연재</t>
  </si>
  <si>
    <t>오지훈</t>
  </si>
  <si>
    <t>김지온</t>
  </si>
  <si>
    <t>이채원</t>
  </si>
  <si>
    <t>박서연</t>
  </si>
  <si>
    <t>손예원</t>
  </si>
  <si>
    <t>손서율</t>
  </si>
  <si>
    <t>배서현</t>
  </si>
  <si>
    <t>정예봄</t>
  </si>
  <si>
    <t>안은수</t>
  </si>
  <si>
    <t>요리 B반(금)</t>
  </si>
  <si>
    <t>오유주</t>
  </si>
  <si>
    <t>박찬정</t>
  </si>
  <si>
    <t>정서희</t>
  </si>
  <si>
    <t>김다원</t>
  </si>
  <si>
    <t>이정연</t>
  </si>
  <si>
    <t>정세인</t>
  </si>
  <si>
    <t>김서현</t>
  </si>
  <si>
    <t>하지원</t>
  </si>
  <si>
    <t>박수환</t>
  </si>
  <si>
    <t>백지우</t>
  </si>
  <si>
    <t>최유림</t>
  </si>
  <si>
    <t>박성하</t>
  </si>
  <si>
    <t>한승우</t>
  </si>
  <si>
    <t>이민준</t>
  </si>
  <si>
    <t>김혜원</t>
  </si>
  <si>
    <t>김재윤</t>
  </si>
  <si>
    <t>박정우</t>
  </si>
  <si>
    <t>김한준</t>
  </si>
  <si>
    <t>허진우</t>
  </si>
  <si>
    <t>박신후</t>
  </si>
  <si>
    <t>오유진</t>
  </si>
  <si>
    <t>바둑 A반(금)</t>
  </si>
  <si>
    <t>이하윤</t>
  </si>
  <si>
    <t>오재민</t>
  </si>
  <si>
    <t>편성요</t>
  </si>
  <si>
    <t>박재윤</t>
  </si>
  <si>
    <t>우지율</t>
  </si>
  <si>
    <t>박해신</t>
  </si>
  <si>
    <t>신연지</t>
  </si>
  <si>
    <t>이찬호</t>
  </si>
  <si>
    <t>김찬성</t>
  </si>
  <si>
    <t>바둑 B반(금)</t>
  </si>
  <si>
    <t>성다은</t>
  </si>
  <si>
    <t>성지후</t>
  </si>
  <si>
    <t>이예린</t>
  </si>
  <si>
    <t>공윤우</t>
  </si>
  <si>
    <t>유정현</t>
  </si>
  <si>
    <t>김도운</t>
  </si>
  <si>
    <t>김성현</t>
  </si>
  <si>
    <t>양민하</t>
  </si>
  <si>
    <t>김동연</t>
  </si>
  <si>
    <t>김하경</t>
  </si>
  <si>
    <t>최재훈</t>
  </si>
  <si>
    <t>김경종</t>
  </si>
  <si>
    <t>4주</t>
    <phoneticPr fontId="36" type="noConversion"/>
  </si>
  <si>
    <t>안시훈</t>
  </si>
  <si>
    <t>이서연</t>
  </si>
  <si>
    <t>창의수학 A반(금)</t>
  </si>
  <si>
    <t>경지오</t>
  </si>
  <si>
    <t>이다경</t>
  </si>
  <si>
    <t>이민우</t>
  </si>
  <si>
    <t>김아현</t>
  </si>
  <si>
    <t>정우진</t>
  </si>
  <si>
    <t>김하연</t>
  </si>
  <si>
    <t>이수민</t>
  </si>
  <si>
    <t>김초은</t>
  </si>
  <si>
    <t>류태현</t>
  </si>
  <si>
    <t>이소은</t>
  </si>
  <si>
    <t>조은</t>
  </si>
  <si>
    <t>박정환</t>
  </si>
  <si>
    <t>한재훈</t>
  </si>
  <si>
    <t>김주해</t>
  </si>
  <si>
    <t>김시현</t>
  </si>
  <si>
    <t>김채아</t>
  </si>
  <si>
    <t>김민준</t>
  </si>
  <si>
    <t>강서진</t>
  </si>
  <si>
    <t>배연우</t>
  </si>
  <si>
    <t>장하윤</t>
  </si>
  <si>
    <t>창의수학 B반(금)</t>
  </si>
  <si>
    <t>2주</t>
    <phoneticPr fontId="36" type="noConversion"/>
  </si>
  <si>
    <t>최정민</t>
  </si>
  <si>
    <t>도유준</t>
  </si>
  <si>
    <t>정진하</t>
  </si>
  <si>
    <t>배서은</t>
  </si>
  <si>
    <t>이윤채</t>
  </si>
  <si>
    <t>전소윤</t>
  </si>
  <si>
    <t>최서원</t>
  </si>
  <si>
    <t>한재윤</t>
  </si>
  <si>
    <t>문시우</t>
  </si>
  <si>
    <t>강동현</t>
  </si>
  <si>
    <t>김민건</t>
  </si>
  <si>
    <t>박지용</t>
  </si>
  <si>
    <t>이지민</t>
  </si>
  <si>
    <t>김민재</t>
  </si>
  <si>
    <t>영재큐브 A반(금)</t>
  </si>
  <si>
    <t>서정우</t>
  </si>
  <si>
    <t>양태이</t>
  </si>
  <si>
    <t>김강민</t>
  </si>
  <si>
    <t>이유민</t>
  </si>
  <si>
    <t>영재큐브 B반(금)</t>
  </si>
  <si>
    <t>3주</t>
    <phoneticPr fontId="36" type="noConversion"/>
  </si>
  <si>
    <t>창의미술 A반(월)</t>
  </si>
  <si>
    <t>정이한</t>
  </si>
  <si>
    <t>김시후</t>
  </si>
  <si>
    <t>류아정</t>
  </si>
  <si>
    <t>김하준</t>
  </si>
  <si>
    <t>백지완</t>
  </si>
  <si>
    <t>조예준</t>
  </si>
  <si>
    <t>김한별</t>
  </si>
  <si>
    <t>박주형</t>
  </si>
  <si>
    <t>최한을</t>
  </si>
  <si>
    <t>나은수</t>
  </si>
  <si>
    <t>유주아</t>
  </si>
  <si>
    <t>창의미술 B반(월)</t>
  </si>
  <si>
    <t>김시연</t>
  </si>
  <si>
    <t>안리나</t>
  </si>
  <si>
    <t>이소율</t>
  </si>
  <si>
    <t>박민</t>
  </si>
  <si>
    <t>박정음</t>
  </si>
  <si>
    <t>박훈</t>
  </si>
  <si>
    <t>석아현</t>
  </si>
  <si>
    <t>조은결</t>
  </si>
  <si>
    <t>정지율</t>
  </si>
  <si>
    <t>김도유</t>
  </si>
  <si>
    <t>김근후</t>
  </si>
  <si>
    <t>2주</t>
    <phoneticPr fontId="36" type="noConversion"/>
  </si>
  <si>
    <t>김민기</t>
  </si>
  <si>
    <t>이지호</t>
  </si>
  <si>
    <t>정윤슬</t>
  </si>
  <si>
    <t>바이올린 A반(월)</t>
  </si>
  <si>
    <t>조소미</t>
  </si>
  <si>
    <t>인지은</t>
  </si>
  <si>
    <t>강주하</t>
  </si>
  <si>
    <t>전승우</t>
  </si>
  <si>
    <t>김규아</t>
  </si>
  <si>
    <t>이다빈</t>
  </si>
  <si>
    <t>이다혜</t>
  </si>
  <si>
    <t>박연아</t>
  </si>
  <si>
    <t>김재율</t>
  </si>
  <si>
    <t>박세은</t>
  </si>
  <si>
    <t>이지우</t>
  </si>
  <si>
    <t>허아린</t>
  </si>
  <si>
    <t>안서윤</t>
  </si>
  <si>
    <t>김태윤</t>
  </si>
  <si>
    <t>바이올린 B반(월)</t>
  </si>
  <si>
    <t>안서준</t>
  </si>
  <si>
    <t>김지연</t>
  </si>
  <si>
    <t>오승아</t>
  </si>
  <si>
    <t>양수빈</t>
  </si>
  <si>
    <t>조윤해</t>
  </si>
  <si>
    <t>강채아</t>
  </si>
  <si>
    <t>전지우</t>
  </si>
  <si>
    <t>최유진</t>
  </si>
  <si>
    <t>윤지은</t>
  </si>
  <si>
    <t>김태양</t>
  </si>
  <si>
    <t>김태희</t>
  </si>
  <si>
    <t>박소언</t>
  </si>
  <si>
    <t>진우혁</t>
  </si>
  <si>
    <t>정지원</t>
  </si>
  <si>
    <t>김규연</t>
  </si>
  <si>
    <t>김단우</t>
  </si>
  <si>
    <t>이담희</t>
  </si>
  <si>
    <t>지아인</t>
  </si>
  <si>
    <t>한국사 A반(월)</t>
  </si>
  <si>
    <t>한국사 B반(월)</t>
  </si>
  <si>
    <t>장하성</t>
  </si>
  <si>
    <t>김동유</t>
  </si>
  <si>
    <t>김민균</t>
  </si>
  <si>
    <t>양지훈</t>
  </si>
  <si>
    <t>류주하</t>
  </si>
  <si>
    <t>오로라</t>
  </si>
  <si>
    <t>이석호</t>
  </si>
  <si>
    <t>최재형</t>
  </si>
  <si>
    <t>김민찬</t>
  </si>
  <si>
    <t>김재민</t>
  </si>
  <si>
    <t>구시우</t>
  </si>
  <si>
    <t>박윤서</t>
  </si>
  <si>
    <t>김미성</t>
  </si>
  <si>
    <t>원예승</t>
  </si>
  <si>
    <t>배드민턴 A반(월)</t>
  </si>
  <si>
    <t>김성윤</t>
  </si>
  <si>
    <t>김아윤</t>
  </si>
  <si>
    <t>컴퓨터교실 컴기초A반(월/목)</t>
  </si>
  <si>
    <t>최나윤</t>
  </si>
  <si>
    <t>김민주</t>
  </si>
  <si>
    <t>최도영</t>
  </si>
  <si>
    <t>신지호</t>
  </si>
  <si>
    <t>김두연</t>
  </si>
  <si>
    <t>최준영</t>
  </si>
  <si>
    <t>윤현서</t>
  </si>
  <si>
    <t>강서희</t>
  </si>
  <si>
    <t>김나예</t>
  </si>
  <si>
    <t>이완희</t>
  </si>
  <si>
    <t>8차시</t>
    <phoneticPr fontId="1" type="noConversion"/>
  </si>
  <si>
    <t>강사비 총액</t>
    <phoneticPr fontId="36" type="noConversion"/>
  </si>
  <si>
    <t>6차시</t>
    <phoneticPr fontId="1" type="noConversion"/>
  </si>
  <si>
    <t>백지승</t>
  </si>
  <si>
    <t>양승윤</t>
  </si>
  <si>
    <t>정효진</t>
  </si>
  <si>
    <t>정윤제</t>
  </si>
  <si>
    <t>남승주</t>
  </si>
  <si>
    <t>이종우</t>
  </si>
  <si>
    <t>권준서</t>
  </si>
  <si>
    <t>유현승</t>
  </si>
  <si>
    <t>컴퓨터교실 코딩박사A반(월/금)</t>
  </si>
  <si>
    <t>노은서</t>
  </si>
  <si>
    <t>김지윤</t>
  </si>
  <si>
    <t>서예서</t>
  </si>
  <si>
    <t>오예준</t>
  </si>
  <si>
    <t>이지한</t>
  </si>
  <si>
    <t>하연우</t>
  </si>
  <si>
    <t>박세아</t>
  </si>
  <si>
    <t>7차시</t>
    <phoneticPr fontId="1" type="noConversion"/>
  </si>
  <si>
    <t>문준희</t>
  </si>
  <si>
    <t>황효건</t>
  </si>
  <si>
    <t>컴퓨터교실 코딩박사B반(월)</t>
  </si>
  <si>
    <t>김민석</t>
  </si>
  <si>
    <t>노효주</t>
  </si>
  <si>
    <t>전다연</t>
  </si>
  <si>
    <t>김수민</t>
  </si>
  <si>
    <t>장성현</t>
  </si>
  <si>
    <t>이대한</t>
  </si>
  <si>
    <t>4주</t>
    <phoneticPr fontId="1" type="noConversion"/>
  </si>
  <si>
    <t>3주</t>
    <phoneticPr fontId="1" type="noConversion"/>
  </si>
  <si>
    <t>지은파</t>
  </si>
  <si>
    <t>컴퓨터교실 컴기초B반(화)</t>
  </si>
  <si>
    <t>김시형</t>
  </si>
  <si>
    <t>황예나</t>
  </si>
  <si>
    <t>박서율</t>
  </si>
  <si>
    <t>이서진</t>
  </si>
  <si>
    <t>민지원</t>
  </si>
  <si>
    <t>김솔</t>
  </si>
  <si>
    <t>이다현</t>
  </si>
  <si>
    <t>이지원</t>
  </si>
  <si>
    <t>조윤아</t>
  </si>
  <si>
    <t>2주</t>
    <phoneticPr fontId="1" type="noConversion"/>
  </si>
  <si>
    <t>김태환</t>
  </si>
  <si>
    <t>권태현</t>
  </si>
  <si>
    <t>컴퓨터교실 파워박사A반(화)</t>
  </si>
  <si>
    <t>서하주</t>
  </si>
  <si>
    <t>지화음</t>
  </si>
  <si>
    <t>최다은</t>
  </si>
  <si>
    <t>임채율</t>
  </si>
  <si>
    <t>컴퓨터교실 파워박사B반(수)</t>
  </si>
  <si>
    <t>이연서</t>
  </si>
  <si>
    <t>방성원 (FANG CHENGYUAN)</t>
  </si>
  <si>
    <t>유해인</t>
  </si>
  <si>
    <t>임단아</t>
  </si>
  <si>
    <t>최민서</t>
  </si>
  <si>
    <t>임주아</t>
  </si>
  <si>
    <t>강서영</t>
  </si>
  <si>
    <t>이우진</t>
  </si>
  <si>
    <t>컴퓨터교실 DIAT파워반(수)</t>
  </si>
  <si>
    <t>서예진</t>
  </si>
  <si>
    <t>박준한</t>
  </si>
  <si>
    <t>김도윤</t>
  </si>
  <si>
    <t>김예빈</t>
  </si>
  <si>
    <t>컴퓨터교실 ITQ파워반(목)</t>
  </si>
  <si>
    <t>이호준</t>
  </si>
  <si>
    <t>조유민</t>
  </si>
  <si>
    <t>김주연</t>
  </si>
  <si>
    <t>장은우</t>
  </si>
  <si>
    <t>강주한</t>
  </si>
  <si>
    <t>김준서</t>
  </si>
  <si>
    <t>손진호</t>
  </si>
  <si>
    <t>강민우</t>
  </si>
  <si>
    <t>노효서</t>
  </si>
  <si>
    <t>서지원</t>
  </si>
  <si>
    <t>유정민</t>
  </si>
  <si>
    <t>지선율</t>
  </si>
  <si>
    <t>장운용</t>
  </si>
  <si>
    <t>김하진</t>
  </si>
  <si>
    <t>남요선</t>
  </si>
  <si>
    <t>황민호</t>
  </si>
  <si>
    <t>컴퓨터교실 ITQ한글반(금)</t>
  </si>
  <si>
    <t>정미르</t>
  </si>
  <si>
    <t>권희연</t>
  </si>
  <si>
    <t>박수용</t>
  </si>
  <si>
    <t>김진우</t>
  </si>
  <si>
    <t>최성빈</t>
  </si>
  <si>
    <t>심민준</t>
  </si>
  <si>
    <t>정의찬</t>
  </si>
  <si>
    <t>컴퓨터교실 컴기초A반(월/목)</t>
    <phoneticPr fontId="1" type="noConversion"/>
  </si>
  <si>
    <t>컴퓨터교실 코딩박사A반(월/금)</t>
    <phoneticPr fontId="1" type="noConversion"/>
  </si>
  <si>
    <t>컴퓨터교실 코딩박사B반(월)</t>
    <phoneticPr fontId="1" type="noConversion"/>
  </si>
  <si>
    <t>컴퓨터교실 컴기초B반(화)</t>
    <phoneticPr fontId="1" type="noConversion"/>
  </si>
  <si>
    <t>컴퓨터교실 파워박사A반(화)</t>
    <phoneticPr fontId="1" type="noConversion"/>
  </si>
  <si>
    <t>컴퓨터교실 파워박사B반(수)</t>
    <phoneticPr fontId="1" type="noConversion"/>
  </si>
  <si>
    <t>컴퓨터교실 DIAT파워반(수)</t>
    <phoneticPr fontId="1" type="noConversion"/>
  </si>
  <si>
    <t>컴퓨터교실 ITQ파워반(목)</t>
    <phoneticPr fontId="1" type="noConversion"/>
  </si>
  <si>
    <t>컴퓨터교실 ITQ한글반(금)</t>
    <phoneticPr fontId="1" type="noConversion"/>
  </si>
  <si>
    <t>3D스팀펜 A반(화)</t>
  </si>
  <si>
    <t>민지유</t>
  </si>
  <si>
    <t>김태인</t>
  </si>
  <si>
    <t>배예나</t>
  </si>
  <si>
    <t>조재현</t>
  </si>
  <si>
    <t>한채연</t>
  </si>
  <si>
    <t>임채윤</t>
  </si>
  <si>
    <t>이도경</t>
  </si>
  <si>
    <t>조하윤</t>
  </si>
  <si>
    <t>오아현</t>
  </si>
  <si>
    <t>원예성</t>
  </si>
  <si>
    <t>3D스팀펜 B반(화)</t>
  </si>
  <si>
    <t>정현태</t>
  </si>
  <si>
    <t>장윤서</t>
  </si>
  <si>
    <t>곽준우</t>
  </si>
  <si>
    <t>1주</t>
    <phoneticPr fontId="36" type="noConversion"/>
  </si>
  <si>
    <t>2주</t>
    <phoneticPr fontId="36" type="noConversion"/>
  </si>
  <si>
    <t>3D스팀펜 A반(화)</t>
    <phoneticPr fontId="36" type="noConversion"/>
  </si>
  <si>
    <t>이예서</t>
  </si>
  <si>
    <t>최서인</t>
  </si>
  <si>
    <t>주산암산 A반(화)</t>
  </si>
  <si>
    <t>최은지</t>
  </si>
  <si>
    <t>박헌재</t>
  </si>
  <si>
    <t>양은준</t>
  </si>
  <si>
    <t>정윤찬</t>
  </si>
  <si>
    <t>성지훈</t>
  </si>
  <si>
    <t>최서준</t>
  </si>
  <si>
    <t>주산암산 B반(화)</t>
  </si>
  <si>
    <t>신정헌</t>
  </si>
  <si>
    <t>인우진</t>
  </si>
  <si>
    <t>우지완</t>
  </si>
  <si>
    <t>명품수학 A반(화/목)</t>
  </si>
  <si>
    <t>곽준빈</t>
  </si>
  <si>
    <t>명품수학 B반(화/목)</t>
  </si>
  <si>
    <t>송지인</t>
  </si>
  <si>
    <t>오현서</t>
  </si>
  <si>
    <t>이소휘</t>
  </si>
  <si>
    <t>강민서</t>
  </si>
  <si>
    <t>강다연</t>
  </si>
  <si>
    <t>양다인</t>
    <phoneticPr fontId="36" type="noConversion"/>
  </si>
  <si>
    <t>어지민</t>
  </si>
  <si>
    <t>이정민</t>
  </si>
  <si>
    <t>윤성환</t>
  </si>
  <si>
    <t>도예찬</t>
  </si>
  <si>
    <t>김다해</t>
  </si>
  <si>
    <t>명품수학 C반(화/목)</t>
  </si>
  <si>
    <t>김온유</t>
  </si>
  <si>
    <t>어유민</t>
  </si>
  <si>
    <t>6차시</t>
    <phoneticPr fontId="36" type="noConversion"/>
  </si>
  <si>
    <t>3차시</t>
    <phoneticPr fontId="36" type="noConversion"/>
  </si>
  <si>
    <t>5차시</t>
    <phoneticPr fontId="36" type="noConversion"/>
  </si>
  <si>
    <t>4차시</t>
    <phoneticPr fontId="36" type="noConversion"/>
  </si>
  <si>
    <t>진하민</t>
  </si>
  <si>
    <t>프라모델 A반(화)</t>
  </si>
  <si>
    <t>이우빈</t>
  </si>
  <si>
    <t>이경민</t>
  </si>
  <si>
    <t>한준희</t>
  </si>
  <si>
    <t>고민찬</t>
  </si>
  <si>
    <t>황윤오</t>
  </si>
  <si>
    <t>서수현</t>
  </si>
  <si>
    <t>신민준</t>
  </si>
  <si>
    <t>조영호</t>
  </si>
  <si>
    <t>최민준</t>
  </si>
  <si>
    <t>박준하</t>
  </si>
  <si>
    <t>최현영</t>
  </si>
  <si>
    <t>프라모델 B반(화)</t>
  </si>
  <si>
    <t>권도현</t>
  </si>
  <si>
    <t>양현준</t>
  </si>
  <si>
    <t>정민준</t>
  </si>
  <si>
    <t>장유경</t>
  </si>
  <si>
    <t>메타스쿨 A반(화)</t>
  </si>
  <si>
    <t>전태경</t>
  </si>
  <si>
    <t>문지현</t>
  </si>
  <si>
    <t>윤시우</t>
  </si>
  <si>
    <t>임선우</t>
  </si>
  <si>
    <t>이준규</t>
  </si>
  <si>
    <t>신현진</t>
  </si>
  <si>
    <t>메타스쿨 B반(화)</t>
  </si>
  <si>
    <t>서민교</t>
  </si>
  <si>
    <t>윤정민</t>
  </si>
  <si>
    <t>김보현</t>
  </si>
  <si>
    <t>한지유</t>
  </si>
  <si>
    <t>김성주</t>
  </si>
  <si>
    <t>이현서</t>
  </si>
  <si>
    <t>고민서</t>
  </si>
  <si>
    <t>서율</t>
  </si>
  <si>
    <t>조혜민</t>
  </si>
  <si>
    <t>심성민</t>
  </si>
  <si>
    <t>주산암산 A반(화)</t>
    <phoneticPr fontId="36" type="noConversion"/>
  </si>
  <si>
    <t>명품수학 B반(화/목)</t>
    <phoneticPr fontId="36" type="noConversion"/>
  </si>
  <si>
    <t>프라모델 A반(화)</t>
    <phoneticPr fontId="36" type="noConversion"/>
  </si>
  <si>
    <t>메타스쿨 A반(화)</t>
    <phoneticPr fontId="36" type="noConversion"/>
  </si>
  <si>
    <t>로봇과학 A반(목)</t>
  </si>
  <si>
    <t>권제민</t>
  </si>
  <si>
    <t>신희재</t>
  </si>
  <si>
    <t>박성재</t>
  </si>
  <si>
    <t>배하율</t>
  </si>
  <si>
    <t>로봇과학 B반(목)</t>
  </si>
  <si>
    <t>김윤표</t>
  </si>
  <si>
    <t>서윤재</t>
  </si>
  <si>
    <t>표수하</t>
  </si>
  <si>
    <t>문태준</t>
  </si>
  <si>
    <t>조정현</t>
  </si>
  <si>
    <t>최지훈</t>
  </si>
  <si>
    <t>송정범</t>
  </si>
  <si>
    <t>이시은</t>
  </si>
  <si>
    <t>피아노교실 A1반(월/화)</t>
  </si>
  <si>
    <t>권예나</t>
  </si>
  <si>
    <t>모하경</t>
  </si>
  <si>
    <t>이예찬</t>
  </si>
  <si>
    <t>채호현</t>
  </si>
  <si>
    <t>박소율</t>
  </si>
  <si>
    <t>조주영</t>
  </si>
  <si>
    <t>이건율</t>
  </si>
  <si>
    <t>임아율</t>
  </si>
  <si>
    <t>8차시</t>
    <phoneticPr fontId="36" type="noConversion"/>
  </si>
  <si>
    <t>7치시</t>
    <phoneticPr fontId="36" type="noConversion"/>
  </si>
  <si>
    <t>6차시</t>
    <phoneticPr fontId="36" type="noConversion"/>
  </si>
  <si>
    <t>이채은</t>
  </si>
  <si>
    <t>정의솔</t>
  </si>
  <si>
    <t>피아노교실 A2반(월/화)</t>
  </si>
  <si>
    <t>이하준</t>
  </si>
  <si>
    <t>5차시</t>
    <phoneticPr fontId="36" type="noConversion"/>
  </si>
  <si>
    <t>피아노교실 A3반(월/화)</t>
  </si>
  <si>
    <t>정혜윤</t>
  </si>
  <si>
    <t>김하람</t>
  </si>
  <si>
    <t>김민정</t>
  </si>
  <si>
    <t>피아노교실 A4반(월/화)</t>
  </si>
  <si>
    <t>윤재이</t>
  </si>
  <si>
    <t>피아노교실 B1반(수/목)</t>
  </si>
  <si>
    <t>송하은</t>
  </si>
  <si>
    <t>최지원</t>
  </si>
  <si>
    <t>피아노교실 B2반(수/목)</t>
  </si>
  <si>
    <t>이태환</t>
  </si>
  <si>
    <t>이영은</t>
  </si>
  <si>
    <t>피아노교실 B3반(수/목)</t>
  </si>
  <si>
    <t>박준성</t>
  </si>
  <si>
    <t>강준우</t>
  </si>
  <si>
    <t>피아노교실 B4반(수/목)</t>
  </si>
  <si>
    <t>강태우</t>
  </si>
  <si>
    <t>피아노교실 C1반(금)</t>
  </si>
  <si>
    <t>임주안</t>
  </si>
  <si>
    <t>4주</t>
    <phoneticPr fontId="36" type="noConversion"/>
  </si>
  <si>
    <t>4주</t>
    <phoneticPr fontId="36" type="noConversion"/>
  </si>
  <si>
    <t>3주</t>
    <phoneticPr fontId="36" type="noConversion"/>
  </si>
  <si>
    <t>2주</t>
    <phoneticPr fontId="36" type="noConversion"/>
  </si>
  <si>
    <t>주서진</t>
  </si>
  <si>
    <t>피아노교실 C2반(금)</t>
  </si>
  <si>
    <t>고서진</t>
  </si>
  <si>
    <t>박현아</t>
  </si>
  <si>
    <t>김소율</t>
  </si>
  <si>
    <t>고서빈</t>
  </si>
  <si>
    <t>피아노교실 C3반(금)</t>
  </si>
  <si>
    <t>강사료
(3월)</t>
    <phoneticPr fontId="4" type="noConversion"/>
  </si>
  <si>
    <t>강사료 총액</t>
    <phoneticPr fontId="36" type="noConversion"/>
  </si>
  <si>
    <t>3월 강사료</t>
    <phoneticPr fontId="4" type="noConversion"/>
  </si>
  <si>
    <t>3월 자유수강</t>
    <phoneticPr fontId="4" type="noConversion"/>
  </si>
  <si>
    <t>3월수업
참여주수</t>
    <phoneticPr fontId="4" type="noConversion"/>
  </si>
  <si>
    <t>과목
순번</t>
    <phoneticPr fontId="4" type="noConversion"/>
  </si>
  <si>
    <t xml:space="preserve">반 </t>
    <phoneticPr fontId="36" type="noConversion"/>
  </si>
  <si>
    <t>번호</t>
    <phoneticPr fontId="36" type="noConversion"/>
  </si>
  <si>
    <t>수용비</t>
    <phoneticPr fontId="2" type="noConversion"/>
  </si>
  <si>
    <t>3월
수업차시</t>
    <phoneticPr fontId="36" type="noConversion"/>
  </si>
  <si>
    <t>정우영</t>
  </si>
  <si>
    <t>원어민영어 A class L1-A1반(월화수목)</t>
  </si>
  <si>
    <t>한창완</t>
  </si>
  <si>
    <t>조은상</t>
  </si>
  <si>
    <t>서권</t>
  </si>
  <si>
    <t>16차시</t>
    <phoneticPr fontId="36" type="noConversion"/>
  </si>
  <si>
    <t>11차시</t>
    <phoneticPr fontId="36" type="noConversion"/>
  </si>
  <si>
    <t>조은상</t>
    <phoneticPr fontId="36" type="noConversion"/>
  </si>
  <si>
    <t>12차시</t>
    <phoneticPr fontId="36" type="noConversion"/>
  </si>
  <si>
    <t>원어민영어 A class L2-B1반(월화수금)</t>
  </si>
  <si>
    <t>12차시</t>
    <phoneticPr fontId="36" type="noConversion"/>
  </si>
  <si>
    <t>권정우</t>
  </si>
  <si>
    <t>원어민영어 A class L2-B3반(월화목금)</t>
  </si>
  <si>
    <t>전승후</t>
  </si>
  <si>
    <t>14차시</t>
    <phoneticPr fontId="36" type="noConversion"/>
  </si>
  <si>
    <t>11차시</t>
    <phoneticPr fontId="36" type="noConversion"/>
  </si>
  <si>
    <t>원어민영어 A class L3-C1반(월수목금)</t>
  </si>
  <si>
    <t>김가영</t>
  </si>
  <si>
    <t>함소율</t>
  </si>
  <si>
    <t>13차시</t>
    <phoneticPr fontId="36" type="noConversion"/>
  </si>
  <si>
    <t>10차시</t>
    <phoneticPr fontId="36" type="noConversion"/>
  </si>
  <si>
    <t>원어민영어 A class L4-D반(화수목금)</t>
  </si>
  <si>
    <t>조서진</t>
  </si>
  <si>
    <t>최민섭</t>
  </si>
  <si>
    <t>강래원</t>
  </si>
  <si>
    <t>원어민영어 B class L1-A2반(월화수목)</t>
  </si>
  <si>
    <t>정하은</t>
  </si>
  <si>
    <t>김재헌</t>
  </si>
  <si>
    <t>송이정</t>
  </si>
  <si>
    <t>곽승우</t>
  </si>
  <si>
    <t>최희율</t>
  </si>
  <si>
    <t>서효주</t>
  </si>
  <si>
    <t>김승현</t>
  </si>
  <si>
    <t>원어민영어 B class L1-A3반(월화수금)</t>
  </si>
  <si>
    <t>나현</t>
  </si>
  <si>
    <t>이서현</t>
  </si>
  <si>
    <t>오현준</t>
  </si>
  <si>
    <t>홍우진</t>
  </si>
  <si>
    <t>15차시</t>
    <phoneticPr fontId="36" type="noConversion"/>
  </si>
  <si>
    <t>14차시</t>
    <phoneticPr fontId="36" type="noConversion"/>
  </si>
  <si>
    <t>배서아</t>
  </si>
  <si>
    <t>원어민영어 B class L1-A4반(월수목금)</t>
  </si>
  <si>
    <t>장혜영</t>
  </si>
  <si>
    <t>김성원</t>
  </si>
  <si>
    <t>정윤지</t>
  </si>
  <si>
    <t>원어민영어 B class L2-B2반(월화목금)</t>
  </si>
  <si>
    <t>서정후</t>
  </si>
  <si>
    <t>박하윤</t>
  </si>
  <si>
    <t>장문경</t>
  </si>
  <si>
    <t>원어민영어 B class L5-E반(화수목금)</t>
  </si>
  <si>
    <t>이지후</t>
  </si>
  <si>
    <t>총      합        계</t>
    <phoneticPr fontId="1" type="noConversion"/>
  </si>
  <si>
    <t>합                  계</t>
    <phoneticPr fontId="1" type="noConversion"/>
  </si>
  <si>
    <t>스마트레고블록 A반(수)</t>
  </si>
  <si>
    <t>박태현</t>
  </si>
  <si>
    <t>안우진</t>
  </si>
  <si>
    <t>박시율</t>
  </si>
  <si>
    <t>박주하</t>
  </si>
  <si>
    <t>스마트레고블록 B반(수)</t>
  </si>
  <si>
    <t>윤다혜</t>
  </si>
  <si>
    <t>백인준</t>
  </si>
  <si>
    <t>김성준</t>
  </si>
  <si>
    <t>이야기논술 A반(수)</t>
  </si>
  <si>
    <t>이초원</t>
  </si>
  <si>
    <t>김에스더</t>
  </si>
  <si>
    <t>이야기논술 B반(수)</t>
  </si>
  <si>
    <t>김경준</t>
  </si>
  <si>
    <t>조형호</t>
  </si>
  <si>
    <t>정채이</t>
  </si>
  <si>
    <t>송지우</t>
  </si>
  <si>
    <t>박서윤</t>
  </si>
  <si>
    <t>조하은</t>
  </si>
  <si>
    <t>한나경</t>
  </si>
  <si>
    <t>백가현</t>
  </si>
  <si>
    <t>토탈공예 A반(수)</t>
  </si>
  <si>
    <t>토탈공예 B반(수)</t>
  </si>
  <si>
    <t>장다윤</t>
  </si>
  <si>
    <t>김지안</t>
  </si>
  <si>
    <t>최서아</t>
  </si>
  <si>
    <t>배리아</t>
  </si>
  <si>
    <t>이하선</t>
  </si>
  <si>
    <t>최지우</t>
  </si>
  <si>
    <t>음악줄넘기 A반(수)</t>
  </si>
  <si>
    <t>김준우</t>
  </si>
  <si>
    <t>권다은</t>
  </si>
  <si>
    <t>정서윤</t>
  </si>
  <si>
    <t>정서현</t>
  </si>
  <si>
    <t>신승민</t>
  </si>
  <si>
    <t>신승아</t>
  </si>
  <si>
    <t>서민재</t>
  </si>
  <si>
    <t>은지안</t>
  </si>
  <si>
    <t>도희서</t>
  </si>
  <si>
    <t>강하윤</t>
  </si>
  <si>
    <t>음악줄넘기 B반(수)</t>
  </si>
  <si>
    <t>박성현</t>
  </si>
  <si>
    <t>지윤찬</t>
  </si>
  <si>
    <t>박주현</t>
  </si>
  <si>
    <t>박봄</t>
  </si>
  <si>
    <t>백소애</t>
  </si>
  <si>
    <t>백서현</t>
  </si>
  <si>
    <t>김민지</t>
  </si>
  <si>
    <t>한자 A반(수)</t>
  </si>
  <si>
    <t>최하윤</t>
  </si>
  <si>
    <t>한자 A반(수)</t>
    <phoneticPr fontId="36" type="noConversion"/>
  </si>
  <si>
    <t>한자 B반(수)</t>
  </si>
  <si>
    <t>김민서</t>
  </si>
  <si>
    <t>웹툰교실 A반(수)</t>
  </si>
  <si>
    <t>유주원</t>
  </si>
  <si>
    <t>류아인</t>
  </si>
  <si>
    <t>박지성</t>
  </si>
  <si>
    <t>웹툰교실 B반(수)</t>
  </si>
  <si>
    <t>박지민</t>
  </si>
  <si>
    <t>박윤아</t>
  </si>
  <si>
    <t>정세린</t>
  </si>
  <si>
    <t>하주원</t>
  </si>
  <si>
    <t>박지후</t>
  </si>
  <si>
    <t>황효빈</t>
  </si>
  <si>
    <t>어유민</t>
    <phoneticPr fontId="36" type="noConversion"/>
  </si>
  <si>
    <t>우쿨렐레 A반(수)</t>
  </si>
  <si>
    <t>양서율</t>
  </si>
  <si>
    <t>윤예준</t>
  </si>
  <si>
    <t>채솔</t>
  </si>
  <si>
    <t>김영민</t>
  </si>
  <si>
    <t>이도연</t>
  </si>
  <si>
    <t>정민경</t>
  </si>
  <si>
    <t>라소을</t>
  </si>
  <si>
    <t>김민영</t>
  </si>
  <si>
    <t>우쿨렐레 B반(수)</t>
  </si>
  <si>
    <t>김선민</t>
  </si>
  <si>
    <t>실험과학 A반(월)</t>
  </si>
  <si>
    <t>이정원</t>
  </si>
  <si>
    <t>김윤호</t>
  </si>
  <si>
    <t>남승우</t>
  </si>
  <si>
    <t>조하린</t>
  </si>
  <si>
    <t>이하진</t>
  </si>
  <si>
    <t>송찬영</t>
  </si>
  <si>
    <t>김채연</t>
  </si>
  <si>
    <t>실험과학 B반(월)</t>
  </si>
  <si>
    <t>김서준</t>
  </si>
  <si>
    <t>홍하엘</t>
  </si>
  <si>
    <t>전해솔</t>
  </si>
  <si>
    <t>정윤호</t>
  </si>
  <si>
    <t>유환</t>
  </si>
  <si>
    <t>이지안</t>
  </si>
  <si>
    <t>양승아</t>
  </si>
  <si>
    <t>김재희</t>
  </si>
  <si>
    <t>실험과학 C반(수)</t>
  </si>
  <si>
    <t>김소희</t>
  </si>
  <si>
    <t>김혜민</t>
  </si>
  <si>
    <t>아침농구 A반(월/목)</t>
  </si>
  <si>
    <t>김소은</t>
  </si>
  <si>
    <t>김승훈</t>
  </si>
  <si>
    <t>이유준</t>
  </si>
  <si>
    <t>윤서은</t>
  </si>
  <si>
    <t>장도윤</t>
  </si>
  <si>
    <t>장우진</t>
  </si>
  <si>
    <t>박범수</t>
  </si>
  <si>
    <t>임윤슬</t>
  </si>
  <si>
    <t>김도훈</t>
  </si>
  <si>
    <t>전수아</t>
  </si>
  <si>
    <t>홍지연</t>
  </si>
  <si>
    <t>김예준</t>
  </si>
  <si>
    <t>이윤성</t>
  </si>
  <si>
    <t>권도훈</t>
  </si>
  <si>
    <t>8차시</t>
    <phoneticPr fontId="36" type="noConversion"/>
  </si>
  <si>
    <t>6차시</t>
    <phoneticPr fontId="36" type="noConversion"/>
  </si>
  <si>
    <t>7차시</t>
    <phoneticPr fontId="36" type="noConversion"/>
  </si>
  <si>
    <t>농구 B반(목)</t>
  </si>
  <si>
    <t>송도율</t>
  </si>
  <si>
    <t>최주원</t>
  </si>
  <si>
    <t>정채우</t>
  </si>
  <si>
    <t>김윤오</t>
  </si>
  <si>
    <t>정세윤</t>
  </si>
  <si>
    <t>박도윤</t>
  </si>
  <si>
    <t>아침축구 C반(화/목)</t>
  </si>
  <si>
    <t>김도현</t>
  </si>
  <si>
    <t>아침축구 D반(수/금)</t>
  </si>
  <si>
    <t>황인준</t>
  </si>
  <si>
    <t>황다현</t>
  </si>
  <si>
    <t>김영진</t>
  </si>
  <si>
    <t>홍영현</t>
  </si>
  <si>
    <t>최도현</t>
  </si>
  <si>
    <t>서민수</t>
  </si>
  <si>
    <t>박윤우</t>
  </si>
  <si>
    <t>김동헌</t>
  </si>
  <si>
    <t>축구 A반(월)</t>
  </si>
  <si>
    <t>축구 B반(금)</t>
  </si>
  <si>
    <t>김유찬</t>
  </si>
  <si>
    <t>김진영</t>
  </si>
  <si>
    <t>손지후</t>
  </si>
  <si>
    <t>황우진</t>
  </si>
  <si>
    <t>클레이&amp;미니어처 A반(목)</t>
  </si>
  <si>
    <t>김예인</t>
  </si>
  <si>
    <t>백보나</t>
  </si>
  <si>
    <t>백효진</t>
  </si>
  <si>
    <t>클레이&amp;미니어처 B반(목)</t>
  </si>
  <si>
    <t>김현서</t>
  </si>
  <si>
    <t>진하은</t>
  </si>
  <si>
    <t>김규현</t>
  </si>
  <si>
    <t>권예린</t>
  </si>
  <si>
    <t>남윤주</t>
  </si>
  <si>
    <t>생명과학 A반(목)</t>
  </si>
  <si>
    <t>임연섭</t>
  </si>
  <si>
    <t>유지성</t>
  </si>
  <si>
    <t>생명과학 B반(목)</t>
  </si>
  <si>
    <t>김경원</t>
  </si>
  <si>
    <t>이은채</t>
  </si>
  <si>
    <t>이지헌</t>
  </si>
  <si>
    <t>방송댄스 A반(목)</t>
  </si>
  <si>
    <t>백유나</t>
  </si>
  <si>
    <t>김리유</t>
  </si>
  <si>
    <t>유시아</t>
  </si>
  <si>
    <t>이유건</t>
  </si>
  <si>
    <t>장하영</t>
  </si>
  <si>
    <t>방송댄스 B반(목)</t>
  </si>
  <si>
    <t>이현아</t>
  </si>
  <si>
    <t>박건후</t>
  </si>
  <si>
    <t>임다온</t>
  </si>
  <si>
    <t>김보경</t>
  </si>
  <si>
    <t>송정음</t>
  </si>
  <si>
    <t>김우경</t>
  </si>
  <si>
    <t>안지민</t>
  </si>
  <si>
    <t>최서윤</t>
  </si>
  <si>
    <t>김주영</t>
  </si>
  <si>
    <t>방성원 (FANG CHENGYUAN)</t>
    <phoneticPr fontId="36" type="noConversion"/>
  </si>
  <si>
    <t>정채아</t>
  </si>
  <si>
    <t>기타 A반(목)</t>
  </si>
  <si>
    <t>기타 B반(목)</t>
  </si>
  <si>
    <t>정재성</t>
  </si>
  <si>
    <t>강사비 총액</t>
    <phoneticPr fontId="36" type="noConversion"/>
  </si>
  <si>
    <t>원어민영어 A class L2-B3반(월화목금)</t>
    <phoneticPr fontId="36" type="noConversion"/>
  </si>
  <si>
    <t>스마트레고블록 A반(수)</t>
    <phoneticPr fontId="36" type="noConversion"/>
  </si>
  <si>
    <t>이야기논술 A반(수)</t>
    <phoneticPr fontId="36" type="noConversion"/>
  </si>
  <si>
    <t>토탈공예 A반(수)</t>
    <phoneticPr fontId="36" type="noConversion"/>
  </si>
  <si>
    <t>음악줄넘기 A반(수)</t>
    <phoneticPr fontId="36" type="noConversion"/>
  </si>
  <si>
    <t>한자 A반(수)</t>
    <phoneticPr fontId="36" type="noConversion"/>
  </si>
  <si>
    <t>웹툰교실 A반(수)</t>
    <phoneticPr fontId="36" type="noConversion"/>
  </si>
  <si>
    <t>우쿨렐레 A반(수)</t>
    <phoneticPr fontId="36" type="noConversion"/>
  </si>
  <si>
    <t>실험과학 A반(월)</t>
    <phoneticPr fontId="36" type="noConversion"/>
  </si>
  <si>
    <t>아침농구 A반(월/목)</t>
    <phoneticPr fontId="36" type="noConversion"/>
  </si>
  <si>
    <t>농구 B반(목)</t>
    <phoneticPr fontId="36" type="noConversion"/>
  </si>
  <si>
    <t>아침축구 C반(화/목)</t>
    <phoneticPr fontId="36" type="noConversion"/>
  </si>
  <si>
    <t>축구 A반(월)</t>
    <phoneticPr fontId="36" type="noConversion"/>
  </si>
  <si>
    <t>축구 A반(월)</t>
    <phoneticPr fontId="36" type="noConversion"/>
  </si>
  <si>
    <t>축구 B반(금)</t>
    <phoneticPr fontId="36" type="noConversion"/>
  </si>
  <si>
    <t>로봇과학 A반(목)</t>
    <phoneticPr fontId="36" type="noConversion"/>
  </si>
  <si>
    <t>실험과학 C반(수)</t>
    <phoneticPr fontId="36" type="noConversion"/>
  </si>
  <si>
    <t>실험과학 C반(수)</t>
    <phoneticPr fontId="36" type="noConversion"/>
  </si>
  <si>
    <t>클레이&amp;미니어처 A반(목)</t>
    <phoneticPr fontId="36" type="noConversion"/>
  </si>
  <si>
    <t>생명과학 A반(목)</t>
    <phoneticPr fontId="36" type="noConversion"/>
  </si>
  <si>
    <t>방송댄스 A반(목)</t>
    <phoneticPr fontId="36" type="noConversion"/>
  </si>
  <si>
    <t>기타 A반(목)</t>
    <phoneticPr fontId="36" type="noConversion"/>
  </si>
  <si>
    <t>자유수강권
지원금(3월)</t>
    <phoneticPr fontId="4" type="noConversion"/>
  </si>
  <si>
    <t>피아노교실 A1반(월/화)</t>
    <phoneticPr fontId="1" type="noConversion"/>
  </si>
  <si>
    <t>원어민영어 A class L1-A1반(월화수목)</t>
    <phoneticPr fontId="36" type="noConversion"/>
  </si>
  <si>
    <t>원어민영어 A class L2-B1반(월화수금)</t>
    <phoneticPr fontId="36" type="noConversion"/>
  </si>
  <si>
    <t>원어민영어 A class L3-C1반(월수목금)</t>
    <phoneticPr fontId="36" type="noConversion"/>
  </si>
  <si>
    <t>원어민영어 A class L4-D반(화수목금)</t>
    <phoneticPr fontId="36" type="noConversion"/>
  </si>
  <si>
    <t>원어민영어 B class L1-A2반(월화수목)</t>
    <phoneticPr fontId="1" type="noConversion"/>
  </si>
  <si>
    <t>원어민영어 B class L1-A3반(월화수금)</t>
    <phoneticPr fontId="1" type="noConversion"/>
  </si>
  <si>
    <t>원어민영어 B class L1-A4반(월수목금)</t>
    <phoneticPr fontId="1" type="noConversion"/>
  </si>
  <si>
    <t>원어민영어 B class L2-B2반(월화목금)</t>
    <phoneticPr fontId="1" type="noConversion"/>
  </si>
  <si>
    <t>원어민영어 B class L5-E반(화수목금)</t>
    <phoneticPr fontId="1" type="noConversion"/>
  </si>
  <si>
    <t>아침축구 D반(수/금)</t>
    <phoneticPr fontId="36" type="noConversion"/>
  </si>
  <si>
    <t>13차시</t>
    <phoneticPr fontId="36" type="noConversion"/>
  </si>
  <si>
    <t>11차시</t>
    <phoneticPr fontId="36" type="noConversion"/>
  </si>
  <si>
    <t>강사료 자유수강권으로 변경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</si>
</sst>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&quot;학년&quot;\ #&quot;반&quot;\ ##&quot;번&quot;"/>
    <numFmt numFmtId="177" formatCode="#,##0_);[Red]\(#,##0\)"/>
  </numFmts>
  <fonts count="5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3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2"/>
      <charset val="129"/>
      <scheme val="maj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11"/>
      <color theme="1"/>
      <name val="나눔고딕"/>
      <family val="2"/>
      <charset val="129"/>
    </font>
    <font>
      <sz val="10"/>
      <name val="맑은 고딕"/>
      <family val="3"/>
      <charset val="129"/>
      <scheme val="minor"/>
    </font>
    <font>
      <sz val="8"/>
      <name val="나눔고딕"/>
      <family val="2"/>
      <charset val="129"/>
    </font>
    <font>
      <sz val="11"/>
      <color theme="9" tint="-0.24997711111789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1"/>
      <color theme="3" tint="0.59999389629810485"/>
      <name val="맑은 고딕"/>
      <family val="2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sz val="11"/>
      <color theme="9" tint="-0.249977111117893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4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0" fontId="7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9" fillId="5" borderId="11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6" borderId="12" applyNumberFormat="0" applyAlignment="0" applyProtection="0">
      <alignment vertical="center"/>
    </xf>
    <xf numFmtId="0" fontId="6" fillId="0" borderId="0"/>
    <xf numFmtId="0" fontId="6" fillId="0" borderId="0"/>
    <xf numFmtId="41" fontId="5" fillId="0" borderId="0" applyFont="0" applyFill="0" applyBorder="0" applyAlignment="0" applyProtection="0">
      <alignment vertical="center"/>
    </xf>
    <xf numFmtId="0" fontId="34" fillId="0" borderId="0">
      <alignment vertical="center"/>
    </xf>
  </cellStyleXfs>
  <cellXfs count="37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25" fillId="0" borderId="5" xfId="0" applyFont="1" applyFill="1" applyBorder="1" applyAlignment="1">
      <alignment horizontal="center" vertical="center"/>
    </xf>
    <xf numFmtId="41" fontId="27" fillId="30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27" fillId="30" borderId="21" xfId="0" applyNumberFormat="1" applyFont="1" applyFill="1" applyBorder="1" applyAlignment="1">
      <alignment horizontal="center" vertical="center"/>
    </xf>
    <xf numFmtId="176" fontId="27" fillId="30" borderId="3" xfId="0" applyNumberFormat="1" applyFont="1" applyFill="1" applyBorder="1" applyAlignment="1">
      <alignment horizontal="center" vertical="center"/>
    </xf>
    <xf numFmtId="41" fontId="27" fillId="30" borderId="3" xfId="1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center" vertical="center"/>
    </xf>
    <xf numFmtId="177" fontId="28" fillId="0" borderId="3" xfId="0" applyNumberFormat="1" applyFont="1" applyBorder="1" applyAlignment="1">
      <alignment vertical="center"/>
    </xf>
    <xf numFmtId="0" fontId="8" fillId="30" borderId="16" xfId="0" applyFont="1" applyFill="1" applyBorder="1" applyAlignment="1">
      <alignment horizontal="center" vertical="center" wrapText="1"/>
    </xf>
    <xf numFmtId="41" fontId="27" fillId="30" borderId="21" xfId="1" applyFont="1" applyFill="1" applyBorder="1" applyAlignment="1">
      <alignment horizontal="center" vertical="center"/>
    </xf>
    <xf numFmtId="41" fontId="0" fillId="0" borderId="0" xfId="0" applyNumberFormat="1" applyFill="1">
      <alignment vertical="center"/>
    </xf>
    <xf numFmtId="0" fontId="8" fillId="30" borderId="3" xfId="0" applyFont="1" applyFill="1" applyBorder="1" applyAlignment="1">
      <alignment horizontal="center" vertical="center"/>
    </xf>
    <xf numFmtId="41" fontId="27" fillId="30" borderId="18" xfId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0" fontId="38" fillId="0" borderId="4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41" fontId="41" fillId="0" borderId="0" xfId="0" applyNumberFormat="1" applyFont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41" fontId="31" fillId="0" borderId="0" xfId="0" applyNumberFormat="1" applyFont="1" applyFill="1" applyBorder="1" applyAlignment="1">
      <alignment vertical="center"/>
    </xf>
    <xf numFmtId="0" fontId="40" fillId="0" borderId="19" xfId="0" applyFont="1" applyFill="1" applyBorder="1" applyAlignment="1">
      <alignment horizontal="center" vertical="center"/>
    </xf>
    <xf numFmtId="41" fontId="31" fillId="0" borderId="19" xfId="0" applyNumberFormat="1" applyFont="1" applyFill="1" applyBorder="1" applyAlignment="1">
      <alignment vertical="center"/>
    </xf>
    <xf numFmtId="0" fontId="40" fillId="0" borderId="18" xfId="0" applyFont="1" applyFill="1" applyBorder="1" applyAlignment="1">
      <alignment horizontal="center" vertical="center"/>
    </xf>
    <xf numFmtId="41" fontId="27" fillId="30" borderId="17" xfId="1" applyFont="1" applyFill="1" applyBorder="1" applyAlignment="1">
      <alignment horizontal="center" vertical="center"/>
    </xf>
    <xf numFmtId="41" fontId="25" fillId="0" borderId="1" xfId="0" applyNumberFormat="1" applyFont="1" applyFill="1" applyBorder="1" applyAlignment="1">
      <alignment horizontal="center" vertical="center"/>
    </xf>
    <xf numFmtId="41" fontId="25" fillId="0" borderId="7" xfId="0" applyNumberFormat="1" applyFont="1" applyFill="1" applyBorder="1" applyAlignment="1">
      <alignment horizontal="center" vertical="center"/>
    </xf>
    <xf numFmtId="41" fontId="25" fillId="0" borderId="8" xfId="0" applyNumberFormat="1" applyFont="1" applyFill="1" applyBorder="1" applyAlignment="1">
      <alignment horizontal="center" vertical="center"/>
    </xf>
    <xf numFmtId="41" fontId="31" fillId="0" borderId="18" xfId="0" applyNumberFormat="1" applyFont="1" applyFill="1" applyBorder="1" applyAlignment="1">
      <alignment vertical="center"/>
    </xf>
    <xf numFmtId="41" fontId="27" fillId="30" borderId="21" xfId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41" fontId="0" fillId="0" borderId="0" xfId="1" applyFont="1" applyFill="1">
      <alignment vertical="center"/>
    </xf>
    <xf numFmtId="41" fontId="37" fillId="0" borderId="5" xfId="1" applyFont="1" applyFill="1" applyBorder="1">
      <alignment vertical="center"/>
    </xf>
    <xf numFmtId="41" fontId="37" fillId="0" borderId="6" xfId="1" applyFont="1" applyFill="1" applyBorder="1">
      <alignment vertical="center"/>
    </xf>
    <xf numFmtId="41" fontId="40" fillId="0" borderId="0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0" fillId="0" borderId="0" xfId="1" applyFont="1" applyFill="1" applyAlignment="1">
      <alignment horizontal="center" vertical="center"/>
    </xf>
    <xf numFmtId="41" fontId="8" fillId="30" borderId="16" xfId="1" applyFont="1" applyFill="1" applyBorder="1" applyAlignment="1">
      <alignment horizontal="center" vertical="center"/>
    </xf>
    <xf numFmtId="41" fontId="8" fillId="30" borderId="4" xfId="1" applyFont="1" applyFill="1" applyBorder="1" applyAlignment="1">
      <alignment horizontal="center" vertical="center" wrapText="1"/>
    </xf>
    <xf numFmtId="41" fontId="8" fillId="30" borderId="1" xfId="1" applyFont="1" applyFill="1" applyBorder="1" applyAlignment="1">
      <alignment horizontal="center" vertical="center"/>
    </xf>
    <xf numFmtId="41" fontId="25" fillId="0" borderId="4" xfId="1" applyFont="1" applyFill="1" applyBorder="1" applyAlignment="1">
      <alignment horizontal="center" vertical="center"/>
    </xf>
    <xf numFmtId="41" fontId="40" fillId="0" borderId="1" xfId="1" applyFont="1" applyFill="1" applyBorder="1" applyAlignment="1">
      <alignment horizontal="center" vertical="center"/>
    </xf>
    <xf numFmtId="41" fontId="31" fillId="0" borderId="4" xfId="1" applyFont="1" applyFill="1" applyBorder="1" applyAlignment="1">
      <alignment vertical="center"/>
    </xf>
    <xf numFmtId="41" fontId="31" fillId="0" borderId="2" xfId="1" applyFont="1" applyFill="1" applyBorder="1" applyAlignment="1">
      <alignment vertical="center"/>
    </xf>
    <xf numFmtId="41" fontId="25" fillId="0" borderId="2" xfId="1" applyFont="1" applyFill="1" applyBorder="1" applyAlignment="1">
      <alignment horizontal="center" vertical="center"/>
    </xf>
    <xf numFmtId="41" fontId="25" fillId="0" borderId="5" xfId="1" applyFont="1" applyFill="1" applyBorder="1" applyAlignment="1">
      <alignment horizontal="center" vertical="center"/>
    </xf>
    <xf numFmtId="41" fontId="31" fillId="0" borderId="6" xfId="1" applyFont="1" applyFill="1" applyBorder="1" applyAlignment="1">
      <alignment vertical="center"/>
    </xf>
    <xf numFmtId="41" fontId="25" fillId="0" borderId="6" xfId="1" applyFont="1" applyFill="1" applyBorder="1" applyAlignment="1">
      <alignment horizontal="center" vertical="center"/>
    </xf>
    <xf numFmtId="41" fontId="41" fillId="0" borderId="0" xfId="1" applyFont="1" applyFill="1" applyAlignment="1">
      <alignment horizontal="center" vertical="center"/>
    </xf>
    <xf numFmtId="41" fontId="42" fillId="0" borderId="0" xfId="1" applyFont="1" applyFill="1">
      <alignment vertical="center"/>
    </xf>
    <xf numFmtId="41" fontId="40" fillId="0" borderId="7" xfId="1" applyFont="1" applyFill="1" applyBorder="1" applyAlignment="1">
      <alignment horizontal="center" vertical="center"/>
    </xf>
    <xf numFmtId="41" fontId="31" fillId="0" borderId="5" xfId="1" applyFont="1" applyFill="1" applyBorder="1" applyAlignment="1">
      <alignment vertical="center"/>
    </xf>
    <xf numFmtId="41" fontId="31" fillId="0" borderId="7" xfId="1" applyFont="1" applyFill="1" applyBorder="1" applyAlignment="1">
      <alignment vertical="center"/>
    </xf>
    <xf numFmtId="41" fontId="0" fillId="0" borderId="0" xfId="1" applyFont="1" applyFill="1" applyBorder="1">
      <alignment vertical="center"/>
    </xf>
    <xf numFmtId="41" fontId="37" fillId="0" borderId="7" xfId="1" applyFont="1" applyFill="1" applyBorder="1" applyAlignment="1">
      <alignment vertical="center"/>
    </xf>
    <xf numFmtId="41" fontId="39" fillId="0" borderId="0" xfId="1" applyFont="1" applyFill="1" applyBorder="1">
      <alignment vertical="center"/>
    </xf>
    <xf numFmtId="41" fontId="39" fillId="0" borderId="0" xfId="1" applyFont="1" applyFill="1">
      <alignment vertical="center"/>
    </xf>
    <xf numFmtId="41" fontId="25" fillId="0" borderId="20" xfId="1" applyFont="1" applyFill="1" applyBorder="1" applyAlignment="1">
      <alignment horizontal="center" vertical="center"/>
    </xf>
    <xf numFmtId="41" fontId="35" fillId="0" borderId="7" xfId="1" applyFont="1" applyFill="1" applyBorder="1" applyAlignment="1">
      <alignment horizontal="center" vertical="center"/>
    </xf>
    <xf numFmtId="41" fontId="35" fillId="0" borderId="0" xfId="1" applyFont="1" applyFill="1" applyBorder="1" applyAlignment="1">
      <alignment horizontal="center" vertical="center"/>
    </xf>
    <xf numFmtId="41" fontId="25" fillId="0" borderId="22" xfId="1" applyFont="1" applyFill="1" applyBorder="1" applyAlignment="1">
      <alignment horizontal="center" vertical="center"/>
    </xf>
    <xf numFmtId="41" fontId="25" fillId="0" borderId="7" xfId="1" applyFont="1" applyFill="1" applyBorder="1" applyAlignment="1">
      <alignment horizontal="center" vertical="center"/>
    </xf>
    <xf numFmtId="41" fontId="25" fillId="0" borderId="1" xfId="1" applyFont="1" applyFill="1" applyBorder="1" applyAlignment="1">
      <alignment horizontal="center" vertical="center"/>
    </xf>
    <xf numFmtId="41" fontId="25" fillId="0" borderId="8" xfId="1" applyFont="1" applyFill="1" applyBorder="1" applyAlignment="1">
      <alignment horizontal="center" vertical="center"/>
    </xf>
    <xf numFmtId="41" fontId="0" fillId="31" borderId="0" xfId="1" applyFont="1" applyFill="1">
      <alignment vertical="center"/>
    </xf>
    <xf numFmtId="41" fontId="35" fillId="0" borderId="8" xfId="1" applyFont="1" applyFill="1" applyBorder="1" applyAlignment="1">
      <alignment horizontal="center" vertical="center"/>
    </xf>
    <xf numFmtId="41" fontId="28" fillId="0" borderId="8" xfId="1" applyFont="1" applyFill="1" applyBorder="1" applyAlignment="1">
      <alignment horizontal="center" vertical="center"/>
    </xf>
    <xf numFmtId="41" fontId="28" fillId="0" borderId="8" xfId="1" applyFont="1" applyBorder="1" applyAlignment="1">
      <alignment vertical="center"/>
    </xf>
    <xf numFmtId="41" fontId="28" fillId="0" borderId="16" xfId="1" applyFont="1" applyBorder="1" applyAlignment="1">
      <alignment horizontal="center" vertical="center"/>
    </xf>
    <xf numFmtId="41" fontId="25" fillId="0" borderId="0" xfId="1" applyFont="1" applyFill="1" applyBorder="1" applyAlignment="1">
      <alignment horizontal="center" vertical="center"/>
    </xf>
    <xf numFmtId="41" fontId="30" fillId="0" borderId="0" xfId="1" applyFont="1" applyFill="1" applyBorder="1" applyAlignment="1">
      <alignment horizontal="center" vertical="center"/>
    </xf>
    <xf numFmtId="41" fontId="29" fillId="0" borderId="0" xfId="1" applyFont="1" applyFill="1" applyBorder="1" applyAlignment="1">
      <alignment horizontal="center" vertical="center"/>
    </xf>
    <xf numFmtId="41" fontId="31" fillId="0" borderId="0" xfId="1" applyFont="1" applyFill="1" applyBorder="1" applyAlignment="1">
      <alignment horizontal="center" vertical="center"/>
    </xf>
    <xf numFmtId="41" fontId="40" fillId="0" borderId="18" xfId="1" applyFont="1" applyFill="1" applyBorder="1" applyAlignment="1">
      <alignment horizontal="center" vertical="center"/>
    </xf>
    <xf numFmtId="41" fontId="33" fillId="0" borderId="0" xfId="1" applyFont="1" applyFill="1" applyBorder="1" applyAlignment="1">
      <alignment horizontal="center" vertical="center"/>
    </xf>
    <xf numFmtId="41" fontId="8" fillId="30" borderId="18" xfId="1" applyFont="1" applyFill="1" applyBorder="1" applyAlignment="1">
      <alignment horizontal="center" vertical="center"/>
    </xf>
    <xf numFmtId="41" fontId="33" fillId="0" borderId="7" xfId="1" applyFont="1" applyFill="1" applyBorder="1" applyAlignment="1">
      <alignment horizontal="center" vertical="center"/>
    </xf>
    <xf numFmtId="41" fontId="31" fillId="0" borderId="22" xfId="1" applyFont="1" applyFill="1" applyBorder="1" applyAlignment="1">
      <alignment vertical="center"/>
    </xf>
    <xf numFmtId="41" fontId="40" fillId="0" borderId="6" xfId="1" applyFont="1" applyFill="1" applyBorder="1" applyAlignment="1">
      <alignment horizontal="center" vertical="center"/>
    </xf>
    <xf numFmtId="41" fontId="28" fillId="0" borderId="16" xfId="1" applyFont="1" applyBorder="1" applyAlignment="1">
      <alignment horizontal="center" vertical="center"/>
    </xf>
    <xf numFmtId="41" fontId="40" fillId="0" borderId="2" xfId="1" applyFont="1" applyFill="1" applyBorder="1" applyAlignment="1">
      <alignment horizontal="center" vertical="center"/>
    </xf>
    <xf numFmtId="41" fontId="31" fillId="0" borderId="1" xfId="1" applyFont="1" applyFill="1" applyBorder="1" applyAlignment="1">
      <alignment vertical="center"/>
    </xf>
    <xf numFmtId="41" fontId="40" fillId="0" borderId="20" xfId="1" applyFont="1" applyFill="1" applyBorder="1" applyAlignment="1">
      <alignment horizontal="center" vertical="center"/>
    </xf>
    <xf numFmtId="41" fontId="31" fillId="0" borderId="8" xfId="1" applyFont="1" applyFill="1" applyBorder="1" applyAlignment="1">
      <alignment vertical="center"/>
    </xf>
    <xf numFmtId="41" fontId="43" fillId="0" borderId="7" xfId="1" applyFont="1" applyFill="1" applyBorder="1" applyAlignment="1">
      <alignment horizontal="center" vertical="center"/>
    </xf>
    <xf numFmtId="41" fontId="44" fillId="0" borderId="5" xfId="1" applyFont="1" applyFill="1" applyBorder="1" applyAlignment="1">
      <alignment vertical="center"/>
    </xf>
    <xf numFmtId="41" fontId="44" fillId="0" borderId="7" xfId="1" applyFont="1" applyFill="1" applyBorder="1" applyAlignment="1">
      <alignment vertical="center"/>
    </xf>
    <xf numFmtId="41" fontId="40" fillId="0" borderId="0" xfId="1" applyFont="1" applyBorder="1" applyAlignment="1">
      <alignment horizontal="center" vertical="center"/>
    </xf>
    <xf numFmtId="41" fontId="40" fillId="0" borderId="18" xfId="1" applyFont="1" applyBorder="1" applyAlignment="1">
      <alignment horizontal="center" vertical="center"/>
    </xf>
    <xf numFmtId="41" fontId="40" fillId="0" borderId="19" xfId="1" applyFont="1" applyBorder="1" applyAlignment="1">
      <alignment horizontal="center" vertical="center"/>
    </xf>
    <xf numFmtId="41" fontId="40" fillId="0" borderId="19" xfId="1" applyFont="1" applyFill="1" applyBorder="1" applyAlignment="1">
      <alignment horizontal="center" vertical="center"/>
    </xf>
    <xf numFmtId="41" fontId="28" fillId="0" borderId="8" xfId="1" applyFont="1" applyFill="1" applyBorder="1" applyAlignment="1">
      <alignment vertical="center"/>
    </xf>
    <xf numFmtId="41" fontId="26" fillId="0" borderId="0" xfId="1" applyFont="1" applyFill="1" applyBorder="1" applyAlignment="1">
      <alignment horizontal="center" vertical="center"/>
    </xf>
    <xf numFmtId="41" fontId="40" fillId="0" borderId="8" xfId="1" applyFont="1" applyFill="1" applyBorder="1" applyAlignment="1">
      <alignment horizontal="center" vertical="center"/>
    </xf>
    <xf numFmtId="41" fontId="33" fillId="0" borderId="0" xfId="1" applyFont="1" applyBorder="1" applyAlignment="1">
      <alignment horizontal="center" vertical="center"/>
    </xf>
    <xf numFmtId="41" fontId="45" fillId="0" borderId="7" xfId="1" applyFont="1" applyFill="1" applyBorder="1" applyAlignment="1">
      <alignment horizontal="center" vertical="center"/>
    </xf>
    <xf numFmtId="41" fontId="44" fillId="0" borderId="6" xfId="1" applyFont="1" applyFill="1" applyBorder="1" applyAlignment="1">
      <alignment vertical="center"/>
    </xf>
    <xf numFmtId="41" fontId="37" fillId="0" borderId="5" xfId="1" applyFont="1" applyFill="1" applyBorder="1" applyAlignment="1">
      <alignment vertical="center"/>
    </xf>
    <xf numFmtId="41" fontId="37" fillId="0" borderId="6" xfId="1" applyFont="1" applyFill="1" applyBorder="1" applyAlignment="1">
      <alignment vertical="center"/>
    </xf>
    <xf numFmtId="41" fontId="5" fillId="0" borderId="5" xfId="1" applyFont="1" applyFill="1" applyBorder="1" applyAlignment="1">
      <alignment vertical="center"/>
    </xf>
    <xf numFmtId="41" fontId="38" fillId="0" borderId="7" xfId="1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vertical="center"/>
    </xf>
    <xf numFmtId="41" fontId="37" fillId="0" borderId="0" xfId="1" applyFont="1" applyFill="1" applyBorder="1">
      <alignment vertical="center"/>
    </xf>
    <xf numFmtId="41" fontId="5" fillId="0" borderId="4" xfId="1" applyFont="1" applyFill="1" applyBorder="1" applyAlignment="1">
      <alignment vertical="center"/>
    </xf>
    <xf numFmtId="41" fontId="38" fillId="0" borderId="1" xfId="1" applyFont="1" applyFill="1" applyBorder="1" applyAlignment="1">
      <alignment horizontal="center" vertical="center"/>
    </xf>
    <xf numFmtId="41" fontId="5" fillId="0" borderId="2" xfId="1" applyFont="1" applyFill="1" applyBorder="1" applyAlignment="1">
      <alignment vertical="center"/>
    </xf>
    <xf numFmtId="41" fontId="0" fillId="33" borderId="0" xfId="1" applyFont="1" applyFill="1">
      <alignment vertical="center"/>
    </xf>
    <xf numFmtId="41" fontId="8" fillId="30" borderId="3" xfId="1" applyFont="1" applyFill="1" applyBorder="1" applyAlignment="1">
      <alignment horizontal="center" vertical="center"/>
    </xf>
    <xf numFmtId="41" fontId="35" fillId="0" borderId="1" xfId="1" applyFont="1" applyFill="1" applyBorder="1" applyAlignment="1">
      <alignment horizontal="center" vertical="center"/>
    </xf>
    <xf numFmtId="41" fontId="45" fillId="0" borderId="6" xfId="1" applyFont="1" applyFill="1" applyBorder="1" applyAlignment="1">
      <alignment horizontal="center" vertical="center"/>
    </xf>
    <xf numFmtId="41" fontId="46" fillId="33" borderId="0" xfId="1" applyFont="1" applyFill="1">
      <alignment vertical="center"/>
    </xf>
    <xf numFmtId="41" fontId="44" fillId="0" borderId="4" xfId="1" applyFont="1" applyFill="1" applyBorder="1" applyAlignment="1">
      <alignment vertical="center"/>
    </xf>
    <xf numFmtId="41" fontId="44" fillId="0" borderId="1" xfId="1" applyFont="1" applyFill="1" applyBorder="1" applyAlignment="1">
      <alignment vertical="center"/>
    </xf>
    <xf numFmtId="41" fontId="43" fillId="0" borderId="0" xfId="1" applyFont="1" applyFill="1" applyBorder="1" applyAlignment="1">
      <alignment horizontal="center" vertical="center"/>
    </xf>
    <xf numFmtId="41" fontId="3" fillId="33" borderId="0" xfId="1" applyFont="1" applyFill="1">
      <alignment vertical="center"/>
    </xf>
    <xf numFmtId="41" fontId="43" fillId="0" borderId="1" xfId="1" applyFont="1" applyFill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41" fontId="40" fillId="0" borderId="0" xfId="1" applyFont="1" applyBorder="1" applyAlignment="1">
      <alignment horizontal="left" vertical="center"/>
    </xf>
    <xf numFmtId="41" fontId="40" fillId="0" borderId="2" xfId="1" applyFont="1" applyBorder="1" applyAlignment="1">
      <alignment horizontal="center" vertical="center"/>
    </xf>
    <xf numFmtId="41" fontId="40" fillId="0" borderId="6" xfId="1" applyFont="1" applyBorder="1" applyAlignment="1">
      <alignment horizontal="center" vertical="center"/>
    </xf>
    <xf numFmtId="41" fontId="40" fillId="0" borderId="0" xfId="1" applyNumberFormat="1" applyFont="1" applyFill="1" applyBorder="1" applyAlignment="1">
      <alignment horizontal="center" vertical="center"/>
    </xf>
    <xf numFmtId="41" fontId="44" fillId="0" borderId="8" xfId="1" applyFont="1" applyFill="1" applyBorder="1" applyAlignment="1">
      <alignment vertical="center"/>
    </xf>
    <xf numFmtId="41" fontId="45" fillId="0" borderId="1" xfId="1" applyFont="1" applyFill="1" applyBorder="1" applyAlignment="1">
      <alignment horizontal="center" vertical="center"/>
    </xf>
    <xf numFmtId="41" fontId="44" fillId="0" borderId="2" xfId="1" applyFont="1" applyFill="1" applyBorder="1" applyAlignment="1">
      <alignment vertical="center"/>
    </xf>
    <xf numFmtId="41" fontId="0" fillId="34" borderId="0" xfId="1" applyFont="1" applyFill="1">
      <alignment vertical="center"/>
    </xf>
    <xf numFmtId="41" fontId="40" fillId="0" borderId="4" xfId="1" applyFont="1" applyFill="1" applyBorder="1" applyAlignment="1">
      <alignment horizontal="center" vertical="center"/>
    </xf>
    <xf numFmtId="41" fontId="40" fillId="0" borderId="5" xfId="1" applyFont="1" applyFill="1" applyBorder="1" applyAlignment="1">
      <alignment horizontal="center" vertical="center"/>
    </xf>
    <xf numFmtId="41" fontId="31" fillId="0" borderId="0" xfId="1" applyFont="1" applyFill="1" applyBorder="1" applyAlignment="1">
      <alignment vertical="center"/>
    </xf>
    <xf numFmtId="41" fontId="44" fillId="0" borderId="0" xfId="1" applyFont="1" applyFill="1" applyBorder="1" applyAlignment="1">
      <alignment vertical="center"/>
    </xf>
    <xf numFmtId="41" fontId="44" fillId="0" borderId="18" xfId="1" applyFont="1" applyFill="1" applyBorder="1" applyAlignment="1">
      <alignment vertical="center"/>
    </xf>
    <xf numFmtId="41" fontId="44" fillId="0" borderId="1" xfId="1" applyFont="1" applyFill="1" applyBorder="1">
      <alignment vertical="center"/>
    </xf>
    <xf numFmtId="41" fontId="44" fillId="0" borderId="7" xfId="1" applyFont="1" applyFill="1" applyBorder="1">
      <alignment vertical="center"/>
    </xf>
    <xf numFmtId="41" fontId="0" fillId="35" borderId="0" xfId="1" applyFont="1" applyFill="1">
      <alignment vertical="center"/>
    </xf>
    <xf numFmtId="41" fontId="25" fillId="0" borderId="18" xfId="1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41" fontId="31" fillId="0" borderId="18" xfId="1" applyFont="1" applyFill="1" applyBorder="1" applyAlignment="1">
      <alignment vertical="center"/>
    </xf>
    <xf numFmtId="41" fontId="31" fillId="0" borderId="19" xfId="1" applyFont="1" applyFill="1" applyBorder="1" applyAlignment="1">
      <alignment vertical="center"/>
    </xf>
    <xf numFmtId="41" fontId="44" fillId="0" borderId="19" xfId="1" applyFont="1" applyFill="1" applyBorder="1" applyAlignment="1">
      <alignment vertical="center"/>
    </xf>
    <xf numFmtId="41" fontId="28" fillId="0" borderId="3" xfId="1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22" xfId="0" applyFill="1" applyBorder="1">
      <alignment vertical="center"/>
    </xf>
    <xf numFmtId="41" fontId="40" fillId="0" borderId="1" xfId="1" applyFont="1" applyBorder="1" applyAlignment="1">
      <alignment horizontal="center" vertical="center"/>
    </xf>
    <xf numFmtId="41" fontId="40" fillId="0" borderId="7" xfId="1" applyFont="1" applyBorder="1" applyAlignment="1">
      <alignment horizontal="center" vertical="center"/>
    </xf>
    <xf numFmtId="41" fontId="40" fillId="0" borderId="8" xfId="1" applyFont="1" applyBorder="1" applyAlignment="1">
      <alignment horizontal="center" vertical="center"/>
    </xf>
    <xf numFmtId="41" fontId="33" fillId="0" borderId="7" xfId="1" applyFont="1" applyBorder="1" applyAlignment="1">
      <alignment horizontal="center" vertical="center"/>
    </xf>
    <xf numFmtId="41" fontId="27" fillId="30" borderId="18" xfId="1" applyFont="1" applyFill="1" applyBorder="1" applyAlignment="1">
      <alignment horizontal="center" vertical="center" wrapText="1"/>
    </xf>
    <xf numFmtId="41" fontId="43" fillId="0" borderId="8" xfId="1" applyFont="1" applyFill="1" applyBorder="1" applyAlignment="1">
      <alignment horizontal="center" vertical="center"/>
    </xf>
    <xf numFmtId="41" fontId="28" fillId="0" borderId="21" xfId="1" applyFont="1" applyFill="1" applyBorder="1" applyAlignment="1">
      <alignment horizontal="center" vertical="center"/>
    </xf>
    <xf numFmtId="41" fontId="8" fillId="30" borderId="17" xfId="1" applyFont="1" applyFill="1" applyBorder="1" applyAlignment="1">
      <alignment horizontal="center" vertical="center"/>
    </xf>
    <xf numFmtId="41" fontId="40" fillId="0" borderId="20" xfId="1" applyFont="1" applyBorder="1" applyAlignment="1">
      <alignment horizontal="center" vertical="center"/>
    </xf>
    <xf numFmtId="41" fontId="8" fillId="30" borderId="21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28" fillId="0" borderId="17" xfId="1" applyFont="1" applyBorder="1" applyAlignment="1">
      <alignment vertical="center"/>
    </xf>
    <xf numFmtId="41" fontId="28" fillId="32" borderId="8" xfId="1" applyFont="1" applyFill="1" applyBorder="1" applyAlignment="1">
      <alignment vertical="center"/>
    </xf>
    <xf numFmtId="41" fontId="0" fillId="0" borderId="0" xfId="1" applyFont="1" applyFill="1" applyAlignment="1">
      <alignment vertical="center"/>
    </xf>
    <xf numFmtId="41" fontId="44" fillId="0" borderId="0" xfId="0" applyNumberFormat="1" applyFont="1" applyFill="1" applyBorder="1" applyAlignment="1">
      <alignment vertical="center"/>
    </xf>
    <xf numFmtId="41" fontId="45" fillId="0" borderId="7" xfId="0" applyNumberFormat="1" applyFont="1" applyFill="1" applyBorder="1" applyAlignment="1">
      <alignment horizontal="center" vertical="center"/>
    </xf>
    <xf numFmtId="41" fontId="31" fillId="0" borderId="1" xfId="0" applyNumberFormat="1" applyFont="1" applyFill="1" applyBorder="1" applyAlignment="1">
      <alignment vertical="center"/>
    </xf>
    <xf numFmtId="41" fontId="31" fillId="0" borderId="7" xfId="0" applyNumberFormat="1" applyFont="1" applyFill="1" applyBorder="1" applyAlignment="1">
      <alignment vertical="center"/>
    </xf>
    <xf numFmtId="0" fontId="43" fillId="0" borderId="7" xfId="0" applyFont="1" applyFill="1" applyBorder="1" applyAlignment="1">
      <alignment horizontal="center" vertical="center"/>
    </xf>
    <xf numFmtId="41" fontId="44" fillId="0" borderId="7" xfId="0" applyNumberFormat="1" applyFont="1" applyFill="1" applyBorder="1" applyAlignment="1">
      <alignment vertical="center"/>
    </xf>
    <xf numFmtId="0" fontId="38" fillId="0" borderId="22" xfId="0" applyFont="1" applyFill="1" applyBorder="1" applyAlignment="1">
      <alignment horizontal="center" vertical="center"/>
    </xf>
    <xf numFmtId="41" fontId="31" fillId="0" borderId="8" xfId="0" applyNumberFormat="1" applyFont="1" applyFill="1" applyBorder="1" applyAlignment="1">
      <alignment vertical="center"/>
    </xf>
    <xf numFmtId="41" fontId="0" fillId="31" borderId="0" xfId="0" applyNumberFormat="1" applyFill="1">
      <alignment vertical="center"/>
    </xf>
    <xf numFmtId="177" fontId="32" fillId="0" borderId="17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41" fontId="0" fillId="0" borderId="0" xfId="1" applyNumberFormat="1" applyFont="1">
      <alignment vertical="center"/>
    </xf>
    <xf numFmtId="41" fontId="0" fillId="0" borderId="0" xfId="1" applyNumberFormat="1" applyFont="1" applyFill="1">
      <alignment vertical="center"/>
    </xf>
    <xf numFmtId="41" fontId="41" fillId="0" borderId="0" xfId="0" applyNumberFormat="1" applyFont="1" applyFill="1" applyAlignment="1">
      <alignment horizontal="center" vertical="center"/>
    </xf>
    <xf numFmtId="41" fontId="3" fillId="0" borderId="0" xfId="1" applyNumberFormat="1" applyFont="1">
      <alignment vertical="center"/>
    </xf>
    <xf numFmtId="41" fontId="3" fillId="0" borderId="0" xfId="1" applyNumberFormat="1" applyFont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41" fontId="3" fillId="0" borderId="0" xfId="1" applyNumberFormat="1" applyFont="1" applyFill="1">
      <alignment vertical="center"/>
    </xf>
    <xf numFmtId="41" fontId="3" fillId="0" borderId="0" xfId="0" applyNumberFormat="1" applyFont="1" applyFill="1">
      <alignment vertical="center"/>
    </xf>
    <xf numFmtId="41" fontId="44" fillId="0" borderId="19" xfId="0" applyNumberFormat="1" applyFont="1" applyFill="1" applyBorder="1" applyAlignment="1">
      <alignment vertical="center"/>
    </xf>
    <xf numFmtId="41" fontId="44" fillId="0" borderId="8" xfId="0" applyNumberFormat="1" applyFont="1" applyFill="1" applyBorder="1" applyAlignment="1">
      <alignment vertical="center"/>
    </xf>
    <xf numFmtId="41" fontId="45" fillId="0" borderId="8" xfId="0" applyNumberFormat="1" applyFont="1" applyFill="1" applyBorder="1" applyAlignment="1">
      <alignment horizontal="center" vertical="center"/>
    </xf>
    <xf numFmtId="41" fontId="44" fillId="0" borderId="18" xfId="0" applyNumberFormat="1" applyFont="1" applyFill="1" applyBorder="1" applyAlignment="1">
      <alignment vertical="center"/>
    </xf>
    <xf numFmtId="41" fontId="44" fillId="0" borderId="1" xfId="0" applyNumberFormat="1" applyFont="1" applyFill="1" applyBorder="1" applyAlignment="1">
      <alignment vertical="center"/>
    </xf>
    <xf numFmtId="41" fontId="45" fillId="0" borderId="1" xfId="0" applyNumberFormat="1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3" fillId="0" borderId="19" xfId="0" applyFont="1" applyFill="1" applyBorder="1" applyAlignment="1">
      <alignment horizontal="center" vertical="center"/>
    </xf>
    <xf numFmtId="41" fontId="3" fillId="31" borderId="0" xfId="1" applyNumberFormat="1" applyFont="1" applyFill="1">
      <alignment vertical="center"/>
    </xf>
    <xf numFmtId="0" fontId="25" fillId="0" borderId="22" xfId="0" applyFont="1" applyFill="1" applyBorder="1" applyAlignment="1">
      <alignment horizontal="center" vertical="center"/>
    </xf>
    <xf numFmtId="176" fontId="27" fillId="30" borderId="17" xfId="0" applyNumberFormat="1" applyFont="1" applyFill="1" applyBorder="1" applyAlignment="1">
      <alignment horizontal="center" vertical="center"/>
    </xf>
    <xf numFmtId="0" fontId="27" fillId="30" borderId="21" xfId="0" applyFont="1" applyFill="1" applyBorder="1" applyAlignment="1">
      <alignment horizontal="center" vertical="center" wrapText="1"/>
    </xf>
    <xf numFmtId="41" fontId="27" fillId="30" borderId="3" xfId="1" applyFont="1" applyFill="1" applyBorder="1" applyAlignment="1">
      <alignment horizontal="center" vertical="center"/>
    </xf>
    <xf numFmtId="0" fontId="43" fillId="0" borderId="18" xfId="0" applyFont="1" applyFill="1" applyBorder="1" applyAlignment="1">
      <alignment horizontal="center" vertical="center"/>
    </xf>
    <xf numFmtId="41" fontId="0" fillId="0" borderId="18" xfId="1" applyFont="1" applyFill="1" applyBorder="1">
      <alignment vertical="center"/>
    </xf>
    <xf numFmtId="41" fontId="44" fillId="0" borderId="20" xfId="1" applyFont="1" applyFill="1" applyBorder="1" applyAlignment="1">
      <alignment vertical="center"/>
    </xf>
    <xf numFmtId="41" fontId="0" fillId="0" borderId="1" xfId="1" applyFont="1" applyFill="1" applyBorder="1" applyAlignment="1">
      <alignment vertical="center"/>
    </xf>
    <xf numFmtId="41" fontId="0" fillId="0" borderId="7" xfId="1" applyFont="1" applyFill="1" applyBorder="1" applyAlignment="1">
      <alignment vertical="center"/>
    </xf>
    <xf numFmtId="41" fontId="31" fillId="0" borderId="20" xfId="1" applyFont="1" applyFill="1" applyBorder="1" applyAlignment="1">
      <alignment vertical="center"/>
    </xf>
    <xf numFmtId="41" fontId="40" fillId="0" borderId="22" xfId="1" applyFont="1" applyFill="1" applyBorder="1" applyAlignment="1">
      <alignment horizontal="center" vertical="center"/>
    </xf>
    <xf numFmtId="41" fontId="45" fillId="0" borderId="0" xfId="1" applyFont="1" applyFill="1" applyBorder="1" applyAlignment="1">
      <alignment horizontal="center" vertical="center"/>
    </xf>
    <xf numFmtId="41" fontId="44" fillId="0" borderId="0" xfId="1" applyFont="1" applyFill="1" applyBorder="1">
      <alignment vertical="center"/>
    </xf>
    <xf numFmtId="41" fontId="45" fillId="0" borderId="5" xfId="1" applyFont="1" applyFill="1" applyBorder="1" applyAlignment="1">
      <alignment horizontal="center" vertical="center"/>
    </xf>
    <xf numFmtId="41" fontId="0" fillId="36" borderId="0" xfId="1" applyFont="1" applyFill="1">
      <alignment vertical="center"/>
    </xf>
    <xf numFmtId="41" fontId="0" fillId="34" borderId="0" xfId="1" applyFont="1" applyFill="1" applyAlignment="1">
      <alignment vertical="center"/>
    </xf>
    <xf numFmtId="41" fontId="44" fillId="0" borderId="18" xfId="1" applyFont="1" applyFill="1" applyBorder="1">
      <alignment vertical="center"/>
    </xf>
    <xf numFmtId="41" fontId="43" fillId="0" borderId="5" xfId="1" applyFont="1" applyFill="1" applyBorder="1" applyAlignment="1">
      <alignment horizontal="center" vertical="center"/>
    </xf>
    <xf numFmtId="41" fontId="0" fillId="37" borderId="0" xfId="1" applyFont="1" applyFill="1">
      <alignment vertical="center"/>
    </xf>
    <xf numFmtId="0" fontId="8" fillId="30" borderId="16" xfId="1" applyNumberFormat="1" applyFont="1" applyFill="1" applyBorder="1" applyAlignment="1">
      <alignment horizontal="center" vertical="center"/>
    </xf>
    <xf numFmtId="0" fontId="25" fillId="0" borderId="5" xfId="1" applyNumberFormat="1" applyFont="1" applyFill="1" applyBorder="1" applyAlignment="1">
      <alignment horizontal="center" vertical="center"/>
    </xf>
    <xf numFmtId="0" fontId="25" fillId="0" borderId="0" xfId="1" applyNumberFormat="1" applyFont="1" applyFill="1" applyBorder="1" applyAlignment="1">
      <alignment horizontal="center" vertical="center"/>
    </xf>
    <xf numFmtId="41" fontId="33" fillId="0" borderId="8" xfId="1" applyFont="1" applyFill="1" applyBorder="1" applyAlignment="1">
      <alignment horizontal="center" vertical="center"/>
    </xf>
    <xf numFmtId="41" fontId="45" fillId="0" borderId="2" xfId="1" applyFont="1" applyFill="1" applyBorder="1" applyAlignment="1">
      <alignment horizontal="center" vertical="center"/>
    </xf>
    <xf numFmtId="41" fontId="27" fillId="30" borderId="16" xfId="1" applyFont="1" applyFill="1" applyBorder="1" applyAlignment="1">
      <alignment horizontal="center" vertical="center" wrapText="1"/>
    </xf>
    <xf numFmtId="41" fontId="27" fillId="30" borderId="17" xfId="1" applyFont="1" applyFill="1" applyBorder="1" applyAlignment="1">
      <alignment horizontal="center" vertical="center" wrapText="1"/>
    </xf>
    <xf numFmtId="41" fontId="33" fillId="0" borderId="6" xfId="1" applyFont="1" applyFill="1" applyBorder="1" applyAlignment="1">
      <alignment horizontal="center" vertical="center"/>
    </xf>
    <xf numFmtId="41" fontId="33" fillId="0" borderId="6" xfId="1" applyFont="1" applyBorder="1" applyAlignment="1">
      <alignment horizontal="center" vertical="center"/>
    </xf>
    <xf numFmtId="41" fontId="35" fillId="0" borderId="6" xfId="1" applyFont="1" applyFill="1" applyBorder="1" applyAlignment="1">
      <alignment horizontal="center" vertical="center"/>
    </xf>
    <xf numFmtId="41" fontId="40" fillId="0" borderId="7" xfId="1" applyFont="1" applyBorder="1" applyAlignment="1">
      <alignment horizontal="left" vertical="center"/>
    </xf>
    <xf numFmtId="41" fontId="0" fillId="0" borderId="7" xfId="1" applyFont="1" applyFill="1" applyBorder="1">
      <alignment vertical="center"/>
    </xf>
    <xf numFmtId="41" fontId="43" fillId="0" borderId="4" xfId="1" applyFont="1" applyFill="1" applyBorder="1" applyAlignment="1">
      <alignment horizontal="center" vertical="center"/>
    </xf>
    <xf numFmtId="41" fontId="43" fillId="0" borderId="22" xfId="1" applyFont="1" applyFill="1" applyBorder="1" applyAlignment="1">
      <alignment horizontal="center" vertical="center"/>
    </xf>
    <xf numFmtId="41" fontId="0" fillId="0" borderId="8" xfId="1" applyFont="1" applyFill="1" applyBorder="1">
      <alignment vertical="center"/>
    </xf>
    <xf numFmtId="41" fontId="37" fillId="0" borderId="0" xfId="1" applyFont="1" applyFill="1">
      <alignment vertical="center"/>
    </xf>
    <xf numFmtId="41" fontId="37" fillId="0" borderId="0" xfId="1" applyFont="1" applyFill="1" applyBorder="1" applyAlignment="1">
      <alignment vertical="center"/>
    </xf>
    <xf numFmtId="41" fontId="37" fillId="0" borderId="19" xfId="1" applyFont="1" applyFill="1" applyBorder="1" applyAlignment="1">
      <alignment vertical="center"/>
    </xf>
    <xf numFmtId="41" fontId="37" fillId="0" borderId="22" xfId="1" applyFont="1" applyFill="1" applyBorder="1" applyAlignment="1">
      <alignment vertical="center"/>
    </xf>
    <xf numFmtId="41" fontId="38" fillId="0" borderId="4" xfId="1" applyFont="1" applyFill="1" applyBorder="1" applyAlignment="1">
      <alignment horizontal="center" vertical="center"/>
    </xf>
    <xf numFmtId="41" fontId="38" fillId="0" borderId="5" xfId="1" applyFont="1" applyFill="1" applyBorder="1" applyAlignment="1">
      <alignment horizontal="center" vertical="center"/>
    </xf>
    <xf numFmtId="41" fontId="5" fillId="0" borderId="1" xfId="1" applyFont="1" applyFill="1" applyBorder="1" applyAlignment="1">
      <alignment vertical="center"/>
    </xf>
    <xf numFmtId="41" fontId="5" fillId="0" borderId="7" xfId="1" applyFont="1" applyFill="1" applyBorder="1" applyAlignment="1">
      <alignment vertical="center"/>
    </xf>
    <xf numFmtId="41" fontId="37" fillId="0" borderId="8" xfId="1" applyFont="1" applyFill="1" applyBorder="1" applyAlignment="1">
      <alignment vertical="center"/>
    </xf>
    <xf numFmtId="41" fontId="45" fillId="0" borderId="8" xfId="1" applyFont="1" applyFill="1" applyBorder="1" applyAlignment="1">
      <alignment horizontal="center" vertical="center"/>
    </xf>
    <xf numFmtId="41" fontId="47" fillId="0" borderId="0" xfId="1" applyFont="1" applyFill="1" applyBorder="1">
      <alignment vertical="center"/>
    </xf>
    <xf numFmtId="41" fontId="44" fillId="0" borderId="8" xfId="1" applyFont="1" applyFill="1" applyBorder="1">
      <alignment vertical="center"/>
    </xf>
    <xf numFmtId="41" fontId="28" fillId="34" borderId="8" xfId="1" applyFont="1" applyFill="1" applyBorder="1" applyAlignment="1">
      <alignment vertical="center"/>
    </xf>
    <xf numFmtId="41" fontId="0" fillId="34" borderId="0" xfId="0" applyNumberFormat="1" applyFill="1">
      <alignment vertical="center"/>
    </xf>
    <xf numFmtId="0" fontId="0" fillId="34" borderId="0" xfId="0" applyFill="1">
      <alignment vertical="center"/>
    </xf>
    <xf numFmtId="177" fontId="0" fillId="0" borderId="0" xfId="0" applyNumberFormat="1">
      <alignment vertical="center"/>
    </xf>
    <xf numFmtId="41" fontId="48" fillId="33" borderId="0" xfId="0" applyNumberFormat="1" applyFont="1" applyFill="1" applyAlignment="1">
      <alignment horizontal="center" vertical="center"/>
    </xf>
    <xf numFmtId="41" fontId="0" fillId="33" borderId="0" xfId="0" applyNumberFormat="1" applyFill="1">
      <alignment vertical="center"/>
    </xf>
    <xf numFmtId="41" fontId="0" fillId="31" borderId="0" xfId="1" applyFont="1" applyFill="1" applyAlignment="1">
      <alignment vertical="center"/>
    </xf>
    <xf numFmtId="41" fontId="49" fillId="0" borderId="0" xfId="1" applyFont="1" applyFill="1">
      <alignment vertical="center"/>
    </xf>
    <xf numFmtId="41" fontId="49" fillId="0" borderId="0" xfId="1" applyFont="1" applyFill="1" applyAlignment="1">
      <alignment horizontal="center" vertical="center"/>
    </xf>
    <xf numFmtId="41" fontId="50" fillId="33" borderId="0" xfId="1" applyFont="1" applyFill="1">
      <alignment vertical="center"/>
    </xf>
    <xf numFmtId="41" fontId="46" fillId="0" borderId="0" xfId="1" applyFont="1" applyFill="1">
      <alignment vertical="center"/>
    </xf>
    <xf numFmtId="0" fontId="46" fillId="0" borderId="0" xfId="0" applyFont="1" applyFill="1">
      <alignment vertical="center"/>
    </xf>
    <xf numFmtId="176" fontId="53" fillId="0" borderId="21" xfId="0" applyNumberFormat="1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 wrapText="1"/>
    </xf>
    <xf numFmtId="41" fontId="53" fillId="0" borderId="21" xfId="1" applyFont="1" applyFill="1" applyBorder="1" applyAlignment="1">
      <alignment horizontal="center" vertical="center"/>
    </xf>
    <xf numFmtId="41" fontId="53" fillId="0" borderId="3" xfId="1" applyFont="1" applyFill="1" applyBorder="1" applyAlignment="1">
      <alignment horizontal="center" vertical="center" wrapText="1"/>
    </xf>
    <xf numFmtId="41" fontId="53" fillId="0" borderId="21" xfId="1" applyFont="1" applyFill="1" applyBorder="1" applyAlignment="1">
      <alignment horizontal="center" vertical="center" wrapText="1"/>
    </xf>
    <xf numFmtId="41" fontId="53" fillId="0" borderId="17" xfId="1" applyFont="1" applyFill="1" applyBorder="1" applyAlignment="1">
      <alignment horizontal="center" vertical="center"/>
    </xf>
    <xf numFmtId="41" fontId="35" fillId="0" borderId="18" xfId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41" fontId="35" fillId="0" borderId="19" xfId="1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177" fontId="32" fillId="0" borderId="3" xfId="0" applyNumberFormat="1" applyFont="1" applyFill="1" applyBorder="1" applyAlignment="1">
      <alignment vertical="center"/>
    </xf>
    <xf numFmtId="0" fontId="32" fillId="0" borderId="16" xfId="0" applyFont="1" applyFill="1" applyBorder="1" applyAlignment="1">
      <alignment horizontal="center" vertical="center"/>
    </xf>
    <xf numFmtId="177" fontId="31" fillId="0" borderId="0" xfId="0" applyNumberFormat="1" applyFont="1" applyFill="1">
      <alignment vertical="center"/>
    </xf>
    <xf numFmtId="41" fontId="31" fillId="33" borderId="5" xfId="1" applyFont="1" applyFill="1" applyBorder="1" applyAlignment="1">
      <alignment vertical="center"/>
    </xf>
    <xf numFmtId="0" fontId="0" fillId="0" borderId="0" xfId="1" applyNumberFormat="1" applyFont="1" applyAlignment="1">
      <alignment vertical="center"/>
    </xf>
    <xf numFmtId="0" fontId="0" fillId="0" borderId="0" xfId="1" applyNumberFormat="1" applyFont="1" applyFill="1" applyAlignment="1">
      <alignment vertical="center"/>
    </xf>
    <xf numFmtId="0" fontId="0" fillId="0" borderId="0" xfId="0" applyNumberFormat="1" applyAlignment="1">
      <alignment vertical="center"/>
    </xf>
    <xf numFmtId="41" fontId="31" fillId="33" borderId="6" xfId="1" applyFont="1" applyFill="1" applyBorder="1" applyAlignment="1">
      <alignment vertical="center"/>
    </xf>
    <xf numFmtId="0" fontId="8" fillId="30" borderId="3" xfId="1" applyNumberFormat="1" applyFont="1" applyFill="1" applyBorder="1" applyAlignment="1">
      <alignment horizontal="center" vertical="center"/>
    </xf>
    <xf numFmtId="0" fontId="8" fillId="30" borderId="21" xfId="1" applyNumberFormat="1" applyFont="1" applyFill="1" applyBorder="1" applyAlignment="1">
      <alignment horizontal="center" vertical="center"/>
    </xf>
    <xf numFmtId="0" fontId="40" fillId="0" borderId="7" xfId="1" applyNumberFormat="1" applyFont="1" applyFill="1" applyBorder="1" applyAlignment="1">
      <alignment horizontal="center" vertical="center"/>
    </xf>
    <xf numFmtId="0" fontId="40" fillId="0" borderId="0" xfId="1" applyNumberFormat="1" applyFont="1" applyFill="1" applyBorder="1" applyAlignment="1">
      <alignment horizontal="center" vertical="center"/>
    </xf>
    <xf numFmtId="0" fontId="40" fillId="0" borderId="5" xfId="1" applyNumberFormat="1" applyFont="1" applyFill="1" applyBorder="1" applyAlignment="1">
      <alignment horizontal="center" vertical="center"/>
    </xf>
    <xf numFmtId="0" fontId="40" fillId="0" borderId="1" xfId="1" applyNumberFormat="1" applyFont="1" applyFill="1" applyBorder="1" applyAlignment="1">
      <alignment horizontal="center" vertical="center"/>
    </xf>
    <xf numFmtId="0" fontId="40" fillId="0" borderId="18" xfId="1" applyNumberFormat="1" applyFont="1" applyFill="1" applyBorder="1" applyAlignment="1">
      <alignment horizontal="center" vertical="center"/>
    </xf>
    <xf numFmtId="0" fontId="40" fillId="0" borderId="4" xfId="1" applyNumberFormat="1" applyFont="1" applyFill="1" applyBorder="1" applyAlignment="1">
      <alignment horizontal="center" vertical="center"/>
    </xf>
    <xf numFmtId="0" fontId="40" fillId="0" borderId="1" xfId="1" applyNumberFormat="1" applyFont="1" applyBorder="1" applyAlignment="1">
      <alignment horizontal="center" vertical="center"/>
    </xf>
    <xf numFmtId="0" fontId="40" fillId="0" borderId="18" xfId="1" applyNumberFormat="1" applyFont="1" applyBorder="1" applyAlignment="1">
      <alignment horizontal="center" vertical="center"/>
    </xf>
    <xf numFmtId="0" fontId="40" fillId="0" borderId="4" xfId="1" applyNumberFormat="1" applyFont="1" applyBorder="1" applyAlignment="1">
      <alignment horizontal="center" vertical="center"/>
    </xf>
    <xf numFmtId="0" fontId="40" fillId="0" borderId="7" xfId="1" applyNumberFormat="1" applyFont="1" applyBorder="1" applyAlignment="1">
      <alignment horizontal="center" vertical="center"/>
    </xf>
    <xf numFmtId="0" fontId="40" fillId="0" borderId="0" xfId="1" applyNumberFormat="1" applyFont="1" applyBorder="1" applyAlignment="1">
      <alignment horizontal="center" vertical="center"/>
    </xf>
    <xf numFmtId="0" fontId="40" fillId="0" borderId="5" xfId="1" applyNumberFormat="1" applyFont="1" applyBorder="1" applyAlignment="1">
      <alignment horizontal="center" vertical="center"/>
    </xf>
    <xf numFmtId="0" fontId="40" fillId="0" borderId="8" xfId="1" applyNumberFormat="1" applyFont="1" applyBorder="1" applyAlignment="1">
      <alignment horizontal="center" vertical="center"/>
    </xf>
    <xf numFmtId="0" fontId="40" fillId="0" borderId="19" xfId="1" applyNumberFormat="1" applyFont="1" applyBorder="1" applyAlignment="1">
      <alignment horizontal="center" vertical="center"/>
    </xf>
    <xf numFmtId="0" fontId="40" fillId="0" borderId="22" xfId="1" applyNumberFormat="1" applyFont="1" applyBorder="1" applyAlignment="1">
      <alignment horizontal="center" vertical="center"/>
    </xf>
    <xf numFmtId="0" fontId="33" fillId="0" borderId="7" xfId="1" applyNumberFormat="1" applyFont="1" applyFill="1" applyBorder="1" applyAlignment="1">
      <alignment horizontal="center" vertical="center"/>
    </xf>
    <xf numFmtId="0" fontId="33" fillId="0" borderId="0" xfId="1" applyNumberFormat="1" applyFont="1" applyFill="1" applyBorder="1" applyAlignment="1">
      <alignment horizontal="center" vertical="center"/>
    </xf>
    <xf numFmtId="0" fontId="33" fillId="0" borderId="5" xfId="1" applyNumberFormat="1" applyFont="1" applyFill="1" applyBorder="1" applyAlignment="1">
      <alignment horizontal="center" vertical="center"/>
    </xf>
    <xf numFmtId="0" fontId="33" fillId="0" borderId="7" xfId="1" applyNumberFormat="1" applyFont="1" applyBorder="1" applyAlignment="1">
      <alignment horizontal="center" vertical="center"/>
    </xf>
    <xf numFmtId="0" fontId="33" fillId="0" borderId="0" xfId="1" applyNumberFormat="1" applyFont="1" applyBorder="1" applyAlignment="1">
      <alignment horizontal="center" vertical="center"/>
    </xf>
    <xf numFmtId="0" fontId="33" fillId="0" borderId="5" xfId="1" applyNumberFormat="1" applyFont="1" applyBorder="1" applyAlignment="1">
      <alignment horizontal="center" vertical="center"/>
    </xf>
    <xf numFmtId="0" fontId="40" fillId="0" borderId="8" xfId="1" applyNumberFormat="1" applyFont="1" applyFill="1" applyBorder="1" applyAlignment="1">
      <alignment horizontal="center" vertical="center"/>
    </xf>
    <xf numFmtId="0" fontId="40" fillId="0" borderId="19" xfId="1" applyNumberFormat="1" applyFont="1" applyFill="1" applyBorder="1" applyAlignment="1">
      <alignment horizontal="center" vertical="center"/>
    </xf>
    <xf numFmtId="0" fontId="40" fillId="0" borderId="22" xfId="1" applyNumberFormat="1" applyFont="1" applyFill="1" applyBorder="1" applyAlignment="1">
      <alignment horizontal="center" vertical="center"/>
    </xf>
    <xf numFmtId="0" fontId="30" fillId="0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8" fillId="30" borderId="16" xfId="1" applyNumberFormat="1" applyFont="1" applyFill="1" applyBorder="1" applyAlignment="1">
      <alignment horizontal="center" vertical="center" wrapText="1"/>
    </xf>
    <xf numFmtId="0" fontId="25" fillId="0" borderId="4" xfId="1" applyNumberFormat="1" applyFont="1" applyFill="1" applyBorder="1" applyAlignment="1">
      <alignment horizontal="center" vertical="center"/>
    </xf>
    <xf numFmtId="0" fontId="25" fillId="0" borderId="22" xfId="1" applyNumberFormat="1" applyFont="1" applyFill="1" applyBorder="1" applyAlignment="1">
      <alignment horizontal="center" vertical="center"/>
    </xf>
    <xf numFmtId="0" fontId="0" fillId="0" borderId="4" xfId="1" applyNumberFormat="1" applyFont="1" applyFill="1" applyBorder="1" applyAlignment="1">
      <alignment horizontal="center" vertical="center"/>
    </xf>
    <xf numFmtId="0" fontId="0" fillId="0" borderId="5" xfId="1" applyNumberFormat="1" applyFont="1" applyFill="1" applyBorder="1" applyAlignment="1">
      <alignment horizontal="center" vertical="center"/>
    </xf>
    <xf numFmtId="0" fontId="25" fillId="0" borderId="8" xfId="1" applyNumberFormat="1" applyFont="1" applyFill="1" applyBorder="1" applyAlignment="1">
      <alignment horizontal="center" vertical="center"/>
    </xf>
    <xf numFmtId="0" fontId="25" fillId="0" borderId="7" xfId="1" applyNumberFormat="1" applyFont="1" applyFill="1" applyBorder="1" applyAlignment="1">
      <alignment horizontal="center" vertical="center"/>
    </xf>
    <xf numFmtId="0" fontId="0" fillId="0" borderId="0" xfId="1" applyNumberFormat="1" applyFont="1" applyFill="1">
      <alignment vertical="center"/>
    </xf>
    <xf numFmtId="0" fontId="8" fillId="30" borderId="17" xfId="1" applyNumberFormat="1" applyFont="1" applyFill="1" applyBorder="1" applyAlignment="1">
      <alignment horizontal="center" vertical="center"/>
    </xf>
    <xf numFmtId="0" fontId="40" fillId="0" borderId="2" xfId="1" applyNumberFormat="1" applyFont="1" applyBorder="1" applyAlignment="1">
      <alignment horizontal="center" vertical="center"/>
    </xf>
    <xf numFmtId="0" fontId="40" fillId="0" borderId="6" xfId="1" applyNumberFormat="1" applyFont="1" applyBorder="1" applyAlignment="1">
      <alignment horizontal="center" vertical="center"/>
    </xf>
    <xf numFmtId="0" fontId="40" fillId="0" borderId="6" xfId="1" applyNumberFormat="1" applyFont="1" applyFill="1" applyBorder="1" applyAlignment="1">
      <alignment horizontal="center" vertical="center"/>
    </xf>
    <xf numFmtId="0" fontId="40" fillId="0" borderId="20" xfId="1" applyNumberFormat="1" applyFont="1" applyBorder="1" applyAlignment="1">
      <alignment horizontal="center" vertical="center"/>
    </xf>
    <xf numFmtId="0" fontId="46" fillId="0" borderId="0" xfId="0" applyNumberFormat="1" applyFont="1" applyFill="1">
      <alignment vertical="center"/>
    </xf>
    <xf numFmtId="0" fontId="51" fillId="0" borderId="3" xfId="0" applyNumberFormat="1" applyFont="1" applyFill="1" applyBorder="1" applyAlignment="1">
      <alignment horizontal="center" vertical="center"/>
    </xf>
    <xf numFmtId="0" fontId="52" fillId="0" borderId="16" xfId="0" applyNumberFormat="1" applyFont="1" applyFill="1" applyBorder="1" applyAlignment="1">
      <alignment horizontal="center" vertical="center" wrapText="1"/>
    </xf>
    <xf numFmtId="0" fontId="53" fillId="0" borderId="3" xfId="0" applyNumberFormat="1" applyFont="1" applyFill="1" applyBorder="1" applyAlignment="1">
      <alignment horizontal="center" vertical="center"/>
    </xf>
    <xf numFmtId="0" fontId="53" fillId="0" borderId="21" xfId="0" applyNumberFormat="1" applyFont="1" applyFill="1" applyBorder="1" applyAlignment="1">
      <alignment horizontal="center" vertical="center"/>
    </xf>
    <xf numFmtId="0" fontId="25" fillId="0" borderId="5" xfId="0" applyNumberFormat="1" applyFont="1" applyFill="1" applyBorder="1" applyAlignment="1">
      <alignment horizontal="center" vertical="center"/>
    </xf>
    <xf numFmtId="0" fontId="25" fillId="0" borderId="4" xfId="0" applyNumberFormat="1" applyFont="1" applyFill="1" applyBorder="1" applyAlignment="1">
      <alignment horizontal="center" vertical="center"/>
    </xf>
    <xf numFmtId="0" fontId="35" fillId="0" borderId="1" xfId="1" applyNumberFormat="1" applyFont="1" applyFill="1" applyBorder="1" applyAlignment="1">
      <alignment horizontal="center" vertical="center"/>
    </xf>
    <xf numFmtId="0" fontId="35" fillId="0" borderId="18" xfId="1" applyNumberFormat="1" applyFont="1" applyFill="1" applyBorder="1" applyAlignment="1">
      <alignment horizontal="center" vertical="center"/>
    </xf>
    <xf numFmtId="0" fontId="35" fillId="0" borderId="7" xfId="1" applyNumberFormat="1" applyFont="1" applyFill="1" applyBorder="1" applyAlignment="1">
      <alignment horizontal="center" vertical="center"/>
    </xf>
    <xf numFmtId="0" fontId="35" fillId="0" borderId="0" xfId="1" applyNumberFormat="1" applyFont="1" applyFill="1" applyBorder="1" applyAlignment="1">
      <alignment horizontal="center" vertical="center"/>
    </xf>
    <xf numFmtId="0" fontId="25" fillId="0" borderId="22" xfId="0" applyNumberFormat="1" applyFont="1" applyFill="1" applyBorder="1" applyAlignment="1">
      <alignment horizontal="center" vertical="center"/>
    </xf>
    <xf numFmtId="0" fontId="35" fillId="0" borderId="8" xfId="1" applyNumberFormat="1" applyFont="1" applyFill="1" applyBorder="1" applyAlignment="1">
      <alignment horizontal="center" vertical="center"/>
    </xf>
    <xf numFmtId="0" fontId="35" fillId="0" borderId="19" xfId="1" applyNumberFormat="1" applyFont="1" applyFill="1" applyBorder="1" applyAlignment="1">
      <alignment horizontal="center" vertical="center"/>
    </xf>
    <xf numFmtId="41" fontId="9" fillId="0" borderId="1" xfId="1" applyFont="1" applyFill="1" applyBorder="1" applyAlignment="1">
      <alignment horizontal="center" vertical="center"/>
    </xf>
    <xf numFmtId="41" fontId="9" fillId="0" borderId="7" xfId="1" applyFont="1" applyFill="1" applyBorder="1" applyAlignment="1">
      <alignment horizontal="center" vertical="center"/>
    </xf>
    <xf numFmtId="41" fontId="9" fillId="0" borderId="8" xfId="1" applyFont="1" applyFill="1" applyBorder="1" applyAlignment="1">
      <alignment horizontal="center" vertical="center"/>
    </xf>
    <xf numFmtId="41" fontId="9" fillId="0" borderId="2" xfId="1" applyFont="1" applyFill="1" applyBorder="1" applyAlignment="1">
      <alignment horizontal="center" vertical="center"/>
    </xf>
    <xf numFmtId="41" fontId="9" fillId="0" borderId="6" xfId="1" applyFont="1" applyFill="1" applyBorder="1" applyAlignment="1">
      <alignment horizontal="center" vertical="center"/>
    </xf>
    <xf numFmtId="41" fontId="28" fillId="0" borderId="1" xfId="1" applyFont="1" applyFill="1" applyBorder="1" applyAlignment="1">
      <alignment horizontal="center" vertical="center"/>
    </xf>
    <xf numFmtId="41" fontId="28" fillId="0" borderId="7" xfId="1" applyFont="1" applyFill="1" applyBorder="1" applyAlignment="1">
      <alignment horizontal="center" vertical="center"/>
    </xf>
    <xf numFmtId="41" fontId="28" fillId="0" borderId="16" xfId="1" applyFont="1" applyBorder="1" applyAlignment="1">
      <alignment horizontal="center" vertical="center"/>
    </xf>
    <xf numFmtId="41" fontId="28" fillId="0" borderId="21" xfId="1" applyFont="1" applyBorder="1" applyAlignment="1">
      <alignment horizontal="center" vertical="center"/>
    </xf>
    <xf numFmtId="41" fontId="28" fillId="0" borderId="17" xfId="1" applyFont="1" applyBorder="1" applyAlignment="1">
      <alignment horizontal="center" vertical="center"/>
    </xf>
    <xf numFmtId="41" fontId="28" fillId="0" borderId="16" xfId="1" applyFont="1" applyFill="1" applyBorder="1" applyAlignment="1">
      <alignment horizontal="center" vertical="center"/>
    </xf>
    <xf numFmtId="41" fontId="28" fillId="0" borderId="19" xfId="1" applyFont="1" applyFill="1" applyBorder="1" applyAlignment="1">
      <alignment horizontal="center" vertical="center"/>
    </xf>
    <xf numFmtId="41" fontId="28" fillId="0" borderId="20" xfId="1" applyFont="1" applyFill="1" applyBorder="1" applyAlignment="1">
      <alignment horizontal="center" vertical="center"/>
    </xf>
    <xf numFmtId="41" fontId="28" fillId="0" borderId="2" xfId="1" applyFont="1" applyFill="1" applyBorder="1" applyAlignment="1">
      <alignment horizontal="center" vertical="center"/>
    </xf>
    <xf numFmtId="41" fontId="28" fillId="0" borderId="6" xfId="1" applyFont="1" applyFill="1" applyBorder="1" applyAlignment="1">
      <alignment horizontal="center" vertical="center"/>
    </xf>
    <xf numFmtId="41" fontId="28" fillId="34" borderId="16" xfId="1" applyFont="1" applyFill="1" applyBorder="1" applyAlignment="1">
      <alignment horizontal="center" vertical="center"/>
    </xf>
    <xf numFmtId="41" fontId="28" fillId="34" borderId="17" xfId="1" applyFont="1" applyFill="1" applyBorder="1" applyAlignment="1">
      <alignment horizontal="center" vertical="center"/>
    </xf>
    <xf numFmtId="41" fontId="28" fillId="0" borderId="21" xfId="1" applyFont="1" applyFill="1" applyBorder="1" applyAlignment="1">
      <alignment horizontal="center" vertical="center"/>
    </xf>
    <xf numFmtId="41" fontId="28" fillId="0" borderId="17" xfId="1" applyFont="1" applyFill="1" applyBorder="1" applyAlignment="1">
      <alignment horizontal="center" vertical="center"/>
    </xf>
    <xf numFmtId="41" fontId="28" fillId="32" borderId="16" xfId="1" applyFont="1" applyFill="1" applyBorder="1" applyAlignment="1">
      <alignment horizontal="center" vertical="center"/>
    </xf>
    <xf numFmtId="41" fontId="28" fillId="32" borderId="17" xfId="1" applyFont="1" applyFill="1" applyBorder="1" applyAlignment="1">
      <alignment horizontal="center" vertical="center"/>
    </xf>
    <xf numFmtId="41" fontId="28" fillId="32" borderId="1" xfId="1" applyFont="1" applyFill="1" applyBorder="1" applyAlignment="1">
      <alignment horizontal="center" vertical="center"/>
    </xf>
    <xf numFmtId="41" fontId="28" fillId="32" borderId="8" xfId="1" applyFont="1" applyFill="1" applyBorder="1" applyAlignment="1">
      <alignment horizontal="center" vertical="center"/>
    </xf>
    <xf numFmtId="41" fontId="28" fillId="32" borderId="3" xfId="1" applyFont="1" applyFill="1" applyBorder="1" applyAlignment="1">
      <alignment horizontal="center" vertical="center"/>
    </xf>
    <xf numFmtId="41" fontId="54" fillId="0" borderId="1" xfId="0" applyNumberFormat="1" applyFont="1" applyFill="1" applyBorder="1" applyAlignment="1">
      <alignment horizontal="center" vertical="center"/>
    </xf>
    <xf numFmtId="41" fontId="54" fillId="0" borderId="7" xfId="0" applyNumberFormat="1" applyFont="1" applyFill="1" applyBorder="1" applyAlignment="1">
      <alignment horizontal="center" vertical="center"/>
    </xf>
    <xf numFmtId="0" fontId="32" fillId="0" borderId="16" xfId="0" applyFont="1" applyFill="1" applyBorder="1" applyAlignment="1">
      <alignment horizontal="center" vertical="center"/>
    </xf>
    <xf numFmtId="0" fontId="32" fillId="0" borderId="21" xfId="0" applyFont="1" applyFill="1" applyBorder="1" applyAlignment="1">
      <alignment horizontal="center" vertical="center"/>
    </xf>
    <xf numFmtId="0" fontId="32" fillId="0" borderId="17" xfId="0" applyFont="1" applyFill="1" applyBorder="1" applyAlignment="1">
      <alignment horizontal="center" vertical="center"/>
    </xf>
    <xf numFmtId="177" fontId="32" fillId="0" borderId="1" xfId="0" applyNumberFormat="1" applyFont="1" applyFill="1" applyBorder="1" applyAlignment="1">
      <alignment vertical="center"/>
    </xf>
    <xf numFmtId="177" fontId="32" fillId="0" borderId="8" xfId="0" applyNumberFormat="1" applyFont="1" applyFill="1" applyBorder="1" applyAlignment="1">
      <alignment vertical="center"/>
    </xf>
    <xf numFmtId="41" fontId="54" fillId="0" borderId="8" xfId="0" applyNumberFormat="1" applyFont="1" applyFill="1" applyBorder="1" applyAlignment="1">
      <alignment horizontal="center" vertical="center"/>
    </xf>
    <xf numFmtId="177" fontId="32" fillId="0" borderId="16" xfId="0" applyNumberFormat="1" applyFont="1" applyFill="1" applyBorder="1" applyAlignment="1">
      <alignment horizontal="center" vertical="center"/>
    </xf>
    <xf numFmtId="177" fontId="32" fillId="0" borderId="17" xfId="0" applyNumberFormat="1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177" fontId="28" fillId="32" borderId="1" xfId="0" applyNumberFormat="1" applyFont="1" applyFill="1" applyBorder="1" applyAlignment="1">
      <alignment vertical="center"/>
    </xf>
    <xf numFmtId="177" fontId="28" fillId="32" borderId="8" xfId="0" applyNumberFormat="1" applyFont="1" applyFill="1" applyBorder="1" applyAlignment="1">
      <alignment vertical="center"/>
    </xf>
    <xf numFmtId="41" fontId="9" fillId="0" borderId="2" xfId="0" applyNumberFormat="1" applyFont="1" applyFill="1" applyBorder="1" applyAlignment="1">
      <alignment horizontal="center" vertical="center"/>
    </xf>
    <xf numFmtId="41" fontId="9" fillId="0" borderId="6" xfId="0" applyNumberFormat="1" applyFont="1" applyFill="1" applyBorder="1" applyAlignment="1">
      <alignment horizontal="center" vertical="center"/>
    </xf>
    <xf numFmtId="41" fontId="9" fillId="0" borderId="20" xfId="0" applyNumberFormat="1" applyFont="1" applyFill="1" applyBorder="1" applyAlignment="1">
      <alignment horizontal="center" vertical="center"/>
    </xf>
    <xf numFmtId="177" fontId="32" fillId="32" borderId="3" xfId="0" applyNumberFormat="1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41" fontId="0" fillId="0" borderId="0" xfId="1" applyNumberFormat="1" applyFont="1" applyFill="1" applyAlignment="1">
      <alignment vertical="center"/>
    </xf>
    <xf numFmtId="41" fontId="11" fillId="0" borderId="7" xfId="1" applyFont="1" applyFill="1" applyBorder="1" applyAlignment="1">
      <alignment vertical="center"/>
    </xf>
    <xf numFmtId="41" fontId="11" fillId="0" borderId="0" xfId="1" applyFont="1" applyFill="1" applyBorder="1" applyAlignment="1">
      <alignment vertical="center"/>
    </xf>
    <xf numFmtId="41" fontId="11" fillId="0" borderId="7" xfId="0" applyNumberFormat="1" applyFont="1" applyFill="1" applyBorder="1" applyAlignment="1">
      <alignment vertical="center"/>
    </xf>
    <xf numFmtId="41" fontId="55" fillId="0" borderId="7" xfId="0" applyNumberFormat="1" applyFont="1" applyFill="1" applyBorder="1" applyAlignment="1">
      <alignment horizontal="center" vertical="center"/>
    </xf>
  </cellXfs>
  <cellStyles count="54">
    <cellStyle name="20% - 강조색1 2" xfId="12"/>
    <cellStyle name="20% - 강조색2 2" xfId="13"/>
    <cellStyle name="20% - 강조색4 2" xfId="14"/>
    <cellStyle name="20% - 강조색5 2" xfId="15"/>
    <cellStyle name="20% - 강조색6 2" xfId="16"/>
    <cellStyle name="40% - 강조색1 2" xfId="17"/>
    <cellStyle name="40% - 강조색3 2" xfId="18"/>
    <cellStyle name="40% - 강조색4 2" xfId="19"/>
    <cellStyle name="40% - 강조색5 2" xfId="20"/>
    <cellStyle name="40% - 강조색6 2" xfId="21"/>
    <cellStyle name="60% - 강조색1 2" xfId="22"/>
    <cellStyle name="60% - 강조색2 2" xfId="23"/>
    <cellStyle name="60% - 강조색3 2" xfId="24"/>
    <cellStyle name="60% - 강조색4 2" xfId="25"/>
    <cellStyle name="60% - 강조색5 2" xfId="26"/>
    <cellStyle name="60% - 강조색6 2" xfId="27"/>
    <cellStyle name="강조색1 2" xfId="28"/>
    <cellStyle name="강조색2 2" xfId="29"/>
    <cellStyle name="강조색3 2" xfId="30"/>
    <cellStyle name="강조색4 2" xfId="31"/>
    <cellStyle name="강조색5 2" xfId="32"/>
    <cellStyle name="강조색6 2" xfId="33"/>
    <cellStyle name="경고문 2" xfId="34"/>
    <cellStyle name="계산 2" xfId="35"/>
    <cellStyle name="나쁨 2" xfId="36"/>
    <cellStyle name="보통 2" xfId="37"/>
    <cellStyle name="설명 텍스트 2" xfId="38"/>
    <cellStyle name="셀 확인 2" xfId="39"/>
    <cellStyle name="쉼표 [0]" xfId="1" builtinId="6"/>
    <cellStyle name="쉼표 [0] 2" xfId="9"/>
    <cellStyle name="쉼표 [0] 3" xfId="52"/>
    <cellStyle name="쉼표 [0] 4" xfId="2"/>
    <cellStyle name="연결된 셀 2" xfId="40"/>
    <cellStyle name="요약 2" xfId="41"/>
    <cellStyle name="입력 2" xfId="42"/>
    <cellStyle name="제목 1 2" xfId="43"/>
    <cellStyle name="제목 3 2" xfId="44"/>
    <cellStyle name="제목 4 2" xfId="45"/>
    <cellStyle name="제목 4 3" xfId="46"/>
    <cellStyle name="제목 5" xfId="47"/>
    <cellStyle name="좋음 2" xfId="48"/>
    <cellStyle name="출력 2" xfId="49"/>
    <cellStyle name="표준" xfId="0" builtinId="0"/>
    <cellStyle name="표준 10" xfId="51"/>
    <cellStyle name="표준 11" xfId="8"/>
    <cellStyle name="표준 12" xfId="53"/>
    <cellStyle name="표준 2" xfId="10"/>
    <cellStyle name="표준 3" xfId="3"/>
    <cellStyle name="표준 4" xfId="11"/>
    <cellStyle name="표준 5" xfId="4"/>
    <cellStyle name="표준 6" xfId="5"/>
    <cellStyle name="표준 7" xfId="6"/>
    <cellStyle name="표준 8" xfId="7"/>
    <cellStyle name="표준 9" xfId="50"/>
  </cellStyles>
  <dxfs count="2"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058"/>
  <sheetViews>
    <sheetView topLeftCell="A1034" zoomScale="55" zoomScaleNormal="55" workbookViewId="0">
      <selection activeCell="K1051" sqref="K1051"/>
    </sheetView>
  </sheetViews>
  <sheetFormatPr defaultRowHeight="16.5"/>
  <cols>
    <col min="1" max="1" width="1.375" style="36" customWidth="1"/>
    <col min="2" max="2" width="10" style="291" bestFit="1" customWidth="1"/>
    <col min="3" max="3" width="10.625" style="290" bestFit="1" customWidth="1"/>
    <col min="4" max="6" width="9.875" style="290" customWidth="1"/>
    <col min="7" max="7" width="25.625" style="32" bestFit="1" customWidth="1"/>
    <col min="8" max="8" width="13" style="32" customWidth="1"/>
    <col min="9" max="9" width="22.875" style="37" customWidth="1"/>
    <col min="10" max="10" width="9.625" style="37" customWidth="1"/>
    <col min="11" max="12" width="17.75" style="37" bestFit="1" customWidth="1"/>
    <col min="13" max="13" width="15.125" style="37" bestFit="1" customWidth="1"/>
    <col min="14" max="14" width="18.625" style="32" bestFit="1" customWidth="1"/>
    <col min="15" max="15" width="26.875" style="259" bestFit="1" customWidth="1"/>
    <col min="16" max="16" width="11.5" style="36" bestFit="1" customWidth="1"/>
    <col min="17" max="17" width="8.75" style="36" bestFit="1" customWidth="1"/>
    <col min="18" max="18" width="11.5" style="36" bestFit="1" customWidth="1"/>
    <col min="19" max="19" width="4" style="36" bestFit="1" customWidth="1"/>
    <col min="20" max="20" width="11.5" style="36" bestFit="1" customWidth="1"/>
    <col min="21" max="21" width="10" style="36" bestFit="1" customWidth="1"/>
    <col min="22" max="22" width="11.5" style="32" customWidth="1"/>
    <col min="23" max="23" width="3.625" style="36" customWidth="1"/>
    <col min="24" max="24" width="9.875" style="36" bestFit="1" customWidth="1"/>
    <col min="25" max="25" width="8.75" style="36" bestFit="1" customWidth="1"/>
    <col min="26" max="26" width="9.875" style="36" bestFit="1" customWidth="1"/>
    <col min="27" max="27" width="6.25" style="36" customWidth="1"/>
    <col min="28" max="28" width="11" style="36" customWidth="1"/>
    <col min="29" max="29" width="9" style="36"/>
    <col min="30" max="30" width="10.875" style="36" customWidth="1"/>
    <col min="31" max="16384" width="9" style="36"/>
  </cols>
  <sheetData>
    <row r="2" spans="2:30" ht="40.5" customHeight="1">
      <c r="B2" s="204" t="s">
        <v>3</v>
      </c>
      <c r="C2" s="292" t="s">
        <v>111</v>
      </c>
      <c r="D2" s="263" t="s">
        <v>143</v>
      </c>
      <c r="E2" s="264" t="s">
        <v>141</v>
      </c>
      <c r="F2" s="204" t="s">
        <v>142</v>
      </c>
      <c r="G2" s="108" t="s">
        <v>112</v>
      </c>
      <c r="H2" s="149" t="s">
        <v>113</v>
      </c>
      <c r="I2" s="12" t="s">
        <v>114</v>
      </c>
      <c r="J2" s="8" t="s">
        <v>115</v>
      </c>
      <c r="K2" s="209" t="s">
        <v>144</v>
      </c>
      <c r="L2" s="8" t="s">
        <v>861</v>
      </c>
      <c r="M2" s="210" t="s">
        <v>116</v>
      </c>
      <c r="N2" s="210" t="s">
        <v>838</v>
      </c>
    </row>
    <row r="3" spans="2:30" s="32" customFormat="1" ht="16.5" customHeight="1">
      <c r="B3" s="205">
        <v>1</v>
      </c>
      <c r="C3" s="205">
        <v>1</v>
      </c>
      <c r="D3" s="265">
        <v>1</v>
      </c>
      <c r="E3" s="266">
        <v>1</v>
      </c>
      <c r="F3" s="267">
        <v>18</v>
      </c>
      <c r="G3" s="51" t="s">
        <v>148</v>
      </c>
      <c r="H3" s="79" t="s">
        <v>8</v>
      </c>
      <c r="I3" s="35" t="s">
        <v>149</v>
      </c>
      <c r="J3" s="51" t="s">
        <v>147</v>
      </c>
      <c r="K3" s="52">
        <v>18900</v>
      </c>
      <c r="L3" s="52"/>
      <c r="M3" s="53">
        <v>900</v>
      </c>
      <c r="N3" s="320">
        <f>SUM(K3:L42)</f>
        <v>705600</v>
      </c>
      <c r="O3" s="260"/>
      <c r="S3" s="36"/>
      <c r="T3" s="36"/>
      <c r="U3" s="36"/>
      <c r="X3" s="57"/>
      <c r="Y3" s="57"/>
      <c r="Z3" s="57"/>
      <c r="AA3" s="56"/>
      <c r="AB3" s="57"/>
      <c r="AC3" s="57"/>
      <c r="AD3" s="57"/>
    </row>
    <row r="4" spans="2:30" s="32" customFormat="1" ht="16.5" customHeight="1">
      <c r="B4" s="205">
        <v>2</v>
      </c>
      <c r="C4" s="205">
        <v>2</v>
      </c>
      <c r="D4" s="265">
        <v>1</v>
      </c>
      <c r="E4" s="266">
        <v>2</v>
      </c>
      <c r="F4" s="267">
        <v>12</v>
      </c>
      <c r="G4" s="51" t="s">
        <v>150</v>
      </c>
      <c r="H4" s="79" t="s">
        <v>8</v>
      </c>
      <c r="I4" s="35" t="s">
        <v>149</v>
      </c>
      <c r="J4" s="51" t="s">
        <v>147</v>
      </c>
      <c r="K4" s="52">
        <v>18900</v>
      </c>
      <c r="L4" s="52"/>
      <c r="M4" s="53">
        <v>900</v>
      </c>
      <c r="N4" s="320"/>
      <c r="O4" s="260"/>
      <c r="P4" s="125">
        <f>SUM(K3:L42)</f>
        <v>705600</v>
      </c>
      <c r="S4" s="36"/>
      <c r="T4" s="36"/>
      <c r="U4" s="36"/>
    </row>
    <row r="5" spans="2:30" s="32" customFormat="1" ht="16.5" customHeight="1">
      <c r="B5" s="205">
        <v>3</v>
      </c>
      <c r="C5" s="205">
        <v>3</v>
      </c>
      <c r="D5" s="265">
        <v>1</v>
      </c>
      <c r="E5" s="266">
        <v>5</v>
      </c>
      <c r="F5" s="267">
        <v>16</v>
      </c>
      <c r="G5" s="51" t="s">
        <v>151</v>
      </c>
      <c r="H5" s="79" t="s">
        <v>8</v>
      </c>
      <c r="I5" s="35" t="s">
        <v>149</v>
      </c>
      <c r="J5" s="51" t="s">
        <v>147</v>
      </c>
      <c r="K5" s="52">
        <v>18900</v>
      </c>
      <c r="L5" s="52"/>
      <c r="M5" s="53">
        <v>900</v>
      </c>
      <c r="N5" s="320"/>
      <c r="O5" s="260"/>
      <c r="P5" s="125">
        <f>SUM(M3:M42)</f>
        <v>33600</v>
      </c>
      <c r="S5" s="57"/>
      <c r="T5" s="57"/>
      <c r="U5" s="57"/>
      <c r="V5" s="56"/>
      <c r="W5" s="57"/>
    </row>
    <row r="6" spans="2:30" s="32" customFormat="1" ht="16.5" customHeight="1">
      <c r="B6" s="205">
        <v>4</v>
      </c>
      <c r="C6" s="205">
        <v>4</v>
      </c>
      <c r="D6" s="265">
        <v>1</v>
      </c>
      <c r="E6" s="266">
        <v>6</v>
      </c>
      <c r="F6" s="267">
        <v>2</v>
      </c>
      <c r="G6" s="51" t="s">
        <v>152</v>
      </c>
      <c r="H6" s="79" t="s">
        <v>8</v>
      </c>
      <c r="I6" s="35" t="s">
        <v>149</v>
      </c>
      <c r="J6" s="51" t="s">
        <v>147</v>
      </c>
      <c r="K6" s="52">
        <v>18900</v>
      </c>
      <c r="L6" s="52"/>
      <c r="M6" s="53">
        <v>900</v>
      </c>
      <c r="N6" s="320"/>
      <c r="O6" s="260"/>
      <c r="P6" s="125">
        <f>SUM(P4:P5)</f>
        <v>739200</v>
      </c>
      <c r="S6" s="36"/>
      <c r="T6" s="36"/>
      <c r="U6" s="36"/>
    </row>
    <row r="7" spans="2:30" s="32" customFormat="1" ht="16.5" customHeight="1">
      <c r="B7" s="205">
        <v>5</v>
      </c>
      <c r="C7" s="205">
        <v>5</v>
      </c>
      <c r="D7" s="265">
        <v>1</v>
      </c>
      <c r="E7" s="266">
        <v>6</v>
      </c>
      <c r="F7" s="267">
        <v>19</v>
      </c>
      <c r="G7" s="51" t="s">
        <v>153</v>
      </c>
      <c r="H7" s="79" t="s">
        <v>8</v>
      </c>
      <c r="I7" s="35" t="s">
        <v>149</v>
      </c>
      <c r="J7" s="85" t="s">
        <v>110</v>
      </c>
      <c r="K7" s="86">
        <v>12600</v>
      </c>
      <c r="L7" s="86"/>
      <c r="M7" s="87">
        <v>600</v>
      </c>
      <c r="N7" s="320"/>
      <c r="O7" s="260"/>
      <c r="S7" s="36"/>
      <c r="T7" s="36"/>
      <c r="U7" s="36"/>
    </row>
    <row r="8" spans="2:30" s="32" customFormat="1" ht="16.5" customHeight="1">
      <c r="B8" s="205">
        <v>6</v>
      </c>
      <c r="C8" s="205">
        <v>6</v>
      </c>
      <c r="D8" s="265">
        <v>1</v>
      </c>
      <c r="E8" s="266">
        <v>10</v>
      </c>
      <c r="F8" s="267">
        <v>3</v>
      </c>
      <c r="G8" s="51" t="s">
        <v>154</v>
      </c>
      <c r="H8" s="79" t="s">
        <v>8</v>
      </c>
      <c r="I8" s="35" t="s">
        <v>149</v>
      </c>
      <c r="J8" s="85" t="s">
        <v>110</v>
      </c>
      <c r="K8" s="86">
        <v>12600</v>
      </c>
      <c r="L8" s="86"/>
      <c r="M8" s="87">
        <v>600</v>
      </c>
      <c r="N8" s="320"/>
      <c r="O8" s="260"/>
      <c r="P8" s="32">
        <v>18900</v>
      </c>
      <c r="Q8" s="32">
        <v>900</v>
      </c>
      <c r="R8" s="32">
        <v>19800</v>
      </c>
      <c r="S8" s="57"/>
      <c r="T8" s="57"/>
      <c r="U8" s="57"/>
      <c r="V8" s="56"/>
      <c r="W8" s="57"/>
    </row>
    <row r="9" spans="2:30" s="32" customFormat="1" ht="16.5" customHeight="1">
      <c r="B9" s="205">
        <v>7</v>
      </c>
      <c r="C9" s="205">
        <v>7</v>
      </c>
      <c r="D9" s="265">
        <v>1</v>
      </c>
      <c r="E9" s="266">
        <v>10</v>
      </c>
      <c r="F9" s="267">
        <v>14</v>
      </c>
      <c r="G9" s="51" t="s">
        <v>155</v>
      </c>
      <c r="H9" s="79" t="s">
        <v>8</v>
      </c>
      <c r="I9" s="35" t="s">
        <v>149</v>
      </c>
      <c r="J9" s="51" t="s">
        <v>147</v>
      </c>
      <c r="K9" s="52">
        <v>18900</v>
      </c>
      <c r="L9" s="52"/>
      <c r="M9" s="53">
        <v>900</v>
      </c>
      <c r="N9" s="320"/>
      <c r="O9" s="260"/>
      <c r="P9" s="32">
        <f>P8*40</f>
        <v>756000</v>
      </c>
      <c r="Q9" s="32">
        <f t="shared" ref="Q9" si="0">Q8*40</f>
        <v>36000</v>
      </c>
      <c r="R9" s="32">
        <f t="shared" ref="R9" si="1">R8*40</f>
        <v>792000</v>
      </c>
      <c r="S9" s="36"/>
      <c r="T9" s="36"/>
      <c r="U9" s="36"/>
      <c r="AB9" s="37"/>
    </row>
    <row r="10" spans="2:30" s="32" customFormat="1" ht="16.5" customHeight="1">
      <c r="B10" s="205">
        <v>8</v>
      </c>
      <c r="C10" s="205">
        <v>8</v>
      </c>
      <c r="D10" s="265">
        <v>1</v>
      </c>
      <c r="E10" s="266">
        <v>12</v>
      </c>
      <c r="F10" s="267">
        <v>4</v>
      </c>
      <c r="G10" s="51" t="s">
        <v>156</v>
      </c>
      <c r="H10" s="79" t="s">
        <v>8</v>
      </c>
      <c r="I10" s="35" t="s">
        <v>149</v>
      </c>
      <c r="J10" s="51" t="s">
        <v>147</v>
      </c>
      <c r="K10" s="52">
        <v>18900</v>
      </c>
      <c r="L10" s="52"/>
      <c r="M10" s="53">
        <v>900</v>
      </c>
      <c r="N10" s="320"/>
      <c r="O10" s="260"/>
      <c r="P10" s="32">
        <v>-50400</v>
      </c>
      <c r="Q10" s="32">
        <v>-2400</v>
      </c>
      <c r="R10" s="32">
        <v>-52800</v>
      </c>
      <c r="S10" s="36"/>
      <c r="T10" s="36"/>
      <c r="U10" s="36"/>
    </row>
    <row r="11" spans="2:30" s="32" customFormat="1" ht="16.5" customHeight="1">
      <c r="B11" s="205">
        <v>9</v>
      </c>
      <c r="C11" s="205">
        <v>9</v>
      </c>
      <c r="D11" s="265">
        <v>2</v>
      </c>
      <c r="E11" s="266">
        <v>2</v>
      </c>
      <c r="F11" s="267">
        <v>16</v>
      </c>
      <c r="G11" s="51" t="s">
        <v>157</v>
      </c>
      <c r="H11" s="79" t="s">
        <v>8</v>
      </c>
      <c r="I11" s="35" t="s">
        <v>149</v>
      </c>
      <c r="J11" s="51" t="s">
        <v>147</v>
      </c>
      <c r="K11" s="52">
        <v>18900</v>
      </c>
      <c r="L11" s="52"/>
      <c r="M11" s="53">
        <v>900</v>
      </c>
      <c r="N11" s="320"/>
      <c r="O11" s="260"/>
      <c r="P11" s="32">
        <f>SUM(P9:P10)</f>
        <v>705600</v>
      </c>
      <c r="Q11" s="32">
        <f t="shared" ref="Q11:R11" si="2">SUM(Q9:Q10)</f>
        <v>33600</v>
      </c>
      <c r="R11" s="32">
        <f t="shared" si="2"/>
        <v>739200</v>
      </c>
      <c r="S11" s="57"/>
      <c r="T11" s="57"/>
      <c r="U11" s="57"/>
      <c r="V11" s="56"/>
      <c r="W11" s="57"/>
      <c r="X11" s="50"/>
      <c r="Y11" s="50"/>
      <c r="Z11" s="50"/>
      <c r="AA11" s="50"/>
      <c r="AB11" s="50"/>
      <c r="AC11" s="50"/>
      <c r="AD11" s="50"/>
    </row>
    <row r="12" spans="2:30" s="32" customFormat="1" ht="16.5" customHeight="1">
      <c r="B12" s="205">
        <v>10</v>
      </c>
      <c r="C12" s="205">
        <v>10</v>
      </c>
      <c r="D12" s="265">
        <v>2</v>
      </c>
      <c r="E12" s="266">
        <v>5</v>
      </c>
      <c r="F12" s="267">
        <v>7</v>
      </c>
      <c r="G12" s="51" t="s">
        <v>158</v>
      </c>
      <c r="H12" s="79" t="s">
        <v>8</v>
      </c>
      <c r="I12" s="35" t="s">
        <v>149</v>
      </c>
      <c r="J12" s="51" t="s">
        <v>147</v>
      </c>
      <c r="K12" s="52">
        <v>18900</v>
      </c>
      <c r="L12" s="52"/>
      <c r="M12" s="53">
        <v>900</v>
      </c>
      <c r="N12" s="320"/>
      <c r="O12" s="260"/>
      <c r="S12" s="36"/>
      <c r="T12" s="36"/>
      <c r="U12" s="36"/>
    </row>
    <row r="13" spans="2:30" s="32" customFormat="1" ht="16.5" customHeight="1">
      <c r="B13" s="205">
        <v>11</v>
      </c>
      <c r="C13" s="205">
        <v>11</v>
      </c>
      <c r="D13" s="265">
        <v>2</v>
      </c>
      <c r="E13" s="266">
        <v>6</v>
      </c>
      <c r="F13" s="267">
        <v>5</v>
      </c>
      <c r="G13" s="51" t="s">
        <v>23</v>
      </c>
      <c r="H13" s="79" t="s">
        <v>8</v>
      </c>
      <c r="I13" s="35" t="s">
        <v>149</v>
      </c>
      <c r="J13" s="51" t="s">
        <v>147</v>
      </c>
      <c r="K13" s="52">
        <v>18900</v>
      </c>
      <c r="L13" s="52"/>
      <c r="M13" s="53">
        <v>900</v>
      </c>
      <c r="N13" s="320"/>
      <c r="O13" s="260"/>
      <c r="P13" s="32">
        <v>18900</v>
      </c>
      <c r="Q13" s="32">
        <v>900</v>
      </c>
      <c r="R13" s="32">
        <v>19800</v>
      </c>
      <c r="S13" s="36"/>
      <c r="T13" s="36"/>
      <c r="U13" s="36"/>
    </row>
    <row r="14" spans="2:30" s="32" customFormat="1" ht="16.5" customHeight="1">
      <c r="B14" s="205">
        <v>12</v>
      </c>
      <c r="C14" s="205">
        <v>12</v>
      </c>
      <c r="D14" s="265">
        <v>2</v>
      </c>
      <c r="E14" s="266">
        <v>6</v>
      </c>
      <c r="F14" s="267">
        <v>8</v>
      </c>
      <c r="G14" s="51" t="s">
        <v>46</v>
      </c>
      <c r="H14" s="79" t="s">
        <v>8</v>
      </c>
      <c r="I14" s="35" t="s">
        <v>149</v>
      </c>
      <c r="J14" s="51" t="s">
        <v>147</v>
      </c>
      <c r="K14" s="52">
        <v>18900</v>
      </c>
      <c r="L14" s="52"/>
      <c r="M14" s="53">
        <v>900</v>
      </c>
      <c r="N14" s="320"/>
      <c r="O14" s="260"/>
      <c r="P14" s="32">
        <f>P13*40</f>
        <v>756000</v>
      </c>
      <c r="Q14" s="32">
        <f t="shared" ref="Q14" si="3">Q13*40</f>
        <v>36000</v>
      </c>
      <c r="R14" s="32">
        <f t="shared" ref="R14" si="4">R13*40</f>
        <v>792000</v>
      </c>
      <c r="S14" s="57"/>
      <c r="T14" s="57"/>
      <c r="U14" s="57"/>
      <c r="V14" s="56"/>
      <c r="W14" s="57"/>
      <c r="X14" s="57"/>
      <c r="Y14" s="57"/>
      <c r="Z14" s="57"/>
      <c r="AA14" s="57"/>
      <c r="AB14" s="57"/>
      <c r="AC14" s="57"/>
      <c r="AD14" s="57"/>
    </row>
    <row r="15" spans="2:30" s="32" customFormat="1" ht="16.5" customHeight="1">
      <c r="B15" s="205">
        <v>13</v>
      </c>
      <c r="C15" s="205">
        <v>13</v>
      </c>
      <c r="D15" s="265">
        <v>2</v>
      </c>
      <c r="E15" s="266">
        <v>9</v>
      </c>
      <c r="F15" s="267">
        <v>2</v>
      </c>
      <c r="G15" s="51" t="s">
        <v>29</v>
      </c>
      <c r="H15" s="79" t="s">
        <v>8</v>
      </c>
      <c r="I15" s="35" t="s">
        <v>149</v>
      </c>
      <c r="J15" s="51" t="s">
        <v>147</v>
      </c>
      <c r="K15" s="52">
        <v>18900</v>
      </c>
      <c r="L15" s="52"/>
      <c r="M15" s="53">
        <v>900</v>
      </c>
      <c r="N15" s="320"/>
      <c r="O15" s="260"/>
      <c r="S15" s="36"/>
      <c r="T15" s="36"/>
      <c r="U15" s="36"/>
    </row>
    <row r="16" spans="2:30" s="32" customFormat="1" ht="16.5" customHeight="1">
      <c r="B16" s="205">
        <v>14</v>
      </c>
      <c r="C16" s="205">
        <v>14</v>
      </c>
      <c r="D16" s="265">
        <v>2</v>
      </c>
      <c r="E16" s="266">
        <v>9</v>
      </c>
      <c r="F16" s="267">
        <v>8</v>
      </c>
      <c r="G16" s="51" t="s">
        <v>24</v>
      </c>
      <c r="H16" s="79" t="s">
        <v>8</v>
      </c>
      <c r="I16" s="35" t="s">
        <v>149</v>
      </c>
      <c r="J16" s="51" t="s">
        <v>147</v>
      </c>
      <c r="K16" s="52">
        <v>18900</v>
      </c>
      <c r="L16" s="52"/>
      <c r="M16" s="53">
        <v>900</v>
      </c>
      <c r="N16" s="320"/>
      <c r="O16" s="260"/>
      <c r="S16" s="36"/>
      <c r="T16" s="36"/>
      <c r="U16" s="36"/>
    </row>
    <row r="17" spans="2:23" s="32" customFormat="1" ht="16.5" customHeight="1">
      <c r="B17" s="205">
        <v>15</v>
      </c>
      <c r="C17" s="205">
        <v>15</v>
      </c>
      <c r="D17" s="265">
        <v>2</v>
      </c>
      <c r="E17" s="266">
        <v>10</v>
      </c>
      <c r="F17" s="267">
        <v>12</v>
      </c>
      <c r="G17" s="51" t="s">
        <v>159</v>
      </c>
      <c r="H17" s="79" t="s">
        <v>8</v>
      </c>
      <c r="I17" s="35" t="s">
        <v>149</v>
      </c>
      <c r="J17" s="51" t="s">
        <v>147</v>
      </c>
      <c r="K17" s="52">
        <v>18900</v>
      </c>
      <c r="L17" s="52"/>
      <c r="M17" s="53">
        <v>900</v>
      </c>
      <c r="N17" s="320"/>
      <c r="O17" s="260"/>
      <c r="S17" s="57"/>
      <c r="T17" s="57"/>
      <c r="U17" s="57"/>
      <c r="V17" s="56"/>
      <c r="W17" s="57"/>
    </row>
    <row r="18" spans="2:23" s="32" customFormat="1" ht="16.5" customHeight="1">
      <c r="B18" s="205">
        <v>16</v>
      </c>
      <c r="C18" s="205">
        <v>16</v>
      </c>
      <c r="D18" s="265">
        <v>2</v>
      </c>
      <c r="E18" s="266">
        <v>11</v>
      </c>
      <c r="F18" s="267">
        <v>25</v>
      </c>
      <c r="G18" s="51" t="s">
        <v>160</v>
      </c>
      <c r="H18" s="79" t="s">
        <v>8</v>
      </c>
      <c r="I18" s="35" t="s">
        <v>149</v>
      </c>
      <c r="J18" s="85" t="s">
        <v>110</v>
      </c>
      <c r="K18" s="86">
        <v>12600</v>
      </c>
      <c r="L18" s="86"/>
      <c r="M18" s="87">
        <v>600</v>
      </c>
      <c r="N18" s="320"/>
      <c r="O18" s="260"/>
      <c r="P18" s="32">
        <v>25200</v>
      </c>
      <c r="Q18" s="32">
        <v>1200</v>
      </c>
      <c r="R18" s="32">
        <f>SUM(P18:Q18)</f>
        <v>26400</v>
      </c>
      <c r="S18" s="36"/>
      <c r="T18" s="36"/>
      <c r="U18" s="36"/>
    </row>
    <row r="19" spans="2:23" s="32" customFormat="1" ht="16.5" customHeight="1">
      <c r="B19" s="205">
        <v>17</v>
      </c>
      <c r="C19" s="205">
        <v>17</v>
      </c>
      <c r="D19" s="265">
        <v>3</v>
      </c>
      <c r="E19" s="266">
        <v>4</v>
      </c>
      <c r="F19" s="267">
        <v>22</v>
      </c>
      <c r="G19" s="51" t="s">
        <v>89</v>
      </c>
      <c r="H19" s="79" t="s">
        <v>8</v>
      </c>
      <c r="I19" s="35" t="s">
        <v>149</v>
      </c>
      <c r="J19" s="51" t="s">
        <v>147</v>
      </c>
      <c r="K19" s="52">
        <v>18900</v>
      </c>
      <c r="L19" s="52"/>
      <c r="M19" s="53">
        <v>900</v>
      </c>
      <c r="N19" s="320"/>
      <c r="O19" s="260"/>
      <c r="P19" s="32">
        <f>P18*40</f>
        <v>1008000</v>
      </c>
      <c r="Q19" s="32">
        <f t="shared" ref="Q19" si="5">Q18*40</f>
        <v>48000</v>
      </c>
      <c r="R19" s="32">
        <f t="shared" ref="R19" si="6">R18*40</f>
        <v>1056000</v>
      </c>
      <c r="S19" s="36"/>
      <c r="T19" s="36"/>
      <c r="U19" s="36"/>
    </row>
    <row r="20" spans="2:23" s="32" customFormat="1" ht="16.5" customHeight="1">
      <c r="B20" s="205">
        <v>18</v>
      </c>
      <c r="C20" s="205">
        <v>18</v>
      </c>
      <c r="D20" s="265">
        <v>3</v>
      </c>
      <c r="E20" s="266">
        <v>5</v>
      </c>
      <c r="F20" s="267">
        <v>8</v>
      </c>
      <c r="G20" s="51" t="s">
        <v>161</v>
      </c>
      <c r="H20" s="79" t="s">
        <v>8</v>
      </c>
      <c r="I20" s="35" t="s">
        <v>149</v>
      </c>
      <c r="J20" s="51" t="s">
        <v>147</v>
      </c>
      <c r="K20" s="52">
        <v>18900</v>
      </c>
      <c r="L20" s="52"/>
      <c r="M20" s="53">
        <v>900</v>
      </c>
      <c r="N20" s="320"/>
      <c r="O20" s="260"/>
      <c r="V20" s="49"/>
    </row>
    <row r="21" spans="2:23" s="32" customFormat="1" ht="16.5" customHeight="1">
      <c r="B21" s="205">
        <v>19</v>
      </c>
      <c r="C21" s="205">
        <v>19</v>
      </c>
      <c r="D21" s="265">
        <v>3</v>
      </c>
      <c r="E21" s="266">
        <v>7</v>
      </c>
      <c r="F21" s="267">
        <v>20</v>
      </c>
      <c r="G21" s="51" t="s">
        <v>162</v>
      </c>
      <c r="H21" s="79" t="s">
        <v>8</v>
      </c>
      <c r="I21" s="35" t="s">
        <v>149</v>
      </c>
      <c r="J21" s="51" t="s">
        <v>147</v>
      </c>
      <c r="K21" s="52">
        <v>18900</v>
      </c>
      <c r="L21" s="52"/>
      <c r="M21" s="53">
        <v>900</v>
      </c>
      <c r="N21" s="320"/>
      <c r="O21" s="260"/>
      <c r="V21" s="49"/>
    </row>
    <row r="22" spans="2:23" s="32" customFormat="1" ht="16.5" customHeight="1">
      <c r="B22" s="205">
        <v>20</v>
      </c>
      <c r="C22" s="205">
        <v>20</v>
      </c>
      <c r="D22" s="265">
        <v>3</v>
      </c>
      <c r="E22" s="266">
        <v>9</v>
      </c>
      <c r="F22" s="267">
        <v>5</v>
      </c>
      <c r="G22" s="51" t="s">
        <v>61</v>
      </c>
      <c r="H22" s="79" t="s">
        <v>8</v>
      </c>
      <c r="I22" s="35" t="s">
        <v>149</v>
      </c>
      <c r="J22" s="51" t="s">
        <v>147</v>
      </c>
      <c r="K22" s="52">
        <v>18900</v>
      </c>
      <c r="L22" s="52"/>
      <c r="M22" s="53">
        <v>900</v>
      </c>
      <c r="N22" s="320"/>
      <c r="O22" s="260"/>
      <c r="T22" s="65">
        <f>SUM(P11,P14,P19)</f>
        <v>2469600</v>
      </c>
      <c r="U22" s="65">
        <f>SUM(Q11,Q14,Q19)</f>
        <v>117600</v>
      </c>
      <c r="V22" s="65">
        <f>SUM(R11,R14,R19)</f>
        <v>2587200</v>
      </c>
    </row>
    <row r="23" spans="2:23" s="32" customFormat="1" ht="16.5" customHeight="1">
      <c r="B23" s="205">
        <v>21</v>
      </c>
      <c r="C23" s="205">
        <v>21</v>
      </c>
      <c r="D23" s="265">
        <v>1</v>
      </c>
      <c r="E23" s="266">
        <v>6</v>
      </c>
      <c r="F23" s="267">
        <v>9</v>
      </c>
      <c r="G23" s="51" t="s">
        <v>163</v>
      </c>
      <c r="H23" s="79" t="s">
        <v>8</v>
      </c>
      <c r="I23" s="35" t="s">
        <v>164</v>
      </c>
      <c r="J23" s="51" t="s">
        <v>147</v>
      </c>
      <c r="K23" s="52">
        <v>18900</v>
      </c>
      <c r="L23" s="52"/>
      <c r="M23" s="53">
        <v>900</v>
      </c>
      <c r="N23" s="320"/>
      <c r="O23" s="260"/>
      <c r="V23" s="49"/>
    </row>
    <row r="24" spans="2:23" s="32" customFormat="1" ht="16.5" customHeight="1">
      <c r="B24" s="205">
        <v>22</v>
      </c>
      <c r="C24" s="205">
        <v>22</v>
      </c>
      <c r="D24" s="265">
        <v>1</v>
      </c>
      <c r="E24" s="266">
        <v>7</v>
      </c>
      <c r="F24" s="267">
        <v>11</v>
      </c>
      <c r="G24" s="51" t="s">
        <v>165</v>
      </c>
      <c r="H24" s="79" t="s">
        <v>8</v>
      </c>
      <c r="I24" s="35" t="s">
        <v>164</v>
      </c>
      <c r="J24" s="85" t="s">
        <v>110</v>
      </c>
      <c r="K24" s="86">
        <v>12600</v>
      </c>
      <c r="L24" s="86"/>
      <c r="M24" s="87">
        <v>600</v>
      </c>
      <c r="N24" s="320"/>
      <c r="O24" s="260"/>
      <c r="V24" s="49"/>
    </row>
    <row r="25" spans="2:23" s="32" customFormat="1" ht="16.5" customHeight="1">
      <c r="B25" s="205">
        <v>23</v>
      </c>
      <c r="C25" s="205">
        <v>23</v>
      </c>
      <c r="D25" s="265">
        <v>2</v>
      </c>
      <c r="E25" s="266">
        <v>6</v>
      </c>
      <c r="F25" s="267">
        <v>11</v>
      </c>
      <c r="G25" s="51" t="s">
        <v>166</v>
      </c>
      <c r="H25" s="79" t="s">
        <v>8</v>
      </c>
      <c r="I25" s="35" t="s">
        <v>164</v>
      </c>
      <c r="J25" s="51" t="s">
        <v>147</v>
      </c>
      <c r="K25" s="52">
        <v>18900</v>
      </c>
      <c r="L25" s="52"/>
      <c r="M25" s="53">
        <v>900</v>
      </c>
      <c r="N25" s="320"/>
      <c r="O25" s="260"/>
      <c r="V25" s="49"/>
    </row>
    <row r="26" spans="2:23" s="32" customFormat="1" ht="16.5" customHeight="1">
      <c r="B26" s="205">
        <v>24</v>
      </c>
      <c r="C26" s="205">
        <v>24</v>
      </c>
      <c r="D26" s="265">
        <v>2</v>
      </c>
      <c r="E26" s="266">
        <v>7</v>
      </c>
      <c r="F26" s="267">
        <v>1</v>
      </c>
      <c r="G26" s="51" t="s">
        <v>41</v>
      </c>
      <c r="H26" s="79" t="s">
        <v>8</v>
      </c>
      <c r="I26" s="35" t="s">
        <v>164</v>
      </c>
      <c r="J26" s="51" t="s">
        <v>147</v>
      </c>
      <c r="K26" s="52">
        <v>18900</v>
      </c>
      <c r="L26" s="52"/>
      <c r="M26" s="53">
        <v>900</v>
      </c>
      <c r="N26" s="320"/>
      <c r="O26" s="260"/>
      <c r="V26" s="49"/>
    </row>
    <row r="27" spans="2:23" s="32" customFormat="1" ht="16.5" customHeight="1">
      <c r="B27" s="205">
        <v>25</v>
      </c>
      <c r="C27" s="205">
        <v>25</v>
      </c>
      <c r="D27" s="265">
        <v>2</v>
      </c>
      <c r="E27" s="266">
        <v>7</v>
      </c>
      <c r="F27" s="267">
        <v>12</v>
      </c>
      <c r="G27" s="51" t="s">
        <v>21</v>
      </c>
      <c r="H27" s="79" t="s">
        <v>8</v>
      </c>
      <c r="I27" s="35" t="s">
        <v>164</v>
      </c>
      <c r="J27" s="85" t="s">
        <v>110</v>
      </c>
      <c r="K27" s="86">
        <v>12600</v>
      </c>
      <c r="L27" s="86"/>
      <c r="M27" s="87">
        <v>600</v>
      </c>
      <c r="N27" s="320"/>
      <c r="O27" s="260"/>
      <c r="V27" s="49"/>
    </row>
    <row r="28" spans="2:23" s="32" customFormat="1" ht="16.5" customHeight="1">
      <c r="B28" s="205">
        <v>26</v>
      </c>
      <c r="C28" s="205">
        <v>26</v>
      </c>
      <c r="D28" s="265">
        <v>2</v>
      </c>
      <c r="E28" s="266">
        <v>8</v>
      </c>
      <c r="F28" s="267">
        <v>13</v>
      </c>
      <c r="G28" s="51" t="s">
        <v>15</v>
      </c>
      <c r="H28" s="79" t="s">
        <v>8</v>
      </c>
      <c r="I28" s="35" t="s">
        <v>164</v>
      </c>
      <c r="J28" s="51" t="s">
        <v>147</v>
      </c>
      <c r="K28" s="52">
        <v>18900</v>
      </c>
      <c r="L28" s="52"/>
      <c r="M28" s="53">
        <v>900</v>
      </c>
      <c r="N28" s="320"/>
      <c r="O28" s="260"/>
      <c r="V28" s="49"/>
    </row>
    <row r="29" spans="2:23" s="32" customFormat="1" ht="16.5" customHeight="1">
      <c r="B29" s="205">
        <v>27</v>
      </c>
      <c r="C29" s="205">
        <v>27</v>
      </c>
      <c r="D29" s="265">
        <v>2</v>
      </c>
      <c r="E29" s="266">
        <v>10</v>
      </c>
      <c r="F29" s="267">
        <v>19</v>
      </c>
      <c r="G29" s="51" t="s">
        <v>20</v>
      </c>
      <c r="H29" s="79" t="s">
        <v>8</v>
      </c>
      <c r="I29" s="35" t="s">
        <v>164</v>
      </c>
      <c r="J29" s="85" t="s">
        <v>110</v>
      </c>
      <c r="K29" s="86">
        <v>12600</v>
      </c>
      <c r="L29" s="86"/>
      <c r="M29" s="87">
        <v>600</v>
      </c>
      <c r="N29" s="320"/>
      <c r="O29" s="260"/>
      <c r="V29" s="49"/>
    </row>
    <row r="30" spans="2:23" s="32" customFormat="1" ht="16.5" customHeight="1">
      <c r="B30" s="205">
        <v>28</v>
      </c>
      <c r="C30" s="205">
        <v>28</v>
      </c>
      <c r="D30" s="265">
        <v>3</v>
      </c>
      <c r="E30" s="266">
        <v>6</v>
      </c>
      <c r="F30" s="267">
        <v>18</v>
      </c>
      <c r="G30" s="51" t="s">
        <v>167</v>
      </c>
      <c r="H30" s="79" t="s">
        <v>8</v>
      </c>
      <c r="I30" s="35" t="s">
        <v>164</v>
      </c>
      <c r="J30" s="51" t="s">
        <v>147</v>
      </c>
      <c r="K30" s="52">
        <v>18900</v>
      </c>
      <c r="L30" s="52"/>
      <c r="M30" s="53">
        <v>900</v>
      </c>
      <c r="N30" s="320"/>
      <c r="O30" s="260"/>
      <c r="V30" s="49"/>
    </row>
    <row r="31" spans="2:23" s="32" customFormat="1" ht="16.5" customHeight="1">
      <c r="B31" s="205">
        <v>29</v>
      </c>
      <c r="C31" s="205">
        <v>29</v>
      </c>
      <c r="D31" s="265">
        <v>3</v>
      </c>
      <c r="E31" s="266">
        <v>8</v>
      </c>
      <c r="F31" s="267">
        <v>1</v>
      </c>
      <c r="G31" s="51" t="s">
        <v>168</v>
      </c>
      <c r="H31" s="79" t="s">
        <v>8</v>
      </c>
      <c r="I31" s="35" t="s">
        <v>164</v>
      </c>
      <c r="J31" s="51" t="s">
        <v>147</v>
      </c>
      <c r="K31" s="52">
        <v>18900</v>
      </c>
      <c r="L31" s="52"/>
      <c r="M31" s="53">
        <v>900</v>
      </c>
      <c r="N31" s="320"/>
      <c r="O31" s="260"/>
      <c r="V31" s="49"/>
    </row>
    <row r="32" spans="2:23" s="32" customFormat="1" ht="16.5" customHeight="1">
      <c r="B32" s="205">
        <v>30</v>
      </c>
      <c r="C32" s="205">
        <v>30</v>
      </c>
      <c r="D32" s="265">
        <v>3</v>
      </c>
      <c r="E32" s="266">
        <v>8</v>
      </c>
      <c r="F32" s="267">
        <v>16</v>
      </c>
      <c r="G32" s="51" t="s">
        <v>169</v>
      </c>
      <c r="H32" s="79" t="s">
        <v>8</v>
      </c>
      <c r="I32" s="35" t="s">
        <v>164</v>
      </c>
      <c r="J32" s="85" t="s">
        <v>110</v>
      </c>
      <c r="K32" s="86">
        <v>12600</v>
      </c>
      <c r="L32" s="86"/>
      <c r="M32" s="87">
        <v>600</v>
      </c>
      <c r="N32" s="320"/>
      <c r="O32" s="260"/>
      <c r="V32" s="49"/>
    </row>
    <row r="33" spans="2:22" s="32" customFormat="1" ht="16.5" customHeight="1">
      <c r="B33" s="205">
        <v>31</v>
      </c>
      <c r="C33" s="205">
        <v>31</v>
      </c>
      <c r="D33" s="265">
        <v>3</v>
      </c>
      <c r="E33" s="266">
        <v>9</v>
      </c>
      <c r="F33" s="267">
        <v>21</v>
      </c>
      <c r="G33" s="51" t="s">
        <v>170</v>
      </c>
      <c r="H33" s="79" t="s">
        <v>8</v>
      </c>
      <c r="I33" s="35" t="s">
        <v>164</v>
      </c>
      <c r="J33" s="51" t="s">
        <v>147</v>
      </c>
      <c r="K33" s="52">
        <v>18900</v>
      </c>
      <c r="L33" s="52"/>
      <c r="M33" s="53">
        <v>900</v>
      </c>
      <c r="N33" s="320"/>
      <c r="O33" s="260"/>
      <c r="V33" s="49"/>
    </row>
    <row r="34" spans="2:22" s="32" customFormat="1" ht="16.5" customHeight="1">
      <c r="B34" s="205">
        <v>32</v>
      </c>
      <c r="C34" s="205">
        <v>32</v>
      </c>
      <c r="D34" s="265">
        <v>4</v>
      </c>
      <c r="E34" s="266">
        <v>1</v>
      </c>
      <c r="F34" s="267">
        <v>3</v>
      </c>
      <c r="G34" s="51" t="s">
        <v>171</v>
      </c>
      <c r="H34" s="79" t="s">
        <v>8</v>
      </c>
      <c r="I34" s="35" t="s">
        <v>164</v>
      </c>
      <c r="J34" s="51" t="s">
        <v>147</v>
      </c>
      <c r="K34" s="52">
        <v>18900</v>
      </c>
      <c r="L34" s="52"/>
      <c r="M34" s="53">
        <v>900</v>
      </c>
      <c r="N34" s="320"/>
      <c r="O34" s="260"/>
      <c r="V34" s="49"/>
    </row>
    <row r="35" spans="2:22" s="32" customFormat="1" ht="16.5" customHeight="1">
      <c r="B35" s="205">
        <v>33</v>
      </c>
      <c r="C35" s="205">
        <v>33</v>
      </c>
      <c r="D35" s="265">
        <v>4</v>
      </c>
      <c r="E35" s="266">
        <v>2</v>
      </c>
      <c r="F35" s="267">
        <v>22</v>
      </c>
      <c r="G35" s="51" t="s">
        <v>172</v>
      </c>
      <c r="H35" s="79" t="s">
        <v>8</v>
      </c>
      <c r="I35" s="35" t="s">
        <v>164</v>
      </c>
      <c r="J35" s="51" t="s">
        <v>147</v>
      </c>
      <c r="K35" s="52">
        <v>18900</v>
      </c>
      <c r="L35" s="52"/>
      <c r="M35" s="53">
        <v>900</v>
      </c>
      <c r="N35" s="320"/>
      <c r="O35" s="260"/>
      <c r="V35" s="49"/>
    </row>
    <row r="36" spans="2:22" s="32" customFormat="1" ht="16.5" customHeight="1">
      <c r="B36" s="205">
        <v>34</v>
      </c>
      <c r="C36" s="205">
        <v>34</v>
      </c>
      <c r="D36" s="265">
        <v>4</v>
      </c>
      <c r="E36" s="266">
        <v>4</v>
      </c>
      <c r="F36" s="267">
        <v>10</v>
      </c>
      <c r="G36" s="51" t="s">
        <v>173</v>
      </c>
      <c r="H36" s="79" t="s">
        <v>8</v>
      </c>
      <c r="I36" s="35" t="s">
        <v>164</v>
      </c>
      <c r="J36" s="51" t="s">
        <v>147</v>
      </c>
      <c r="K36" s="52">
        <v>18900</v>
      </c>
      <c r="L36" s="52"/>
      <c r="M36" s="53">
        <v>900</v>
      </c>
      <c r="N36" s="320"/>
      <c r="O36" s="260"/>
      <c r="V36" s="49"/>
    </row>
    <row r="37" spans="2:22" s="32" customFormat="1" ht="16.5" customHeight="1">
      <c r="B37" s="205">
        <v>35</v>
      </c>
      <c r="C37" s="205">
        <v>35</v>
      </c>
      <c r="D37" s="265">
        <v>4</v>
      </c>
      <c r="E37" s="266">
        <v>4</v>
      </c>
      <c r="F37" s="267">
        <v>13</v>
      </c>
      <c r="G37" s="51" t="s">
        <v>174</v>
      </c>
      <c r="H37" s="79" t="s">
        <v>8</v>
      </c>
      <c r="I37" s="35" t="s">
        <v>164</v>
      </c>
      <c r="J37" s="51" t="s">
        <v>147</v>
      </c>
      <c r="K37" s="52">
        <v>18900</v>
      </c>
      <c r="L37" s="52"/>
      <c r="M37" s="53">
        <v>900</v>
      </c>
      <c r="N37" s="320"/>
      <c r="O37" s="260"/>
      <c r="V37" s="49"/>
    </row>
    <row r="38" spans="2:22" s="32" customFormat="1" ht="16.5" customHeight="1">
      <c r="B38" s="205">
        <v>36</v>
      </c>
      <c r="C38" s="205">
        <v>36</v>
      </c>
      <c r="D38" s="265">
        <v>4</v>
      </c>
      <c r="E38" s="266">
        <v>6</v>
      </c>
      <c r="F38" s="267">
        <v>24</v>
      </c>
      <c r="G38" s="51" t="s">
        <v>175</v>
      </c>
      <c r="H38" s="79" t="s">
        <v>8</v>
      </c>
      <c r="I38" s="35" t="s">
        <v>164</v>
      </c>
      <c r="J38" s="85" t="s">
        <v>110</v>
      </c>
      <c r="K38" s="86">
        <v>12600</v>
      </c>
      <c r="L38" s="86"/>
      <c r="M38" s="87">
        <v>600</v>
      </c>
      <c r="N38" s="320"/>
      <c r="O38" s="260"/>
      <c r="V38" s="49"/>
    </row>
    <row r="39" spans="2:22" s="32" customFormat="1" ht="16.5" customHeight="1">
      <c r="B39" s="205">
        <v>37</v>
      </c>
      <c r="C39" s="205">
        <v>37</v>
      </c>
      <c r="D39" s="265">
        <v>5</v>
      </c>
      <c r="E39" s="266">
        <v>5</v>
      </c>
      <c r="F39" s="267">
        <v>8</v>
      </c>
      <c r="G39" s="51" t="s">
        <v>176</v>
      </c>
      <c r="H39" s="79" t="s">
        <v>8</v>
      </c>
      <c r="I39" s="35" t="s">
        <v>164</v>
      </c>
      <c r="J39" s="51" t="s">
        <v>147</v>
      </c>
      <c r="K39" s="52">
        <v>18900</v>
      </c>
      <c r="L39" s="52"/>
      <c r="M39" s="53">
        <v>900</v>
      </c>
      <c r="N39" s="320"/>
      <c r="O39" s="260"/>
      <c r="V39" s="49"/>
    </row>
    <row r="40" spans="2:22" s="32" customFormat="1" ht="16.5" customHeight="1">
      <c r="B40" s="205">
        <v>38</v>
      </c>
      <c r="C40" s="205">
        <v>38</v>
      </c>
      <c r="D40" s="265">
        <v>5</v>
      </c>
      <c r="E40" s="266">
        <v>6</v>
      </c>
      <c r="F40" s="267">
        <v>26</v>
      </c>
      <c r="G40" s="51" t="s">
        <v>177</v>
      </c>
      <c r="H40" s="79" t="s">
        <v>8</v>
      </c>
      <c r="I40" s="35" t="s">
        <v>164</v>
      </c>
      <c r="J40" s="51" t="s">
        <v>147</v>
      </c>
      <c r="K40" s="52">
        <v>18900</v>
      </c>
      <c r="L40" s="52"/>
      <c r="M40" s="53">
        <v>900</v>
      </c>
      <c r="N40" s="320"/>
      <c r="O40" s="260"/>
      <c r="V40" s="49"/>
    </row>
    <row r="41" spans="2:22" s="32" customFormat="1" ht="16.5" customHeight="1">
      <c r="B41" s="205">
        <v>39</v>
      </c>
      <c r="C41" s="205">
        <v>39</v>
      </c>
      <c r="D41" s="265">
        <v>5</v>
      </c>
      <c r="E41" s="266">
        <v>7</v>
      </c>
      <c r="F41" s="267">
        <v>18</v>
      </c>
      <c r="G41" s="51" t="s">
        <v>178</v>
      </c>
      <c r="H41" s="79" t="s">
        <v>8</v>
      </c>
      <c r="I41" s="35" t="s">
        <v>164</v>
      </c>
      <c r="J41" s="51" t="s">
        <v>147</v>
      </c>
      <c r="K41" s="52">
        <v>18900</v>
      </c>
      <c r="L41" s="52"/>
      <c r="M41" s="53">
        <v>900</v>
      </c>
      <c r="N41" s="320"/>
      <c r="O41" s="260"/>
      <c r="V41" s="49"/>
    </row>
    <row r="42" spans="2:22" s="32" customFormat="1" ht="16.5" customHeight="1">
      <c r="B42" s="205">
        <v>40</v>
      </c>
      <c r="C42" s="205">
        <v>40</v>
      </c>
      <c r="D42" s="265">
        <v>6</v>
      </c>
      <c r="E42" s="266">
        <v>2</v>
      </c>
      <c r="F42" s="267">
        <v>6</v>
      </c>
      <c r="G42" s="51" t="s">
        <v>179</v>
      </c>
      <c r="H42" s="79" t="s">
        <v>8</v>
      </c>
      <c r="I42" s="35" t="s">
        <v>164</v>
      </c>
      <c r="J42" s="51" t="s">
        <v>147</v>
      </c>
      <c r="K42" s="52">
        <v>18900</v>
      </c>
      <c r="L42" s="52"/>
      <c r="M42" s="53">
        <v>900</v>
      </c>
      <c r="N42" s="320"/>
      <c r="O42" s="260"/>
      <c r="V42" s="49"/>
    </row>
    <row r="43" spans="2:22" s="32" customFormat="1" ht="16.5" customHeight="1">
      <c r="B43" s="205">
        <v>41</v>
      </c>
      <c r="C43" s="293">
        <v>1</v>
      </c>
      <c r="D43" s="268">
        <v>1</v>
      </c>
      <c r="E43" s="269">
        <v>1</v>
      </c>
      <c r="F43" s="270">
        <v>6</v>
      </c>
      <c r="G43" s="42" t="s">
        <v>180</v>
      </c>
      <c r="H43" s="81" t="s">
        <v>8</v>
      </c>
      <c r="I43" s="74" t="s">
        <v>186</v>
      </c>
      <c r="J43" s="42" t="s">
        <v>209</v>
      </c>
      <c r="K43" s="136">
        <v>25200</v>
      </c>
      <c r="L43" s="43"/>
      <c r="M43" s="82">
        <v>1200</v>
      </c>
      <c r="N43" s="319">
        <f>SUM(K43:L82)</f>
        <v>970200</v>
      </c>
      <c r="O43" s="260"/>
      <c r="P43" s="125"/>
      <c r="V43" s="49"/>
    </row>
    <row r="44" spans="2:22" s="32" customFormat="1" ht="16.5" customHeight="1">
      <c r="B44" s="205">
        <v>42</v>
      </c>
      <c r="C44" s="205">
        <v>2</v>
      </c>
      <c r="D44" s="265">
        <v>1</v>
      </c>
      <c r="E44" s="266">
        <v>2</v>
      </c>
      <c r="F44" s="267">
        <v>10</v>
      </c>
      <c r="G44" s="51" t="s">
        <v>181</v>
      </c>
      <c r="H44" s="79" t="s">
        <v>8</v>
      </c>
      <c r="I44" s="35" t="s">
        <v>186</v>
      </c>
      <c r="J44" s="51" t="s">
        <v>209</v>
      </c>
      <c r="K44" s="128">
        <v>25200</v>
      </c>
      <c r="L44" s="52"/>
      <c r="M44" s="53">
        <v>1200</v>
      </c>
      <c r="N44" s="320"/>
      <c r="O44" s="260"/>
      <c r="P44" s="125">
        <f>SUM(K43:L82)</f>
        <v>970200</v>
      </c>
      <c r="V44" s="49"/>
    </row>
    <row r="45" spans="2:22" s="32" customFormat="1" ht="16.5" customHeight="1">
      <c r="B45" s="205">
        <v>43</v>
      </c>
      <c r="C45" s="205">
        <v>3</v>
      </c>
      <c r="D45" s="265">
        <v>1</v>
      </c>
      <c r="E45" s="266">
        <v>5</v>
      </c>
      <c r="F45" s="267">
        <v>5</v>
      </c>
      <c r="G45" s="51" t="s">
        <v>182</v>
      </c>
      <c r="H45" s="79" t="s">
        <v>8</v>
      </c>
      <c r="I45" s="35" t="s">
        <v>186</v>
      </c>
      <c r="J45" s="51" t="s">
        <v>209</v>
      </c>
      <c r="K45" s="128">
        <v>25200</v>
      </c>
      <c r="L45" s="52"/>
      <c r="M45" s="53">
        <v>1200</v>
      </c>
      <c r="N45" s="320"/>
      <c r="O45" s="260"/>
      <c r="P45" s="125">
        <f>SUM(M43:M82)</f>
        <v>46200</v>
      </c>
      <c r="V45" s="49"/>
    </row>
    <row r="46" spans="2:22" s="32" customFormat="1" ht="16.5" customHeight="1">
      <c r="B46" s="205">
        <v>44</v>
      </c>
      <c r="C46" s="205">
        <v>4</v>
      </c>
      <c r="D46" s="265">
        <v>1</v>
      </c>
      <c r="E46" s="266">
        <v>6</v>
      </c>
      <c r="F46" s="267">
        <v>21</v>
      </c>
      <c r="G46" s="51" t="s">
        <v>183</v>
      </c>
      <c r="H46" s="79" t="s">
        <v>8</v>
      </c>
      <c r="I46" s="35" t="s">
        <v>186</v>
      </c>
      <c r="J46" s="51" t="s">
        <v>209</v>
      </c>
      <c r="K46" s="128">
        <v>25200</v>
      </c>
      <c r="L46" s="52"/>
      <c r="M46" s="53">
        <v>1200</v>
      </c>
      <c r="N46" s="320"/>
      <c r="O46" s="260"/>
      <c r="P46" s="125">
        <f>SUM(P44:P45)</f>
        <v>1016400</v>
      </c>
      <c r="V46" s="49"/>
    </row>
    <row r="47" spans="2:22" s="32" customFormat="1" ht="16.5" customHeight="1">
      <c r="B47" s="205">
        <v>45</v>
      </c>
      <c r="C47" s="205">
        <v>5</v>
      </c>
      <c r="D47" s="265">
        <v>1</v>
      </c>
      <c r="E47" s="266">
        <v>7</v>
      </c>
      <c r="F47" s="267">
        <v>5</v>
      </c>
      <c r="G47" s="51" t="s">
        <v>184</v>
      </c>
      <c r="H47" s="79" t="s">
        <v>8</v>
      </c>
      <c r="I47" s="35" t="s">
        <v>186</v>
      </c>
      <c r="J47" s="51" t="s">
        <v>209</v>
      </c>
      <c r="K47" s="128">
        <v>25200</v>
      </c>
      <c r="L47" s="52"/>
      <c r="M47" s="53">
        <v>1200</v>
      </c>
      <c r="N47" s="320"/>
      <c r="O47" s="260"/>
      <c r="V47" s="49"/>
    </row>
    <row r="48" spans="2:22" s="32" customFormat="1" ht="16.5" customHeight="1">
      <c r="B48" s="205">
        <v>46</v>
      </c>
      <c r="C48" s="205">
        <v>6</v>
      </c>
      <c r="D48" s="265">
        <v>1</v>
      </c>
      <c r="E48" s="266">
        <v>8</v>
      </c>
      <c r="F48" s="267">
        <v>12</v>
      </c>
      <c r="G48" s="51" t="s">
        <v>185</v>
      </c>
      <c r="H48" s="79" t="s">
        <v>8</v>
      </c>
      <c r="I48" s="35" t="s">
        <v>186</v>
      </c>
      <c r="J48" s="85" t="s">
        <v>147</v>
      </c>
      <c r="K48" s="129">
        <v>18900</v>
      </c>
      <c r="L48" s="86"/>
      <c r="M48" s="87">
        <v>900</v>
      </c>
      <c r="N48" s="320"/>
      <c r="O48" s="260"/>
      <c r="V48" s="49"/>
    </row>
    <row r="49" spans="2:22" s="32" customFormat="1" ht="16.5" customHeight="1">
      <c r="B49" s="205">
        <v>47</v>
      </c>
      <c r="C49" s="205">
        <v>7</v>
      </c>
      <c r="D49" s="265">
        <v>1</v>
      </c>
      <c r="E49" s="266">
        <v>8</v>
      </c>
      <c r="F49" s="267">
        <v>16</v>
      </c>
      <c r="G49" s="51" t="s">
        <v>187</v>
      </c>
      <c r="H49" s="79" t="s">
        <v>8</v>
      </c>
      <c r="I49" s="35" t="s">
        <v>186</v>
      </c>
      <c r="J49" s="51" t="s">
        <v>209</v>
      </c>
      <c r="K49" s="128">
        <v>25200</v>
      </c>
      <c r="L49" s="52"/>
      <c r="M49" s="53">
        <v>1200</v>
      </c>
      <c r="N49" s="320"/>
      <c r="O49" s="260"/>
      <c r="V49" s="49"/>
    </row>
    <row r="50" spans="2:22" s="32" customFormat="1" ht="16.5" customHeight="1">
      <c r="B50" s="205">
        <v>48</v>
      </c>
      <c r="C50" s="205">
        <v>8</v>
      </c>
      <c r="D50" s="265">
        <v>1</v>
      </c>
      <c r="E50" s="266">
        <v>11</v>
      </c>
      <c r="F50" s="267">
        <v>12</v>
      </c>
      <c r="G50" s="51" t="s">
        <v>188</v>
      </c>
      <c r="H50" s="79" t="s">
        <v>8</v>
      </c>
      <c r="I50" s="35" t="s">
        <v>186</v>
      </c>
      <c r="J50" s="51" t="s">
        <v>209</v>
      </c>
      <c r="K50" s="128">
        <v>25200</v>
      </c>
      <c r="L50" s="52"/>
      <c r="M50" s="53">
        <v>1200</v>
      </c>
      <c r="N50" s="320"/>
      <c r="O50" s="260"/>
      <c r="V50" s="49"/>
    </row>
    <row r="51" spans="2:22" s="32" customFormat="1" ht="16.5" customHeight="1">
      <c r="B51" s="205">
        <v>49</v>
      </c>
      <c r="C51" s="205">
        <v>9</v>
      </c>
      <c r="D51" s="265">
        <v>2</v>
      </c>
      <c r="E51" s="266">
        <v>1</v>
      </c>
      <c r="F51" s="267">
        <v>24</v>
      </c>
      <c r="G51" s="51" t="s">
        <v>189</v>
      </c>
      <c r="H51" s="79" t="s">
        <v>8</v>
      </c>
      <c r="I51" s="35" t="s">
        <v>186</v>
      </c>
      <c r="J51" s="51" t="s">
        <v>209</v>
      </c>
      <c r="K51" s="128">
        <v>25200</v>
      </c>
      <c r="L51" s="52"/>
      <c r="M51" s="53">
        <v>1200</v>
      </c>
      <c r="N51" s="320"/>
      <c r="O51" s="260"/>
      <c r="V51" s="49"/>
    </row>
    <row r="52" spans="2:22" s="32" customFormat="1" ht="16.5" customHeight="1">
      <c r="B52" s="205">
        <v>50</v>
      </c>
      <c r="C52" s="205">
        <v>10</v>
      </c>
      <c r="D52" s="265">
        <v>2</v>
      </c>
      <c r="E52" s="266">
        <v>4</v>
      </c>
      <c r="F52" s="267">
        <v>7</v>
      </c>
      <c r="G52" s="51" t="s">
        <v>76</v>
      </c>
      <c r="H52" s="79" t="s">
        <v>8</v>
      </c>
      <c r="I52" s="35" t="s">
        <v>186</v>
      </c>
      <c r="J52" s="51" t="s">
        <v>209</v>
      </c>
      <c r="K52" s="128">
        <v>25200</v>
      </c>
      <c r="L52" s="52"/>
      <c r="M52" s="53">
        <v>1200</v>
      </c>
      <c r="N52" s="320"/>
      <c r="O52" s="260"/>
      <c r="V52" s="49"/>
    </row>
    <row r="53" spans="2:22" s="32" customFormat="1" ht="16.5" customHeight="1">
      <c r="B53" s="205">
        <v>51</v>
      </c>
      <c r="C53" s="205">
        <v>11</v>
      </c>
      <c r="D53" s="265">
        <v>2</v>
      </c>
      <c r="E53" s="266">
        <v>6</v>
      </c>
      <c r="F53" s="267">
        <v>9</v>
      </c>
      <c r="G53" s="51" t="s">
        <v>190</v>
      </c>
      <c r="H53" s="79" t="s">
        <v>8</v>
      </c>
      <c r="I53" s="35" t="s">
        <v>186</v>
      </c>
      <c r="J53" s="51" t="s">
        <v>209</v>
      </c>
      <c r="K53" s="128">
        <v>25200</v>
      </c>
      <c r="L53" s="52"/>
      <c r="M53" s="53">
        <v>1200</v>
      </c>
      <c r="N53" s="320"/>
      <c r="O53" s="260"/>
      <c r="P53" s="32">
        <v>25200</v>
      </c>
      <c r="Q53" s="32">
        <v>1200</v>
      </c>
      <c r="R53" s="32">
        <f>SUM(P53:Q53)</f>
        <v>26400</v>
      </c>
      <c r="V53" s="49"/>
    </row>
    <row r="54" spans="2:22" s="32" customFormat="1" ht="16.5" customHeight="1">
      <c r="B54" s="205">
        <v>52</v>
      </c>
      <c r="C54" s="205">
        <v>12</v>
      </c>
      <c r="D54" s="265">
        <v>2</v>
      </c>
      <c r="E54" s="266">
        <v>9</v>
      </c>
      <c r="F54" s="267">
        <v>21</v>
      </c>
      <c r="G54" s="51" t="s">
        <v>40</v>
      </c>
      <c r="H54" s="79" t="s">
        <v>8</v>
      </c>
      <c r="I54" s="35" t="s">
        <v>186</v>
      </c>
      <c r="J54" s="51" t="s">
        <v>209</v>
      </c>
      <c r="K54" s="128">
        <v>25200</v>
      </c>
      <c r="L54" s="52"/>
      <c r="M54" s="53">
        <v>1200</v>
      </c>
      <c r="N54" s="320"/>
      <c r="O54" s="260"/>
      <c r="P54" s="32">
        <f>P53*40</f>
        <v>1008000</v>
      </c>
      <c r="Q54" s="32">
        <f t="shared" ref="Q54:R54" si="7">Q53*40</f>
        <v>48000</v>
      </c>
      <c r="R54" s="32">
        <f t="shared" si="7"/>
        <v>1056000</v>
      </c>
      <c r="V54" s="49"/>
    </row>
    <row r="55" spans="2:22" s="32" customFormat="1" ht="16.5" customHeight="1">
      <c r="B55" s="205">
        <v>53</v>
      </c>
      <c r="C55" s="205">
        <v>13</v>
      </c>
      <c r="D55" s="265">
        <v>2</v>
      </c>
      <c r="E55" s="266">
        <v>10</v>
      </c>
      <c r="F55" s="267">
        <v>5</v>
      </c>
      <c r="G55" s="51" t="s">
        <v>59</v>
      </c>
      <c r="H55" s="79" t="s">
        <v>8</v>
      </c>
      <c r="I55" s="35" t="s">
        <v>186</v>
      </c>
      <c r="J55" s="85" t="s">
        <v>147</v>
      </c>
      <c r="K55" s="129">
        <v>18900</v>
      </c>
      <c r="L55" s="86"/>
      <c r="M55" s="87">
        <v>900</v>
      </c>
      <c r="N55" s="320"/>
      <c r="O55" s="260"/>
      <c r="P55" s="32">
        <v>-37800</v>
      </c>
      <c r="Q55" s="32">
        <v>-1800</v>
      </c>
      <c r="R55" s="32">
        <v>-39600</v>
      </c>
      <c r="V55" s="49"/>
    </row>
    <row r="56" spans="2:22" s="32" customFormat="1" ht="16.5" customHeight="1">
      <c r="B56" s="205">
        <v>54</v>
      </c>
      <c r="C56" s="205">
        <v>14</v>
      </c>
      <c r="D56" s="265">
        <v>3</v>
      </c>
      <c r="E56" s="266">
        <v>1</v>
      </c>
      <c r="F56" s="267">
        <v>16</v>
      </c>
      <c r="G56" s="51" t="s">
        <v>191</v>
      </c>
      <c r="H56" s="79" t="s">
        <v>8</v>
      </c>
      <c r="I56" s="35" t="s">
        <v>186</v>
      </c>
      <c r="J56" s="51" t="s">
        <v>209</v>
      </c>
      <c r="K56" s="128">
        <v>25200</v>
      </c>
      <c r="L56" s="52"/>
      <c r="M56" s="53">
        <v>1200</v>
      </c>
      <c r="N56" s="320"/>
      <c r="O56" s="260"/>
      <c r="P56" s="32">
        <f>SUM(P54:P55)</f>
        <v>970200</v>
      </c>
      <c r="Q56" s="32">
        <f t="shared" ref="Q56:R56" si="8">SUM(Q54:Q55)</f>
        <v>46200</v>
      </c>
      <c r="R56" s="32">
        <f t="shared" si="8"/>
        <v>1016400</v>
      </c>
      <c r="V56" s="49"/>
    </row>
    <row r="57" spans="2:22" s="32" customFormat="1" ht="16.5" customHeight="1">
      <c r="B57" s="205">
        <v>55</v>
      </c>
      <c r="C57" s="205">
        <v>15</v>
      </c>
      <c r="D57" s="265">
        <v>3</v>
      </c>
      <c r="E57" s="266">
        <v>4</v>
      </c>
      <c r="F57" s="267">
        <v>1</v>
      </c>
      <c r="G57" s="51" t="s">
        <v>35</v>
      </c>
      <c r="H57" s="79" t="s">
        <v>8</v>
      </c>
      <c r="I57" s="35" t="s">
        <v>186</v>
      </c>
      <c r="J57" s="51" t="s">
        <v>209</v>
      </c>
      <c r="K57" s="128">
        <v>25200</v>
      </c>
      <c r="L57" s="52"/>
      <c r="M57" s="53">
        <v>1200</v>
      </c>
      <c r="N57" s="320"/>
      <c r="O57" s="260"/>
      <c r="V57" s="49"/>
    </row>
    <row r="58" spans="2:22" s="32" customFormat="1" ht="16.5" customHeight="1">
      <c r="B58" s="205">
        <v>56</v>
      </c>
      <c r="C58" s="205">
        <v>16</v>
      </c>
      <c r="D58" s="265">
        <v>3</v>
      </c>
      <c r="E58" s="266">
        <v>4</v>
      </c>
      <c r="F58" s="267">
        <v>11</v>
      </c>
      <c r="G58" s="51" t="s">
        <v>192</v>
      </c>
      <c r="H58" s="79" t="s">
        <v>8</v>
      </c>
      <c r="I58" s="35" t="s">
        <v>186</v>
      </c>
      <c r="J58" s="51" t="s">
        <v>209</v>
      </c>
      <c r="K58" s="128">
        <v>25200</v>
      </c>
      <c r="L58" s="52"/>
      <c r="M58" s="53">
        <v>1200</v>
      </c>
      <c r="N58" s="320"/>
      <c r="O58" s="260"/>
      <c r="V58" s="49"/>
    </row>
    <row r="59" spans="2:22" s="32" customFormat="1" ht="16.5" customHeight="1">
      <c r="B59" s="205">
        <v>57</v>
      </c>
      <c r="C59" s="205">
        <v>17</v>
      </c>
      <c r="D59" s="265">
        <v>3</v>
      </c>
      <c r="E59" s="266">
        <v>6</v>
      </c>
      <c r="F59" s="267">
        <v>9</v>
      </c>
      <c r="G59" s="51" t="s">
        <v>193</v>
      </c>
      <c r="H59" s="79" t="s">
        <v>8</v>
      </c>
      <c r="I59" s="35" t="s">
        <v>186</v>
      </c>
      <c r="J59" s="51" t="s">
        <v>209</v>
      </c>
      <c r="K59" s="128">
        <v>25200</v>
      </c>
      <c r="L59" s="52"/>
      <c r="M59" s="53">
        <v>1200</v>
      </c>
      <c r="N59" s="320"/>
      <c r="O59" s="260"/>
      <c r="P59" s="32">
        <v>18900</v>
      </c>
      <c r="Q59" s="32">
        <v>900</v>
      </c>
      <c r="R59" s="32">
        <v>19800</v>
      </c>
      <c r="V59" s="49"/>
    </row>
    <row r="60" spans="2:22" s="32" customFormat="1" ht="16.5" customHeight="1">
      <c r="B60" s="205">
        <v>58</v>
      </c>
      <c r="C60" s="205">
        <v>18</v>
      </c>
      <c r="D60" s="265">
        <v>3</v>
      </c>
      <c r="E60" s="266">
        <v>9</v>
      </c>
      <c r="F60" s="267">
        <v>20</v>
      </c>
      <c r="G60" s="51" t="s">
        <v>194</v>
      </c>
      <c r="H60" s="79" t="s">
        <v>8</v>
      </c>
      <c r="I60" s="35" t="s">
        <v>186</v>
      </c>
      <c r="J60" s="85" t="s">
        <v>147</v>
      </c>
      <c r="K60" s="129">
        <v>18900</v>
      </c>
      <c r="L60" s="86"/>
      <c r="M60" s="87">
        <v>900</v>
      </c>
      <c r="N60" s="320"/>
      <c r="O60" s="260"/>
      <c r="P60" s="32">
        <f>P59*40</f>
        <v>756000</v>
      </c>
      <c r="Q60" s="32">
        <f t="shared" ref="Q60" si="9">Q59*40</f>
        <v>36000</v>
      </c>
      <c r="R60" s="32">
        <f t="shared" ref="R60" si="10">R59*40</f>
        <v>792000</v>
      </c>
      <c r="V60" s="49"/>
    </row>
    <row r="61" spans="2:22" s="32" customFormat="1" ht="16.5" customHeight="1">
      <c r="B61" s="205">
        <v>59</v>
      </c>
      <c r="C61" s="205">
        <v>19</v>
      </c>
      <c r="D61" s="265">
        <v>4</v>
      </c>
      <c r="E61" s="266">
        <v>3</v>
      </c>
      <c r="F61" s="267">
        <v>13</v>
      </c>
      <c r="G61" s="51" t="s">
        <v>64</v>
      </c>
      <c r="H61" s="79" t="s">
        <v>8</v>
      </c>
      <c r="I61" s="35" t="s">
        <v>186</v>
      </c>
      <c r="J61" s="51" t="s">
        <v>209</v>
      </c>
      <c r="K61" s="128">
        <v>25200</v>
      </c>
      <c r="L61" s="52"/>
      <c r="M61" s="53">
        <v>1200</v>
      </c>
      <c r="N61" s="320"/>
      <c r="O61" s="260"/>
      <c r="V61" s="49"/>
    </row>
    <row r="62" spans="2:22" s="32" customFormat="1" ht="16.5" customHeight="1">
      <c r="B62" s="205">
        <v>60</v>
      </c>
      <c r="C62" s="205">
        <v>20</v>
      </c>
      <c r="D62" s="265">
        <v>4</v>
      </c>
      <c r="E62" s="266">
        <v>5</v>
      </c>
      <c r="F62" s="267">
        <v>15</v>
      </c>
      <c r="G62" s="51" t="s">
        <v>95</v>
      </c>
      <c r="H62" s="79" t="s">
        <v>8</v>
      </c>
      <c r="I62" s="35" t="s">
        <v>186</v>
      </c>
      <c r="J62" s="51" t="s">
        <v>209</v>
      </c>
      <c r="K62" s="128">
        <v>25200</v>
      </c>
      <c r="L62" s="52"/>
      <c r="M62" s="53">
        <v>1200</v>
      </c>
      <c r="N62" s="320"/>
      <c r="O62" s="260"/>
      <c r="V62" s="49"/>
    </row>
    <row r="63" spans="2:22" s="32" customFormat="1" ht="16.5" customHeight="1">
      <c r="B63" s="205">
        <v>61</v>
      </c>
      <c r="C63" s="205">
        <v>21</v>
      </c>
      <c r="D63" s="265">
        <v>1</v>
      </c>
      <c r="E63" s="266">
        <v>3</v>
      </c>
      <c r="F63" s="267">
        <v>6</v>
      </c>
      <c r="G63" s="51" t="s">
        <v>195</v>
      </c>
      <c r="H63" s="79" t="s">
        <v>8</v>
      </c>
      <c r="I63" s="35" t="s">
        <v>196</v>
      </c>
      <c r="J63" s="85" t="s">
        <v>147</v>
      </c>
      <c r="K63" s="129">
        <v>18900</v>
      </c>
      <c r="L63" s="86"/>
      <c r="M63" s="87">
        <v>900</v>
      </c>
      <c r="N63" s="320"/>
      <c r="O63" s="260"/>
      <c r="V63" s="49"/>
    </row>
    <row r="64" spans="2:22" s="32" customFormat="1" ht="16.5" customHeight="1">
      <c r="B64" s="205">
        <v>62</v>
      </c>
      <c r="C64" s="205">
        <v>22</v>
      </c>
      <c r="D64" s="265">
        <v>1</v>
      </c>
      <c r="E64" s="266">
        <v>8</v>
      </c>
      <c r="F64" s="267">
        <v>10</v>
      </c>
      <c r="G64" s="51" t="s">
        <v>197</v>
      </c>
      <c r="H64" s="79" t="s">
        <v>8</v>
      </c>
      <c r="I64" s="35" t="s">
        <v>196</v>
      </c>
      <c r="J64" s="51" t="s">
        <v>209</v>
      </c>
      <c r="K64" s="128">
        <v>25200</v>
      </c>
      <c r="L64" s="52"/>
      <c r="M64" s="53">
        <v>1200</v>
      </c>
      <c r="N64" s="320"/>
      <c r="O64" s="260"/>
      <c r="P64" s="32">
        <v>25200</v>
      </c>
      <c r="Q64" s="32">
        <v>1200</v>
      </c>
      <c r="R64" s="32">
        <f>SUM(P64:Q64)</f>
        <v>26400</v>
      </c>
      <c r="V64" s="49"/>
    </row>
    <row r="65" spans="2:22" s="32" customFormat="1" ht="16.5" customHeight="1">
      <c r="B65" s="205">
        <v>63</v>
      </c>
      <c r="C65" s="205">
        <v>23</v>
      </c>
      <c r="D65" s="265">
        <v>2</v>
      </c>
      <c r="E65" s="266">
        <v>1</v>
      </c>
      <c r="F65" s="267">
        <v>12</v>
      </c>
      <c r="G65" s="51" t="s">
        <v>28</v>
      </c>
      <c r="H65" s="79" t="s">
        <v>8</v>
      </c>
      <c r="I65" s="35" t="s">
        <v>196</v>
      </c>
      <c r="J65" s="51" t="s">
        <v>209</v>
      </c>
      <c r="K65" s="128">
        <v>25200</v>
      </c>
      <c r="L65" s="52"/>
      <c r="M65" s="53">
        <v>1200</v>
      </c>
      <c r="N65" s="320"/>
      <c r="O65" s="260"/>
      <c r="P65" s="32">
        <f>P64*40</f>
        <v>1008000</v>
      </c>
      <c r="Q65" s="32">
        <f t="shared" ref="Q65" si="11">Q64*40</f>
        <v>48000</v>
      </c>
      <c r="R65" s="32">
        <f t="shared" ref="R65" si="12">R64*40</f>
        <v>1056000</v>
      </c>
      <c r="V65" s="49"/>
    </row>
    <row r="66" spans="2:22" s="32" customFormat="1" ht="16.5" customHeight="1">
      <c r="B66" s="205">
        <v>64</v>
      </c>
      <c r="C66" s="205">
        <v>24</v>
      </c>
      <c r="D66" s="265">
        <v>2</v>
      </c>
      <c r="E66" s="266">
        <v>7</v>
      </c>
      <c r="F66" s="267">
        <v>20</v>
      </c>
      <c r="G66" s="51" t="s">
        <v>26</v>
      </c>
      <c r="H66" s="79" t="s">
        <v>8</v>
      </c>
      <c r="I66" s="35" t="s">
        <v>196</v>
      </c>
      <c r="J66" s="51" t="s">
        <v>209</v>
      </c>
      <c r="K66" s="128">
        <v>25200</v>
      </c>
      <c r="L66" s="52"/>
      <c r="M66" s="53">
        <v>1200</v>
      </c>
      <c r="N66" s="320"/>
      <c r="O66" s="260"/>
      <c r="V66" s="49"/>
    </row>
    <row r="67" spans="2:22" s="32" customFormat="1" ht="16.5" customHeight="1">
      <c r="B67" s="205">
        <v>65</v>
      </c>
      <c r="C67" s="205">
        <v>25</v>
      </c>
      <c r="D67" s="265">
        <v>2</v>
      </c>
      <c r="E67" s="266">
        <v>7</v>
      </c>
      <c r="F67" s="267">
        <v>21</v>
      </c>
      <c r="G67" s="51" t="s">
        <v>27</v>
      </c>
      <c r="H67" s="79" t="s">
        <v>8</v>
      </c>
      <c r="I67" s="35" t="s">
        <v>196</v>
      </c>
      <c r="J67" s="51" t="s">
        <v>209</v>
      </c>
      <c r="K67" s="128">
        <v>25200</v>
      </c>
      <c r="L67" s="52"/>
      <c r="M67" s="53">
        <v>1200</v>
      </c>
      <c r="N67" s="320"/>
      <c r="O67" s="260"/>
      <c r="V67" s="49"/>
    </row>
    <row r="68" spans="2:22" s="32" customFormat="1" ht="16.5" customHeight="1">
      <c r="B68" s="205">
        <v>66</v>
      </c>
      <c r="C68" s="205">
        <v>26</v>
      </c>
      <c r="D68" s="265">
        <v>3</v>
      </c>
      <c r="E68" s="266">
        <v>3</v>
      </c>
      <c r="F68" s="267">
        <v>13</v>
      </c>
      <c r="G68" s="51" t="s">
        <v>198</v>
      </c>
      <c r="H68" s="79" t="s">
        <v>8</v>
      </c>
      <c r="I68" s="35" t="s">
        <v>196</v>
      </c>
      <c r="J68" s="51" t="s">
        <v>209</v>
      </c>
      <c r="K68" s="128">
        <v>25200</v>
      </c>
      <c r="L68" s="52"/>
      <c r="M68" s="53">
        <v>1200</v>
      </c>
      <c r="N68" s="320"/>
      <c r="O68" s="260"/>
      <c r="T68" s="65">
        <f>SUM(P56,P60,P65)</f>
        <v>2734200</v>
      </c>
      <c r="U68" s="65">
        <f>SUM(Q56,Q60,Q65)</f>
        <v>130200</v>
      </c>
      <c r="V68" s="65">
        <f>SUM(R56,R60,R65)</f>
        <v>2864400</v>
      </c>
    </row>
    <row r="69" spans="2:22" s="32" customFormat="1" ht="16.5" customHeight="1">
      <c r="B69" s="205">
        <v>67</v>
      </c>
      <c r="C69" s="205">
        <v>27</v>
      </c>
      <c r="D69" s="265">
        <v>3</v>
      </c>
      <c r="E69" s="266">
        <v>5</v>
      </c>
      <c r="F69" s="267">
        <v>16</v>
      </c>
      <c r="G69" s="51" t="s">
        <v>199</v>
      </c>
      <c r="H69" s="79" t="s">
        <v>8</v>
      </c>
      <c r="I69" s="35" t="s">
        <v>196</v>
      </c>
      <c r="J69" s="51" t="s">
        <v>209</v>
      </c>
      <c r="K69" s="128">
        <v>25200</v>
      </c>
      <c r="L69" s="52"/>
      <c r="M69" s="53">
        <v>1200</v>
      </c>
      <c r="N69" s="320"/>
      <c r="O69" s="260"/>
      <c r="V69" s="49"/>
    </row>
    <row r="70" spans="2:22" s="32" customFormat="1" ht="16.5" customHeight="1">
      <c r="B70" s="205">
        <v>68</v>
      </c>
      <c r="C70" s="205">
        <v>28</v>
      </c>
      <c r="D70" s="265">
        <v>3</v>
      </c>
      <c r="E70" s="266">
        <v>6</v>
      </c>
      <c r="F70" s="267">
        <v>11</v>
      </c>
      <c r="G70" s="51" t="s">
        <v>33</v>
      </c>
      <c r="H70" s="79" t="s">
        <v>8</v>
      </c>
      <c r="I70" s="35" t="s">
        <v>196</v>
      </c>
      <c r="J70" s="51" t="s">
        <v>209</v>
      </c>
      <c r="K70" s="128">
        <v>25200</v>
      </c>
      <c r="L70" s="52"/>
      <c r="M70" s="53">
        <v>1200</v>
      </c>
      <c r="N70" s="320"/>
      <c r="O70" s="260"/>
      <c r="V70" s="49"/>
    </row>
    <row r="71" spans="2:22" s="32" customFormat="1" ht="16.5" customHeight="1">
      <c r="B71" s="205">
        <v>69</v>
      </c>
      <c r="C71" s="205">
        <v>29</v>
      </c>
      <c r="D71" s="265">
        <v>3</v>
      </c>
      <c r="E71" s="266">
        <v>7</v>
      </c>
      <c r="F71" s="267">
        <v>22</v>
      </c>
      <c r="G71" s="51" t="s">
        <v>71</v>
      </c>
      <c r="H71" s="79" t="s">
        <v>8</v>
      </c>
      <c r="I71" s="35" t="s">
        <v>196</v>
      </c>
      <c r="J71" s="51" t="s">
        <v>209</v>
      </c>
      <c r="K71" s="128">
        <v>25200</v>
      </c>
      <c r="L71" s="52"/>
      <c r="M71" s="53">
        <v>1200</v>
      </c>
      <c r="N71" s="320"/>
      <c r="O71" s="260"/>
      <c r="V71" s="49"/>
    </row>
    <row r="72" spans="2:22" s="32" customFormat="1" ht="16.5" customHeight="1">
      <c r="B72" s="205">
        <v>70</v>
      </c>
      <c r="C72" s="205">
        <v>30</v>
      </c>
      <c r="D72" s="265">
        <v>3</v>
      </c>
      <c r="E72" s="266">
        <v>9</v>
      </c>
      <c r="F72" s="267">
        <v>8</v>
      </c>
      <c r="G72" s="51" t="s">
        <v>13</v>
      </c>
      <c r="H72" s="79" t="s">
        <v>8</v>
      </c>
      <c r="I72" s="35" t="s">
        <v>196</v>
      </c>
      <c r="J72" s="51" t="s">
        <v>209</v>
      </c>
      <c r="K72" s="128">
        <v>25200</v>
      </c>
      <c r="L72" s="52"/>
      <c r="M72" s="53">
        <v>1200</v>
      </c>
      <c r="N72" s="320"/>
      <c r="O72" s="260"/>
      <c r="V72" s="49"/>
    </row>
    <row r="73" spans="2:22" s="32" customFormat="1" ht="16.5" customHeight="1">
      <c r="B73" s="205">
        <v>71</v>
      </c>
      <c r="C73" s="205">
        <v>31</v>
      </c>
      <c r="D73" s="265">
        <v>4</v>
      </c>
      <c r="E73" s="266">
        <v>3</v>
      </c>
      <c r="F73" s="267">
        <v>2</v>
      </c>
      <c r="G73" s="51" t="s">
        <v>200</v>
      </c>
      <c r="H73" s="79" t="s">
        <v>8</v>
      </c>
      <c r="I73" s="35" t="s">
        <v>196</v>
      </c>
      <c r="J73" s="51" t="s">
        <v>209</v>
      </c>
      <c r="K73" s="128">
        <v>25200</v>
      </c>
      <c r="L73" s="52"/>
      <c r="M73" s="53">
        <v>1200</v>
      </c>
      <c r="N73" s="320"/>
      <c r="O73" s="260"/>
      <c r="V73" s="49"/>
    </row>
    <row r="74" spans="2:22" s="32" customFormat="1" ht="16.5" customHeight="1">
      <c r="B74" s="205">
        <v>72</v>
      </c>
      <c r="C74" s="205">
        <v>32</v>
      </c>
      <c r="D74" s="265">
        <v>4</v>
      </c>
      <c r="E74" s="266">
        <v>8</v>
      </c>
      <c r="F74" s="267">
        <v>16</v>
      </c>
      <c r="G74" s="51" t="s">
        <v>201</v>
      </c>
      <c r="H74" s="79" t="s">
        <v>8</v>
      </c>
      <c r="I74" s="35" t="s">
        <v>196</v>
      </c>
      <c r="J74" s="85" t="s">
        <v>147</v>
      </c>
      <c r="K74" s="129">
        <v>18900</v>
      </c>
      <c r="L74" s="86"/>
      <c r="M74" s="87">
        <v>900</v>
      </c>
      <c r="N74" s="320"/>
      <c r="O74" s="260"/>
      <c r="V74" s="49"/>
    </row>
    <row r="75" spans="2:22" s="32" customFormat="1" ht="16.5" customHeight="1">
      <c r="B75" s="205">
        <v>73</v>
      </c>
      <c r="C75" s="205">
        <v>33</v>
      </c>
      <c r="D75" s="265">
        <v>5</v>
      </c>
      <c r="E75" s="266">
        <v>2</v>
      </c>
      <c r="F75" s="267">
        <v>3</v>
      </c>
      <c r="G75" s="51" t="s">
        <v>202</v>
      </c>
      <c r="H75" s="79" t="s">
        <v>8</v>
      </c>
      <c r="I75" s="35" t="s">
        <v>196</v>
      </c>
      <c r="J75" s="51" t="s">
        <v>209</v>
      </c>
      <c r="K75" s="128">
        <v>25200</v>
      </c>
      <c r="L75" s="52"/>
      <c r="M75" s="53">
        <v>1200</v>
      </c>
      <c r="N75" s="320"/>
      <c r="O75" s="260"/>
      <c r="V75" s="49"/>
    </row>
    <row r="76" spans="2:22" s="32" customFormat="1" ht="16.5" customHeight="1">
      <c r="B76" s="205">
        <v>74</v>
      </c>
      <c r="C76" s="205">
        <v>34</v>
      </c>
      <c r="D76" s="265">
        <v>5</v>
      </c>
      <c r="E76" s="266">
        <v>2</v>
      </c>
      <c r="F76" s="267">
        <v>4</v>
      </c>
      <c r="G76" s="51" t="s">
        <v>203</v>
      </c>
      <c r="H76" s="79" t="s">
        <v>8</v>
      </c>
      <c r="I76" s="35" t="s">
        <v>196</v>
      </c>
      <c r="J76" s="85" t="s">
        <v>147</v>
      </c>
      <c r="K76" s="129">
        <v>18900</v>
      </c>
      <c r="L76" s="86"/>
      <c r="M76" s="87">
        <v>900</v>
      </c>
      <c r="N76" s="320"/>
      <c r="O76" s="260"/>
      <c r="V76" s="49"/>
    </row>
    <row r="77" spans="2:22" s="32" customFormat="1" ht="16.5" customHeight="1">
      <c r="B77" s="205">
        <v>75</v>
      </c>
      <c r="C77" s="205">
        <v>35</v>
      </c>
      <c r="D77" s="265">
        <v>5</v>
      </c>
      <c r="E77" s="266">
        <v>5</v>
      </c>
      <c r="F77" s="267">
        <v>13</v>
      </c>
      <c r="G77" s="51" t="s">
        <v>204</v>
      </c>
      <c r="H77" s="79" t="s">
        <v>8</v>
      </c>
      <c r="I77" s="35" t="s">
        <v>196</v>
      </c>
      <c r="J77" s="51" t="s">
        <v>209</v>
      </c>
      <c r="K77" s="128">
        <v>25200</v>
      </c>
      <c r="L77" s="52"/>
      <c r="M77" s="53">
        <v>1200</v>
      </c>
      <c r="N77" s="320"/>
      <c r="O77" s="260"/>
      <c r="V77" s="49"/>
    </row>
    <row r="78" spans="2:22" s="32" customFormat="1" ht="16.5" customHeight="1">
      <c r="B78" s="205">
        <v>76</v>
      </c>
      <c r="C78" s="205">
        <v>36</v>
      </c>
      <c r="D78" s="265">
        <v>6</v>
      </c>
      <c r="E78" s="266">
        <v>2</v>
      </c>
      <c r="F78" s="267">
        <v>16</v>
      </c>
      <c r="G78" s="51" t="s">
        <v>14</v>
      </c>
      <c r="H78" s="79" t="s">
        <v>8</v>
      </c>
      <c r="I78" s="35" t="s">
        <v>196</v>
      </c>
      <c r="J78" s="51" t="s">
        <v>209</v>
      </c>
      <c r="K78" s="128">
        <v>25200</v>
      </c>
      <c r="L78" s="52"/>
      <c r="M78" s="53">
        <v>1200</v>
      </c>
      <c r="N78" s="320"/>
      <c r="O78" s="260"/>
      <c r="V78" s="49"/>
    </row>
    <row r="79" spans="2:22" s="32" customFormat="1" ht="16.5" customHeight="1">
      <c r="B79" s="205">
        <v>77</v>
      </c>
      <c r="C79" s="205">
        <v>37</v>
      </c>
      <c r="D79" s="265">
        <v>6</v>
      </c>
      <c r="E79" s="266">
        <v>6</v>
      </c>
      <c r="F79" s="267">
        <v>2</v>
      </c>
      <c r="G79" s="51" t="s">
        <v>205</v>
      </c>
      <c r="H79" s="79" t="s">
        <v>8</v>
      </c>
      <c r="I79" s="35" t="s">
        <v>196</v>
      </c>
      <c r="J79" s="51" t="s">
        <v>209</v>
      </c>
      <c r="K79" s="128">
        <v>25200</v>
      </c>
      <c r="L79" s="52"/>
      <c r="M79" s="53">
        <v>1200</v>
      </c>
      <c r="N79" s="320"/>
      <c r="O79" s="260"/>
      <c r="V79" s="49"/>
    </row>
    <row r="80" spans="2:22" s="32" customFormat="1" ht="16.5" customHeight="1">
      <c r="B80" s="205">
        <v>78</v>
      </c>
      <c r="C80" s="205">
        <v>38</v>
      </c>
      <c r="D80" s="265">
        <v>6</v>
      </c>
      <c r="E80" s="266">
        <v>6</v>
      </c>
      <c r="F80" s="267">
        <v>5</v>
      </c>
      <c r="G80" s="51" t="s">
        <v>206</v>
      </c>
      <c r="H80" s="79" t="s">
        <v>8</v>
      </c>
      <c r="I80" s="35" t="s">
        <v>196</v>
      </c>
      <c r="J80" s="51" t="s">
        <v>209</v>
      </c>
      <c r="K80" s="128">
        <v>25200</v>
      </c>
      <c r="L80" s="52"/>
      <c r="M80" s="53">
        <v>1200</v>
      </c>
      <c r="N80" s="320"/>
      <c r="O80" s="260"/>
      <c r="V80" s="49"/>
    </row>
    <row r="81" spans="2:22" s="32" customFormat="1" ht="16.5" customHeight="1">
      <c r="B81" s="205">
        <v>79</v>
      </c>
      <c r="C81" s="205">
        <v>39</v>
      </c>
      <c r="D81" s="265">
        <v>6</v>
      </c>
      <c r="E81" s="266">
        <v>6</v>
      </c>
      <c r="F81" s="267">
        <v>24</v>
      </c>
      <c r="G81" s="51" t="s">
        <v>207</v>
      </c>
      <c r="H81" s="79" t="s">
        <v>8</v>
      </c>
      <c r="I81" s="35" t="s">
        <v>196</v>
      </c>
      <c r="J81" s="51" t="s">
        <v>209</v>
      </c>
      <c r="K81" s="128">
        <v>25200</v>
      </c>
      <c r="L81" s="52"/>
      <c r="M81" s="53">
        <v>1200</v>
      </c>
      <c r="N81" s="320"/>
      <c r="O81" s="260"/>
      <c r="V81" s="49"/>
    </row>
    <row r="82" spans="2:22" s="32" customFormat="1" ht="16.5" customHeight="1">
      <c r="B82" s="205">
        <v>80</v>
      </c>
      <c r="C82" s="205">
        <v>40</v>
      </c>
      <c r="D82" s="265">
        <v>6</v>
      </c>
      <c r="E82" s="266">
        <v>7</v>
      </c>
      <c r="F82" s="267">
        <v>3</v>
      </c>
      <c r="G82" s="51" t="s">
        <v>208</v>
      </c>
      <c r="H82" s="79" t="s">
        <v>8</v>
      </c>
      <c r="I82" s="35" t="s">
        <v>196</v>
      </c>
      <c r="J82" s="94" t="s">
        <v>209</v>
      </c>
      <c r="K82" s="128">
        <v>25200</v>
      </c>
      <c r="L82" s="52"/>
      <c r="M82" s="53">
        <v>1200</v>
      </c>
      <c r="N82" s="320"/>
      <c r="O82" s="260"/>
      <c r="V82" s="49"/>
    </row>
    <row r="83" spans="2:22" s="32" customFormat="1" ht="16.5" customHeight="1">
      <c r="B83" s="205">
        <v>81</v>
      </c>
      <c r="C83" s="293">
        <v>1</v>
      </c>
      <c r="D83" s="271">
        <v>1</v>
      </c>
      <c r="E83" s="272">
        <v>2</v>
      </c>
      <c r="F83" s="273">
        <v>13</v>
      </c>
      <c r="G83" s="42" t="s">
        <v>210</v>
      </c>
      <c r="H83" s="81" t="s">
        <v>8</v>
      </c>
      <c r="I83" s="74" t="s">
        <v>212</v>
      </c>
      <c r="J83" s="42" t="s">
        <v>209</v>
      </c>
      <c r="K83" s="43">
        <v>25200</v>
      </c>
      <c r="L83" s="43"/>
      <c r="M83" s="82">
        <v>1200</v>
      </c>
      <c r="N83" s="319">
        <f>SUM(K83:L108)</f>
        <v>585900</v>
      </c>
      <c r="O83" s="260"/>
      <c r="P83" s="125"/>
      <c r="V83" s="49"/>
    </row>
    <row r="84" spans="2:22" s="32" customFormat="1" ht="16.5" customHeight="1">
      <c r="B84" s="205">
        <v>82</v>
      </c>
      <c r="C84" s="205">
        <v>2</v>
      </c>
      <c r="D84" s="274">
        <v>1</v>
      </c>
      <c r="E84" s="275">
        <v>5</v>
      </c>
      <c r="F84" s="276">
        <v>13</v>
      </c>
      <c r="G84" s="51" t="s">
        <v>211</v>
      </c>
      <c r="H84" s="79" t="s">
        <v>8</v>
      </c>
      <c r="I84" s="35" t="s">
        <v>212</v>
      </c>
      <c r="J84" s="85" t="s">
        <v>147</v>
      </c>
      <c r="K84" s="86">
        <v>18900</v>
      </c>
      <c r="L84" s="86"/>
      <c r="M84" s="87">
        <v>900</v>
      </c>
      <c r="N84" s="320"/>
      <c r="O84" s="260"/>
      <c r="P84" s="125">
        <f>SUM(K83:L108)</f>
        <v>585900</v>
      </c>
      <c r="V84" s="49"/>
    </row>
    <row r="85" spans="2:22" s="32" customFormat="1" ht="16.5" customHeight="1">
      <c r="B85" s="205">
        <v>83</v>
      </c>
      <c r="C85" s="205">
        <v>3</v>
      </c>
      <c r="D85" s="274">
        <v>1</v>
      </c>
      <c r="E85" s="275">
        <v>6</v>
      </c>
      <c r="F85" s="276">
        <v>1</v>
      </c>
      <c r="G85" s="51" t="s">
        <v>213</v>
      </c>
      <c r="H85" s="79" t="s">
        <v>8</v>
      </c>
      <c r="I85" s="35" t="s">
        <v>212</v>
      </c>
      <c r="J85" s="51" t="s">
        <v>209</v>
      </c>
      <c r="K85" s="52">
        <v>25200</v>
      </c>
      <c r="L85" s="52"/>
      <c r="M85" s="53">
        <v>1200</v>
      </c>
      <c r="N85" s="320"/>
      <c r="O85" s="260"/>
      <c r="P85" s="125">
        <f>SUM(M83:M108)</f>
        <v>27900</v>
      </c>
      <c r="V85" s="49"/>
    </row>
    <row r="86" spans="2:22" s="32" customFormat="1" ht="16.5" customHeight="1">
      <c r="B86" s="205">
        <v>84</v>
      </c>
      <c r="C86" s="205">
        <v>4</v>
      </c>
      <c r="D86" s="274">
        <v>1</v>
      </c>
      <c r="E86" s="275">
        <v>6</v>
      </c>
      <c r="F86" s="276">
        <v>11</v>
      </c>
      <c r="G86" s="51" t="s">
        <v>214</v>
      </c>
      <c r="H86" s="79" t="s">
        <v>8</v>
      </c>
      <c r="I86" s="35" t="s">
        <v>212</v>
      </c>
      <c r="J86" s="51" t="s">
        <v>209</v>
      </c>
      <c r="K86" s="52">
        <v>25200</v>
      </c>
      <c r="L86" s="52"/>
      <c r="M86" s="53">
        <v>1200</v>
      </c>
      <c r="N86" s="320"/>
      <c r="O86" s="260"/>
      <c r="P86" s="125">
        <f>SUM(P84:P85)</f>
        <v>613800</v>
      </c>
      <c r="V86" s="49"/>
    </row>
    <row r="87" spans="2:22" s="32" customFormat="1" ht="16.5" customHeight="1">
      <c r="B87" s="205">
        <v>85</v>
      </c>
      <c r="C87" s="205">
        <v>5</v>
      </c>
      <c r="D87" s="274">
        <v>1</v>
      </c>
      <c r="E87" s="275">
        <v>6</v>
      </c>
      <c r="F87" s="276">
        <v>12</v>
      </c>
      <c r="G87" s="51" t="s">
        <v>215</v>
      </c>
      <c r="H87" s="79" t="s">
        <v>8</v>
      </c>
      <c r="I87" s="35" t="s">
        <v>212</v>
      </c>
      <c r="J87" s="85" t="s">
        <v>147</v>
      </c>
      <c r="K87" s="86">
        <v>18900</v>
      </c>
      <c r="L87" s="86"/>
      <c r="M87" s="87">
        <v>900</v>
      </c>
      <c r="N87" s="320"/>
      <c r="O87" s="260"/>
      <c r="V87" s="49"/>
    </row>
    <row r="88" spans="2:22" s="32" customFormat="1" ht="16.5" customHeight="1">
      <c r="B88" s="205">
        <v>86</v>
      </c>
      <c r="C88" s="205">
        <v>6</v>
      </c>
      <c r="D88" s="274">
        <v>1</v>
      </c>
      <c r="E88" s="275">
        <v>7</v>
      </c>
      <c r="F88" s="276">
        <v>11</v>
      </c>
      <c r="G88" s="51" t="s">
        <v>165</v>
      </c>
      <c r="H88" s="79" t="s">
        <v>8</v>
      </c>
      <c r="I88" s="35" t="s">
        <v>212</v>
      </c>
      <c r="J88" s="85" t="s">
        <v>147</v>
      </c>
      <c r="K88" s="86">
        <v>18900</v>
      </c>
      <c r="L88" s="86"/>
      <c r="M88" s="87">
        <v>900</v>
      </c>
      <c r="N88" s="320"/>
      <c r="O88" s="260"/>
      <c r="P88" s="32">
        <v>25200</v>
      </c>
      <c r="Q88" s="32">
        <v>1200</v>
      </c>
      <c r="R88" s="32">
        <f>SUM(P88:Q88)</f>
        <v>26400</v>
      </c>
      <c r="V88" s="49"/>
    </row>
    <row r="89" spans="2:22" s="32" customFormat="1" ht="16.5" customHeight="1">
      <c r="B89" s="205">
        <v>87</v>
      </c>
      <c r="C89" s="205">
        <v>7</v>
      </c>
      <c r="D89" s="274">
        <v>1</v>
      </c>
      <c r="E89" s="275">
        <v>8</v>
      </c>
      <c r="F89" s="276">
        <v>4</v>
      </c>
      <c r="G89" s="51" t="s">
        <v>216</v>
      </c>
      <c r="H89" s="79" t="s">
        <v>8</v>
      </c>
      <c r="I89" s="35" t="s">
        <v>212</v>
      </c>
      <c r="J89" s="85" t="s">
        <v>147</v>
      </c>
      <c r="K89" s="86">
        <v>18900</v>
      </c>
      <c r="L89" s="86"/>
      <c r="M89" s="87">
        <v>900</v>
      </c>
      <c r="N89" s="320"/>
      <c r="O89" s="260"/>
      <c r="P89" s="32">
        <f>P88*26</f>
        <v>655200</v>
      </c>
      <c r="Q89" s="32">
        <f t="shared" ref="Q89:R89" si="13">Q88*26</f>
        <v>31200</v>
      </c>
      <c r="R89" s="32">
        <f t="shared" si="13"/>
        <v>686400</v>
      </c>
      <c r="V89" s="49"/>
    </row>
    <row r="90" spans="2:22" s="32" customFormat="1" ht="16.5" customHeight="1">
      <c r="B90" s="205">
        <v>88</v>
      </c>
      <c r="C90" s="205">
        <v>8</v>
      </c>
      <c r="D90" s="274">
        <v>1</v>
      </c>
      <c r="E90" s="275">
        <v>9</v>
      </c>
      <c r="F90" s="276">
        <v>19</v>
      </c>
      <c r="G90" s="51" t="s">
        <v>217</v>
      </c>
      <c r="H90" s="79" t="s">
        <v>8</v>
      </c>
      <c r="I90" s="35" t="s">
        <v>212</v>
      </c>
      <c r="J90" s="51" t="s">
        <v>209</v>
      </c>
      <c r="K90" s="52">
        <v>25200</v>
      </c>
      <c r="L90" s="52"/>
      <c r="M90" s="53">
        <v>1200</v>
      </c>
      <c r="N90" s="320"/>
      <c r="O90" s="260"/>
      <c r="P90" s="32">
        <v>-69300</v>
      </c>
      <c r="Q90" s="32">
        <v>-3300</v>
      </c>
      <c r="R90" s="32">
        <v>-72600</v>
      </c>
      <c r="V90" s="49"/>
    </row>
    <row r="91" spans="2:22" s="32" customFormat="1" ht="16.5" customHeight="1">
      <c r="B91" s="205">
        <v>89</v>
      </c>
      <c r="C91" s="205">
        <v>9</v>
      </c>
      <c r="D91" s="274">
        <v>1</v>
      </c>
      <c r="E91" s="275">
        <v>10</v>
      </c>
      <c r="F91" s="276">
        <v>5</v>
      </c>
      <c r="G91" s="51" t="s">
        <v>218</v>
      </c>
      <c r="H91" s="79" t="s">
        <v>8</v>
      </c>
      <c r="I91" s="35" t="s">
        <v>212</v>
      </c>
      <c r="J91" s="85" t="s">
        <v>147</v>
      </c>
      <c r="K91" s="86">
        <v>18900</v>
      </c>
      <c r="L91" s="86"/>
      <c r="M91" s="87">
        <v>900</v>
      </c>
      <c r="N91" s="320"/>
      <c r="O91" s="260"/>
      <c r="V91" s="49"/>
    </row>
    <row r="92" spans="2:22" s="32" customFormat="1" ht="16.5" customHeight="1">
      <c r="B92" s="205">
        <v>90</v>
      </c>
      <c r="C92" s="205">
        <v>10</v>
      </c>
      <c r="D92" s="274">
        <v>1</v>
      </c>
      <c r="E92" s="275">
        <v>10</v>
      </c>
      <c r="F92" s="276">
        <v>15</v>
      </c>
      <c r="G92" s="51" t="s">
        <v>219</v>
      </c>
      <c r="H92" s="79" t="s">
        <v>8</v>
      </c>
      <c r="I92" s="35" t="s">
        <v>212</v>
      </c>
      <c r="J92" s="85" t="s">
        <v>147</v>
      </c>
      <c r="K92" s="86">
        <v>18900</v>
      </c>
      <c r="L92" s="86"/>
      <c r="M92" s="87">
        <v>900</v>
      </c>
      <c r="N92" s="320"/>
      <c r="O92" s="260"/>
      <c r="P92" s="32">
        <f>SUM(P89:P90)</f>
        <v>585900</v>
      </c>
      <c r="Q92" s="32">
        <f t="shared" ref="Q92:R92" si="14">SUM(Q89:Q90)</f>
        <v>27900</v>
      </c>
      <c r="R92" s="32">
        <f t="shared" si="14"/>
        <v>613800</v>
      </c>
      <c r="V92" s="49"/>
    </row>
    <row r="93" spans="2:22" s="32" customFormat="1" ht="16.5" customHeight="1">
      <c r="B93" s="205">
        <v>91</v>
      </c>
      <c r="C93" s="205">
        <v>11</v>
      </c>
      <c r="D93" s="274">
        <v>1</v>
      </c>
      <c r="E93" s="275">
        <v>10</v>
      </c>
      <c r="F93" s="276">
        <v>16</v>
      </c>
      <c r="G93" s="51" t="s">
        <v>77</v>
      </c>
      <c r="H93" s="79" t="s">
        <v>8</v>
      </c>
      <c r="I93" s="35" t="s">
        <v>212</v>
      </c>
      <c r="J93" s="51" t="s">
        <v>234</v>
      </c>
      <c r="K93" s="52">
        <v>12600</v>
      </c>
      <c r="L93" s="52"/>
      <c r="M93" s="53">
        <v>600</v>
      </c>
      <c r="N93" s="320"/>
      <c r="O93" s="260"/>
      <c r="V93" s="49"/>
    </row>
    <row r="94" spans="2:22" s="32" customFormat="1" ht="16.5" customHeight="1">
      <c r="B94" s="205">
        <v>92</v>
      </c>
      <c r="C94" s="205">
        <v>12</v>
      </c>
      <c r="D94" s="274">
        <v>1</v>
      </c>
      <c r="E94" s="275">
        <v>11</v>
      </c>
      <c r="F94" s="276">
        <v>5</v>
      </c>
      <c r="G94" s="51" t="s">
        <v>220</v>
      </c>
      <c r="H94" s="79" t="s">
        <v>8</v>
      </c>
      <c r="I94" s="35" t="s">
        <v>212</v>
      </c>
      <c r="J94" s="51" t="s">
        <v>234</v>
      </c>
      <c r="K94" s="52">
        <v>12600</v>
      </c>
      <c r="L94" s="52"/>
      <c r="M94" s="53">
        <v>600</v>
      </c>
      <c r="N94" s="320"/>
      <c r="O94" s="260"/>
      <c r="V94" s="49"/>
    </row>
    <row r="95" spans="2:22" s="32" customFormat="1" ht="16.5" customHeight="1">
      <c r="B95" s="205">
        <v>93</v>
      </c>
      <c r="C95" s="205">
        <v>13</v>
      </c>
      <c r="D95" s="274">
        <v>1</v>
      </c>
      <c r="E95" s="275">
        <v>11</v>
      </c>
      <c r="F95" s="276">
        <v>6</v>
      </c>
      <c r="G95" s="51" t="s">
        <v>221</v>
      </c>
      <c r="H95" s="79" t="s">
        <v>8</v>
      </c>
      <c r="I95" s="35" t="s">
        <v>212</v>
      </c>
      <c r="J95" s="51" t="s">
        <v>209</v>
      </c>
      <c r="K95" s="52">
        <v>25200</v>
      </c>
      <c r="L95" s="52"/>
      <c r="M95" s="53">
        <v>1200</v>
      </c>
      <c r="N95" s="320"/>
      <c r="O95" s="260"/>
      <c r="P95" s="32">
        <v>18900</v>
      </c>
      <c r="Q95" s="32">
        <v>900</v>
      </c>
      <c r="R95" s="32">
        <v>19800</v>
      </c>
      <c r="V95" s="49"/>
    </row>
    <row r="96" spans="2:22" s="32" customFormat="1" ht="16.5" customHeight="1">
      <c r="B96" s="205">
        <v>94</v>
      </c>
      <c r="C96" s="205">
        <v>14</v>
      </c>
      <c r="D96" s="274">
        <v>1</v>
      </c>
      <c r="E96" s="275">
        <v>11</v>
      </c>
      <c r="F96" s="276">
        <v>14</v>
      </c>
      <c r="G96" s="51" t="s">
        <v>222</v>
      </c>
      <c r="H96" s="79" t="s">
        <v>8</v>
      </c>
      <c r="I96" s="35" t="s">
        <v>212</v>
      </c>
      <c r="J96" s="51" t="s">
        <v>209</v>
      </c>
      <c r="K96" s="52">
        <v>25200</v>
      </c>
      <c r="L96" s="52"/>
      <c r="M96" s="53">
        <v>1200</v>
      </c>
      <c r="N96" s="320"/>
      <c r="O96" s="260"/>
      <c r="P96" s="32">
        <f>P95*26</f>
        <v>491400</v>
      </c>
      <c r="Q96" s="32">
        <f t="shared" ref="Q96" si="15">Q95*26</f>
        <v>23400</v>
      </c>
      <c r="R96" s="32">
        <f t="shared" ref="R96" si="16">R95*26</f>
        <v>514800</v>
      </c>
      <c r="V96" s="49"/>
    </row>
    <row r="97" spans="2:22" s="32" customFormat="1" ht="16.5" customHeight="1">
      <c r="B97" s="205">
        <v>95</v>
      </c>
      <c r="C97" s="205">
        <v>15</v>
      </c>
      <c r="D97" s="274">
        <v>1</v>
      </c>
      <c r="E97" s="275">
        <v>11</v>
      </c>
      <c r="F97" s="276">
        <v>19</v>
      </c>
      <c r="G97" s="51" t="s">
        <v>223</v>
      </c>
      <c r="H97" s="79" t="s">
        <v>8</v>
      </c>
      <c r="I97" s="35" t="s">
        <v>212</v>
      </c>
      <c r="J97" s="51" t="s">
        <v>209</v>
      </c>
      <c r="K97" s="52">
        <v>25200</v>
      </c>
      <c r="L97" s="52"/>
      <c r="M97" s="53">
        <v>1200</v>
      </c>
      <c r="N97" s="320"/>
      <c r="O97" s="260"/>
      <c r="P97" s="32">
        <v>25200</v>
      </c>
      <c r="Q97" s="32">
        <v>1200</v>
      </c>
      <c r="R97" s="32">
        <f>SUM(P97:Q97)</f>
        <v>26400</v>
      </c>
      <c r="V97" s="49"/>
    </row>
    <row r="98" spans="2:22" s="32" customFormat="1" ht="16.5" customHeight="1">
      <c r="B98" s="205">
        <v>96</v>
      </c>
      <c r="C98" s="205">
        <v>16</v>
      </c>
      <c r="D98" s="274">
        <v>2</v>
      </c>
      <c r="E98" s="275">
        <v>2</v>
      </c>
      <c r="F98" s="276">
        <v>14</v>
      </c>
      <c r="G98" s="51" t="s">
        <v>224</v>
      </c>
      <c r="H98" s="79" t="s">
        <v>8</v>
      </c>
      <c r="I98" s="35" t="s">
        <v>212</v>
      </c>
      <c r="J98" s="51" t="s">
        <v>209</v>
      </c>
      <c r="K98" s="52">
        <v>25200</v>
      </c>
      <c r="L98" s="52"/>
      <c r="M98" s="53">
        <v>1200</v>
      </c>
      <c r="N98" s="320"/>
      <c r="O98" s="260"/>
      <c r="P98" s="32">
        <f>P97*26</f>
        <v>655200</v>
      </c>
      <c r="Q98" s="32">
        <f t="shared" ref="Q98" si="17">Q97*26</f>
        <v>31200</v>
      </c>
      <c r="R98" s="32">
        <f t="shared" ref="R98" si="18">R97*26</f>
        <v>686400</v>
      </c>
      <c r="V98" s="49"/>
    </row>
    <row r="99" spans="2:22" s="32" customFormat="1" ht="16.5" customHeight="1">
      <c r="B99" s="205">
        <v>97</v>
      </c>
      <c r="C99" s="205">
        <v>17</v>
      </c>
      <c r="D99" s="274">
        <v>2</v>
      </c>
      <c r="E99" s="275">
        <v>2</v>
      </c>
      <c r="F99" s="276">
        <v>23</v>
      </c>
      <c r="G99" s="51" t="s">
        <v>225</v>
      </c>
      <c r="H99" s="79" t="s">
        <v>8</v>
      </c>
      <c r="I99" s="35" t="s">
        <v>212</v>
      </c>
      <c r="J99" s="51" t="s">
        <v>209</v>
      </c>
      <c r="K99" s="52">
        <v>25200</v>
      </c>
      <c r="L99" s="52"/>
      <c r="M99" s="53">
        <v>1200</v>
      </c>
      <c r="N99" s="320"/>
      <c r="O99" s="260"/>
      <c r="V99" s="49"/>
    </row>
    <row r="100" spans="2:22" s="32" customFormat="1" ht="16.5" customHeight="1">
      <c r="B100" s="205">
        <v>98</v>
      </c>
      <c r="C100" s="205">
        <v>18</v>
      </c>
      <c r="D100" s="274">
        <v>2</v>
      </c>
      <c r="E100" s="275">
        <v>5</v>
      </c>
      <c r="F100" s="276">
        <v>5</v>
      </c>
      <c r="G100" s="51" t="s">
        <v>226</v>
      </c>
      <c r="H100" s="79" t="s">
        <v>8</v>
      </c>
      <c r="I100" s="35" t="s">
        <v>212</v>
      </c>
      <c r="J100" s="51" t="s">
        <v>209</v>
      </c>
      <c r="K100" s="52">
        <v>25200</v>
      </c>
      <c r="L100" s="52"/>
      <c r="M100" s="53">
        <v>1200</v>
      </c>
      <c r="N100" s="320"/>
      <c r="O100" s="260"/>
      <c r="V100" s="49"/>
    </row>
    <row r="101" spans="2:22" s="32" customFormat="1" ht="16.5" customHeight="1">
      <c r="B101" s="205">
        <v>99</v>
      </c>
      <c r="C101" s="205">
        <v>19</v>
      </c>
      <c r="D101" s="274">
        <v>2</v>
      </c>
      <c r="E101" s="275">
        <v>8</v>
      </c>
      <c r="F101" s="276">
        <v>10</v>
      </c>
      <c r="G101" s="51" t="s">
        <v>88</v>
      </c>
      <c r="H101" s="79" t="s">
        <v>8</v>
      </c>
      <c r="I101" s="35" t="s">
        <v>212</v>
      </c>
      <c r="J101" s="51" t="s">
        <v>209</v>
      </c>
      <c r="K101" s="52">
        <v>25200</v>
      </c>
      <c r="L101" s="52"/>
      <c r="M101" s="53">
        <v>1200</v>
      </c>
      <c r="N101" s="320"/>
      <c r="O101" s="260"/>
      <c r="V101" s="49"/>
    </row>
    <row r="102" spans="2:22" s="32" customFormat="1" ht="16.5" customHeight="1">
      <c r="B102" s="205">
        <v>100</v>
      </c>
      <c r="C102" s="205">
        <v>20</v>
      </c>
      <c r="D102" s="274">
        <v>2</v>
      </c>
      <c r="E102" s="275">
        <v>10</v>
      </c>
      <c r="F102" s="276">
        <v>3</v>
      </c>
      <c r="G102" s="51" t="s">
        <v>227</v>
      </c>
      <c r="H102" s="79" t="s">
        <v>8</v>
      </c>
      <c r="I102" s="35" t="s">
        <v>212</v>
      </c>
      <c r="J102" s="85" t="s">
        <v>147</v>
      </c>
      <c r="K102" s="86">
        <v>18900</v>
      </c>
      <c r="L102" s="86"/>
      <c r="M102" s="87">
        <v>900</v>
      </c>
      <c r="N102" s="320"/>
      <c r="O102" s="260"/>
      <c r="V102" s="49"/>
    </row>
    <row r="103" spans="2:22" s="32" customFormat="1" ht="16.5" customHeight="1">
      <c r="B103" s="205">
        <v>101</v>
      </c>
      <c r="C103" s="205">
        <v>21</v>
      </c>
      <c r="D103" s="274">
        <v>2</v>
      </c>
      <c r="E103" s="275">
        <v>7</v>
      </c>
      <c r="F103" s="276">
        <v>4</v>
      </c>
      <c r="G103" s="51" t="s">
        <v>228</v>
      </c>
      <c r="H103" s="79" t="s">
        <v>8</v>
      </c>
      <c r="I103" s="35" t="s">
        <v>233</v>
      </c>
      <c r="J103" s="51" t="s">
        <v>209</v>
      </c>
      <c r="K103" s="52">
        <v>25200</v>
      </c>
      <c r="L103" s="52"/>
      <c r="M103" s="53">
        <v>1200</v>
      </c>
      <c r="N103" s="320"/>
      <c r="O103" s="260"/>
      <c r="V103" s="49"/>
    </row>
    <row r="104" spans="2:22" s="32" customFormat="1" ht="16.5" customHeight="1">
      <c r="B104" s="205">
        <v>102</v>
      </c>
      <c r="C104" s="205">
        <v>22</v>
      </c>
      <c r="D104" s="274">
        <v>3</v>
      </c>
      <c r="E104" s="275">
        <v>4</v>
      </c>
      <c r="F104" s="276">
        <v>4</v>
      </c>
      <c r="G104" s="51" t="s">
        <v>229</v>
      </c>
      <c r="H104" s="79" t="s">
        <v>8</v>
      </c>
      <c r="I104" s="35" t="s">
        <v>233</v>
      </c>
      <c r="J104" s="51" t="s">
        <v>209</v>
      </c>
      <c r="K104" s="52">
        <v>25200</v>
      </c>
      <c r="L104" s="52"/>
      <c r="M104" s="53">
        <v>1200</v>
      </c>
      <c r="N104" s="320"/>
      <c r="O104" s="260"/>
      <c r="V104" s="49"/>
    </row>
    <row r="105" spans="2:22" s="32" customFormat="1" ht="16.5" customHeight="1">
      <c r="B105" s="205">
        <v>103</v>
      </c>
      <c r="C105" s="205">
        <v>23</v>
      </c>
      <c r="D105" s="274">
        <v>3</v>
      </c>
      <c r="E105" s="275">
        <v>7</v>
      </c>
      <c r="F105" s="276">
        <v>8</v>
      </c>
      <c r="G105" s="51" t="s">
        <v>16</v>
      </c>
      <c r="H105" s="79" t="s">
        <v>8</v>
      </c>
      <c r="I105" s="35" t="s">
        <v>233</v>
      </c>
      <c r="J105" s="51" t="s">
        <v>209</v>
      </c>
      <c r="K105" s="52">
        <v>25200</v>
      </c>
      <c r="L105" s="52"/>
      <c r="M105" s="53">
        <v>1200</v>
      </c>
      <c r="N105" s="320"/>
      <c r="O105" s="260"/>
      <c r="T105" s="65">
        <f>SUM(P92,P96,P98)</f>
        <v>1732500</v>
      </c>
      <c r="U105" s="65">
        <f>SUM(Q92,Q96,Q98)</f>
        <v>82500</v>
      </c>
      <c r="V105" s="65">
        <f>SUM(R92,R96,R98)</f>
        <v>1815000</v>
      </c>
    </row>
    <row r="106" spans="2:22" s="32" customFormat="1" ht="16.5" customHeight="1">
      <c r="B106" s="205">
        <v>104</v>
      </c>
      <c r="C106" s="205">
        <v>24</v>
      </c>
      <c r="D106" s="274">
        <v>5</v>
      </c>
      <c r="E106" s="275">
        <v>4</v>
      </c>
      <c r="F106" s="276">
        <v>1</v>
      </c>
      <c r="G106" s="51" t="s">
        <v>230</v>
      </c>
      <c r="H106" s="79" t="s">
        <v>8</v>
      </c>
      <c r="I106" s="35" t="s">
        <v>233</v>
      </c>
      <c r="J106" s="51" t="s">
        <v>209</v>
      </c>
      <c r="K106" s="52">
        <v>25200</v>
      </c>
      <c r="L106" s="52"/>
      <c r="M106" s="53">
        <v>1200</v>
      </c>
      <c r="N106" s="320"/>
      <c r="O106" s="260"/>
      <c r="V106" s="49"/>
    </row>
    <row r="107" spans="2:22" s="32" customFormat="1" ht="16.5" customHeight="1">
      <c r="B107" s="205">
        <v>105</v>
      </c>
      <c r="C107" s="205">
        <v>25</v>
      </c>
      <c r="D107" s="274">
        <v>5</v>
      </c>
      <c r="E107" s="275">
        <v>4</v>
      </c>
      <c r="F107" s="276">
        <v>14</v>
      </c>
      <c r="G107" s="51" t="s">
        <v>231</v>
      </c>
      <c r="H107" s="79" t="s">
        <v>8</v>
      </c>
      <c r="I107" s="35" t="s">
        <v>233</v>
      </c>
      <c r="J107" s="51" t="s">
        <v>209</v>
      </c>
      <c r="K107" s="52">
        <v>25200</v>
      </c>
      <c r="L107" s="52"/>
      <c r="M107" s="53">
        <v>1200</v>
      </c>
      <c r="N107" s="320"/>
      <c r="O107" s="260"/>
      <c r="V107" s="49"/>
    </row>
    <row r="108" spans="2:22" s="32" customFormat="1" ht="16.5" customHeight="1">
      <c r="B108" s="205">
        <v>106</v>
      </c>
      <c r="C108" s="205">
        <v>26</v>
      </c>
      <c r="D108" s="274">
        <v>5</v>
      </c>
      <c r="E108" s="275">
        <v>5</v>
      </c>
      <c r="F108" s="276">
        <v>18</v>
      </c>
      <c r="G108" s="51" t="s">
        <v>232</v>
      </c>
      <c r="H108" s="79" t="s">
        <v>8</v>
      </c>
      <c r="I108" s="35" t="s">
        <v>233</v>
      </c>
      <c r="J108" s="94" t="s">
        <v>209</v>
      </c>
      <c r="K108" s="52">
        <v>25200</v>
      </c>
      <c r="L108" s="52"/>
      <c r="M108" s="53">
        <v>1200</v>
      </c>
      <c r="N108" s="320"/>
      <c r="O108" s="260"/>
      <c r="V108" s="49"/>
    </row>
    <row r="109" spans="2:22" s="32" customFormat="1" ht="16.5" customHeight="1">
      <c r="B109" s="205">
        <v>107</v>
      </c>
      <c r="C109" s="293">
        <v>1</v>
      </c>
      <c r="D109" s="271">
        <v>1</v>
      </c>
      <c r="E109" s="272">
        <v>6</v>
      </c>
      <c r="F109" s="273">
        <v>20</v>
      </c>
      <c r="G109" s="42" t="s">
        <v>235</v>
      </c>
      <c r="H109" s="119" t="s">
        <v>8</v>
      </c>
      <c r="I109" s="89" t="s">
        <v>249</v>
      </c>
      <c r="J109" s="42" t="s">
        <v>255</v>
      </c>
      <c r="K109" s="43">
        <v>18900</v>
      </c>
      <c r="L109" s="43"/>
      <c r="M109" s="82">
        <v>900</v>
      </c>
      <c r="N109" s="319">
        <f>SUM(K109:L133)</f>
        <v>466200</v>
      </c>
      <c r="O109" s="260"/>
      <c r="V109" s="49"/>
    </row>
    <row r="110" spans="2:22" s="32" customFormat="1" ht="16.5" customHeight="1">
      <c r="B110" s="205">
        <v>108</v>
      </c>
      <c r="C110" s="205">
        <v>2</v>
      </c>
      <c r="D110" s="274">
        <v>1</v>
      </c>
      <c r="E110" s="275">
        <v>8</v>
      </c>
      <c r="F110" s="276">
        <v>6</v>
      </c>
      <c r="G110" s="51" t="s">
        <v>236</v>
      </c>
      <c r="H110" s="120" t="s">
        <v>8</v>
      </c>
      <c r="I110" s="88" t="s">
        <v>249</v>
      </c>
      <c r="J110" s="51" t="s">
        <v>255</v>
      </c>
      <c r="K110" s="52">
        <v>18900</v>
      </c>
      <c r="L110" s="52"/>
      <c r="M110" s="53">
        <v>900</v>
      </c>
      <c r="N110" s="320"/>
      <c r="O110" s="260"/>
      <c r="P110" s="125">
        <f>SUM(K109:L133)</f>
        <v>466200</v>
      </c>
      <c r="V110" s="49"/>
    </row>
    <row r="111" spans="2:22" s="32" customFormat="1" ht="16.5" customHeight="1">
      <c r="B111" s="205">
        <v>109</v>
      </c>
      <c r="C111" s="205">
        <v>3</v>
      </c>
      <c r="D111" s="274">
        <v>1</v>
      </c>
      <c r="E111" s="275">
        <v>8</v>
      </c>
      <c r="F111" s="276">
        <v>18</v>
      </c>
      <c r="G111" s="51" t="s">
        <v>237</v>
      </c>
      <c r="H111" s="120" t="s">
        <v>8</v>
      </c>
      <c r="I111" s="88" t="s">
        <v>249</v>
      </c>
      <c r="J111" s="51" t="s">
        <v>255</v>
      </c>
      <c r="K111" s="52">
        <v>18900</v>
      </c>
      <c r="L111" s="52"/>
      <c r="M111" s="53">
        <v>900</v>
      </c>
      <c r="N111" s="320"/>
      <c r="O111" s="260"/>
      <c r="P111" s="125">
        <f>SUM(M109:M133)</f>
        <v>22200</v>
      </c>
      <c r="V111" s="49"/>
    </row>
    <row r="112" spans="2:22" s="32" customFormat="1" ht="16.5" customHeight="1">
      <c r="B112" s="205">
        <v>110</v>
      </c>
      <c r="C112" s="205">
        <v>4</v>
      </c>
      <c r="D112" s="274">
        <v>1</v>
      </c>
      <c r="E112" s="275">
        <v>9</v>
      </c>
      <c r="F112" s="276">
        <v>9</v>
      </c>
      <c r="G112" s="51" t="s">
        <v>238</v>
      </c>
      <c r="H112" s="120" t="s">
        <v>8</v>
      </c>
      <c r="I112" s="88" t="s">
        <v>249</v>
      </c>
      <c r="J112" s="51" t="s">
        <v>255</v>
      </c>
      <c r="K112" s="52">
        <v>18900</v>
      </c>
      <c r="L112" s="52"/>
      <c r="M112" s="53">
        <v>900</v>
      </c>
      <c r="N112" s="320"/>
      <c r="O112" s="260"/>
      <c r="P112" s="125">
        <f>SUM(P110:P111)</f>
        <v>488400</v>
      </c>
      <c r="V112" s="49"/>
    </row>
    <row r="113" spans="2:22" s="32" customFormat="1" ht="16.5" customHeight="1">
      <c r="B113" s="205">
        <v>111</v>
      </c>
      <c r="C113" s="205">
        <v>5</v>
      </c>
      <c r="D113" s="274">
        <v>1</v>
      </c>
      <c r="E113" s="275">
        <v>9</v>
      </c>
      <c r="F113" s="276">
        <v>15</v>
      </c>
      <c r="G113" s="51" t="s">
        <v>239</v>
      </c>
      <c r="H113" s="120" t="s">
        <v>8</v>
      </c>
      <c r="I113" s="88" t="s">
        <v>249</v>
      </c>
      <c r="J113" s="51" t="s">
        <v>255</v>
      </c>
      <c r="K113" s="52">
        <v>18900</v>
      </c>
      <c r="L113" s="52"/>
      <c r="M113" s="53">
        <v>900</v>
      </c>
      <c r="N113" s="320"/>
      <c r="O113" s="260"/>
      <c r="V113" s="49"/>
    </row>
    <row r="114" spans="2:22" s="32" customFormat="1" ht="16.5" customHeight="1">
      <c r="B114" s="205">
        <v>112</v>
      </c>
      <c r="C114" s="205">
        <v>6</v>
      </c>
      <c r="D114" s="274">
        <v>1</v>
      </c>
      <c r="E114" s="275">
        <v>9</v>
      </c>
      <c r="F114" s="276">
        <v>18</v>
      </c>
      <c r="G114" s="51" t="s">
        <v>240</v>
      </c>
      <c r="H114" s="120" t="s">
        <v>8</v>
      </c>
      <c r="I114" s="88" t="s">
        <v>249</v>
      </c>
      <c r="J114" s="51" t="s">
        <v>255</v>
      </c>
      <c r="K114" s="52">
        <v>18900</v>
      </c>
      <c r="L114" s="52"/>
      <c r="M114" s="53">
        <v>900</v>
      </c>
      <c r="N114" s="320"/>
      <c r="O114" s="260"/>
      <c r="V114" s="49"/>
    </row>
    <row r="115" spans="2:22" s="32" customFormat="1" ht="16.5" customHeight="1">
      <c r="B115" s="205">
        <v>113</v>
      </c>
      <c r="C115" s="205">
        <v>7</v>
      </c>
      <c r="D115" s="274">
        <v>2</v>
      </c>
      <c r="E115" s="275">
        <v>7</v>
      </c>
      <c r="F115" s="276">
        <v>22</v>
      </c>
      <c r="G115" s="51" t="s">
        <v>241</v>
      </c>
      <c r="H115" s="120" t="s">
        <v>8</v>
      </c>
      <c r="I115" s="88" t="s">
        <v>249</v>
      </c>
      <c r="J115" s="51" t="s">
        <v>255</v>
      </c>
      <c r="K115" s="52">
        <v>18900</v>
      </c>
      <c r="L115" s="52"/>
      <c r="M115" s="53">
        <v>900</v>
      </c>
      <c r="N115" s="320"/>
      <c r="O115" s="260"/>
      <c r="P115" s="5">
        <v>18900</v>
      </c>
      <c r="Q115" s="5">
        <v>900</v>
      </c>
      <c r="R115" s="5">
        <v>19800</v>
      </c>
      <c r="V115" s="49"/>
    </row>
    <row r="116" spans="2:22" s="32" customFormat="1" ht="16.5" customHeight="1">
      <c r="B116" s="205">
        <v>114</v>
      </c>
      <c r="C116" s="205">
        <v>8</v>
      </c>
      <c r="D116" s="274">
        <v>2</v>
      </c>
      <c r="E116" s="275">
        <v>8</v>
      </c>
      <c r="F116" s="276">
        <v>1</v>
      </c>
      <c r="G116" s="51" t="s">
        <v>229</v>
      </c>
      <c r="H116" s="120" t="s">
        <v>8</v>
      </c>
      <c r="I116" s="88" t="s">
        <v>249</v>
      </c>
      <c r="J116" s="51" t="s">
        <v>255</v>
      </c>
      <c r="K116" s="52">
        <v>18900</v>
      </c>
      <c r="L116" s="52"/>
      <c r="M116" s="53">
        <v>900</v>
      </c>
      <c r="N116" s="320"/>
      <c r="O116" s="260"/>
      <c r="P116" s="32">
        <f>P115*25</f>
        <v>472500</v>
      </c>
      <c r="Q116" s="32">
        <f t="shared" ref="Q116:R116" si="19">Q115*25</f>
        <v>22500</v>
      </c>
      <c r="R116" s="32">
        <f t="shared" si="19"/>
        <v>495000</v>
      </c>
      <c r="V116" s="49"/>
    </row>
    <row r="117" spans="2:22" s="32" customFormat="1" ht="16.5" customHeight="1">
      <c r="B117" s="205">
        <v>115</v>
      </c>
      <c r="C117" s="205">
        <v>9</v>
      </c>
      <c r="D117" s="274">
        <v>2</v>
      </c>
      <c r="E117" s="275">
        <v>9</v>
      </c>
      <c r="F117" s="276">
        <v>23</v>
      </c>
      <c r="G117" s="51" t="s">
        <v>242</v>
      </c>
      <c r="H117" s="120" t="s">
        <v>8</v>
      </c>
      <c r="I117" s="88" t="s">
        <v>249</v>
      </c>
      <c r="J117" s="51" t="s">
        <v>255</v>
      </c>
      <c r="K117" s="52">
        <v>18900</v>
      </c>
      <c r="L117" s="52"/>
      <c r="M117" s="53">
        <v>900</v>
      </c>
      <c r="N117" s="320"/>
      <c r="O117" s="260"/>
      <c r="P117" s="32">
        <v>-6300</v>
      </c>
      <c r="Q117" s="32">
        <v>-300</v>
      </c>
      <c r="R117" s="32">
        <v>-6600</v>
      </c>
      <c r="V117" s="49"/>
    </row>
    <row r="118" spans="2:22" s="32" customFormat="1" ht="16.5" customHeight="1">
      <c r="B118" s="205">
        <v>116</v>
      </c>
      <c r="C118" s="298">
        <v>10</v>
      </c>
      <c r="D118" s="274">
        <v>3</v>
      </c>
      <c r="E118" s="275">
        <v>3</v>
      </c>
      <c r="F118" s="276">
        <v>11</v>
      </c>
      <c r="G118" s="51" t="s">
        <v>243</v>
      </c>
      <c r="H118" s="120" t="s">
        <v>8</v>
      </c>
      <c r="I118" s="88" t="s">
        <v>249</v>
      </c>
      <c r="J118" s="51" t="s">
        <v>255</v>
      </c>
      <c r="K118" s="52">
        <v>18900</v>
      </c>
      <c r="L118" s="52"/>
      <c r="M118" s="53">
        <v>900</v>
      </c>
      <c r="N118" s="320"/>
      <c r="O118" s="260"/>
      <c r="P118" s="32">
        <f>SUM(P116:P117)</f>
        <v>466200</v>
      </c>
      <c r="Q118" s="32">
        <f t="shared" ref="Q118:R118" si="20">SUM(Q116:Q117)</f>
        <v>22200</v>
      </c>
      <c r="R118" s="32">
        <f t="shared" si="20"/>
        <v>488400</v>
      </c>
      <c r="V118" s="49"/>
    </row>
    <row r="119" spans="2:22" s="32" customFormat="1" ht="16.5" customHeight="1">
      <c r="B119" s="205">
        <v>117</v>
      </c>
      <c r="C119" s="298">
        <v>11</v>
      </c>
      <c r="D119" s="274">
        <v>3</v>
      </c>
      <c r="E119" s="275">
        <v>7</v>
      </c>
      <c r="F119" s="276">
        <v>1</v>
      </c>
      <c r="G119" s="51" t="s">
        <v>244</v>
      </c>
      <c r="H119" s="120" t="s">
        <v>8</v>
      </c>
      <c r="I119" s="88" t="s">
        <v>249</v>
      </c>
      <c r="J119" s="51" t="s">
        <v>255</v>
      </c>
      <c r="K119" s="52">
        <v>18900</v>
      </c>
      <c r="L119" s="52"/>
      <c r="M119" s="53">
        <v>900</v>
      </c>
      <c r="N119" s="320"/>
      <c r="O119" s="260"/>
      <c r="V119" s="49"/>
    </row>
    <row r="120" spans="2:22" s="32" customFormat="1" ht="16.5" customHeight="1">
      <c r="B120" s="205">
        <v>118</v>
      </c>
      <c r="C120" s="298">
        <v>12</v>
      </c>
      <c r="D120" s="274">
        <v>4</v>
      </c>
      <c r="E120" s="275">
        <v>1</v>
      </c>
      <c r="F120" s="276">
        <v>3</v>
      </c>
      <c r="G120" s="51" t="s">
        <v>171</v>
      </c>
      <c r="H120" s="120" t="s">
        <v>8</v>
      </c>
      <c r="I120" s="88" t="s">
        <v>249</v>
      </c>
      <c r="J120" s="51" t="s">
        <v>255</v>
      </c>
      <c r="K120" s="52">
        <v>18900</v>
      </c>
      <c r="L120" s="52"/>
      <c r="M120" s="53">
        <v>900</v>
      </c>
      <c r="N120" s="320"/>
      <c r="O120" s="260"/>
      <c r="P120" s="5">
        <v>18900</v>
      </c>
      <c r="Q120" s="5">
        <v>900</v>
      </c>
      <c r="R120" s="5">
        <v>19800</v>
      </c>
      <c r="V120" s="49"/>
    </row>
    <row r="121" spans="2:22" s="32" customFormat="1" ht="16.5" customHeight="1">
      <c r="B121" s="205">
        <v>119</v>
      </c>
      <c r="C121" s="298">
        <v>13</v>
      </c>
      <c r="D121" s="274">
        <v>4</v>
      </c>
      <c r="E121" s="275">
        <v>4</v>
      </c>
      <c r="F121" s="276">
        <v>5</v>
      </c>
      <c r="G121" s="51" t="s">
        <v>245</v>
      </c>
      <c r="H121" s="120" t="s">
        <v>8</v>
      </c>
      <c r="I121" s="88" t="s">
        <v>249</v>
      </c>
      <c r="J121" s="51" t="s">
        <v>255</v>
      </c>
      <c r="K121" s="52">
        <v>18900</v>
      </c>
      <c r="L121" s="52"/>
      <c r="M121" s="53">
        <v>900</v>
      </c>
      <c r="N121" s="320"/>
      <c r="O121" s="260"/>
      <c r="P121" s="32">
        <f>P120*25</f>
        <v>472500</v>
      </c>
      <c r="Q121" s="32">
        <f t="shared" ref="Q121" si="21">Q120*25</f>
        <v>22500</v>
      </c>
      <c r="R121" s="32">
        <f t="shared" ref="R121" si="22">R120*25</f>
        <v>495000</v>
      </c>
      <c r="V121" s="49"/>
    </row>
    <row r="122" spans="2:22" s="32" customFormat="1" ht="16.5" customHeight="1">
      <c r="B122" s="205">
        <v>120</v>
      </c>
      <c r="C122" s="298">
        <v>14</v>
      </c>
      <c r="D122" s="274">
        <v>4</v>
      </c>
      <c r="E122" s="275">
        <v>4</v>
      </c>
      <c r="F122" s="276">
        <v>10</v>
      </c>
      <c r="G122" s="51" t="s">
        <v>173</v>
      </c>
      <c r="H122" s="120" t="s">
        <v>8</v>
      </c>
      <c r="I122" s="88" t="s">
        <v>249</v>
      </c>
      <c r="J122" s="51" t="s">
        <v>255</v>
      </c>
      <c r="K122" s="52">
        <v>18900</v>
      </c>
      <c r="L122" s="52"/>
      <c r="M122" s="53">
        <v>900</v>
      </c>
      <c r="N122" s="320"/>
      <c r="O122" s="260"/>
      <c r="V122" s="49"/>
    </row>
    <row r="123" spans="2:22" s="32" customFormat="1" ht="16.5" customHeight="1">
      <c r="B123" s="205">
        <v>121</v>
      </c>
      <c r="C123" s="298">
        <v>15</v>
      </c>
      <c r="D123" s="274">
        <v>4</v>
      </c>
      <c r="E123" s="275">
        <v>4</v>
      </c>
      <c r="F123" s="276">
        <v>24</v>
      </c>
      <c r="G123" s="51" t="s">
        <v>246</v>
      </c>
      <c r="H123" s="120" t="s">
        <v>8</v>
      </c>
      <c r="I123" s="88" t="s">
        <v>249</v>
      </c>
      <c r="J123" s="51" t="s">
        <v>255</v>
      </c>
      <c r="K123" s="52">
        <v>18900</v>
      </c>
      <c r="L123" s="52"/>
      <c r="M123" s="53">
        <v>900</v>
      </c>
      <c r="N123" s="320"/>
      <c r="O123" s="260"/>
      <c r="V123" s="49"/>
    </row>
    <row r="124" spans="2:22" s="32" customFormat="1" ht="16.5" customHeight="1">
      <c r="B124" s="205">
        <v>122</v>
      </c>
      <c r="C124" s="298">
        <v>16</v>
      </c>
      <c r="D124" s="274">
        <v>4</v>
      </c>
      <c r="E124" s="275">
        <v>6</v>
      </c>
      <c r="F124" s="276">
        <v>14</v>
      </c>
      <c r="G124" s="51" t="s">
        <v>79</v>
      </c>
      <c r="H124" s="120" t="s">
        <v>8</v>
      </c>
      <c r="I124" s="88" t="s">
        <v>249</v>
      </c>
      <c r="J124" s="51" t="s">
        <v>255</v>
      </c>
      <c r="K124" s="52">
        <v>18900</v>
      </c>
      <c r="L124" s="52"/>
      <c r="M124" s="53">
        <v>900</v>
      </c>
      <c r="N124" s="320"/>
      <c r="O124" s="260"/>
      <c r="P124" s="32">
        <v>25200</v>
      </c>
      <c r="Q124" s="32">
        <v>1200</v>
      </c>
      <c r="R124" s="32">
        <v>26400</v>
      </c>
      <c r="V124" s="49"/>
    </row>
    <row r="125" spans="2:22" s="32" customFormat="1" ht="16.5" customHeight="1">
      <c r="B125" s="205">
        <v>123</v>
      </c>
      <c r="C125" s="298">
        <v>17</v>
      </c>
      <c r="D125" s="274">
        <v>4</v>
      </c>
      <c r="E125" s="275">
        <v>7</v>
      </c>
      <c r="F125" s="276">
        <v>18</v>
      </c>
      <c r="G125" s="51" t="s">
        <v>247</v>
      </c>
      <c r="H125" s="120" t="s">
        <v>8</v>
      </c>
      <c r="I125" s="88" t="s">
        <v>249</v>
      </c>
      <c r="J125" s="51" t="s">
        <v>255</v>
      </c>
      <c r="K125" s="52">
        <v>18900</v>
      </c>
      <c r="L125" s="52"/>
      <c r="M125" s="53">
        <v>900</v>
      </c>
      <c r="N125" s="320"/>
      <c r="O125" s="260"/>
      <c r="P125" s="32">
        <f>P124*25</f>
        <v>630000</v>
      </c>
      <c r="Q125" s="32">
        <f t="shared" ref="Q125" si="23">Q124*25</f>
        <v>30000</v>
      </c>
      <c r="R125" s="32">
        <f t="shared" ref="R125" si="24">R124*25</f>
        <v>660000</v>
      </c>
      <c r="V125" s="49"/>
    </row>
    <row r="126" spans="2:22" s="32" customFormat="1" ht="16.5" customHeight="1">
      <c r="B126" s="205">
        <v>124</v>
      </c>
      <c r="C126" s="298">
        <v>18</v>
      </c>
      <c r="D126" s="274">
        <v>4</v>
      </c>
      <c r="E126" s="275">
        <v>8</v>
      </c>
      <c r="F126" s="276">
        <v>8</v>
      </c>
      <c r="G126" s="51" t="s">
        <v>248</v>
      </c>
      <c r="H126" s="120" t="s">
        <v>8</v>
      </c>
      <c r="I126" s="88" t="s">
        <v>249</v>
      </c>
      <c r="J126" s="85" t="s">
        <v>234</v>
      </c>
      <c r="K126" s="86">
        <v>12600</v>
      </c>
      <c r="L126" s="86"/>
      <c r="M126" s="87">
        <v>600</v>
      </c>
      <c r="N126" s="320"/>
      <c r="O126" s="260"/>
      <c r="V126" s="49"/>
    </row>
    <row r="127" spans="2:22" s="32" customFormat="1" ht="16.5" customHeight="1">
      <c r="B127" s="205">
        <v>125</v>
      </c>
      <c r="C127" s="298">
        <v>19</v>
      </c>
      <c r="D127" s="274">
        <v>1</v>
      </c>
      <c r="E127" s="275">
        <v>1</v>
      </c>
      <c r="F127" s="276">
        <v>10</v>
      </c>
      <c r="G127" s="51" t="s">
        <v>250</v>
      </c>
      <c r="H127" s="120" t="s">
        <v>8</v>
      </c>
      <c r="I127" s="88" t="s">
        <v>254</v>
      </c>
      <c r="J127" s="51" t="s">
        <v>255</v>
      </c>
      <c r="K127" s="52">
        <v>18900</v>
      </c>
      <c r="L127" s="52"/>
      <c r="M127" s="53">
        <v>900</v>
      </c>
      <c r="N127" s="320"/>
      <c r="O127" s="260"/>
      <c r="V127" s="49"/>
    </row>
    <row r="128" spans="2:22" s="32" customFormat="1" ht="16.5" customHeight="1">
      <c r="B128" s="205">
        <v>126</v>
      </c>
      <c r="C128" s="298">
        <v>20</v>
      </c>
      <c r="D128" s="274">
        <v>1</v>
      </c>
      <c r="E128" s="275">
        <v>11</v>
      </c>
      <c r="F128" s="276">
        <v>11</v>
      </c>
      <c r="G128" s="51" t="s">
        <v>251</v>
      </c>
      <c r="H128" s="120" t="s">
        <v>8</v>
      </c>
      <c r="I128" s="88" t="s">
        <v>254</v>
      </c>
      <c r="J128" s="51" t="s">
        <v>255</v>
      </c>
      <c r="K128" s="52">
        <v>18900</v>
      </c>
      <c r="L128" s="52"/>
      <c r="M128" s="53">
        <v>900</v>
      </c>
      <c r="N128" s="320"/>
      <c r="O128" s="260"/>
      <c r="S128" s="65"/>
      <c r="T128" s="65">
        <f>SUM(P118,P121,P125)</f>
        <v>1568700</v>
      </c>
      <c r="U128" s="65">
        <f>SUM(Q118,Q121,Q125)</f>
        <v>74700</v>
      </c>
      <c r="V128" s="65">
        <f>SUM(R118,R121,R125)</f>
        <v>1643400</v>
      </c>
    </row>
    <row r="129" spans="2:22" s="32" customFormat="1" ht="16.5" customHeight="1">
      <c r="B129" s="205">
        <v>127</v>
      </c>
      <c r="C129" s="298">
        <v>21</v>
      </c>
      <c r="D129" s="274">
        <v>2</v>
      </c>
      <c r="E129" s="275">
        <v>5</v>
      </c>
      <c r="F129" s="276">
        <v>2</v>
      </c>
      <c r="G129" s="51" t="s">
        <v>252</v>
      </c>
      <c r="H129" s="120" t="s">
        <v>8</v>
      </c>
      <c r="I129" s="88" t="s">
        <v>254</v>
      </c>
      <c r="J129" s="51" t="s">
        <v>255</v>
      </c>
      <c r="K129" s="52">
        <v>18900</v>
      </c>
      <c r="L129" s="52"/>
      <c r="M129" s="53">
        <v>900</v>
      </c>
      <c r="N129" s="320"/>
      <c r="O129" s="260"/>
      <c r="V129" s="49"/>
    </row>
    <row r="130" spans="2:22" s="32" customFormat="1" ht="16.5" customHeight="1">
      <c r="B130" s="205">
        <v>128</v>
      </c>
      <c r="C130" s="298">
        <v>22</v>
      </c>
      <c r="D130" s="274">
        <v>2</v>
      </c>
      <c r="E130" s="275">
        <v>8</v>
      </c>
      <c r="F130" s="276">
        <v>16</v>
      </c>
      <c r="G130" s="51" t="s">
        <v>253</v>
      </c>
      <c r="H130" s="120" t="s">
        <v>8</v>
      </c>
      <c r="I130" s="88" t="s">
        <v>254</v>
      </c>
      <c r="J130" s="51" t="s">
        <v>255</v>
      </c>
      <c r="K130" s="52">
        <v>18900</v>
      </c>
      <c r="L130" s="52"/>
      <c r="M130" s="53">
        <v>900</v>
      </c>
      <c r="N130" s="320"/>
      <c r="O130" s="260"/>
      <c r="V130" s="49"/>
    </row>
    <row r="131" spans="2:22" s="32" customFormat="1" ht="16.5" customHeight="1">
      <c r="B131" s="205">
        <v>129</v>
      </c>
      <c r="C131" s="298">
        <v>23</v>
      </c>
      <c r="D131" s="274">
        <v>2</v>
      </c>
      <c r="E131" s="275">
        <v>10</v>
      </c>
      <c r="F131" s="276">
        <v>21</v>
      </c>
      <c r="G131" s="51" t="s">
        <v>48</v>
      </c>
      <c r="H131" s="120" t="s">
        <v>8</v>
      </c>
      <c r="I131" s="88" t="s">
        <v>254</v>
      </c>
      <c r="J131" s="51" t="s">
        <v>255</v>
      </c>
      <c r="K131" s="52">
        <v>18900</v>
      </c>
      <c r="L131" s="52"/>
      <c r="M131" s="53">
        <v>900</v>
      </c>
      <c r="N131" s="320"/>
      <c r="O131" s="260"/>
      <c r="V131" s="49"/>
    </row>
    <row r="132" spans="2:22" s="32" customFormat="1" ht="16.5" customHeight="1">
      <c r="B132" s="205">
        <v>130</v>
      </c>
      <c r="C132" s="298">
        <v>24</v>
      </c>
      <c r="D132" s="274">
        <v>3</v>
      </c>
      <c r="E132" s="275">
        <v>8</v>
      </c>
      <c r="F132" s="276">
        <v>12</v>
      </c>
      <c r="G132" s="51" t="s">
        <v>136</v>
      </c>
      <c r="H132" s="120" t="s">
        <v>8</v>
      </c>
      <c r="I132" s="88" t="s">
        <v>254</v>
      </c>
      <c r="J132" s="51" t="s">
        <v>255</v>
      </c>
      <c r="K132" s="52">
        <v>18900</v>
      </c>
      <c r="L132" s="52"/>
      <c r="M132" s="53">
        <v>900</v>
      </c>
      <c r="N132" s="320"/>
      <c r="O132" s="260"/>
      <c r="V132" s="49"/>
    </row>
    <row r="133" spans="2:22" s="32" customFormat="1" ht="16.5" customHeight="1">
      <c r="B133" s="205">
        <v>131</v>
      </c>
      <c r="C133" s="297">
        <v>25</v>
      </c>
      <c r="D133" s="277">
        <v>3</v>
      </c>
      <c r="E133" s="278">
        <v>9</v>
      </c>
      <c r="F133" s="279">
        <v>25</v>
      </c>
      <c r="G133" s="94" t="s">
        <v>78</v>
      </c>
      <c r="H133" s="150" t="s">
        <v>8</v>
      </c>
      <c r="I133" s="90" t="s">
        <v>254</v>
      </c>
      <c r="J133" s="94" t="s">
        <v>255</v>
      </c>
      <c r="K133" s="78">
        <v>18900</v>
      </c>
      <c r="L133" s="78"/>
      <c r="M133" s="84">
        <v>900</v>
      </c>
      <c r="N133" s="321"/>
      <c r="O133" s="260"/>
      <c r="V133" s="49"/>
    </row>
    <row r="134" spans="2:22" s="32" customFormat="1" ht="16.5" customHeight="1">
      <c r="B134" s="205">
        <v>132</v>
      </c>
      <c r="C134" s="205">
        <v>1</v>
      </c>
      <c r="D134" s="268">
        <v>1</v>
      </c>
      <c r="E134" s="269">
        <v>1</v>
      </c>
      <c r="F134" s="270">
        <v>1</v>
      </c>
      <c r="G134" s="42" t="s">
        <v>117</v>
      </c>
      <c r="H134" s="81" t="s">
        <v>8</v>
      </c>
      <c r="I134" s="74" t="s">
        <v>119</v>
      </c>
      <c r="J134" s="42" t="s">
        <v>145</v>
      </c>
      <c r="K134" s="43">
        <v>25200</v>
      </c>
      <c r="L134" s="63"/>
      <c r="M134" s="44">
        <v>1200</v>
      </c>
      <c r="N134" s="324">
        <f>SUM(K134:L173)</f>
        <v>932400</v>
      </c>
      <c r="O134" s="260"/>
      <c r="V134" s="49"/>
    </row>
    <row r="135" spans="2:22" s="32" customFormat="1" ht="16.5" customHeight="1">
      <c r="B135" s="205">
        <v>133</v>
      </c>
      <c r="C135" s="298">
        <v>2</v>
      </c>
      <c r="D135" s="265">
        <v>1</v>
      </c>
      <c r="E135" s="266">
        <v>3</v>
      </c>
      <c r="F135" s="267">
        <v>14</v>
      </c>
      <c r="G135" s="51" t="s">
        <v>118</v>
      </c>
      <c r="H135" s="79" t="s">
        <v>8</v>
      </c>
      <c r="I135" s="35" t="s">
        <v>119</v>
      </c>
      <c r="J135" s="85" t="s">
        <v>147</v>
      </c>
      <c r="K135" s="86">
        <v>18900</v>
      </c>
      <c r="L135" s="96"/>
      <c r="M135" s="97">
        <v>900</v>
      </c>
      <c r="N135" s="325"/>
      <c r="O135" s="260"/>
      <c r="V135" s="49"/>
    </row>
    <row r="136" spans="2:22" s="32" customFormat="1" ht="16.5" customHeight="1">
      <c r="B136" s="205">
        <v>134</v>
      </c>
      <c r="C136" s="298">
        <v>3</v>
      </c>
      <c r="D136" s="265">
        <v>1</v>
      </c>
      <c r="E136" s="266">
        <v>3</v>
      </c>
      <c r="F136" s="267">
        <v>15</v>
      </c>
      <c r="G136" s="51" t="s">
        <v>120</v>
      </c>
      <c r="H136" s="79" t="s">
        <v>8</v>
      </c>
      <c r="I136" s="35" t="s">
        <v>119</v>
      </c>
      <c r="J136" s="85" t="s">
        <v>147</v>
      </c>
      <c r="K136" s="86">
        <v>18900</v>
      </c>
      <c r="L136" s="96"/>
      <c r="M136" s="97">
        <v>900</v>
      </c>
      <c r="N136" s="325"/>
      <c r="O136" s="260"/>
      <c r="P136" s="125">
        <f>SUM(K134:L173)</f>
        <v>932400</v>
      </c>
      <c r="V136" s="49"/>
    </row>
    <row r="137" spans="2:22" s="32" customFormat="1" ht="16.5" customHeight="1">
      <c r="B137" s="205">
        <v>135</v>
      </c>
      <c r="C137" s="298">
        <v>4</v>
      </c>
      <c r="D137" s="265">
        <v>1</v>
      </c>
      <c r="E137" s="266">
        <v>4</v>
      </c>
      <c r="F137" s="267">
        <v>13</v>
      </c>
      <c r="G137" s="51" t="s">
        <v>121</v>
      </c>
      <c r="H137" s="79" t="s">
        <v>8</v>
      </c>
      <c r="I137" s="35" t="s">
        <v>119</v>
      </c>
      <c r="J137" s="51" t="s">
        <v>145</v>
      </c>
      <c r="K137" s="52">
        <v>25200</v>
      </c>
      <c r="L137" s="62"/>
      <c r="M137" s="47">
        <v>1200</v>
      </c>
      <c r="N137" s="325"/>
      <c r="O137" s="260"/>
      <c r="P137" s="125">
        <f>SUM(M134:M173)</f>
        <v>44400</v>
      </c>
      <c r="V137" s="49"/>
    </row>
    <row r="138" spans="2:22" s="32" customFormat="1" ht="16.5" customHeight="1">
      <c r="B138" s="205">
        <v>136</v>
      </c>
      <c r="C138" s="298">
        <v>5</v>
      </c>
      <c r="D138" s="265">
        <v>1</v>
      </c>
      <c r="E138" s="266">
        <v>9</v>
      </c>
      <c r="F138" s="267">
        <v>3</v>
      </c>
      <c r="G138" s="51" t="s">
        <v>122</v>
      </c>
      <c r="H138" s="79" t="s">
        <v>8</v>
      </c>
      <c r="I138" s="35" t="s">
        <v>119</v>
      </c>
      <c r="J138" s="85" t="s">
        <v>147</v>
      </c>
      <c r="K138" s="86">
        <v>18900</v>
      </c>
      <c r="L138" s="96"/>
      <c r="M138" s="97">
        <v>900</v>
      </c>
      <c r="N138" s="325"/>
      <c r="O138" s="260"/>
      <c r="P138" s="125">
        <f>SUM(P136:P137)</f>
        <v>976800</v>
      </c>
      <c r="V138" s="49"/>
    </row>
    <row r="139" spans="2:22" s="32" customFormat="1" ht="16.5" customHeight="1">
      <c r="B139" s="205">
        <v>137</v>
      </c>
      <c r="C139" s="298">
        <v>6</v>
      </c>
      <c r="D139" s="265">
        <v>1</v>
      </c>
      <c r="E139" s="266">
        <v>11</v>
      </c>
      <c r="F139" s="267">
        <v>1</v>
      </c>
      <c r="G139" s="51" t="s">
        <v>123</v>
      </c>
      <c r="H139" s="79" t="s">
        <v>8</v>
      </c>
      <c r="I139" s="35" t="s">
        <v>119</v>
      </c>
      <c r="J139" s="51" t="s">
        <v>145</v>
      </c>
      <c r="K139" s="52">
        <v>25200</v>
      </c>
      <c r="L139" s="62"/>
      <c r="M139" s="47">
        <v>1200</v>
      </c>
      <c r="N139" s="325"/>
      <c r="O139" s="260"/>
      <c r="V139" s="49"/>
    </row>
    <row r="140" spans="2:22" s="32" customFormat="1" ht="16.5" customHeight="1">
      <c r="B140" s="205">
        <v>138</v>
      </c>
      <c r="C140" s="298">
        <v>7</v>
      </c>
      <c r="D140" s="265">
        <v>2</v>
      </c>
      <c r="E140" s="266">
        <v>1</v>
      </c>
      <c r="F140" s="267">
        <v>5</v>
      </c>
      <c r="G140" s="51" t="s">
        <v>50</v>
      </c>
      <c r="H140" s="79" t="s">
        <v>8</v>
      </c>
      <c r="I140" s="35" t="s">
        <v>119</v>
      </c>
      <c r="J140" s="51" t="s">
        <v>145</v>
      </c>
      <c r="K140" s="52">
        <v>25200</v>
      </c>
      <c r="L140" s="62"/>
      <c r="M140" s="47">
        <v>1200</v>
      </c>
      <c r="N140" s="325"/>
      <c r="O140" s="260"/>
      <c r="V140" s="49"/>
    </row>
    <row r="141" spans="2:22" s="32" customFormat="1" ht="16.5" customHeight="1">
      <c r="B141" s="205">
        <v>139</v>
      </c>
      <c r="C141" s="298">
        <v>8</v>
      </c>
      <c r="D141" s="265">
        <v>2</v>
      </c>
      <c r="E141" s="266">
        <v>3</v>
      </c>
      <c r="F141" s="267">
        <v>9</v>
      </c>
      <c r="G141" s="51" t="s">
        <v>106</v>
      </c>
      <c r="H141" s="79" t="s">
        <v>8</v>
      </c>
      <c r="I141" s="35" t="s">
        <v>119</v>
      </c>
      <c r="J141" s="51" t="s">
        <v>145</v>
      </c>
      <c r="K141" s="52">
        <v>25200</v>
      </c>
      <c r="L141" s="62"/>
      <c r="M141" s="47">
        <v>1200</v>
      </c>
      <c r="N141" s="325"/>
      <c r="O141" s="260"/>
      <c r="P141" s="32">
        <v>25200</v>
      </c>
      <c r="Q141" s="32">
        <v>1200</v>
      </c>
      <c r="R141" s="32">
        <v>26400</v>
      </c>
      <c r="V141" s="49"/>
    </row>
    <row r="142" spans="2:22" s="32" customFormat="1" ht="16.5" customHeight="1">
      <c r="B142" s="205">
        <v>140</v>
      </c>
      <c r="C142" s="298">
        <v>9</v>
      </c>
      <c r="D142" s="265">
        <v>2</v>
      </c>
      <c r="E142" s="266">
        <v>5</v>
      </c>
      <c r="F142" s="267">
        <v>1</v>
      </c>
      <c r="G142" s="51" t="s">
        <v>124</v>
      </c>
      <c r="H142" s="79" t="s">
        <v>8</v>
      </c>
      <c r="I142" s="35" t="s">
        <v>119</v>
      </c>
      <c r="J142" s="51" t="s">
        <v>145</v>
      </c>
      <c r="K142" s="52">
        <v>25200</v>
      </c>
      <c r="L142" s="62"/>
      <c r="M142" s="47">
        <v>1200</v>
      </c>
      <c r="N142" s="325"/>
      <c r="O142" s="260"/>
      <c r="P142" s="32">
        <f>P141*40</f>
        <v>1008000</v>
      </c>
      <c r="Q142" s="32">
        <f t="shared" ref="Q142:R142" si="25">Q141*40</f>
        <v>48000</v>
      </c>
      <c r="R142" s="32">
        <f t="shared" si="25"/>
        <v>1056000</v>
      </c>
      <c r="V142" s="49"/>
    </row>
    <row r="143" spans="2:22" s="32" customFormat="1" ht="16.5" customHeight="1">
      <c r="B143" s="205">
        <v>141</v>
      </c>
      <c r="C143" s="298">
        <v>10</v>
      </c>
      <c r="D143" s="265">
        <v>2</v>
      </c>
      <c r="E143" s="266">
        <v>5</v>
      </c>
      <c r="F143" s="267">
        <v>22</v>
      </c>
      <c r="G143" s="51" t="s">
        <v>125</v>
      </c>
      <c r="H143" s="79" t="s">
        <v>8</v>
      </c>
      <c r="I143" s="35" t="s">
        <v>119</v>
      </c>
      <c r="J143" s="51" t="s">
        <v>145</v>
      </c>
      <c r="K143" s="52">
        <v>25200</v>
      </c>
      <c r="L143" s="62"/>
      <c r="M143" s="47">
        <v>1200</v>
      </c>
      <c r="N143" s="325"/>
      <c r="O143" s="260"/>
      <c r="P143" s="32">
        <v>-75600</v>
      </c>
      <c r="Q143" s="32">
        <v>-3600</v>
      </c>
      <c r="R143" s="32">
        <v>-79200</v>
      </c>
      <c r="V143" s="49"/>
    </row>
    <row r="144" spans="2:22" s="32" customFormat="1" ht="16.5" customHeight="1">
      <c r="B144" s="205">
        <v>142</v>
      </c>
      <c r="C144" s="298">
        <v>11</v>
      </c>
      <c r="D144" s="265">
        <v>2</v>
      </c>
      <c r="E144" s="266">
        <v>6</v>
      </c>
      <c r="F144" s="267">
        <v>10</v>
      </c>
      <c r="G144" s="51" t="s">
        <v>126</v>
      </c>
      <c r="H144" s="79" t="s">
        <v>8</v>
      </c>
      <c r="I144" s="35" t="s">
        <v>119</v>
      </c>
      <c r="J144" s="85" t="s">
        <v>147</v>
      </c>
      <c r="K144" s="86">
        <v>18900</v>
      </c>
      <c r="L144" s="96"/>
      <c r="M144" s="97">
        <v>900</v>
      </c>
      <c r="N144" s="325"/>
      <c r="O144" s="260"/>
      <c r="P144" s="32">
        <f>SUM(P142:P143)</f>
        <v>932400</v>
      </c>
      <c r="Q144" s="32">
        <f t="shared" ref="Q144:R144" si="26">SUM(Q142:Q143)</f>
        <v>44400</v>
      </c>
      <c r="R144" s="32">
        <f t="shared" si="26"/>
        <v>976800</v>
      </c>
      <c r="V144" s="49"/>
    </row>
    <row r="145" spans="2:22" s="32" customFormat="1" ht="16.5" customHeight="1">
      <c r="B145" s="205">
        <v>143</v>
      </c>
      <c r="C145" s="298">
        <v>12</v>
      </c>
      <c r="D145" s="265">
        <v>2</v>
      </c>
      <c r="E145" s="266">
        <v>6</v>
      </c>
      <c r="F145" s="267">
        <v>18</v>
      </c>
      <c r="G145" s="51" t="s">
        <v>105</v>
      </c>
      <c r="H145" s="79" t="s">
        <v>8</v>
      </c>
      <c r="I145" s="35" t="s">
        <v>119</v>
      </c>
      <c r="J145" s="51" t="s">
        <v>145</v>
      </c>
      <c r="K145" s="52">
        <v>25200</v>
      </c>
      <c r="L145" s="62"/>
      <c r="M145" s="47">
        <v>1200</v>
      </c>
      <c r="N145" s="325"/>
      <c r="O145" s="260"/>
      <c r="V145" s="49"/>
    </row>
    <row r="146" spans="2:22" s="32" customFormat="1" ht="16.5" customHeight="1">
      <c r="B146" s="205">
        <v>144</v>
      </c>
      <c r="C146" s="298">
        <v>13</v>
      </c>
      <c r="D146" s="265">
        <v>2</v>
      </c>
      <c r="E146" s="266">
        <v>6</v>
      </c>
      <c r="F146" s="267">
        <v>22</v>
      </c>
      <c r="G146" s="51" t="s">
        <v>127</v>
      </c>
      <c r="H146" s="79" t="s">
        <v>8</v>
      </c>
      <c r="I146" s="35" t="s">
        <v>119</v>
      </c>
      <c r="J146" s="51" t="s">
        <v>145</v>
      </c>
      <c r="K146" s="52">
        <v>25200</v>
      </c>
      <c r="L146" s="62"/>
      <c r="M146" s="47">
        <v>1200</v>
      </c>
      <c r="N146" s="325"/>
      <c r="O146" s="260"/>
      <c r="P146" s="32">
        <v>25200</v>
      </c>
      <c r="Q146" s="32">
        <v>1200</v>
      </c>
      <c r="R146" s="32">
        <v>26400</v>
      </c>
      <c r="V146" s="49"/>
    </row>
    <row r="147" spans="2:22" s="32" customFormat="1" ht="16.5" customHeight="1">
      <c r="B147" s="205">
        <v>145</v>
      </c>
      <c r="C147" s="298">
        <v>14</v>
      </c>
      <c r="D147" s="265">
        <v>2</v>
      </c>
      <c r="E147" s="266">
        <v>7</v>
      </c>
      <c r="F147" s="267">
        <v>1</v>
      </c>
      <c r="G147" s="51" t="s">
        <v>41</v>
      </c>
      <c r="H147" s="79" t="s">
        <v>8</v>
      </c>
      <c r="I147" s="35" t="s">
        <v>119</v>
      </c>
      <c r="J147" s="51" t="s">
        <v>145</v>
      </c>
      <c r="K147" s="52">
        <v>25200</v>
      </c>
      <c r="L147" s="62"/>
      <c r="M147" s="47">
        <v>1200</v>
      </c>
      <c r="N147" s="325"/>
      <c r="O147" s="260"/>
      <c r="P147" s="32">
        <f>P146*39</f>
        <v>982800</v>
      </c>
      <c r="Q147" s="32">
        <f t="shared" ref="Q147:R147" si="27">Q146*39</f>
        <v>46800</v>
      </c>
      <c r="R147" s="32">
        <f t="shared" si="27"/>
        <v>1029600</v>
      </c>
      <c r="V147" s="49"/>
    </row>
    <row r="148" spans="2:22" s="32" customFormat="1" ht="16.5" customHeight="1">
      <c r="B148" s="205">
        <v>146</v>
      </c>
      <c r="C148" s="298">
        <v>15</v>
      </c>
      <c r="D148" s="265">
        <v>2</v>
      </c>
      <c r="E148" s="266">
        <v>8</v>
      </c>
      <c r="F148" s="267">
        <v>10</v>
      </c>
      <c r="G148" s="51" t="s">
        <v>88</v>
      </c>
      <c r="H148" s="79" t="s">
        <v>8</v>
      </c>
      <c r="I148" s="35" t="s">
        <v>119</v>
      </c>
      <c r="J148" s="51" t="s">
        <v>145</v>
      </c>
      <c r="K148" s="52">
        <v>25200</v>
      </c>
      <c r="L148" s="62"/>
      <c r="M148" s="47">
        <v>1200</v>
      </c>
      <c r="N148" s="325"/>
      <c r="O148" s="260"/>
      <c r="V148" s="49"/>
    </row>
    <row r="149" spans="2:22" s="32" customFormat="1" ht="16.5" customHeight="1">
      <c r="B149" s="205">
        <v>147</v>
      </c>
      <c r="C149" s="298">
        <v>16</v>
      </c>
      <c r="D149" s="265">
        <v>2</v>
      </c>
      <c r="E149" s="266">
        <v>9</v>
      </c>
      <c r="F149" s="267">
        <v>8</v>
      </c>
      <c r="G149" s="51" t="s">
        <v>24</v>
      </c>
      <c r="H149" s="79" t="s">
        <v>8</v>
      </c>
      <c r="I149" s="35" t="s">
        <v>119</v>
      </c>
      <c r="J149" s="51" t="s">
        <v>145</v>
      </c>
      <c r="K149" s="52">
        <v>25200</v>
      </c>
      <c r="L149" s="62"/>
      <c r="M149" s="47">
        <v>1200</v>
      </c>
      <c r="N149" s="325"/>
      <c r="O149" s="260"/>
      <c r="V149" s="49"/>
    </row>
    <row r="150" spans="2:22" s="32" customFormat="1" ht="16.5" customHeight="1">
      <c r="B150" s="205">
        <v>148</v>
      </c>
      <c r="C150" s="298">
        <v>17</v>
      </c>
      <c r="D150" s="265">
        <v>2</v>
      </c>
      <c r="E150" s="266">
        <v>10</v>
      </c>
      <c r="F150" s="267">
        <v>6</v>
      </c>
      <c r="G150" s="51" t="s">
        <v>128</v>
      </c>
      <c r="H150" s="79" t="s">
        <v>8</v>
      </c>
      <c r="I150" s="35" t="s">
        <v>119</v>
      </c>
      <c r="J150" s="51" t="s">
        <v>145</v>
      </c>
      <c r="K150" s="52">
        <v>25200</v>
      </c>
      <c r="L150" s="62"/>
      <c r="M150" s="47">
        <v>1200</v>
      </c>
      <c r="N150" s="325"/>
      <c r="O150" s="260"/>
      <c r="P150" s="32">
        <v>25200</v>
      </c>
      <c r="Q150" s="32">
        <v>1200</v>
      </c>
      <c r="R150" s="32">
        <v>26400</v>
      </c>
      <c r="V150" s="49"/>
    </row>
    <row r="151" spans="2:22" s="32" customFormat="1" ht="16.5" customHeight="1">
      <c r="B151" s="205">
        <v>149</v>
      </c>
      <c r="C151" s="298">
        <v>18</v>
      </c>
      <c r="D151" s="265">
        <v>2</v>
      </c>
      <c r="E151" s="266">
        <v>10</v>
      </c>
      <c r="F151" s="267">
        <v>21</v>
      </c>
      <c r="G151" s="51" t="s">
        <v>48</v>
      </c>
      <c r="H151" s="79" t="s">
        <v>8</v>
      </c>
      <c r="I151" s="35" t="s">
        <v>119</v>
      </c>
      <c r="J151" s="51" t="s">
        <v>145</v>
      </c>
      <c r="K151" s="52">
        <v>25200</v>
      </c>
      <c r="L151" s="62"/>
      <c r="M151" s="47">
        <v>1200</v>
      </c>
      <c r="N151" s="325"/>
      <c r="O151" s="260"/>
      <c r="P151" s="32">
        <f>P150*39</f>
        <v>982800</v>
      </c>
      <c r="Q151" s="32">
        <f t="shared" ref="Q151" si="28">Q150*39</f>
        <v>46800</v>
      </c>
      <c r="R151" s="32">
        <f t="shared" ref="R151" si="29">R150*39</f>
        <v>1029600</v>
      </c>
      <c r="V151" s="49"/>
    </row>
    <row r="152" spans="2:22" s="32" customFormat="1" ht="16.5" customHeight="1">
      <c r="B152" s="205">
        <v>150</v>
      </c>
      <c r="C152" s="298">
        <v>19</v>
      </c>
      <c r="D152" s="265">
        <v>2</v>
      </c>
      <c r="E152" s="266">
        <v>11</v>
      </c>
      <c r="F152" s="267">
        <v>4</v>
      </c>
      <c r="G152" s="51" t="s">
        <v>129</v>
      </c>
      <c r="H152" s="79" t="s">
        <v>8</v>
      </c>
      <c r="I152" s="35" t="s">
        <v>119</v>
      </c>
      <c r="J152" s="85" t="s">
        <v>146</v>
      </c>
      <c r="K152" s="86">
        <v>12600</v>
      </c>
      <c r="L152" s="96"/>
      <c r="M152" s="97">
        <v>600</v>
      </c>
      <c r="N152" s="325"/>
      <c r="O152" s="260"/>
      <c r="V152" s="49"/>
    </row>
    <row r="153" spans="2:22" s="32" customFormat="1" ht="16.5" customHeight="1">
      <c r="B153" s="205">
        <v>151</v>
      </c>
      <c r="C153" s="298">
        <v>20</v>
      </c>
      <c r="D153" s="265">
        <v>2</v>
      </c>
      <c r="E153" s="266">
        <v>11</v>
      </c>
      <c r="F153" s="267">
        <v>9</v>
      </c>
      <c r="G153" s="51" t="s">
        <v>108</v>
      </c>
      <c r="H153" s="79" t="s">
        <v>8</v>
      </c>
      <c r="I153" s="35" t="s">
        <v>119</v>
      </c>
      <c r="J153" s="51" t="s">
        <v>145</v>
      </c>
      <c r="K153" s="52">
        <v>25200</v>
      </c>
      <c r="L153" s="62"/>
      <c r="M153" s="47">
        <v>1200</v>
      </c>
      <c r="N153" s="325"/>
      <c r="O153" s="260"/>
      <c r="V153" s="49"/>
    </row>
    <row r="154" spans="2:22" s="32" customFormat="1" ht="16.5" customHeight="1">
      <c r="B154" s="205">
        <v>152</v>
      </c>
      <c r="C154" s="298">
        <v>21</v>
      </c>
      <c r="D154" s="265">
        <v>1</v>
      </c>
      <c r="E154" s="266">
        <v>3</v>
      </c>
      <c r="F154" s="267">
        <v>10</v>
      </c>
      <c r="G154" s="51" t="s">
        <v>130</v>
      </c>
      <c r="H154" s="79" t="s">
        <v>8</v>
      </c>
      <c r="I154" s="35" t="s">
        <v>134</v>
      </c>
      <c r="J154" s="51" t="s">
        <v>145</v>
      </c>
      <c r="K154" s="52">
        <v>25200</v>
      </c>
      <c r="L154" s="62"/>
      <c r="M154" s="47">
        <v>1200</v>
      </c>
      <c r="N154" s="325"/>
      <c r="O154" s="260"/>
      <c r="T154" s="65">
        <f>SUM(P144,P147,P151)</f>
        <v>2898000</v>
      </c>
      <c r="U154" s="65">
        <f>SUM(Q144,Q147,Q151)</f>
        <v>138000</v>
      </c>
      <c r="V154" s="65">
        <f>SUM(R144,R147,R151)</f>
        <v>3036000</v>
      </c>
    </row>
    <row r="155" spans="2:22" s="32" customFormat="1" ht="16.5" customHeight="1">
      <c r="B155" s="205">
        <v>153</v>
      </c>
      <c r="C155" s="298">
        <v>22</v>
      </c>
      <c r="D155" s="265">
        <v>1</v>
      </c>
      <c r="E155" s="266">
        <v>4</v>
      </c>
      <c r="F155" s="267">
        <v>16</v>
      </c>
      <c r="G155" s="51" t="s">
        <v>131</v>
      </c>
      <c r="H155" s="79" t="s">
        <v>8</v>
      </c>
      <c r="I155" s="35" t="s">
        <v>134</v>
      </c>
      <c r="J155" s="51" t="s">
        <v>145</v>
      </c>
      <c r="K155" s="52">
        <v>25200</v>
      </c>
      <c r="L155" s="62"/>
      <c r="M155" s="47">
        <v>1200</v>
      </c>
      <c r="N155" s="325"/>
      <c r="O155" s="260"/>
      <c r="V155" s="49"/>
    </row>
    <row r="156" spans="2:22" s="32" customFormat="1" ht="16.5" customHeight="1">
      <c r="B156" s="205">
        <v>154</v>
      </c>
      <c r="C156" s="298">
        <v>23</v>
      </c>
      <c r="D156" s="265">
        <v>2</v>
      </c>
      <c r="E156" s="266">
        <v>1</v>
      </c>
      <c r="F156" s="267">
        <v>12</v>
      </c>
      <c r="G156" s="51" t="s">
        <v>28</v>
      </c>
      <c r="H156" s="79" t="s">
        <v>8</v>
      </c>
      <c r="I156" s="35" t="s">
        <v>134</v>
      </c>
      <c r="J156" s="51" t="s">
        <v>145</v>
      </c>
      <c r="K156" s="52">
        <v>25200</v>
      </c>
      <c r="L156" s="62"/>
      <c r="M156" s="47">
        <v>1200</v>
      </c>
      <c r="N156" s="325"/>
      <c r="O156" s="260"/>
      <c r="V156" s="49"/>
    </row>
    <row r="157" spans="2:22" s="32" customFormat="1" ht="16.5" customHeight="1">
      <c r="B157" s="205">
        <v>155</v>
      </c>
      <c r="C157" s="298">
        <v>24</v>
      </c>
      <c r="D157" s="265">
        <v>2</v>
      </c>
      <c r="E157" s="266">
        <v>3</v>
      </c>
      <c r="F157" s="267">
        <v>22</v>
      </c>
      <c r="G157" s="51" t="s">
        <v>132</v>
      </c>
      <c r="H157" s="79" t="s">
        <v>8</v>
      </c>
      <c r="I157" s="35" t="s">
        <v>134</v>
      </c>
      <c r="J157" s="51" t="s">
        <v>145</v>
      </c>
      <c r="K157" s="52">
        <v>25200</v>
      </c>
      <c r="L157" s="62"/>
      <c r="M157" s="47">
        <v>1200</v>
      </c>
      <c r="N157" s="325"/>
      <c r="O157" s="260"/>
      <c r="V157" s="49"/>
    </row>
    <row r="158" spans="2:22" s="32" customFormat="1" ht="16.5" customHeight="1">
      <c r="B158" s="205">
        <v>156</v>
      </c>
      <c r="C158" s="298">
        <v>25</v>
      </c>
      <c r="D158" s="280">
        <v>2</v>
      </c>
      <c r="E158" s="281">
        <v>7</v>
      </c>
      <c r="F158" s="282">
        <v>15</v>
      </c>
      <c r="G158" s="77" t="s">
        <v>133</v>
      </c>
      <c r="H158" s="211" t="s">
        <v>11</v>
      </c>
      <c r="I158" s="75" t="s">
        <v>134</v>
      </c>
      <c r="J158" s="51" t="s">
        <v>145</v>
      </c>
      <c r="K158" s="33"/>
      <c r="L158" s="55">
        <v>25200</v>
      </c>
      <c r="M158" s="34">
        <v>1200</v>
      </c>
      <c r="N158" s="325"/>
      <c r="O158" s="260"/>
      <c r="V158" s="49"/>
    </row>
    <row r="159" spans="2:22" s="32" customFormat="1" ht="16.5" customHeight="1">
      <c r="B159" s="205">
        <v>157</v>
      </c>
      <c r="C159" s="298">
        <v>26</v>
      </c>
      <c r="D159" s="265">
        <v>2</v>
      </c>
      <c r="E159" s="266">
        <v>7</v>
      </c>
      <c r="F159" s="267">
        <v>20</v>
      </c>
      <c r="G159" s="51" t="s">
        <v>26</v>
      </c>
      <c r="H159" s="79" t="s">
        <v>8</v>
      </c>
      <c r="I159" s="35" t="s">
        <v>134</v>
      </c>
      <c r="J159" s="85" t="s">
        <v>147</v>
      </c>
      <c r="K159" s="86">
        <v>18900</v>
      </c>
      <c r="L159" s="96"/>
      <c r="M159" s="97">
        <v>900</v>
      </c>
      <c r="N159" s="325"/>
      <c r="O159" s="260"/>
      <c r="V159" s="49"/>
    </row>
    <row r="160" spans="2:22" s="32" customFormat="1" ht="16.5" customHeight="1">
      <c r="B160" s="205">
        <v>158</v>
      </c>
      <c r="C160" s="298">
        <v>27</v>
      </c>
      <c r="D160" s="265">
        <v>3</v>
      </c>
      <c r="E160" s="266">
        <v>4</v>
      </c>
      <c r="F160" s="267">
        <v>1</v>
      </c>
      <c r="G160" s="51" t="s">
        <v>35</v>
      </c>
      <c r="H160" s="79" t="s">
        <v>8</v>
      </c>
      <c r="I160" s="35" t="s">
        <v>134</v>
      </c>
      <c r="J160" s="85" t="s">
        <v>147</v>
      </c>
      <c r="K160" s="86">
        <v>18900</v>
      </c>
      <c r="L160" s="96"/>
      <c r="M160" s="97">
        <v>900</v>
      </c>
      <c r="N160" s="325"/>
      <c r="O160" s="260"/>
      <c r="V160" s="49"/>
    </row>
    <row r="161" spans="2:22" s="32" customFormat="1" ht="16.5" customHeight="1">
      <c r="B161" s="205">
        <v>159</v>
      </c>
      <c r="C161" s="298">
        <v>28</v>
      </c>
      <c r="D161" s="265">
        <v>3</v>
      </c>
      <c r="E161" s="266">
        <v>5</v>
      </c>
      <c r="F161" s="267">
        <v>7</v>
      </c>
      <c r="G161" s="51" t="s">
        <v>36</v>
      </c>
      <c r="H161" s="79" t="s">
        <v>8</v>
      </c>
      <c r="I161" s="35" t="s">
        <v>134</v>
      </c>
      <c r="J161" s="85" t="s">
        <v>147</v>
      </c>
      <c r="K161" s="86">
        <v>18900</v>
      </c>
      <c r="L161" s="96"/>
      <c r="M161" s="97">
        <v>900</v>
      </c>
      <c r="N161" s="325"/>
      <c r="O161" s="260"/>
      <c r="V161" s="49"/>
    </row>
    <row r="162" spans="2:22" s="32" customFormat="1" ht="16.5" customHeight="1">
      <c r="B162" s="205">
        <v>160</v>
      </c>
      <c r="C162" s="298">
        <v>29</v>
      </c>
      <c r="D162" s="265">
        <v>3</v>
      </c>
      <c r="E162" s="266">
        <v>5</v>
      </c>
      <c r="F162" s="267">
        <v>14</v>
      </c>
      <c r="G162" s="51" t="s">
        <v>31</v>
      </c>
      <c r="H162" s="79" t="s">
        <v>8</v>
      </c>
      <c r="I162" s="35" t="s">
        <v>134</v>
      </c>
      <c r="J162" s="51" t="s">
        <v>145</v>
      </c>
      <c r="K162" s="52">
        <v>25200</v>
      </c>
      <c r="L162" s="62"/>
      <c r="M162" s="47">
        <v>1200</v>
      </c>
      <c r="N162" s="325"/>
      <c r="O162" s="260"/>
      <c r="V162" s="49"/>
    </row>
    <row r="163" spans="2:22" s="32" customFormat="1" ht="16.5" customHeight="1">
      <c r="B163" s="205">
        <v>161</v>
      </c>
      <c r="C163" s="298">
        <v>30</v>
      </c>
      <c r="D163" s="265">
        <v>3</v>
      </c>
      <c r="E163" s="266">
        <v>8</v>
      </c>
      <c r="F163" s="267">
        <v>6</v>
      </c>
      <c r="G163" s="51" t="s">
        <v>135</v>
      </c>
      <c r="H163" s="79" t="s">
        <v>8</v>
      </c>
      <c r="I163" s="35" t="s">
        <v>134</v>
      </c>
      <c r="J163" s="51" t="s">
        <v>145</v>
      </c>
      <c r="K163" s="52">
        <v>25200</v>
      </c>
      <c r="L163" s="62"/>
      <c r="M163" s="47">
        <v>1200</v>
      </c>
      <c r="N163" s="325"/>
      <c r="O163" s="260"/>
      <c r="V163" s="49"/>
    </row>
    <row r="164" spans="2:22" s="32" customFormat="1" ht="16.5" customHeight="1">
      <c r="B164" s="205">
        <v>162</v>
      </c>
      <c r="C164" s="298">
        <v>31</v>
      </c>
      <c r="D164" s="265">
        <v>3</v>
      </c>
      <c r="E164" s="266">
        <v>8</v>
      </c>
      <c r="F164" s="267">
        <v>12</v>
      </c>
      <c r="G164" s="51" t="s">
        <v>136</v>
      </c>
      <c r="H164" s="79" t="s">
        <v>8</v>
      </c>
      <c r="I164" s="35" t="s">
        <v>134</v>
      </c>
      <c r="J164" s="51" t="s">
        <v>145</v>
      </c>
      <c r="K164" s="52">
        <v>25200</v>
      </c>
      <c r="L164" s="62"/>
      <c r="M164" s="47">
        <v>1200</v>
      </c>
      <c r="N164" s="325"/>
      <c r="O164" s="260"/>
      <c r="V164" s="49"/>
    </row>
    <row r="165" spans="2:22" s="32" customFormat="1" ht="16.5" customHeight="1">
      <c r="B165" s="205">
        <v>163</v>
      </c>
      <c r="C165" s="298">
        <v>32</v>
      </c>
      <c r="D165" s="265">
        <v>3</v>
      </c>
      <c r="E165" s="266">
        <v>8</v>
      </c>
      <c r="F165" s="267">
        <v>19</v>
      </c>
      <c r="G165" s="51" t="s">
        <v>109</v>
      </c>
      <c r="H165" s="79" t="s">
        <v>8</v>
      </c>
      <c r="I165" s="35" t="s">
        <v>134</v>
      </c>
      <c r="J165" s="85" t="s">
        <v>147</v>
      </c>
      <c r="K165" s="86">
        <v>18900</v>
      </c>
      <c r="L165" s="96"/>
      <c r="M165" s="97">
        <v>900</v>
      </c>
      <c r="N165" s="325"/>
      <c r="O165" s="260"/>
      <c r="V165" s="49"/>
    </row>
    <row r="166" spans="2:22" s="32" customFormat="1" ht="16.5" customHeight="1">
      <c r="B166" s="205">
        <v>164</v>
      </c>
      <c r="C166" s="298">
        <v>33</v>
      </c>
      <c r="D166" s="265">
        <v>3</v>
      </c>
      <c r="E166" s="266">
        <v>9</v>
      </c>
      <c r="F166" s="267">
        <v>25</v>
      </c>
      <c r="G166" s="51" t="s">
        <v>78</v>
      </c>
      <c r="H166" s="79" t="s">
        <v>8</v>
      </c>
      <c r="I166" s="35" t="s">
        <v>134</v>
      </c>
      <c r="J166" s="51" t="s">
        <v>145</v>
      </c>
      <c r="K166" s="52">
        <v>25200</v>
      </c>
      <c r="L166" s="62"/>
      <c r="M166" s="47">
        <v>1200</v>
      </c>
      <c r="N166" s="325"/>
      <c r="O166" s="260"/>
      <c r="V166" s="49"/>
    </row>
    <row r="167" spans="2:22" s="32" customFormat="1" ht="16.5" customHeight="1">
      <c r="B167" s="205">
        <v>165</v>
      </c>
      <c r="C167" s="298">
        <v>34</v>
      </c>
      <c r="D167" s="265">
        <v>5</v>
      </c>
      <c r="E167" s="266">
        <v>1</v>
      </c>
      <c r="F167" s="267">
        <v>12</v>
      </c>
      <c r="G167" s="51" t="s">
        <v>137</v>
      </c>
      <c r="H167" s="79" t="s">
        <v>8</v>
      </c>
      <c r="I167" s="35" t="s">
        <v>134</v>
      </c>
      <c r="J167" s="85" t="s">
        <v>147</v>
      </c>
      <c r="K167" s="86">
        <v>18900</v>
      </c>
      <c r="L167" s="96"/>
      <c r="M167" s="97">
        <v>900</v>
      </c>
      <c r="N167" s="325"/>
      <c r="O167" s="260"/>
      <c r="V167" s="49"/>
    </row>
    <row r="168" spans="2:22" s="32" customFormat="1" ht="16.5" customHeight="1">
      <c r="B168" s="205">
        <v>166</v>
      </c>
      <c r="C168" s="298">
        <v>35</v>
      </c>
      <c r="D168" s="265">
        <v>5</v>
      </c>
      <c r="E168" s="266">
        <v>5</v>
      </c>
      <c r="F168" s="267">
        <v>9</v>
      </c>
      <c r="G168" s="51" t="s">
        <v>81</v>
      </c>
      <c r="H168" s="79" t="s">
        <v>8</v>
      </c>
      <c r="I168" s="35" t="s">
        <v>134</v>
      </c>
      <c r="J168" s="51" t="s">
        <v>145</v>
      </c>
      <c r="K168" s="52">
        <v>25200</v>
      </c>
      <c r="L168" s="62"/>
      <c r="M168" s="47">
        <v>1200</v>
      </c>
      <c r="N168" s="325"/>
      <c r="O168" s="260"/>
      <c r="V168" s="49"/>
    </row>
    <row r="169" spans="2:22" s="32" customFormat="1" ht="16.5" customHeight="1">
      <c r="B169" s="205">
        <v>167</v>
      </c>
      <c r="C169" s="298">
        <v>36</v>
      </c>
      <c r="D169" s="265">
        <v>5</v>
      </c>
      <c r="E169" s="266">
        <v>5</v>
      </c>
      <c r="F169" s="267">
        <v>26</v>
      </c>
      <c r="G169" s="51" t="s">
        <v>138</v>
      </c>
      <c r="H169" s="79" t="s">
        <v>8</v>
      </c>
      <c r="I169" s="35" t="s">
        <v>134</v>
      </c>
      <c r="J169" s="51" t="s">
        <v>145</v>
      </c>
      <c r="K169" s="52">
        <v>25200</v>
      </c>
      <c r="L169" s="62"/>
      <c r="M169" s="47">
        <v>1200</v>
      </c>
      <c r="N169" s="325"/>
      <c r="O169" s="260"/>
      <c r="V169" s="49"/>
    </row>
    <row r="170" spans="2:22" s="32" customFormat="1" ht="16.5" customHeight="1">
      <c r="B170" s="205">
        <v>168</v>
      </c>
      <c r="C170" s="298">
        <v>37</v>
      </c>
      <c r="D170" s="265">
        <v>5</v>
      </c>
      <c r="E170" s="266">
        <v>6</v>
      </c>
      <c r="F170" s="267">
        <v>10</v>
      </c>
      <c r="G170" s="51" t="s">
        <v>139</v>
      </c>
      <c r="H170" s="79" t="s">
        <v>8</v>
      </c>
      <c r="I170" s="35" t="s">
        <v>134</v>
      </c>
      <c r="J170" s="51" t="s">
        <v>145</v>
      </c>
      <c r="K170" s="52">
        <v>25200</v>
      </c>
      <c r="L170" s="62"/>
      <c r="M170" s="47">
        <v>1200</v>
      </c>
      <c r="N170" s="325"/>
      <c r="O170" s="260"/>
      <c r="V170" s="49"/>
    </row>
    <row r="171" spans="2:22" s="32" customFormat="1" ht="16.5" customHeight="1">
      <c r="B171" s="205">
        <v>169</v>
      </c>
      <c r="C171" s="298">
        <v>38</v>
      </c>
      <c r="D171" s="265">
        <v>5</v>
      </c>
      <c r="E171" s="266">
        <v>7</v>
      </c>
      <c r="F171" s="267">
        <v>11</v>
      </c>
      <c r="G171" s="51" t="s">
        <v>140</v>
      </c>
      <c r="H171" s="79" t="s">
        <v>8</v>
      </c>
      <c r="I171" s="35" t="s">
        <v>134</v>
      </c>
      <c r="J171" s="51" t="s">
        <v>145</v>
      </c>
      <c r="K171" s="52">
        <v>25200</v>
      </c>
      <c r="L171" s="62"/>
      <c r="M171" s="47">
        <v>1200</v>
      </c>
      <c r="N171" s="325"/>
      <c r="O171" s="260"/>
      <c r="V171" s="49"/>
    </row>
    <row r="172" spans="2:22" s="32" customFormat="1" ht="16.5" customHeight="1">
      <c r="B172" s="205">
        <v>170</v>
      </c>
      <c r="C172" s="298">
        <v>39</v>
      </c>
      <c r="D172" s="265">
        <v>6</v>
      </c>
      <c r="E172" s="266">
        <v>1</v>
      </c>
      <c r="F172" s="267">
        <v>11</v>
      </c>
      <c r="G172" s="51" t="s">
        <v>107</v>
      </c>
      <c r="H172" s="79" t="s">
        <v>8</v>
      </c>
      <c r="I172" s="35" t="s">
        <v>134</v>
      </c>
      <c r="J172" s="51" t="s">
        <v>145</v>
      </c>
      <c r="K172" s="52">
        <v>25200</v>
      </c>
      <c r="L172" s="62"/>
      <c r="M172" s="47">
        <v>1200</v>
      </c>
      <c r="N172" s="325"/>
      <c r="O172" s="260"/>
      <c r="V172" s="49"/>
    </row>
    <row r="173" spans="2:22" s="32" customFormat="1" ht="16.5" customHeight="1">
      <c r="B173" s="205">
        <v>171</v>
      </c>
      <c r="C173" s="297">
        <v>40</v>
      </c>
      <c r="D173" s="265">
        <v>6</v>
      </c>
      <c r="E173" s="266">
        <v>2</v>
      </c>
      <c r="F173" s="267">
        <v>16</v>
      </c>
      <c r="G173" s="51" t="s">
        <v>14</v>
      </c>
      <c r="H173" s="79" t="s">
        <v>8</v>
      </c>
      <c r="I173" s="35" t="s">
        <v>134</v>
      </c>
      <c r="J173" s="85" t="s">
        <v>147</v>
      </c>
      <c r="K173" s="86">
        <v>18900</v>
      </c>
      <c r="L173" s="96"/>
      <c r="M173" s="97">
        <v>900</v>
      </c>
      <c r="N173" s="325"/>
      <c r="O173" s="260"/>
      <c r="V173" s="49"/>
    </row>
    <row r="174" spans="2:22" s="32" customFormat="1" ht="16.5" customHeight="1">
      <c r="B174" s="205">
        <v>172</v>
      </c>
      <c r="C174" s="293">
        <v>1</v>
      </c>
      <c r="D174" s="271">
        <v>1</v>
      </c>
      <c r="E174" s="272">
        <v>1</v>
      </c>
      <c r="F174" s="273">
        <v>6</v>
      </c>
      <c r="G174" s="142" t="s">
        <v>180</v>
      </c>
      <c r="H174" s="119" t="s">
        <v>8</v>
      </c>
      <c r="I174" s="89" t="s">
        <v>256</v>
      </c>
      <c r="J174" s="42" t="s">
        <v>145</v>
      </c>
      <c r="K174" s="43">
        <v>25200</v>
      </c>
      <c r="L174" s="41"/>
      <c r="M174" s="82">
        <v>1200</v>
      </c>
      <c r="N174" s="319">
        <f>SUM(K174:L213)</f>
        <v>957600</v>
      </c>
      <c r="O174" s="260"/>
      <c r="V174" s="49"/>
    </row>
    <row r="175" spans="2:22" s="32" customFormat="1" ht="16.5" customHeight="1">
      <c r="B175" s="205">
        <v>173</v>
      </c>
      <c r="C175" s="298">
        <v>2</v>
      </c>
      <c r="D175" s="274">
        <v>1</v>
      </c>
      <c r="E175" s="275">
        <v>3</v>
      </c>
      <c r="F175" s="276">
        <v>6</v>
      </c>
      <c r="G175" s="143" t="s">
        <v>195</v>
      </c>
      <c r="H175" s="120" t="s">
        <v>8</v>
      </c>
      <c r="I175" s="88" t="s">
        <v>256</v>
      </c>
      <c r="J175" s="85" t="s">
        <v>146</v>
      </c>
      <c r="K175" s="86">
        <v>12600</v>
      </c>
      <c r="L175" s="198"/>
      <c r="M175" s="87">
        <v>600</v>
      </c>
      <c r="N175" s="320"/>
      <c r="O175" s="260"/>
      <c r="V175" s="49"/>
    </row>
    <row r="176" spans="2:22" s="32" customFormat="1" ht="16.5" customHeight="1">
      <c r="B176" s="205">
        <v>174</v>
      </c>
      <c r="C176" s="298">
        <v>3</v>
      </c>
      <c r="D176" s="274">
        <v>1</v>
      </c>
      <c r="E176" s="275">
        <v>5</v>
      </c>
      <c r="F176" s="276">
        <v>17</v>
      </c>
      <c r="G176" s="143" t="s">
        <v>257</v>
      </c>
      <c r="H176" s="120" t="s">
        <v>8</v>
      </c>
      <c r="I176" s="88" t="s">
        <v>256</v>
      </c>
      <c r="J176" s="51" t="s">
        <v>145</v>
      </c>
      <c r="K176" s="52">
        <v>25200</v>
      </c>
      <c r="L176" s="46"/>
      <c r="M176" s="53">
        <v>1200</v>
      </c>
      <c r="N176" s="320"/>
      <c r="O176" s="260"/>
      <c r="P176" s="125">
        <f>SUM(K174:L213)</f>
        <v>957600</v>
      </c>
      <c r="V176" s="49"/>
    </row>
    <row r="177" spans="2:22" s="32" customFormat="1" ht="16.5" customHeight="1">
      <c r="B177" s="205">
        <v>175</v>
      </c>
      <c r="C177" s="298">
        <v>4</v>
      </c>
      <c r="D177" s="274">
        <v>1</v>
      </c>
      <c r="E177" s="275">
        <v>6</v>
      </c>
      <c r="F177" s="276">
        <v>4</v>
      </c>
      <c r="G177" s="143" t="s">
        <v>258</v>
      </c>
      <c r="H177" s="120" t="s">
        <v>8</v>
      </c>
      <c r="I177" s="88" t="s">
        <v>256</v>
      </c>
      <c r="J177" s="51" t="s">
        <v>145</v>
      </c>
      <c r="K177" s="52">
        <v>25200</v>
      </c>
      <c r="L177" s="46"/>
      <c r="M177" s="53">
        <v>1200</v>
      </c>
      <c r="N177" s="320"/>
      <c r="O177" s="260"/>
      <c r="P177" s="125">
        <f>SUM(M174:M213)</f>
        <v>45600</v>
      </c>
      <c r="V177" s="49"/>
    </row>
    <row r="178" spans="2:22" s="32" customFormat="1" ht="16.5" customHeight="1">
      <c r="B178" s="205">
        <v>176</v>
      </c>
      <c r="C178" s="298">
        <v>5</v>
      </c>
      <c r="D178" s="274">
        <v>1</v>
      </c>
      <c r="E178" s="275">
        <v>7</v>
      </c>
      <c r="F178" s="276">
        <v>4</v>
      </c>
      <c r="G178" s="143" t="s">
        <v>259</v>
      </c>
      <c r="H178" s="120" t="s">
        <v>8</v>
      </c>
      <c r="I178" s="88" t="s">
        <v>256</v>
      </c>
      <c r="J178" s="51" t="s">
        <v>145</v>
      </c>
      <c r="K178" s="52">
        <v>25200</v>
      </c>
      <c r="L178" s="46"/>
      <c r="M178" s="53">
        <v>1200</v>
      </c>
      <c r="N178" s="320"/>
      <c r="O178" s="260"/>
      <c r="P178" s="125">
        <f>SUM(P176:P177)</f>
        <v>1003200</v>
      </c>
      <c r="V178" s="49"/>
    </row>
    <row r="179" spans="2:22" s="32" customFormat="1" ht="16.5" customHeight="1">
      <c r="B179" s="205">
        <v>177</v>
      </c>
      <c r="C179" s="298">
        <v>6</v>
      </c>
      <c r="D179" s="274">
        <v>1</v>
      </c>
      <c r="E179" s="275">
        <v>9</v>
      </c>
      <c r="F179" s="276">
        <v>6</v>
      </c>
      <c r="G179" s="143" t="s">
        <v>260</v>
      </c>
      <c r="H179" s="120" t="s">
        <v>8</v>
      </c>
      <c r="I179" s="88" t="s">
        <v>256</v>
      </c>
      <c r="J179" s="51" t="s">
        <v>145</v>
      </c>
      <c r="K179" s="52">
        <v>25200</v>
      </c>
      <c r="L179" s="46"/>
      <c r="M179" s="53">
        <v>1200</v>
      </c>
      <c r="N179" s="320"/>
      <c r="O179" s="260"/>
      <c r="V179" s="49"/>
    </row>
    <row r="180" spans="2:22" s="32" customFormat="1" ht="16.5" customHeight="1">
      <c r="B180" s="205">
        <v>178</v>
      </c>
      <c r="C180" s="298">
        <v>7</v>
      </c>
      <c r="D180" s="274">
        <v>1</v>
      </c>
      <c r="E180" s="275">
        <v>10</v>
      </c>
      <c r="F180" s="276">
        <v>3</v>
      </c>
      <c r="G180" s="143" t="s">
        <v>154</v>
      </c>
      <c r="H180" s="120" t="s">
        <v>8</v>
      </c>
      <c r="I180" s="88" t="s">
        <v>256</v>
      </c>
      <c r="J180" s="51" t="s">
        <v>145</v>
      </c>
      <c r="K180" s="52">
        <v>25200</v>
      </c>
      <c r="L180" s="46"/>
      <c r="M180" s="53">
        <v>1200</v>
      </c>
      <c r="N180" s="320"/>
      <c r="O180" s="260"/>
      <c r="V180" s="49"/>
    </row>
    <row r="181" spans="2:22" s="32" customFormat="1" ht="16.5" customHeight="1">
      <c r="B181" s="205">
        <v>179</v>
      </c>
      <c r="C181" s="298">
        <v>8</v>
      </c>
      <c r="D181" s="274">
        <v>1</v>
      </c>
      <c r="E181" s="275">
        <v>10</v>
      </c>
      <c r="F181" s="276">
        <v>14</v>
      </c>
      <c r="G181" s="143" t="s">
        <v>155</v>
      </c>
      <c r="H181" s="120" t="s">
        <v>8</v>
      </c>
      <c r="I181" s="88" t="s">
        <v>256</v>
      </c>
      <c r="J181" s="51" t="s">
        <v>145</v>
      </c>
      <c r="K181" s="52">
        <v>25200</v>
      </c>
      <c r="L181" s="46"/>
      <c r="M181" s="53">
        <v>1200</v>
      </c>
      <c r="N181" s="320"/>
      <c r="O181" s="260"/>
      <c r="V181" s="49"/>
    </row>
    <row r="182" spans="2:22" s="32" customFormat="1" ht="16.5" customHeight="1">
      <c r="B182" s="205">
        <v>180</v>
      </c>
      <c r="C182" s="298">
        <v>9</v>
      </c>
      <c r="D182" s="274">
        <v>1</v>
      </c>
      <c r="E182" s="275">
        <v>11</v>
      </c>
      <c r="F182" s="276">
        <v>8</v>
      </c>
      <c r="G182" s="143" t="s">
        <v>261</v>
      </c>
      <c r="H182" s="120" t="s">
        <v>8</v>
      </c>
      <c r="I182" s="88" t="s">
        <v>256</v>
      </c>
      <c r="J182" s="51" t="s">
        <v>145</v>
      </c>
      <c r="K182" s="52">
        <v>25200</v>
      </c>
      <c r="L182" s="46"/>
      <c r="M182" s="53">
        <v>1200</v>
      </c>
      <c r="N182" s="320"/>
      <c r="O182" s="260"/>
      <c r="V182" s="49"/>
    </row>
    <row r="183" spans="2:22" s="32" customFormat="1" ht="16.5" customHeight="1">
      <c r="B183" s="205">
        <v>181</v>
      </c>
      <c r="C183" s="298">
        <v>10</v>
      </c>
      <c r="D183" s="274">
        <v>1</v>
      </c>
      <c r="E183" s="275">
        <v>11</v>
      </c>
      <c r="F183" s="276">
        <v>18</v>
      </c>
      <c r="G183" s="143" t="s">
        <v>262</v>
      </c>
      <c r="H183" s="120" t="s">
        <v>8</v>
      </c>
      <c r="I183" s="88" t="s">
        <v>256</v>
      </c>
      <c r="J183" s="85" t="s">
        <v>147</v>
      </c>
      <c r="K183" s="86">
        <v>18900</v>
      </c>
      <c r="L183" s="198"/>
      <c r="M183" s="87">
        <v>900</v>
      </c>
      <c r="N183" s="320"/>
      <c r="O183" s="260"/>
      <c r="V183" s="49"/>
    </row>
    <row r="184" spans="2:22" s="32" customFormat="1" ht="16.5" customHeight="1">
      <c r="B184" s="205">
        <v>182</v>
      </c>
      <c r="C184" s="298">
        <v>11</v>
      </c>
      <c r="D184" s="274">
        <v>1</v>
      </c>
      <c r="E184" s="275">
        <v>12</v>
      </c>
      <c r="F184" s="276">
        <v>5</v>
      </c>
      <c r="G184" s="143" t="s">
        <v>263</v>
      </c>
      <c r="H184" s="120" t="s">
        <v>8</v>
      </c>
      <c r="I184" s="88" t="s">
        <v>256</v>
      </c>
      <c r="J184" s="51" t="s">
        <v>145</v>
      </c>
      <c r="K184" s="52">
        <v>25200</v>
      </c>
      <c r="L184" s="46"/>
      <c r="M184" s="53">
        <v>1200</v>
      </c>
      <c r="N184" s="320"/>
      <c r="O184" s="260"/>
      <c r="V184" s="49"/>
    </row>
    <row r="185" spans="2:22" s="32" customFormat="1" ht="16.5" customHeight="1">
      <c r="B185" s="205">
        <v>183</v>
      </c>
      <c r="C185" s="298">
        <v>12</v>
      </c>
      <c r="D185" s="274">
        <v>1</v>
      </c>
      <c r="E185" s="275">
        <v>12</v>
      </c>
      <c r="F185" s="276">
        <v>7</v>
      </c>
      <c r="G185" s="143" t="s">
        <v>264</v>
      </c>
      <c r="H185" s="120" t="s">
        <v>8</v>
      </c>
      <c r="I185" s="88" t="s">
        <v>256</v>
      </c>
      <c r="J185" s="51" t="s">
        <v>145</v>
      </c>
      <c r="K185" s="52">
        <v>25200</v>
      </c>
      <c r="L185" s="46"/>
      <c r="M185" s="53">
        <v>1200</v>
      </c>
      <c r="N185" s="320"/>
      <c r="O185" s="260"/>
      <c r="P185" s="32">
        <v>25200</v>
      </c>
      <c r="Q185" s="32">
        <v>1200</v>
      </c>
      <c r="R185" s="32">
        <v>26400</v>
      </c>
      <c r="V185" s="49"/>
    </row>
    <row r="186" spans="2:22" s="32" customFormat="1" ht="16.5" customHeight="1">
      <c r="B186" s="205">
        <v>184</v>
      </c>
      <c r="C186" s="298">
        <v>13</v>
      </c>
      <c r="D186" s="274">
        <v>2</v>
      </c>
      <c r="E186" s="275">
        <v>1</v>
      </c>
      <c r="F186" s="276">
        <v>19</v>
      </c>
      <c r="G186" s="143" t="s">
        <v>86</v>
      </c>
      <c r="H186" s="120" t="s">
        <v>8</v>
      </c>
      <c r="I186" s="88" t="s">
        <v>256</v>
      </c>
      <c r="J186" s="51" t="s">
        <v>145</v>
      </c>
      <c r="K186" s="52">
        <v>25200</v>
      </c>
      <c r="L186" s="46"/>
      <c r="M186" s="53">
        <v>1200</v>
      </c>
      <c r="N186" s="320"/>
      <c r="O186" s="260"/>
      <c r="P186" s="32">
        <f>P185*40</f>
        <v>1008000</v>
      </c>
      <c r="Q186" s="32">
        <f t="shared" ref="Q186:R186" si="30">Q185*40</f>
        <v>48000</v>
      </c>
      <c r="R186" s="32">
        <f t="shared" si="30"/>
        <v>1056000</v>
      </c>
      <c r="V186" s="49"/>
    </row>
    <row r="187" spans="2:22" s="32" customFormat="1" ht="16.5" customHeight="1">
      <c r="B187" s="205">
        <v>185</v>
      </c>
      <c r="C187" s="298">
        <v>14</v>
      </c>
      <c r="D187" s="274">
        <v>2</v>
      </c>
      <c r="E187" s="275">
        <v>1</v>
      </c>
      <c r="F187" s="276">
        <v>21</v>
      </c>
      <c r="G187" s="143" t="s">
        <v>37</v>
      </c>
      <c r="H187" s="120" t="s">
        <v>8</v>
      </c>
      <c r="I187" s="88" t="s">
        <v>256</v>
      </c>
      <c r="J187" s="51" t="s">
        <v>145</v>
      </c>
      <c r="K187" s="52">
        <v>25200</v>
      </c>
      <c r="L187" s="46"/>
      <c r="M187" s="53">
        <v>1200</v>
      </c>
      <c r="N187" s="320"/>
      <c r="O187" s="260"/>
      <c r="P187" s="32">
        <v>-50400</v>
      </c>
      <c r="Q187" s="32">
        <v>-2400</v>
      </c>
      <c r="R187" s="32">
        <v>-52800</v>
      </c>
      <c r="V187" s="49"/>
    </row>
    <row r="188" spans="2:22" s="32" customFormat="1" ht="16.5" customHeight="1">
      <c r="B188" s="205">
        <v>186</v>
      </c>
      <c r="C188" s="298">
        <v>15</v>
      </c>
      <c r="D188" s="274">
        <v>2</v>
      </c>
      <c r="E188" s="275">
        <v>1</v>
      </c>
      <c r="F188" s="276">
        <v>24</v>
      </c>
      <c r="G188" s="143" t="s">
        <v>189</v>
      </c>
      <c r="H188" s="120" t="s">
        <v>8</v>
      </c>
      <c r="I188" s="88" t="s">
        <v>256</v>
      </c>
      <c r="J188" s="51" t="s">
        <v>145</v>
      </c>
      <c r="K188" s="52">
        <v>25200</v>
      </c>
      <c r="L188" s="46"/>
      <c r="M188" s="53">
        <v>1200</v>
      </c>
      <c r="N188" s="320"/>
      <c r="O188" s="260"/>
      <c r="P188" s="32">
        <f>SUM(P186:P187)</f>
        <v>957600</v>
      </c>
      <c r="Q188" s="32">
        <f t="shared" ref="Q188:R188" si="31">SUM(Q186:Q187)</f>
        <v>45600</v>
      </c>
      <c r="R188" s="32">
        <f t="shared" si="31"/>
        <v>1003200</v>
      </c>
      <c r="V188" s="49"/>
    </row>
    <row r="189" spans="2:22" s="32" customFormat="1" ht="16.5" customHeight="1">
      <c r="B189" s="205">
        <v>187</v>
      </c>
      <c r="C189" s="298">
        <v>16</v>
      </c>
      <c r="D189" s="274">
        <v>2</v>
      </c>
      <c r="E189" s="275">
        <v>2</v>
      </c>
      <c r="F189" s="276">
        <v>14</v>
      </c>
      <c r="G189" s="143" t="s">
        <v>224</v>
      </c>
      <c r="H189" s="120" t="s">
        <v>8</v>
      </c>
      <c r="I189" s="88" t="s">
        <v>256</v>
      </c>
      <c r="J189" s="51" t="s">
        <v>145</v>
      </c>
      <c r="K189" s="52">
        <v>25200</v>
      </c>
      <c r="L189" s="46"/>
      <c r="M189" s="53">
        <v>1200</v>
      </c>
      <c r="N189" s="320"/>
      <c r="O189" s="260"/>
      <c r="V189" s="49"/>
    </row>
    <row r="190" spans="2:22" s="32" customFormat="1" ht="16.5" customHeight="1">
      <c r="B190" s="205">
        <v>188</v>
      </c>
      <c r="C190" s="298">
        <v>17</v>
      </c>
      <c r="D190" s="274">
        <v>2</v>
      </c>
      <c r="E190" s="275">
        <v>4</v>
      </c>
      <c r="F190" s="276">
        <v>21</v>
      </c>
      <c r="G190" s="143" t="s">
        <v>265</v>
      </c>
      <c r="H190" s="120" t="s">
        <v>8</v>
      </c>
      <c r="I190" s="88" t="s">
        <v>256</v>
      </c>
      <c r="J190" s="51" t="s">
        <v>145</v>
      </c>
      <c r="K190" s="52">
        <v>25200</v>
      </c>
      <c r="L190" s="46"/>
      <c r="M190" s="53">
        <v>1200</v>
      </c>
      <c r="N190" s="320"/>
      <c r="O190" s="260"/>
      <c r="V190" s="49"/>
    </row>
    <row r="191" spans="2:22" s="32" customFormat="1" ht="16.5" customHeight="1">
      <c r="B191" s="205">
        <v>189</v>
      </c>
      <c r="C191" s="298">
        <v>18</v>
      </c>
      <c r="D191" s="274">
        <v>2</v>
      </c>
      <c r="E191" s="275">
        <v>5</v>
      </c>
      <c r="F191" s="276">
        <v>5</v>
      </c>
      <c r="G191" s="143" t="s">
        <v>226</v>
      </c>
      <c r="H191" s="120" t="s">
        <v>8</v>
      </c>
      <c r="I191" s="88" t="s">
        <v>256</v>
      </c>
      <c r="J191" s="51" t="s">
        <v>145</v>
      </c>
      <c r="K191" s="52">
        <v>25200</v>
      </c>
      <c r="L191" s="46"/>
      <c r="M191" s="53">
        <v>1200</v>
      </c>
      <c r="N191" s="320"/>
      <c r="O191" s="260"/>
      <c r="P191" s="32">
        <v>25200</v>
      </c>
      <c r="Q191" s="32">
        <v>1200</v>
      </c>
      <c r="R191" s="32">
        <v>26400</v>
      </c>
      <c r="V191" s="49"/>
    </row>
    <row r="192" spans="2:22" s="32" customFormat="1" ht="16.5" customHeight="1">
      <c r="B192" s="205">
        <v>190</v>
      </c>
      <c r="C192" s="298">
        <v>19</v>
      </c>
      <c r="D192" s="274">
        <v>2</v>
      </c>
      <c r="E192" s="275">
        <v>7</v>
      </c>
      <c r="F192" s="276">
        <v>22</v>
      </c>
      <c r="G192" s="143" t="s">
        <v>241</v>
      </c>
      <c r="H192" s="120" t="s">
        <v>8</v>
      </c>
      <c r="I192" s="88" t="s">
        <v>256</v>
      </c>
      <c r="J192" s="85" t="s">
        <v>147</v>
      </c>
      <c r="K192" s="86">
        <v>18900</v>
      </c>
      <c r="L192" s="198"/>
      <c r="M192" s="87">
        <v>900</v>
      </c>
      <c r="N192" s="320"/>
      <c r="O192" s="260"/>
      <c r="P192" s="32">
        <f>P191*39</f>
        <v>982800</v>
      </c>
      <c r="Q192" s="32">
        <f t="shared" ref="Q192:R192" si="32">Q191*39</f>
        <v>46800</v>
      </c>
      <c r="R192" s="32">
        <f t="shared" si="32"/>
        <v>1029600</v>
      </c>
      <c r="V192" s="49"/>
    </row>
    <row r="193" spans="2:22" s="32" customFormat="1" ht="16.5" customHeight="1">
      <c r="B193" s="205">
        <v>191</v>
      </c>
      <c r="C193" s="298">
        <v>20</v>
      </c>
      <c r="D193" s="274">
        <v>2</v>
      </c>
      <c r="E193" s="275">
        <v>8</v>
      </c>
      <c r="F193" s="276">
        <v>14</v>
      </c>
      <c r="G193" s="143" t="s">
        <v>47</v>
      </c>
      <c r="H193" s="120" t="s">
        <v>8</v>
      </c>
      <c r="I193" s="88" t="s">
        <v>256</v>
      </c>
      <c r="J193" s="51" t="s">
        <v>145</v>
      </c>
      <c r="K193" s="52">
        <v>25200</v>
      </c>
      <c r="L193" s="46"/>
      <c r="M193" s="53">
        <v>1200</v>
      </c>
      <c r="N193" s="320"/>
      <c r="O193" s="260"/>
      <c r="V193" s="49"/>
    </row>
    <row r="194" spans="2:22" s="32" customFormat="1" ht="16.5" customHeight="1">
      <c r="B194" s="205">
        <v>192</v>
      </c>
      <c r="C194" s="298">
        <v>21</v>
      </c>
      <c r="D194" s="274">
        <v>1</v>
      </c>
      <c r="E194" s="275">
        <v>1</v>
      </c>
      <c r="F194" s="276">
        <v>7</v>
      </c>
      <c r="G194" s="143" t="s">
        <v>266</v>
      </c>
      <c r="H194" s="120" t="s">
        <v>8</v>
      </c>
      <c r="I194" s="88" t="s">
        <v>268</v>
      </c>
      <c r="J194" s="51" t="s">
        <v>145</v>
      </c>
      <c r="K194" s="52">
        <v>25200</v>
      </c>
      <c r="L194" s="46"/>
      <c r="M194" s="53">
        <v>1200</v>
      </c>
      <c r="N194" s="320"/>
      <c r="O194" s="260"/>
      <c r="V194" s="49"/>
    </row>
    <row r="195" spans="2:22" s="32" customFormat="1" ht="16.5" customHeight="1">
      <c r="B195" s="205">
        <v>193</v>
      </c>
      <c r="C195" s="298">
        <v>22</v>
      </c>
      <c r="D195" s="274">
        <v>1</v>
      </c>
      <c r="E195" s="275">
        <v>3</v>
      </c>
      <c r="F195" s="276">
        <v>12</v>
      </c>
      <c r="G195" s="143" t="s">
        <v>267</v>
      </c>
      <c r="H195" s="120" t="s">
        <v>8</v>
      </c>
      <c r="I195" s="88" t="s">
        <v>268</v>
      </c>
      <c r="J195" s="85" t="s">
        <v>147</v>
      </c>
      <c r="K195" s="86">
        <v>18900</v>
      </c>
      <c r="L195" s="198"/>
      <c r="M195" s="87">
        <v>900</v>
      </c>
      <c r="N195" s="320"/>
      <c r="O195" s="260"/>
      <c r="P195" s="32">
        <v>25200</v>
      </c>
      <c r="Q195" s="32">
        <v>1200</v>
      </c>
      <c r="R195" s="32">
        <v>26400</v>
      </c>
      <c r="V195" s="49"/>
    </row>
    <row r="196" spans="2:22" s="32" customFormat="1" ht="16.5" customHeight="1">
      <c r="B196" s="205">
        <v>194</v>
      </c>
      <c r="C196" s="298">
        <v>23</v>
      </c>
      <c r="D196" s="274">
        <v>1</v>
      </c>
      <c r="E196" s="275">
        <v>5</v>
      </c>
      <c r="F196" s="276">
        <v>3</v>
      </c>
      <c r="G196" s="143" t="s">
        <v>269</v>
      </c>
      <c r="H196" s="120" t="s">
        <v>8</v>
      </c>
      <c r="I196" s="88" t="s">
        <v>268</v>
      </c>
      <c r="J196" s="51" t="s">
        <v>145</v>
      </c>
      <c r="K196" s="52">
        <v>25200</v>
      </c>
      <c r="L196" s="46"/>
      <c r="M196" s="53">
        <v>1200</v>
      </c>
      <c r="N196" s="320"/>
      <c r="O196" s="260"/>
      <c r="P196" s="32">
        <f>P195*39</f>
        <v>982800</v>
      </c>
      <c r="Q196" s="32">
        <f t="shared" ref="Q196" si="33">Q195*39</f>
        <v>46800</v>
      </c>
      <c r="R196" s="32">
        <f t="shared" ref="R196" si="34">R195*39</f>
        <v>1029600</v>
      </c>
      <c r="V196" s="49"/>
    </row>
    <row r="197" spans="2:22" s="32" customFormat="1" ht="16.5" customHeight="1">
      <c r="B197" s="205">
        <v>195</v>
      </c>
      <c r="C197" s="298">
        <v>24</v>
      </c>
      <c r="D197" s="274">
        <v>1</v>
      </c>
      <c r="E197" s="275">
        <v>5</v>
      </c>
      <c r="F197" s="276">
        <v>10</v>
      </c>
      <c r="G197" s="143" t="s">
        <v>270</v>
      </c>
      <c r="H197" s="120" t="s">
        <v>8</v>
      </c>
      <c r="I197" s="88" t="s">
        <v>268</v>
      </c>
      <c r="J197" s="51" t="s">
        <v>145</v>
      </c>
      <c r="K197" s="52">
        <v>25200</v>
      </c>
      <c r="L197" s="46"/>
      <c r="M197" s="53">
        <v>1200</v>
      </c>
      <c r="N197" s="320"/>
      <c r="O197" s="260"/>
      <c r="V197" s="49"/>
    </row>
    <row r="198" spans="2:22" s="32" customFormat="1" ht="16.5" customHeight="1">
      <c r="B198" s="205">
        <v>196</v>
      </c>
      <c r="C198" s="298">
        <v>25</v>
      </c>
      <c r="D198" s="274">
        <v>1</v>
      </c>
      <c r="E198" s="275">
        <v>6</v>
      </c>
      <c r="F198" s="276">
        <v>19</v>
      </c>
      <c r="G198" s="143" t="s">
        <v>153</v>
      </c>
      <c r="H198" s="120" t="s">
        <v>8</v>
      </c>
      <c r="I198" s="88" t="s">
        <v>268</v>
      </c>
      <c r="J198" s="85" t="s">
        <v>146</v>
      </c>
      <c r="K198" s="86">
        <v>12600</v>
      </c>
      <c r="L198" s="198"/>
      <c r="M198" s="87">
        <v>600</v>
      </c>
      <c r="N198" s="320"/>
      <c r="O198" s="260"/>
      <c r="T198" s="65">
        <f>SUM(P188,P192,P196)</f>
        <v>2923200</v>
      </c>
      <c r="U198" s="65">
        <f>SUM(Q188,Q192,Q196)</f>
        <v>139200</v>
      </c>
      <c r="V198" s="65">
        <f>SUM(R188,R192,R196)</f>
        <v>3062400</v>
      </c>
    </row>
    <row r="199" spans="2:22" s="32" customFormat="1" ht="16.5" customHeight="1">
      <c r="B199" s="205">
        <v>197</v>
      </c>
      <c r="C199" s="298">
        <v>26</v>
      </c>
      <c r="D199" s="274">
        <v>1</v>
      </c>
      <c r="E199" s="275">
        <v>7</v>
      </c>
      <c r="F199" s="276">
        <v>11</v>
      </c>
      <c r="G199" s="143" t="s">
        <v>165</v>
      </c>
      <c r="H199" s="120" t="s">
        <v>8</v>
      </c>
      <c r="I199" s="88" t="s">
        <v>268</v>
      </c>
      <c r="J199" s="51" t="s">
        <v>145</v>
      </c>
      <c r="K199" s="52">
        <v>25200</v>
      </c>
      <c r="L199" s="46"/>
      <c r="M199" s="53">
        <v>1200</v>
      </c>
      <c r="N199" s="320"/>
      <c r="O199" s="260"/>
      <c r="V199" s="49"/>
    </row>
    <row r="200" spans="2:22" s="32" customFormat="1" ht="16.5" customHeight="1">
      <c r="B200" s="205">
        <v>198</v>
      </c>
      <c r="C200" s="298">
        <v>27</v>
      </c>
      <c r="D200" s="274">
        <v>1</v>
      </c>
      <c r="E200" s="275">
        <v>8</v>
      </c>
      <c r="F200" s="276">
        <v>10</v>
      </c>
      <c r="G200" s="143" t="s">
        <v>197</v>
      </c>
      <c r="H200" s="120" t="s">
        <v>8</v>
      </c>
      <c r="I200" s="88" t="s">
        <v>268</v>
      </c>
      <c r="J200" s="51" t="s">
        <v>145</v>
      </c>
      <c r="K200" s="52">
        <v>25200</v>
      </c>
      <c r="L200" s="46"/>
      <c r="M200" s="53">
        <v>1200</v>
      </c>
      <c r="N200" s="320"/>
      <c r="O200" s="260"/>
      <c r="V200" s="49"/>
    </row>
    <row r="201" spans="2:22" s="32" customFormat="1" ht="16.5" customHeight="1">
      <c r="B201" s="205">
        <v>199</v>
      </c>
      <c r="C201" s="298">
        <v>28</v>
      </c>
      <c r="D201" s="274">
        <v>1</v>
      </c>
      <c r="E201" s="275">
        <v>8</v>
      </c>
      <c r="F201" s="276">
        <v>15</v>
      </c>
      <c r="G201" s="143" t="s">
        <v>271</v>
      </c>
      <c r="H201" s="120" t="s">
        <v>8</v>
      </c>
      <c r="I201" s="88" t="s">
        <v>268</v>
      </c>
      <c r="J201" s="51" t="s">
        <v>145</v>
      </c>
      <c r="K201" s="52">
        <v>25200</v>
      </c>
      <c r="L201" s="46"/>
      <c r="M201" s="53">
        <v>1200</v>
      </c>
      <c r="N201" s="320"/>
      <c r="O201" s="260"/>
      <c r="V201" s="49"/>
    </row>
    <row r="202" spans="2:22" s="32" customFormat="1" ht="16.5" customHeight="1">
      <c r="B202" s="205">
        <v>200</v>
      </c>
      <c r="C202" s="298">
        <v>29</v>
      </c>
      <c r="D202" s="274">
        <v>1</v>
      </c>
      <c r="E202" s="275">
        <v>10</v>
      </c>
      <c r="F202" s="276">
        <v>7</v>
      </c>
      <c r="G202" s="143" t="s">
        <v>272</v>
      </c>
      <c r="H202" s="120" t="s">
        <v>8</v>
      </c>
      <c r="I202" s="88" t="s">
        <v>268</v>
      </c>
      <c r="J202" s="51" t="s">
        <v>145</v>
      </c>
      <c r="K202" s="52">
        <v>25200</v>
      </c>
      <c r="L202" s="46"/>
      <c r="M202" s="53">
        <v>1200</v>
      </c>
      <c r="N202" s="320"/>
      <c r="O202" s="260"/>
      <c r="V202" s="49"/>
    </row>
    <row r="203" spans="2:22" s="32" customFormat="1" ht="16.5" customHeight="1">
      <c r="B203" s="205">
        <v>201</v>
      </c>
      <c r="C203" s="298">
        <v>30</v>
      </c>
      <c r="D203" s="274">
        <v>1</v>
      </c>
      <c r="E203" s="275">
        <v>10</v>
      </c>
      <c r="F203" s="276">
        <v>9</v>
      </c>
      <c r="G203" s="143" t="s">
        <v>273</v>
      </c>
      <c r="H203" s="120" t="s">
        <v>8</v>
      </c>
      <c r="I203" s="88" t="s">
        <v>268</v>
      </c>
      <c r="J203" s="51" t="s">
        <v>145</v>
      </c>
      <c r="K203" s="52">
        <v>25200</v>
      </c>
      <c r="L203" s="46"/>
      <c r="M203" s="53">
        <v>1200</v>
      </c>
      <c r="N203" s="320"/>
      <c r="O203" s="260"/>
      <c r="V203" s="49"/>
    </row>
    <row r="204" spans="2:22" s="32" customFormat="1" ht="16.5" customHeight="1">
      <c r="B204" s="205">
        <v>202</v>
      </c>
      <c r="C204" s="298">
        <v>31</v>
      </c>
      <c r="D204" s="274">
        <v>1</v>
      </c>
      <c r="E204" s="275">
        <v>10</v>
      </c>
      <c r="F204" s="276">
        <v>10</v>
      </c>
      <c r="G204" s="143" t="s">
        <v>274</v>
      </c>
      <c r="H204" s="120" t="s">
        <v>8</v>
      </c>
      <c r="I204" s="88" t="s">
        <v>268</v>
      </c>
      <c r="J204" s="51" t="s">
        <v>145</v>
      </c>
      <c r="K204" s="52">
        <v>25200</v>
      </c>
      <c r="L204" s="46"/>
      <c r="M204" s="53">
        <v>1200</v>
      </c>
      <c r="N204" s="320"/>
      <c r="O204" s="260"/>
      <c r="V204" s="49"/>
    </row>
    <row r="205" spans="2:22" s="32" customFormat="1" ht="16.5" customHeight="1">
      <c r="B205" s="205">
        <v>203</v>
      </c>
      <c r="C205" s="298">
        <v>32</v>
      </c>
      <c r="D205" s="274">
        <v>1</v>
      </c>
      <c r="E205" s="275">
        <v>10</v>
      </c>
      <c r="F205" s="276">
        <v>12</v>
      </c>
      <c r="G205" s="143" t="s">
        <v>275</v>
      </c>
      <c r="H205" s="120" t="s">
        <v>8</v>
      </c>
      <c r="I205" s="88" t="s">
        <v>268</v>
      </c>
      <c r="J205" s="51" t="s">
        <v>145</v>
      </c>
      <c r="K205" s="52">
        <v>25200</v>
      </c>
      <c r="L205" s="46"/>
      <c r="M205" s="53">
        <v>1200</v>
      </c>
      <c r="N205" s="320"/>
      <c r="O205" s="260"/>
      <c r="V205" s="49"/>
    </row>
    <row r="206" spans="2:22" s="32" customFormat="1" ht="16.5" customHeight="1">
      <c r="B206" s="205">
        <v>204</v>
      </c>
      <c r="C206" s="298">
        <v>33</v>
      </c>
      <c r="D206" s="274">
        <v>1</v>
      </c>
      <c r="E206" s="275">
        <v>10</v>
      </c>
      <c r="F206" s="276">
        <v>20</v>
      </c>
      <c r="G206" s="143" t="s">
        <v>276</v>
      </c>
      <c r="H206" s="120" t="s">
        <v>8</v>
      </c>
      <c r="I206" s="88" t="s">
        <v>268</v>
      </c>
      <c r="J206" s="51" t="s">
        <v>145</v>
      </c>
      <c r="K206" s="52">
        <v>25200</v>
      </c>
      <c r="L206" s="46"/>
      <c r="M206" s="53">
        <v>1200</v>
      </c>
      <c r="N206" s="320"/>
      <c r="O206" s="260"/>
      <c r="V206" s="49"/>
    </row>
    <row r="207" spans="2:22" s="32" customFormat="1" ht="16.5" customHeight="1">
      <c r="B207" s="205">
        <v>205</v>
      </c>
      <c r="C207" s="298">
        <v>34</v>
      </c>
      <c r="D207" s="274">
        <v>2</v>
      </c>
      <c r="E207" s="275">
        <v>2</v>
      </c>
      <c r="F207" s="276">
        <v>20</v>
      </c>
      <c r="G207" s="143" t="s">
        <v>277</v>
      </c>
      <c r="H207" s="120" t="s">
        <v>8</v>
      </c>
      <c r="I207" s="88" t="s">
        <v>268</v>
      </c>
      <c r="J207" s="51" t="s">
        <v>145</v>
      </c>
      <c r="K207" s="52">
        <v>25200</v>
      </c>
      <c r="L207" s="46"/>
      <c r="M207" s="53">
        <v>1200</v>
      </c>
      <c r="N207" s="320"/>
      <c r="O207" s="260"/>
      <c r="V207" s="49"/>
    </row>
    <row r="208" spans="2:22" s="32" customFormat="1" ht="16.5" customHeight="1">
      <c r="B208" s="205">
        <v>206</v>
      </c>
      <c r="C208" s="298">
        <v>35</v>
      </c>
      <c r="D208" s="274">
        <v>2</v>
      </c>
      <c r="E208" s="275">
        <v>7</v>
      </c>
      <c r="F208" s="276">
        <v>4</v>
      </c>
      <c r="G208" s="143" t="s">
        <v>228</v>
      </c>
      <c r="H208" s="120" t="s">
        <v>8</v>
      </c>
      <c r="I208" s="88" t="s">
        <v>268</v>
      </c>
      <c r="J208" s="51" t="s">
        <v>145</v>
      </c>
      <c r="K208" s="52">
        <v>25200</v>
      </c>
      <c r="L208" s="46"/>
      <c r="M208" s="53">
        <v>1200</v>
      </c>
      <c r="N208" s="320"/>
      <c r="O208" s="260"/>
      <c r="V208" s="49"/>
    </row>
    <row r="209" spans="2:22" s="32" customFormat="1" ht="16.5" customHeight="1">
      <c r="B209" s="205">
        <v>207</v>
      </c>
      <c r="C209" s="298">
        <v>36</v>
      </c>
      <c r="D209" s="274">
        <v>3</v>
      </c>
      <c r="E209" s="275">
        <v>4</v>
      </c>
      <c r="F209" s="276">
        <v>4</v>
      </c>
      <c r="G209" s="143" t="s">
        <v>229</v>
      </c>
      <c r="H209" s="120" t="s">
        <v>8</v>
      </c>
      <c r="I209" s="88" t="s">
        <v>268</v>
      </c>
      <c r="J209" s="51" t="s">
        <v>145</v>
      </c>
      <c r="K209" s="52">
        <v>25200</v>
      </c>
      <c r="L209" s="46"/>
      <c r="M209" s="53">
        <v>1200</v>
      </c>
      <c r="N209" s="320"/>
      <c r="O209" s="260"/>
      <c r="V209" s="49"/>
    </row>
    <row r="210" spans="2:22" s="32" customFormat="1" ht="16.5" customHeight="1">
      <c r="B210" s="205">
        <v>208</v>
      </c>
      <c r="C210" s="298">
        <v>37</v>
      </c>
      <c r="D210" s="274">
        <v>3</v>
      </c>
      <c r="E210" s="275">
        <v>9</v>
      </c>
      <c r="F210" s="276">
        <v>5</v>
      </c>
      <c r="G210" s="143" t="s">
        <v>61</v>
      </c>
      <c r="H210" s="120" t="s">
        <v>8</v>
      </c>
      <c r="I210" s="88" t="s">
        <v>268</v>
      </c>
      <c r="J210" s="51" t="s">
        <v>145</v>
      </c>
      <c r="K210" s="52">
        <v>25200</v>
      </c>
      <c r="L210" s="46"/>
      <c r="M210" s="53">
        <v>1200</v>
      </c>
      <c r="N210" s="320"/>
      <c r="O210" s="260"/>
      <c r="V210" s="49"/>
    </row>
    <row r="211" spans="2:22" s="32" customFormat="1" ht="16.5" customHeight="1">
      <c r="B211" s="205">
        <v>209</v>
      </c>
      <c r="C211" s="298">
        <v>38</v>
      </c>
      <c r="D211" s="274">
        <v>4</v>
      </c>
      <c r="E211" s="275">
        <v>3</v>
      </c>
      <c r="F211" s="276">
        <v>13</v>
      </c>
      <c r="G211" s="143" t="s">
        <v>64</v>
      </c>
      <c r="H211" s="120" t="s">
        <v>8</v>
      </c>
      <c r="I211" s="88" t="s">
        <v>268</v>
      </c>
      <c r="J211" s="51" t="s">
        <v>145</v>
      </c>
      <c r="K211" s="52">
        <v>25200</v>
      </c>
      <c r="L211" s="46"/>
      <c r="M211" s="53">
        <v>1200</v>
      </c>
      <c r="N211" s="320"/>
      <c r="O211" s="260"/>
      <c r="V211" s="49"/>
    </row>
    <row r="212" spans="2:22" s="32" customFormat="1" ht="16.5" customHeight="1">
      <c r="B212" s="205">
        <v>210</v>
      </c>
      <c r="C212" s="298">
        <v>39</v>
      </c>
      <c r="D212" s="274">
        <v>4</v>
      </c>
      <c r="E212" s="275">
        <v>7</v>
      </c>
      <c r="F212" s="276">
        <v>3</v>
      </c>
      <c r="G212" s="143" t="s">
        <v>278</v>
      </c>
      <c r="H212" s="120" t="s">
        <v>8</v>
      </c>
      <c r="I212" s="88" t="s">
        <v>268</v>
      </c>
      <c r="J212" s="51" t="s">
        <v>145</v>
      </c>
      <c r="K212" s="52">
        <v>25200</v>
      </c>
      <c r="L212" s="46"/>
      <c r="M212" s="53">
        <v>1200</v>
      </c>
      <c r="N212" s="320"/>
      <c r="O212" s="260"/>
      <c r="V212" s="49"/>
    </row>
    <row r="213" spans="2:22" s="32" customFormat="1" ht="16.5" customHeight="1">
      <c r="B213" s="205">
        <v>211</v>
      </c>
      <c r="C213" s="297">
        <v>40</v>
      </c>
      <c r="D213" s="283">
        <v>5</v>
      </c>
      <c r="E213" s="284">
        <v>7</v>
      </c>
      <c r="F213" s="285">
        <v>5</v>
      </c>
      <c r="G213" s="145" t="s">
        <v>279</v>
      </c>
      <c r="H213" s="212" t="s">
        <v>11</v>
      </c>
      <c r="I213" s="95" t="s">
        <v>268</v>
      </c>
      <c r="J213" s="77" t="s">
        <v>147</v>
      </c>
      <c r="K213" s="229"/>
      <c r="L213" s="98">
        <v>18900</v>
      </c>
      <c r="M213" s="227">
        <v>900</v>
      </c>
      <c r="N213" s="320"/>
      <c r="O213" s="260"/>
      <c r="V213" s="49"/>
    </row>
    <row r="214" spans="2:22" s="32" customFormat="1" ht="16.5" customHeight="1">
      <c r="B214" s="205">
        <v>212</v>
      </c>
      <c r="C214" s="293">
        <v>1</v>
      </c>
      <c r="D214" s="271">
        <v>1</v>
      </c>
      <c r="E214" s="272">
        <v>2</v>
      </c>
      <c r="F214" s="273">
        <v>2</v>
      </c>
      <c r="G214" s="142" t="s">
        <v>281</v>
      </c>
      <c r="H214" s="119" t="s">
        <v>8</v>
      </c>
      <c r="I214" s="89" t="s">
        <v>284</v>
      </c>
      <c r="J214" s="42" t="s">
        <v>145</v>
      </c>
      <c r="K214" s="43">
        <v>32800</v>
      </c>
      <c r="L214" s="41"/>
      <c r="M214" s="82">
        <v>1600</v>
      </c>
      <c r="N214" s="322">
        <f>SUM(K214:L240)</f>
        <v>803600</v>
      </c>
      <c r="O214" s="260"/>
      <c r="V214" s="49"/>
    </row>
    <row r="215" spans="2:22" s="32" customFormat="1" ht="16.5" customHeight="1">
      <c r="B215" s="205">
        <v>213</v>
      </c>
      <c r="C215" s="205">
        <v>2</v>
      </c>
      <c r="D215" s="274">
        <v>1</v>
      </c>
      <c r="E215" s="275">
        <v>3</v>
      </c>
      <c r="F215" s="276">
        <v>17</v>
      </c>
      <c r="G215" s="143" t="s">
        <v>282</v>
      </c>
      <c r="H215" s="120" t="s">
        <v>8</v>
      </c>
      <c r="I215" s="88" t="s">
        <v>284</v>
      </c>
      <c r="J215" s="51" t="s">
        <v>145</v>
      </c>
      <c r="K215" s="52">
        <v>32800</v>
      </c>
      <c r="L215" s="46"/>
      <c r="M215" s="53">
        <v>1600</v>
      </c>
      <c r="N215" s="323"/>
      <c r="O215" s="260"/>
      <c r="P215" s="125">
        <f>SUM(K214:L240)</f>
        <v>803600</v>
      </c>
      <c r="V215" s="49"/>
    </row>
    <row r="216" spans="2:22" s="32" customFormat="1" ht="16.5" customHeight="1">
      <c r="B216" s="205">
        <v>214</v>
      </c>
      <c r="C216" s="205">
        <v>3</v>
      </c>
      <c r="D216" s="274">
        <v>1</v>
      </c>
      <c r="E216" s="275">
        <v>4</v>
      </c>
      <c r="F216" s="276">
        <v>17</v>
      </c>
      <c r="G216" s="51" t="s">
        <v>283</v>
      </c>
      <c r="H216" s="79" t="s">
        <v>8</v>
      </c>
      <c r="I216" s="35" t="s">
        <v>284</v>
      </c>
      <c r="J216" s="51" t="s">
        <v>145</v>
      </c>
      <c r="K216" s="52">
        <v>32800</v>
      </c>
      <c r="L216" s="46"/>
      <c r="M216" s="53">
        <v>1600</v>
      </c>
      <c r="N216" s="323"/>
      <c r="O216" s="260"/>
      <c r="P216" s="125">
        <f>SUM(M214:M240)</f>
        <v>39200</v>
      </c>
      <c r="V216" s="49"/>
    </row>
    <row r="217" spans="2:22" s="32" customFormat="1" ht="16.5" customHeight="1">
      <c r="B217" s="205">
        <v>215</v>
      </c>
      <c r="C217" s="205">
        <v>4</v>
      </c>
      <c r="D217" s="274">
        <v>1</v>
      </c>
      <c r="E217" s="275">
        <v>5</v>
      </c>
      <c r="F217" s="276">
        <v>18</v>
      </c>
      <c r="G217" s="51" t="s">
        <v>285</v>
      </c>
      <c r="H217" s="79" t="s">
        <v>8</v>
      </c>
      <c r="I217" s="35" t="s">
        <v>284</v>
      </c>
      <c r="J217" s="85" t="s">
        <v>147</v>
      </c>
      <c r="K217" s="86">
        <v>24600</v>
      </c>
      <c r="L217" s="198"/>
      <c r="M217" s="87">
        <v>1200</v>
      </c>
      <c r="N217" s="323"/>
      <c r="O217" s="260"/>
      <c r="P217" s="125">
        <f>SUM(P215:P216)</f>
        <v>842800</v>
      </c>
      <c r="V217" s="49"/>
    </row>
    <row r="218" spans="2:22" s="32" customFormat="1" ht="16.5" customHeight="1">
      <c r="B218" s="205">
        <v>216</v>
      </c>
      <c r="C218" s="205">
        <v>5</v>
      </c>
      <c r="D218" s="274">
        <v>1</v>
      </c>
      <c r="E218" s="275">
        <v>6</v>
      </c>
      <c r="F218" s="276">
        <v>15</v>
      </c>
      <c r="G218" s="51" t="s">
        <v>286</v>
      </c>
      <c r="H218" s="79" t="s">
        <v>8</v>
      </c>
      <c r="I218" s="35" t="s">
        <v>284</v>
      </c>
      <c r="J218" s="51" t="s">
        <v>145</v>
      </c>
      <c r="K218" s="52">
        <v>32800</v>
      </c>
      <c r="L218" s="46"/>
      <c r="M218" s="53">
        <v>1600</v>
      </c>
      <c r="N218" s="323"/>
      <c r="O218" s="260"/>
      <c r="V218" s="49"/>
    </row>
    <row r="219" spans="2:22" s="32" customFormat="1" ht="16.5" customHeight="1">
      <c r="B219" s="205">
        <v>217</v>
      </c>
      <c r="C219" s="205">
        <v>6</v>
      </c>
      <c r="D219" s="274">
        <v>1</v>
      </c>
      <c r="E219" s="275">
        <v>8</v>
      </c>
      <c r="F219" s="276">
        <v>10</v>
      </c>
      <c r="G219" s="51" t="s">
        <v>197</v>
      </c>
      <c r="H219" s="79" t="s">
        <v>8</v>
      </c>
      <c r="I219" s="35" t="s">
        <v>284</v>
      </c>
      <c r="J219" s="51" t="s">
        <v>145</v>
      </c>
      <c r="K219" s="52">
        <v>32800</v>
      </c>
      <c r="L219" s="46"/>
      <c r="M219" s="53">
        <v>1600</v>
      </c>
      <c r="N219" s="323"/>
      <c r="O219" s="260"/>
      <c r="V219" s="49"/>
    </row>
    <row r="220" spans="2:22" s="32" customFormat="1" ht="16.5" customHeight="1">
      <c r="B220" s="205">
        <v>218</v>
      </c>
      <c r="C220" s="205">
        <v>7</v>
      </c>
      <c r="D220" s="274">
        <v>2</v>
      </c>
      <c r="E220" s="275">
        <v>2</v>
      </c>
      <c r="F220" s="276">
        <v>16</v>
      </c>
      <c r="G220" s="51" t="s">
        <v>157</v>
      </c>
      <c r="H220" s="79" t="s">
        <v>8</v>
      </c>
      <c r="I220" s="35" t="s">
        <v>284</v>
      </c>
      <c r="J220" s="85" t="s">
        <v>147</v>
      </c>
      <c r="K220" s="86">
        <v>24600</v>
      </c>
      <c r="L220" s="198"/>
      <c r="M220" s="87">
        <v>1200</v>
      </c>
      <c r="N220" s="323"/>
      <c r="O220" s="260"/>
      <c r="P220" s="32">
        <v>32800</v>
      </c>
      <c r="Q220" s="32">
        <v>1600</v>
      </c>
      <c r="R220" s="32">
        <v>32800</v>
      </c>
      <c r="V220" s="49"/>
    </row>
    <row r="221" spans="2:22" s="32" customFormat="1" ht="16.5" customHeight="1">
      <c r="B221" s="205">
        <v>219</v>
      </c>
      <c r="C221" s="205">
        <v>8</v>
      </c>
      <c r="D221" s="274">
        <v>2</v>
      </c>
      <c r="E221" s="275">
        <v>3</v>
      </c>
      <c r="F221" s="276">
        <v>1</v>
      </c>
      <c r="G221" s="51" t="s">
        <v>287</v>
      </c>
      <c r="H221" s="79" t="s">
        <v>8</v>
      </c>
      <c r="I221" s="35" t="s">
        <v>284</v>
      </c>
      <c r="J221" s="85" t="s">
        <v>147</v>
      </c>
      <c r="K221" s="86">
        <v>24600</v>
      </c>
      <c r="L221" s="198"/>
      <c r="M221" s="87">
        <v>1200</v>
      </c>
      <c r="N221" s="323"/>
      <c r="O221" s="260"/>
      <c r="P221" s="32">
        <f>P220*27</f>
        <v>885600</v>
      </c>
      <c r="Q221" s="32">
        <f t="shared" ref="Q221" si="35">Q220*27</f>
        <v>43200</v>
      </c>
      <c r="R221" s="32">
        <f>SUM(P221:Q221)</f>
        <v>928800</v>
      </c>
      <c r="V221" s="49"/>
    </row>
    <row r="222" spans="2:22" s="32" customFormat="1" ht="16.5" customHeight="1">
      <c r="B222" s="205">
        <v>220</v>
      </c>
      <c r="C222" s="205">
        <v>9</v>
      </c>
      <c r="D222" s="274">
        <v>2</v>
      </c>
      <c r="E222" s="275">
        <v>8</v>
      </c>
      <c r="F222" s="276">
        <v>15</v>
      </c>
      <c r="G222" s="51" t="s">
        <v>19</v>
      </c>
      <c r="H222" s="79" t="s">
        <v>8</v>
      </c>
      <c r="I222" s="35" t="s">
        <v>284</v>
      </c>
      <c r="J222" s="85" t="s">
        <v>147</v>
      </c>
      <c r="K222" s="86">
        <v>24600</v>
      </c>
      <c r="L222" s="198"/>
      <c r="M222" s="87">
        <v>1200</v>
      </c>
      <c r="N222" s="323"/>
      <c r="O222" s="260"/>
      <c r="P222" s="32">
        <v>-82000</v>
      </c>
      <c r="Q222" s="32">
        <v>-4000</v>
      </c>
      <c r="R222" s="32">
        <v>-86000</v>
      </c>
      <c r="V222" s="49"/>
    </row>
    <row r="223" spans="2:22" s="32" customFormat="1" ht="16.5" customHeight="1">
      <c r="B223" s="205">
        <v>221</v>
      </c>
      <c r="C223" s="205">
        <v>10</v>
      </c>
      <c r="D223" s="274">
        <v>2</v>
      </c>
      <c r="E223" s="275">
        <v>8</v>
      </c>
      <c r="F223" s="276">
        <v>20</v>
      </c>
      <c r="G223" s="51" t="s">
        <v>288</v>
      </c>
      <c r="H223" s="79" t="s">
        <v>8</v>
      </c>
      <c r="I223" s="35" t="s">
        <v>284</v>
      </c>
      <c r="J223" s="85" t="s">
        <v>147</v>
      </c>
      <c r="K223" s="86">
        <v>24600</v>
      </c>
      <c r="L223" s="198"/>
      <c r="M223" s="87">
        <v>1200</v>
      </c>
      <c r="N223" s="323"/>
      <c r="O223" s="260"/>
      <c r="P223" s="32">
        <f>SUM(P221:P222)</f>
        <v>803600</v>
      </c>
      <c r="Q223" s="32">
        <f t="shared" ref="Q223:R223" si="36">SUM(Q221:Q222)</f>
        <v>39200</v>
      </c>
      <c r="R223" s="32">
        <f t="shared" si="36"/>
        <v>842800</v>
      </c>
      <c r="V223" s="49"/>
    </row>
    <row r="224" spans="2:22" s="32" customFormat="1" ht="16.5" customHeight="1">
      <c r="B224" s="205">
        <v>222</v>
      </c>
      <c r="C224" s="205">
        <v>11</v>
      </c>
      <c r="D224" s="274">
        <v>2</v>
      </c>
      <c r="E224" s="275">
        <v>9</v>
      </c>
      <c r="F224" s="276">
        <v>3</v>
      </c>
      <c r="G224" s="51" t="s">
        <v>289</v>
      </c>
      <c r="H224" s="79" t="s">
        <v>8</v>
      </c>
      <c r="I224" s="35" t="s">
        <v>284</v>
      </c>
      <c r="J224" s="51" t="s">
        <v>145</v>
      </c>
      <c r="K224" s="52">
        <v>32800</v>
      </c>
      <c r="L224" s="46"/>
      <c r="M224" s="53">
        <v>1600</v>
      </c>
      <c r="N224" s="323"/>
      <c r="O224" s="260"/>
      <c r="V224" s="49"/>
    </row>
    <row r="225" spans="2:22" s="32" customFormat="1" ht="16.5" customHeight="1">
      <c r="B225" s="205">
        <v>223</v>
      </c>
      <c r="C225" s="205">
        <v>12</v>
      </c>
      <c r="D225" s="274">
        <v>2</v>
      </c>
      <c r="E225" s="275">
        <v>10</v>
      </c>
      <c r="F225" s="276">
        <v>15</v>
      </c>
      <c r="G225" s="51" t="s">
        <v>290</v>
      </c>
      <c r="H225" s="79" t="s">
        <v>8</v>
      </c>
      <c r="I225" s="35" t="s">
        <v>284</v>
      </c>
      <c r="J225" s="85" t="s">
        <v>147</v>
      </c>
      <c r="K225" s="86">
        <v>24600</v>
      </c>
      <c r="L225" s="198"/>
      <c r="M225" s="87">
        <v>1200</v>
      </c>
      <c r="N225" s="323"/>
      <c r="O225" s="260"/>
      <c r="V225" s="49"/>
    </row>
    <row r="226" spans="2:22" s="32" customFormat="1" ht="16.5" customHeight="1">
      <c r="B226" s="205">
        <v>224</v>
      </c>
      <c r="C226" s="205">
        <v>13</v>
      </c>
      <c r="D226" s="274">
        <v>2</v>
      </c>
      <c r="E226" s="275">
        <v>10</v>
      </c>
      <c r="F226" s="276">
        <v>16</v>
      </c>
      <c r="G226" s="51" t="s">
        <v>291</v>
      </c>
      <c r="H226" s="79" t="s">
        <v>8</v>
      </c>
      <c r="I226" s="35" t="s">
        <v>284</v>
      </c>
      <c r="J226" s="85" t="s">
        <v>147</v>
      </c>
      <c r="K226" s="86">
        <v>24600</v>
      </c>
      <c r="L226" s="198"/>
      <c r="M226" s="87">
        <v>1200</v>
      </c>
      <c r="N226" s="323"/>
      <c r="O226" s="260"/>
      <c r="V226" s="49"/>
    </row>
    <row r="227" spans="2:22" s="32" customFormat="1" ht="16.5" customHeight="1">
      <c r="B227" s="205">
        <v>225</v>
      </c>
      <c r="C227" s="205">
        <v>14</v>
      </c>
      <c r="D227" s="274">
        <v>2</v>
      </c>
      <c r="E227" s="275">
        <v>11</v>
      </c>
      <c r="F227" s="276">
        <v>25</v>
      </c>
      <c r="G227" s="51" t="s">
        <v>160</v>
      </c>
      <c r="H227" s="79" t="s">
        <v>8</v>
      </c>
      <c r="I227" s="35" t="s">
        <v>284</v>
      </c>
      <c r="J227" s="85" t="s">
        <v>147</v>
      </c>
      <c r="K227" s="86">
        <v>24600</v>
      </c>
      <c r="L227" s="198"/>
      <c r="M227" s="87">
        <v>1200</v>
      </c>
      <c r="N227" s="323"/>
      <c r="O227" s="260"/>
      <c r="P227" s="32">
        <v>32800</v>
      </c>
      <c r="Q227" s="32">
        <v>1600</v>
      </c>
      <c r="R227" s="32">
        <v>32800</v>
      </c>
      <c r="V227" s="49"/>
    </row>
    <row r="228" spans="2:22" s="32" customFormat="1" ht="16.5" customHeight="1">
      <c r="B228" s="205">
        <v>226</v>
      </c>
      <c r="C228" s="205">
        <v>15</v>
      </c>
      <c r="D228" s="274">
        <v>1</v>
      </c>
      <c r="E228" s="275">
        <v>1</v>
      </c>
      <c r="F228" s="276">
        <v>1</v>
      </c>
      <c r="G228" s="51" t="s">
        <v>117</v>
      </c>
      <c r="H228" s="79" t="s">
        <v>8</v>
      </c>
      <c r="I228" s="35" t="s">
        <v>299</v>
      </c>
      <c r="J228" s="51" t="s">
        <v>145</v>
      </c>
      <c r="K228" s="52">
        <v>32800</v>
      </c>
      <c r="L228" s="46"/>
      <c r="M228" s="53">
        <v>1600</v>
      </c>
      <c r="N228" s="323"/>
      <c r="O228" s="260"/>
      <c r="P228" s="32">
        <f>P227*26</f>
        <v>852800</v>
      </c>
      <c r="Q228" s="32">
        <f t="shared" ref="Q228" si="37">Q227*26</f>
        <v>41600</v>
      </c>
      <c r="R228" s="32">
        <f>SUM(P228:Q228)</f>
        <v>894400</v>
      </c>
      <c r="V228" s="49"/>
    </row>
    <row r="229" spans="2:22" s="32" customFormat="1" ht="16.5" customHeight="1">
      <c r="B229" s="205">
        <v>227</v>
      </c>
      <c r="C229" s="205">
        <v>16</v>
      </c>
      <c r="D229" s="274">
        <v>1</v>
      </c>
      <c r="E229" s="275">
        <v>2</v>
      </c>
      <c r="F229" s="276">
        <v>8</v>
      </c>
      <c r="G229" s="51" t="s">
        <v>292</v>
      </c>
      <c r="H229" s="79" t="s">
        <v>8</v>
      </c>
      <c r="I229" s="35" t="s">
        <v>299</v>
      </c>
      <c r="J229" s="51" t="s">
        <v>145</v>
      </c>
      <c r="K229" s="52">
        <v>32800</v>
      </c>
      <c r="L229" s="46"/>
      <c r="M229" s="53">
        <v>1600</v>
      </c>
      <c r="N229" s="323"/>
      <c r="O229" s="260"/>
      <c r="V229" s="49"/>
    </row>
    <row r="230" spans="2:22" s="32" customFormat="1" ht="16.5" customHeight="1">
      <c r="B230" s="205">
        <v>228</v>
      </c>
      <c r="C230" s="205">
        <v>17</v>
      </c>
      <c r="D230" s="274">
        <v>1</v>
      </c>
      <c r="E230" s="275">
        <v>4</v>
      </c>
      <c r="F230" s="276">
        <v>6</v>
      </c>
      <c r="G230" s="51" t="s">
        <v>293</v>
      </c>
      <c r="H230" s="79" t="s">
        <v>8</v>
      </c>
      <c r="I230" s="35" t="s">
        <v>299</v>
      </c>
      <c r="J230" s="51" t="s">
        <v>145</v>
      </c>
      <c r="K230" s="52">
        <v>32800</v>
      </c>
      <c r="L230" s="46"/>
      <c r="M230" s="53">
        <v>1600</v>
      </c>
      <c r="N230" s="323"/>
      <c r="O230" s="260"/>
      <c r="V230" s="49"/>
    </row>
    <row r="231" spans="2:22" s="32" customFormat="1" ht="16.5" customHeight="1">
      <c r="B231" s="205">
        <v>229</v>
      </c>
      <c r="C231" s="205">
        <v>18</v>
      </c>
      <c r="D231" s="274">
        <v>1</v>
      </c>
      <c r="E231" s="275">
        <v>11</v>
      </c>
      <c r="F231" s="276">
        <v>7</v>
      </c>
      <c r="G231" s="51" t="s">
        <v>294</v>
      </c>
      <c r="H231" s="79" t="s">
        <v>8</v>
      </c>
      <c r="I231" s="35" t="s">
        <v>299</v>
      </c>
      <c r="J231" s="51" t="s">
        <v>145</v>
      </c>
      <c r="K231" s="52">
        <v>32800</v>
      </c>
      <c r="L231" s="46"/>
      <c r="M231" s="53">
        <v>1600</v>
      </c>
      <c r="N231" s="323"/>
      <c r="O231" s="260"/>
      <c r="V231" s="49"/>
    </row>
    <row r="232" spans="2:22" s="32" customFormat="1" ht="16.5" customHeight="1">
      <c r="B232" s="205">
        <v>230</v>
      </c>
      <c r="C232" s="205">
        <v>19</v>
      </c>
      <c r="D232" s="274">
        <v>3</v>
      </c>
      <c r="E232" s="275">
        <v>2</v>
      </c>
      <c r="F232" s="276">
        <v>18</v>
      </c>
      <c r="G232" s="51" t="s">
        <v>295</v>
      </c>
      <c r="H232" s="79" t="s">
        <v>8</v>
      </c>
      <c r="I232" s="35" t="s">
        <v>299</v>
      </c>
      <c r="J232" s="51" t="s">
        <v>145</v>
      </c>
      <c r="K232" s="52">
        <v>32800</v>
      </c>
      <c r="L232" s="46"/>
      <c r="M232" s="53">
        <v>1600</v>
      </c>
      <c r="N232" s="323"/>
      <c r="O232" s="260"/>
      <c r="P232" s="32">
        <v>32800</v>
      </c>
      <c r="Q232" s="32">
        <v>1600</v>
      </c>
      <c r="R232" s="32">
        <v>32800</v>
      </c>
      <c r="V232" s="49"/>
    </row>
    <row r="233" spans="2:22" s="32" customFormat="1" ht="16.5" customHeight="1">
      <c r="B233" s="205">
        <v>231</v>
      </c>
      <c r="C233" s="205">
        <v>20</v>
      </c>
      <c r="D233" s="274">
        <v>3</v>
      </c>
      <c r="E233" s="275">
        <v>7</v>
      </c>
      <c r="F233" s="276">
        <v>24</v>
      </c>
      <c r="G233" s="51" t="s">
        <v>296</v>
      </c>
      <c r="H233" s="79" t="s">
        <v>8</v>
      </c>
      <c r="I233" s="35" t="s">
        <v>299</v>
      </c>
      <c r="J233" s="51" t="s">
        <v>145</v>
      </c>
      <c r="K233" s="52">
        <v>32800</v>
      </c>
      <c r="L233" s="46"/>
      <c r="M233" s="53">
        <v>1600</v>
      </c>
      <c r="N233" s="323"/>
      <c r="O233" s="260"/>
      <c r="P233" s="32">
        <f>P232*26</f>
        <v>852800</v>
      </c>
      <c r="Q233" s="32">
        <f t="shared" ref="Q233:S233" si="38">Q232*26</f>
        <v>41600</v>
      </c>
      <c r="R233" s="32">
        <f>SUM(P233:Q233)</f>
        <v>894400</v>
      </c>
      <c r="S233" s="32">
        <f t="shared" si="38"/>
        <v>0</v>
      </c>
      <c r="V233" s="49"/>
    </row>
    <row r="234" spans="2:22" s="32" customFormat="1" ht="16.5" customHeight="1">
      <c r="B234" s="205">
        <v>232</v>
      </c>
      <c r="C234" s="205">
        <v>21</v>
      </c>
      <c r="D234" s="274">
        <v>3</v>
      </c>
      <c r="E234" s="275">
        <v>9</v>
      </c>
      <c r="F234" s="276">
        <v>17</v>
      </c>
      <c r="G234" s="51" t="s">
        <v>297</v>
      </c>
      <c r="H234" s="79" t="s">
        <v>8</v>
      </c>
      <c r="I234" s="35" t="s">
        <v>299</v>
      </c>
      <c r="J234" s="51" t="s">
        <v>145</v>
      </c>
      <c r="K234" s="52">
        <v>32800</v>
      </c>
      <c r="L234" s="46"/>
      <c r="M234" s="53">
        <v>1600</v>
      </c>
      <c r="N234" s="323"/>
      <c r="O234" s="260"/>
      <c r="V234" s="49"/>
    </row>
    <row r="235" spans="2:22" s="32" customFormat="1" ht="16.5" customHeight="1">
      <c r="B235" s="205">
        <v>233</v>
      </c>
      <c r="C235" s="205">
        <v>22</v>
      </c>
      <c r="D235" s="274">
        <v>4</v>
      </c>
      <c r="E235" s="275">
        <v>1</v>
      </c>
      <c r="F235" s="276">
        <v>6</v>
      </c>
      <c r="G235" s="51" t="s">
        <v>298</v>
      </c>
      <c r="H235" s="79" t="s">
        <v>8</v>
      </c>
      <c r="I235" s="35" t="s">
        <v>299</v>
      </c>
      <c r="J235" s="85" t="s">
        <v>147</v>
      </c>
      <c r="K235" s="86">
        <v>24600</v>
      </c>
      <c r="L235" s="198"/>
      <c r="M235" s="87">
        <v>1200</v>
      </c>
      <c r="N235" s="323"/>
      <c r="O235" s="260"/>
      <c r="S235" s="65"/>
      <c r="T235" s="65">
        <f>SUM(P223,P228,P233)</f>
        <v>2509200</v>
      </c>
      <c r="U235" s="65">
        <f>SUM(Q223,Q228,Q233)</f>
        <v>122400</v>
      </c>
      <c r="V235" s="65">
        <f>SUM(R223,R228,R233)</f>
        <v>2631600</v>
      </c>
    </row>
    <row r="236" spans="2:22" s="32" customFormat="1" ht="16.5" customHeight="1">
      <c r="B236" s="205">
        <v>234</v>
      </c>
      <c r="C236" s="205">
        <v>23</v>
      </c>
      <c r="D236" s="274">
        <v>5</v>
      </c>
      <c r="E236" s="275">
        <v>2</v>
      </c>
      <c r="F236" s="276">
        <v>3</v>
      </c>
      <c r="G236" s="51" t="s">
        <v>202</v>
      </c>
      <c r="H236" s="79" t="s">
        <v>8</v>
      </c>
      <c r="I236" s="35" t="s">
        <v>299</v>
      </c>
      <c r="J236" s="51" t="s">
        <v>145</v>
      </c>
      <c r="K236" s="52">
        <v>32800</v>
      </c>
      <c r="L236" s="46"/>
      <c r="M236" s="53">
        <v>1600</v>
      </c>
      <c r="N236" s="323"/>
      <c r="O236" s="260"/>
      <c r="V236" s="49"/>
    </row>
    <row r="237" spans="2:22" s="32" customFormat="1" ht="16.5" customHeight="1">
      <c r="B237" s="205">
        <v>235</v>
      </c>
      <c r="C237" s="205">
        <v>24</v>
      </c>
      <c r="D237" s="274">
        <v>5</v>
      </c>
      <c r="E237" s="275">
        <v>2</v>
      </c>
      <c r="F237" s="276">
        <v>4</v>
      </c>
      <c r="G237" s="51" t="s">
        <v>203</v>
      </c>
      <c r="H237" s="79" t="s">
        <v>8</v>
      </c>
      <c r="I237" s="35" t="s">
        <v>299</v>
      </c>
      <c r="J237" s="85" t="s">
        <v>147</v>
      </c>
      <c r="K237" s="86">
        <v>24600</v>
      </c>
      <c r="L237" s="198"/>
      <c r="M237" s="87">
        <v>1200</v>
      </c>
      <c r="N237" s="323"/>
      <c r="O237" s="260"/>
      <c r="V237" s="49"/>
    </row>
    <row r="238" spans="2:22" s="32" customFormat="1" ht="16.5" customHeight="1">
      <c r="B238" s="205">
        <v>236</v>
      </c>
      <c r="C238" s="205">
        <v>25</v>
      </c>
      <c r="D238" s="274">
        <v>5</v>
      </c>
      <c r="E238" s="275">
        <v>2</v>
      </c>
      <c r="F238" s="276">
        <v>10</v>
      </c>
      <c r="G238" s="51" t="s">
        <v>300</v>
      </c>
      <c r="H238" s="79" t="s">
        <v>8</v>
      </c>
      <c r="I238" s="35" t="s">
        <v>299</v>
      </c>
      <c r="J238" s="51" t="s">
        <v>145</v>
      </c>
      <c r="K238" s="52">
        <v>32800</v>
      </c>
      <c r="L238" s="46"/>
      <c r="M238" s="53">
        <v>1600</v>
      </c>
      <c r="N238" s="323"/>
      <c r="O238" s="260"/>
      <c r="V238" s="49"/>
    </row>
    <row r="239" spans="2:22" s="32" customFormat="1" ht="16.5" customHeight="1">
      <c r="B239" s="205">
        <v>237</v>
      </c>
      <c r="C239" s="205">
        <v>26</v>
      </c>
      <c r="D239" s="274">
        <v>5</v>
      </c>
      <c r="E239" s="275">
        <v>7</v>
      </c>
      <c r="F239" s="276">
        <v>9</v>
      </c>
      <c r="G239" s="143" t="s">
        <v>301</v>
      </c>
      <c r="H239" s="120" t="s">
        <v>8</v>
      </c>
      <c r="I239" s="88" t="s">
        <v>299</v>
      </c>
      <c r="J239" s="51" t="s">
        <v>145</v>
      </c>
      <c r="K239" s="52">
        <v>32800</v>
      </c>
      <c r="L239" s="46"/>
      <c r="M239" s="53">
        <v>1600</v>
      </c>
      <c r="N239" s="323"/>
      <c r="O239" s="260"/>
      <c r="V239" s="49"/>
    </row>
    <row r="240" spans="2:22" s="32" customFormat="1" ht="16.5" customHeight="1">
      <c r="B240" s="205">
        <v>238</v>
      </c>
      <c r="C240" s="205">
        <v>27</v>
      </c>
      <c r="D240" s="283">
        <v>5</v>
      </c>
      <c r="E240" s="284">
        <v>7</v>
      </c>
      <c r="F240" s="285">
        <v>19</v>
      </c>
      <c r="G240" s="145" t="s">
        <v>84</v>
      </c>
      <c r="H240" s="212" t="s">
        <v>11</v>
      </c>
      <c r="I240" s="95" t="s">
        <v>299</v>
      </c>
      <c r="J240" s="77" t="s">
        <v>145</v>
      </c>
      <c r="K240" s="103"/>
      <c r="L240" s="98">
        <v>32800</v>
      </c>
      <c r="M240" s="227">
        <v>1600</v>
      </c>
      <c r="N240" s="323"/>
      <c r="O240" s="260"/>
      <c r="V240" s="49"/>
    </row>
    <row r="241" spans="2:22" s="32" customFormat="1" ht="16.5" customHeight="1">
      <c r="B241" s="205">
        <v>239</v>
      </c>
      <c r="C241" s="293">
        <v>1</v>
      </c>
      <c r="D241" s="271">
        <v>1</v>
      </c>
      <c r="E241" s="272">
        <v>1</v>
      </c>
      <c r="F241" s="273">
        <v>12</v>
      </c>
      <c r="G241" s="142" t="s">
        <v>302</v>
      </c>
      <c r="H241" s="119" t="s">
        <v>8</v>
      </c>
      <c r="I241" s="89" t="s">
        <v>318</v>
      </c>
      <c r="J241" s="42" t="s">
        <v>147</v>
      </c>
      <c r="K241" s="104">
        <v>18900</v>
      </c>
      <c r="L241" s="105"/>
      <c r="M241" s="106">
        <v>900</v>
      </c>
      <c r="N241" s="319">
        <f>SUM(K241:L270)</f>
        <v>560700</v>
      </c>
      <c r="O241" s="260"/>
      <c r="V241" s="49"/>
    </row>
    <row r="242" spans="2:22" s="32" customFormat="1" ht="16.5" customHeight="1">
      <c r="B242" s="205">
        <v>240</v>
      </c>
      <c r="C242" s="205">
        <v>2</v>
      </c>
      <c r="D242" s="274">
        <v>1</v>
      </c>
      <c r="E242" s="275">
        <v>2</v>
      </c>
      <c r="F242" s="276">
        <v>12</v>
      </c>
      <c r="G242" s="143" t="s">
        <v>150</v>
      </c>
      <c r="H242" s="120" t="s">
        <v>8</v>
      </c>
      <c r="I242" s="88" t="s">
        <v>318</v>
      </c>
      <c r="J242" s="51" t="s">
        <v>147</v>
      </c>
      <c r="K242" s="100">
        <v>18900</v>
      </c>
      <c r="L242" s="101"/>
      <c r="M242" s="102">
        <v>900</v>
      </c>
      <c r="N242" s="320"/>
      <c r="O242" s="260"/>
      <c r="P242" s="125">
        <f>SUM(K241:L270)</f>
        <v>560700</v>
      </c>
      <c r="V242" s="49"/>
    </row>
    <row r="243" spans="2:22" s="32" customFormat="1" ht="16.5" customHeight="1">
      <c r="B243" s="205">
        <v>241</v>
      </c>
      <c r="C243" s="205">
        <v>3</v>
      </c>
      <c r="D243" s="274">
        <v>1</v>
      </c>
      <c r="E243" s="275">
        <v>6</v>
      </c>
      <c r="F243" s="276">
        <v>20</v>
      </c>
      <c r="G243" s="143" t="s">
        <v>235</v>
      </c>
      <c r="H243" s="120" t="s">
        <v>8</v>
      </c>
      <c r="I243" s="88" t="s">
        <v>318</v>
      </c>
      <c r="J243" s="51" t="s">
        <v>147</v>
      </c>
      <c r="K243" s="100">
        <v>18900</v>
      </c>
      <c r="L243" s="101"/>
      <c r="M243" s="102">
        <v>900</v>
      </c>
      <c r="N243" s="320"/>
      <c r="O243" s="260"/>
      <c r="P243" s="125">
        <f>SUM(M241:M270)</f>
        <v>26700</v>
      </c>
      <c r="V243" s="49"/>
    </row>
    <row r="244" spans="2:22" s="32" customFormat="1" ht="16.5" customHeight="1">
      <c r="B244" s="205">
        <v>242</v>
      </c>
      <c r="C244" s="205">
        <v>4</v>
      </c>
      <c r="D244" s="274">
        <v>1</v>
      </c>
      <c r="E244" s="275">
        <v>8</v>
      </c>
      <c r="F244" s="276">
        <v>11</v>
      </c>
      <c r="G244" s="143" t="s">
        <v>303</v>
      </c>
      <c r="H244" s="120" t="s">
        <v>8</v>
      </c>
      <c r="I244" s="88" t="s">
        <v>318</v>
      </c>
      <c r="J244" s="51" t="s">
        <v>147</v>
      </c>
      <c r="K244" s="100">
        <v>18900</v>
      </c>
      <c r="L244" s="101"/>
      <c r="M244" s="102">
        <v>900</v>
      </c>
      <c r="N244" s="320"/>
      <c r="O244" s="260"/>
      <c r="P244" s="125">
        <f>SUM(P242:P243)</f>
        <v>587400</v>
      </c>
      <c r="V244" s="49"/>
    </row>
    <row r="245" spans="2:22" s="32" customFormat="1" ht="16.5" customHeight="1">
      <c r="B245" s="205">
        <v>243</v>
      </c>
      <c r="C245" s="205">
        <v>5</v>
      </c>
      <c r="D245" s="274">
        <v>1</v>
      </c>
      <c r="E245" s="275">
        <v>8</v>
      </c>
      <c r="F245" s="276">
        <v>19</v>
      </c>
      <c r="G245" s="143" t="s">
        <v>304</v>
      </c>
      <c r="H245" s="120" t="s">
        <v>8</v>
      </c>
      <c r="I245" s="88" t="s">
        <v>318</v>
      </c>
      <c r="J245" s="51" t="s">
        <v>147</v>
      </c>
      <c r="K245" s="100">
        <v>18900</v>
      </c>
      <c r="L245" s="101"/>
      <c r="M245" s="102">
        <v>900</v>
      </c>
      <c r="N245" s="320"/>
      <c r="O245" s="260"/>
      <c r="V245" s="49"/>
    </row>
    <row r="246" spans="2:22" s="32" customFormat="1" ht="16.5" customHeight="1">
      <c r="B246" s="205">
        <v>244</v>
      </c>
      <c r="C246" s="205">
        <v>6</v>
      </c>
      <c r="D246" s="274">
        <v>1</v>
      </c>
      <c r="E246" s="275">
        <v>9</v>
      </c>
      <c r="F246" s="276">
        <v>2</v>
      </c>
      <c r="G246" s="143" t="s">
        <v>305</v>
      </c>
      <c r="H246" s="120" t="s">
        <v>8</v>
      </c>
      <c r="I246" s="88" t="s">
        <v>318</v>
      </c>
      <c r="J246" s="51" t="s">
        <v>147</v>
      </c>
      <c r="K246" s="100">
        <v>18900</v>
      </c>
      <c r="L246" s="101"/>
      <c r="M246" s="102">
        <v>900</v>
      </c>
      <c r="N246" s="320"/>
      <c r="O246" s="260"/>
      <c r="V246" s="49"/>
    </row>
    <row r="247" spans="2:22" s="32" customFormat="1" ht="16.5" customHeight="1">
      <c r="B247" s="205">
        <v>245</v>
      </c>
      <c r="C247" s="205">
        <v>7</v>
      </c>
      <c r="D247" s="274">
        <v>1</v>
      </c>
      <c r="E247" s="275">
        <v>11</v>
      </c>
      <c r="F247" s="276">
        <v>11</v>
      </c>
      <c r="G247" s="143" t="s">
        <v>251</v>
      </c>
      <c r="H247" s="120" t="s">
        <v>8</v>
      </c>
      <c r="I247" s="88" t="s">
        <v>318</v>
      </c>
      <c r="J247" s="51" t="s">
        <v>147</v>
      </c>
      <c r="K247" s="100">
        <v>18900</v>
      </c>
      <c r="L247" s="101"/>
      <c r="M247" s="102">
        <v>900</v>
      </c>
      <c r="N247" s="320"/>
      <c r="O247" s="260"/>
      <c r="P247" s="5">
        <v>18900</v>
      </c>
      <c r="Q247" s="5">
        <v>900</v>
      </c>
      <c r="R247" s="5">
        <v>19800</v>
      </c>
      <c r="V247" s="49"/>
    </row>
    <row r="248" spans="2:22" s="32" customFormat="1" ht="16.5" customHeight="1">
      <c r="B248" s="205">
        <v>246</v>
      </c>
      <c r="C248" s="205">
        <v>8</v>
      </c>
      <c r="D248" s="274">
        <v>1</v>
      </c>
      <c r="E248" s="275">
        <v>11</v>
      </c>
      <c r="F248" s="276">
        <v>19</v>
      </c>
      <c r="G248" s="143" t="s">
        <v>223</v>
      </c>
      <c r="H248" s="120" t="s">
        <v>8</v>
      </c>
      <c r="I248" s="88" t="s">
        <v>318</v>
      </c>
      <c r="J248" s="51" t="s">
        <v>147</v>
      </c>
      <c r="K248" s="100">
        <v>18900</v>
      </c>
      <c r="L248" s="101"/>
      <c r="M248" s="102">
        <v>900</v>
      </c>
      <c r="N248" s="320"/>
      <c r="O248" s="260"/>
      <c r="P248" s="32">
        <f>P247*30</f>
        <v>567000</v>
      </c>
      <c r="Q248" s="32">
        <f t="shared" ref="Q248:R248" si="39">Q247*30</f>
        <v>27000</v>
      </c>
      <c r="R248" s="32">
        <f t="shared" si="39"/>
        <v>594000</v>
      </c>
      <c r="V248" s="49"/>
    </row>
    <row r="249" spans="2:22" s="32" customFormat="1" ht="16.5" customHeight="1">
      <c r="B249" s="205">
        <v>247</v>
      </c>
      <c r="C249" s="205">
        <v>9</v>
      </c>
      <c r="D249" s="274">
        <v>1</v>
      </c>
      <c r="E249" s="275">
        <v>12</v>
      </c>
      <c r="F249" s="276">
        <v>15</v>
      </c>
      <c r="G249" s="143" t="s">
        <v>306</v>
      </c>
      <c r="H249" s="120" t="s">
        <v>8</v>
      </c>
      <c r="I249" s="88" t="s">
        <v>318</v>
      </c>
      <c r="J249" s="51" t="s">
        <v>147</v>
      </c>
      <c r="K249" s="100">
        <v>18900</v>
      </c>
      <c r="L249" s="101"/>
      <c r="M249" s="102">
        <v>900</v>
      </c>
      <c r="N249" s="320"/>
      <c r="O249" s="260"/>
      <c r="P249" s="32">
        <v>-6300</v>
      </c>
      <c r="Q249" s="32">
        <v>-300</v>
      </c>
      <c r="R249" s="32">
        <v>-6600</v>
      </c>
      <c r="V249" s="49"/>
    </row>
    <row r="250" spans="2:22" s="32" customFormat="1" ht="16.5" customHeight="1">
      <c r="B250" s="205">
        <v>248</v>
      </c>
      <c r="C250" s="205">
        <v>10</v>
      </c>
      <c r="D250" s="274">
        <v>1</v>
      </c>
      <c r="E250" s="275">
        <v>12</v>
      </c>
      <c r="F250" s="276">
        <v>18</v>
      </c>
      <c r="G250" s="143" t="s">
        <v>307</v>
      </c>
      <c r="H250" s="120" t="s">
        <v>8</v>
      </c>
      <c r="I250" s="88" t="s">
        <v>318</v>
      </c>
      <c r="J250" s="51" t="s">
        <v>147</v>
      </c>
      <c r="K250" s="100">
        <v>18900</v>
      </c>
      <c r="L250" s="101"/>
      <c r="M250" s="102">
        <v>900</v>
      </c>
      <c r="N250" s="320"/>
      <c r="O250" s="260"/>
      <c r="P250" s="32">
        <f>SUM(P248:P249)</f>
        <v>560700</v>
      </c>
      <c r="Q250" s="32">
        <f t="shared" ref="Q250:R250" si="40">SUM(Q248:Q249)</f>
        <v>26700</v>
      </c>
      <c r="R250" s="32">
        <f t="shared" si="40"/>
        <v>587400</v>
      </c>
      <c r="V250" s="49"/>
    </row>
    <row r="251" spans="2:22" s="32" customFormat="1" ht="16.5" customHeight="1">
      <c r="B251" s="205">
        <v>249</v>
      </c>
      <c r="C251" s="205">
        <v>11</v>
      </c>
      <c r="D251" s="274">
        <v>2</v>
      </c>
      <c r="E251" s="275">
        <v>1</v>
      </c>
      <c r="F251" s="276">
        <v>17</v>
      </c>
      <c r="G251" s="143" t="s">
        <v>308</v>
      </c>
      <c r="H251" s="120" t="s">
        <v>8</v>
      </c>
      <c r="I251" s="88" t="s">
        <v>318</v>
      </c>
      <c r="J251" s="51" t="s">
        <v>147</v>
      </c>
      <c r="K251" s="100">
        <v>18900</v>
      </c>
      <c r="L251" s="101"/>
      <c r="M251" s="102">
        <v>900</v>
      </c>
      <c r="N251" s="320"/>
      <c r="O251" s="260"/>
      <c r="V251" s="49"/>
    </row>
    <row r="252" spans="2:22" s="32" customFormat="1" ht="16.5" customHeight="1">
      <c r="B252" s="205">
        <v>250</v>
      </c>
      <c r="C252" s="205">
        <v>12</v>
      </c>
      <c r="D252" s="274">
        <v>2</v>
      </c>
      <c r="E252" s="275">
        <v>2</v>
      </c>
      <c r="F252" s="276">
        <v>11</v>
      </c>
      <c r="G252" s="143" t="s">
        <v>309</v>
      </c>
      <c r="H252" s="120" t="s">
        <v>8</v>
      </c>
      <c r="I252" s="88" t="s">
        <v>318</v>
      </c>
      <c r="J252" s="51" t="s">
        <v>147</v>
      </c>
      <c r="K252" s="100">
        <v>18900</v>
      </c>
      <c r="L252" s="101"/>
      <c r="M252" s="102">
        <v>900</v>
      </c>
      <c r="N252" s="320"/>
      <c r="O252" s="260"/>
      <c r="P252" s="5">
        <v>25200</v>
      </c>
      <c r="Q252" s="5">
        <v>1200</v>
      </c>
      <c r="R252" s="5">
        <v>26400</v>
      </c>
      <c r="V252" s="49"/>
    </row>
    <row r="253" spans="2:22" s="32" customFormat="1" ht="16.5" customHeight="1">
      <c r="B253" s="205">
        <v>251</v>
      </c>
      <c r="C253" s="205">
        <v>13</v>
      </c>
      <c r="D253" s="274">
        <v>2</v>
      </c>
      <c r="E253" s="275">
        <v>2</v>
      </c>
      <c r="F253" s="276">
        <v>13</v>
      </c>
      <c r="G253" s="143" t="s">
        <v>310</v>
      </c>
      <c r="H253" s="120" t="s">
        <v>8</v>
      </c>
      <c r="I253" s="88" t="s">
        <v>318</v>
      </c>
      <c r="J253" s="51" t="s">
        <v>147</v>
      </c>
      <c r="K253" s="100">
        <v>18900</v>
      </c>
      <c r="L253" s="101"/>
      <c r="M253" s="102">
        <v>900</v>
      </c>
      <c r="N253" s="320"/>
      <c r="O253" s="260"/>
      <c r="P253" s="32">
        <f>P252*30</f>
        <v>756000</v>
      </c>
      <c r="Q253" s="32">
        <f t="shared" ref="Q253" si="41">Q252*30</f>
        <v>36000</v>
      </c>
      <c r="R253" s="32">
        <f t="shared" ref="R253" si="42">R252*30</f>
        <v>792000</v>
      </c>
      <c r="V253" s="49"/>
    </row>
    <row r="254" spans="2:22" s="32" customFormat="1" ht="16.5" customHeight="1">
      <c r="B254" s="205">
        <v>252</v>
      </c>
      <c r="C254" s="205">
        <v>14</v>
      </c>
      <c r="D254" s="274">
        <v>2</v>
      </c>
      <c r="E254" s="275">
        <v>8</v>
      </c>
      <c r="F254" s="276">
        <v>6</v>
      </c>
      <c r="G254" s="143" t="s">
        <v>39</v>
      </c>
      <c r="H254" s="120" t="s">
        <v>8</v>
      </c>
      <c r="I254" s="88" t="s">
        <v>318</v>
      </c>
      <c r="J254" s="51" t="s">
        <v>147</v>
      </c>
      <c r="K254" s="100">
        <v>18900</v>
      </c>
      <c r="L254" s="101"/>
      <c r="M254" s="102">
        <v>900</v>
      </c>
      <c r="N254" s="320"/>
      <c r="O254" s="260"/>
      <c r="V254" s="49"/>
    </row>
    <row r="255" spans="2:22" s="32" customFormat="1" ht="16.5" customHeight="1">
      <c r="B255" s="205">
        <v>253</v>
      </c>
      <c r="C255" s="205">
        <v>15</v>
      </c>
      <c r="D255" s="274">
        <v>2</v>
      </c>
      <c r="E255" s="275">
        <v>8</v>
      </c>
      <c r="F255" s="276">
        <v>24</v>
      </c>
      <c r="G255" s="143" t="s">
        <v>53</v>
      </c>
      <c r="H255" s="120" t="s">
        <v>8</v>
      </c>
      <c r="I255" s="88" t="s">
        <v>318</v>
      </c>
      <c r="J255" s="51" t="s">
        <v>147</v>
      </c>
      <c r="K255" s="100">
        <v>18900</v>
      </c>
      <c r="L255" s="101"/>
      <c r="M255" s="102">
        <v>900</v>
      </c>
      <c r="N255" s="320"/>
      <c r="O255" s="260"/>
      <c r="P255" s="5">
        <v>25200</v>
      </c>
      <c r="Q255" s="5">
        <v>1200</v>
      </c>
      <c r="R255" s="5">
        <v>26400</v>
      </c>
      <c r="V255" s="49"/>
    </row>
    <row r="256" spans="2:22" s="32" customFormat="1" ht="16.5" customHeight="1">
      <c r="B256" s="205">
        <v>254</v>
      </c>
      <c r="C256" s="205">
        <v>16</v>
      </c>
      <c r="D256" s="274">
        <v>2</v>
      </c>
      <c r="E256" s="275">
        <v>9</v>
      </c>
      <c r="F256" s="276">
        <v>11</v>
      </c>
      <c r="G256" s="143" t="s">
        <v>73</v>
      </c>
      <c r="H256" s="120" t="s">
        <v>8</v>
      </c>
      <c r="I256" s="88" t="s">
        <v>318</v>
      </c>
      <c r="J256" s="51" t="s">
        <v>147</v>
      </c>
      <c r="K256" s="100">
        <v>18900</v>
      </c>
      <c r="L256" s="101"/>
      <c r="M256" s="102">
        <v>900</v>
      </c>
      <c r="N256" s="320"/>
      <c r="O256" s="260"/>
      <c r="P256" s="32">
        <f>P255*30</f>
        <v>756000</v>
      </c>
      <c r="Q256" s="32">
        <f t="shared" ref="Q256" si="43">Q255*30</f>
        <v>36000</v>
      </c>
      <c r="R256" s="32">
        <f t="shared" ref="R256" si="44">R255*30</f>
        <v>792000</v>
      </c>
      <c r="V256" s="49"/>
    </row>
    <row r="257" spans="2:22" s="32" customFormat="1" ht="16.5" customHeight="1">
      <c r="B257" s="205">
        <v>255</v>
      </c>
      <c r="C257" s="205">
        <v>17</v>
      </c>
      <c r="D257" s="274">
        <v>2</v>
      </c>
      <c r="E257" s="275">
        <v>10</v>
      </c>
      <c r="F257" s="276">
        <v>9</v>
      </c>
      <c r="G257" s="143" t="s">
        <v>311</v>
      </c>
      <c r="H257" s="120" t="s">
        <v>8</v>
      </c>
      <c r="I257" s="88" t="s">
        <v>318</v>
      </c>
      <c r="J257" s="51" t="s">
        <v>147</v>
      </c>
      <c r="K257" s="100">
        <v>18900</v>
      </c>
      <c r="L257" s="101"/>
      <c r="M257" s="102">
        <v>900</v>
      </c>
      <c r="N257" s="320"/>
      <c r="O257" s="260"/>
      <c r="V257" s="49"/>
    </row>
    <row r="258" spans="2:22" s="32" customFormat="1" ht="16.5" customHeight="1">
      <c r="B258" s="205">
        <v>256</v>
      </c>
      <c r="C258" s="205">
        <v>18</v>
      </c>
      <c r="D258" s="274">
        <v>3</v>
      </c>
      <c r="E258" s="275">
        <v>4</v>
      </c>
      <c r="F258" s="276">
        <v>6</v>
      </c>
      <c r="G258" s="143" t="s">
        <v>34</v>
      </c>
      <c r="H258" s="120" t="s">
        <v>8</v>
      </c>
      <c r="I258" s="88" t="s">
        <v>319</v>
      </c>
      <c r="J258" s="51" t="s">
        <v>147</v>
      </c>
      <c r="K258" s="100">
        <v>18900</v>
      </c>
      <c r="L258" s="101"/>
      <c r="M258" s="102">
        <v>900</v>
      </c>
      <c r="N258" s="320"/>
      <c r="O258" s="260"/>
      <c r="V258" s="49"/>
    </row>
    <row r="259" spans="2:22" s="32" customFormat="1" ht="16.5" customHeight="1">
      <c r="B259" s="205">
        <v>257</v>
      </c>
      <c r="C259" s="205">
        <v>19</v>
      </c>
      <c r="D259" s="274">
        <v>4</v>
      </c>
      <c r="E259" s="275">
        <v>5</v>
      </c>
      <c r="F259" s="276">
        <v>21</v>
      </c>
      <c r="G259" s="143" t="s">
        <v>312</v>
      </c>
      <c r="H259" s="120" t="s">
        <v>8</v>
      </c>
      <c r="I259" s="88" t="s">
        <v>319</v>
      </c>
      <c r="J259" s="51" t="s">
        <v>147</v>
      </c>
      <c r="K259" s="100">
        <v>18900</v>
      </c>
      <c r="L259" s="101"/>
      <c r="M259" s="102">
        <v>900</v>
      </c>
      <c r="N259" s="320"/>
      <c r="O259" s="260"/>
      <c r="T259" s="65">
        <f>SUM(P250,P253,P256)</f>
        <v>2072700</v>
      </c>
      <c r="U259" s="65">
        <f>SUM(Q250,Q253,Q256)</f>
        <v>98700</v>
      </c>
      <c r="V259" s="65">
        <f>SUM(R250,R253,R256)</f>
        <v>2171400</v>
      </c>
    </row>
    <row r="260" spans="2:22" s="32" customFormat="1" ht="16.5" customHeight="1">
      <c r="B260" s="205">
        <v>258</v>
      </c>
      <c r="C260" s="205">
        <v>20</v>
      </c>
      <c r="D260" s="274">
        <v>5</v>
      </c>
      <c r="E260" s="275">
        <v>1</v>
      </c>
      <c r="F260" s="276">
        <v>9</v>
      </c>
      <c r="G260" s="143" t="s">
        <v>90</v>
      </c>
      <c r="H260" s="120" t="s">
        <v>8</v>
      </c>
      <c r="I260" s="88" t="s">
        <v>319</v>
      </c>
      <c r="J260" s="51" t="s">
        <v>147</v>
      </c>
      <c r="K260" s="100">
        <v>18900</v>
      </c>
      <c r="L260" s="101"/>
      <c r="M260" s="102">
        <v>900</v>
      </c>
      <c r="N260" s="320"/>
      <c r="O260" s="260"/>
      <c r="V260" s="49"/>
    </row>
    <row r="261" spans="2:22" s="32" customFormat="1" ht="16.5" customHeight="1">
      <c r="B261" s="205">
        <v>259</v>
      </c>
      <c r="C261" s="205">
        <v>21</v>
      </c>
      <c r="D261" s="274">
        <v>5</v>
      </c>
      <c r="E261" s="275">
        <v>1</v>
      </c>
      <c r="F261" s="276">
        <v>21</v>
      </c>
      <c r="G261" s="143" t="s">
        <v>313</v>
      </c>
      <c r="H261" s="120" t="s">
        <v>8</v>
      </c>
      <c r="I261" s="88" t="s">
        <v>319</v>
      </c>
      <c r="J261" s="51" t="s">
        <v>147</v>
      </c>
      <c r="K261" s="100">
        <v>18900</v>
      </c>
      <c r="L261" s="101"/>
      <c r="M261" s="102">
        <v>900</v>
      </c>
      <c r="N261" s="320"/>
      <c r="O261" s="260"/>
      <c r="V261" s="49"/>
    </row>
    <row r="262" spans="2:22" s="32" customFormat="1" ht="16.5" customHeight="1">
      <c r="B262" s="205">
        <v>260</v>
      </c>
      <c r="C262" s="205">
        <v>22</v>
      </c>
      <c r="D262" s="274">
        <v>5</v>
      </c>
      <c r="E262" s="275">
        <v>4</v>
      </c>
      <c r="F262" s="276">
        <v>5</v>
      </c>
      <c r="G262" s="143" t="s">
        <v>314</v>
      </c>
      <c r="H262" s="120" t="s">
        <v>8</v>
      </c>
      <c r="I262" s="88" t="s">
        <v>319</v>
      </c>
      <c r="J262" s="51" t="s">
        <v>147</v>
      </c>
      <c r="K262" s="100">
        <v>18900</v>
      </c>
      <c r="L262" s="101"/>
      <c r="M262" s="102">
        <v>900</v>
      </c>
      <c r="N262" s="320"/>
      <c r="O262" s="260"/>
      <c r="V262" s="49"/>
    </row>
    <row r="263" spans="2:22" s="32" customFormat="1" ht="16.5" customHeight="1">
      <c r="B263" s="205">
        <v>261</v>
      </c>
      <c r="C263" s="205">
        <v>23</v>
      </c>
      <c r="D263" s="274">
        <v>5</v>
      </c>
      <c r="E263" s="275">
        <v>5</v>
      </c>
      <c r="F263" s="276">
        <v>1</v>
      </c>
      <c r="G263" s="143" t="s">
        <v>315</v>
      </c>
      <c r="H263" s="120" t="s">
        <v>8</v>
      </c>
      <c r="I263" s="88" t="s">
        <v>319</v>
      </c>
      <c r="J263" s="51" t="s">
        <v>147</v>
      </c>
      <c r="K263" s="100">
        <v>18900</v>
      </c>
      <c r="L263" s="101"/>
      <c r="M263" s="102">
        <v>900</v>
      </c>
      <c r="N263" s="320"/>
      <c r="O263" s="260"/>
      <c r="V263" s="49"/>
    </row>
    <row r="264" spans="2:22" s="32" customFormat="1" ht="16.5" customHeight="1">
      <c r="B264" s="205">
        <v>262</v>
      </c>
      <c r="C264" s="205">
        <v>24</v>
      </c>
      <c r="D264" s="274">
        <v>5</v>
      </c>
      <c r="E264" s="275">
        <v>5</v>
      </c>
      <c r="F264" s="276">
        <v>12</v>
      </c>
      <c r="G264" s="143" t="s">
        <v>68</v>
      </c>
      <c r="H264" s="120" t="s">
        <v>8</v>
      </c>
      <c r="I264" s="88" t="s">
        <v>319</v>
      </c>
      <c r="J264" s="51" t="s">
        <v>147</v>
      </c>
      <c r="K264" s="100">
        <v>18900</v>
      </c>
      <c r="L264" s="101"/>
      <c r="M264" s="102">
        <v>900</v>
      </c>
      <c r="N264" s="320"/>
      <c r="O264" s="260"/>
      <c r="V264" s="49"/>
    </row>
    <row r="265" spans="2:22" s="32" customFormat="1" ht="16.5" customHeight="1">
      <c r="B265" s="205">
        <v>263</v>
      </c>
      <c r="C265" s="205">
        <v>25</v>
      </c>
      <c r="D265" s="274">
        <v>5</v>
      </c>
      <c r="E265" s="275">
        <v>5</v>
      </c>
      <c r="F265" s="276">
        <v>14</v>
      </c>
      <c r="G265" s="143" t="s">
        <v>316</v>
      </c>
      <c r="H265" s="120" t="s">
        <v>8</v>
      </c>
      <c r="I265" s="88" t="s">
        <v>319</v>
      </c>
      <c r="J265" s="51" t="s">
        <v>147</v>
      </c>
      <c r="K265" s="100">
        <v>18900</v>
      </c>
      <c r="L265" s="101"/>
      <c r="M265" s="102">
        <v>900</v>
      </c>
      <c r="N265" s="320"/>
      <c r="O265" s="260"/>
      <c r="V265" s="49"/>
    </row>
    <row r="266" spans="2:22" s="32" customFormat="1" ht="16.5" customHeight="1">
      <c r="B266" s="205">
        <v>264</v>
      </c>
      <c r="C266" s="205">
        <v>26</v>
      </c>
      <c r="D266" s="274">
        <v>5</v>
      </c>
      <c r="E266" s="275">
        <v>5</v>
      </c>
      <c r="F266" s="276">
        <v>18</v>
      </c>
      <c r="G266" s="143" t="s">
        <v>232</v>
      </c>
      <c r="H266" s="120" t="s">
        <v>8</v>
      </c>
      <c r="I266" s="88" t="s">
        <v>319</v>
      </c>
      <c r="J266" s="51" t="s">
        <v>147</v>
      </c>
      <c r="K266" s="100">
        <v>18900</v>
      </c>
      <c r="L266" s="101"/>
      <c r="M266" s="102">
        <v>900</v>
      </c>
      <c r="N266" s="320"/>
      <c r="O266" s="260"/>
      <c r="V266" s="49"/>
    </row>
    <row r="267" spans="2:22" s="32" customFormat="1" ht="16.5" customHeight="1">
      <c r="B267" s="205">
        <v>265</v>
      </c>
      <c r="C267" s="205">
        <v>27</v>
      </c>
      <c r="D267" s="274">
        <v>5</v>
      </c>
      <c r="E267" s="275">
        <v>6</v>
      </c>
      <c r="F267" s="276">
        <v>22</v>
      </c>
      <c r="G267" s="143" t="s">
        <v>317</v>
      </c>
      <c r="H267" s="120" t="s">
        <v>8</v>
      </c>
      <c r="I267" s="88" t="s">
        <v>319</v>
      </c>
      <c r="J267" s="51" t="s">
        <v>147</v>
      </c>
      <c r="K267" s="100">
        <v>18900</v>
      </c>
      <c r="L267" s="101"/>
      <c r="M267" s="102">
        <v>900</v>
      </c>
      <c r="N267" s="320"/>
      <c r="O267" s="260"/>
      <c r="V267" s="49"/>
    </row>
    <row r="268" spans="2:22" s="32" customFormat="1" ht="16.5" customHeight="1">
      <c r="B268" s="205">
        <v>266</v>
      </c>
      <c r="C268" s="205">
        <v>28</v>
      </c>
      <c r="D268" s="274">
        <v>5</v>
      </c>
      <c r="E268" s="275">
        <v>7</v>
      </c>
      <c r="F268" s="276">
        <v>16</v>
      </c>
      <c r="G268" s="143" t="s">
        <v>103</v>
      </c>
      <c r="H268" s="120" t="s">
        <v>8</v>
      </c>
      <c r="I268" s="88" t="s">
        <v>319</v>
      </c>
      <c r="J268" s="85" t="s">
        <v>146</v>
      </c>
      <c r="K268" s="86">
        <v>12600</v>
      </c>
      <c r="L268" s="96"/>
      <c r="M268" s="97">
        <v>600</v>
      </c>
      <c r="N268" s="320"/>
      <c r="O268" s="260"/>
      <c r="V268" s="49"/>
    </row>
    <row r="269" spans="2:22" s="32" customFormat="1" ht="16.5" customHeight="1">
      <c r="B269" s="205">
        <v>267</v>
      </c>
      <c r="C269" s="205">
        <v>29</v>
      </c>
      <c r="D269" s="274">
        <v>5</v>
      </c>
      <c r="E269" s="275">
        <v>7</v>
      </c>
      <c r="F269" s="276">
        <v>21</v>
      </c>
      <c r="G269" s="143" t="s">
        <v>320</v>
      </c>
      <c r="H269" s="120" t="s">
        <v>8</v>
      </c>
      <c r="I269" s="88" t="s">
        <v>319</v>
      </c>
      <c r="J269" s="51" t="s">
        <v>147</v>
      </c>
      <c r="K269" s="100">
        <v>18900</v>
      </c>
      <c r="L269" s="101"/>
      <c r="M269" s="102">
        <v>900</v>
      </c>
      <c r="N269" s="320"/>
      <c r="O269" s="260"/>
      <c r="V269" s="49"/>
    </row>
    <row r="270" spans="2:22" s="32" customFormat="1" ht="16.5" customHeight="1">
      <c r="B270" s="205">
        <v>268</v>
      </c>
      <c r="C270" s="205">
        <v>30</v>
      </c>
      <c r="D270" s="274">
        <v>6</v>
      </c>
      <c r="E270" s="275">
        <v>5</v>
      </c>
      <c r="F270" s="276">
        <v>3</v>
      </c>
      <c r="G270" s="143" t="s">
        <v>321</v>
      </c>
      <c r="H270" s="120" t="s">
        <v>8</v>
      </c>
      <c r="I270" s="88" t="s">
        <v>319</v>
      </c>
      <c r="J270" s="51" t="s">
        <v>147</v>
      </c>
      <c r="K270" s="100">
        <v>18900</v>
      </c>
      <c r="L270" s="101"/>
      <c r="M270" s="102">
        <v>900</v>
      </c>
      <c r="N270" s="320"/>
      <c r="O270" s="260"/>
      <c r="V270" s="49"/>
    </row>
    <row r="271" spans="2:22" s="32" customFormat="1" ht="16.5" customHeight="1">
      <c r="B271" s="205">
        <v>269</v>
      </c>
      <c r="C271" s="293">
        <v>1</v>
      </c>
      <c r="D271" s="271">
        <v>4</v>
      </c>
      <c r="E271" s="272">
        <v>2</v>
      </c>
      <c r="F271" s="273">
        <v>3</v>
      </c>
      <c r="G271" s="142" t="s">
        <v>322</v>
      </c>
      <c r="H271" s="119" t="s">
        <v>8</v>
      </c>
      <c r="I271" s="89" t="s">
        <v>334</v>
      </c>
      <c r="J271" s="42" t="s">
        <v>145</v>
      </c>
      <c r="K271" s="43">
        <v>25200</v>
      </c>
      <c r="L271" s="63"/>
      <c r="M271" s="44">
        <v>1200</v>
      </c>
      <c r="N271" s="319">
        <f>SUM(K271:L291)</f>
        <v>459900</v>
      </c>
      <c r="O271" s="260"/>
      <c r="P271" s="125">
        <f>SUM(K271:L291)</f>
        <v>459900</v>
      </c>
      <c r="V271" s="49"/>
    </row>
    <row r="272" spans="2:22" s="32" customFormat="1" ht="16.5" customHeight="1">
      <c r="B272" s="205">
        <v>270</v>
      </c>
      <c r="C272" s="205">
        <v>2</v>
      </c>
      <c r="D272" s="274">
        <v>4</v>
      </c>
      <c r="E272" s="275">
        <v>3</v>
      </c>
      <c r="F272" s="276">
        <v>3</v>
      </c>
      <c r="G272" s="143" t="s">
        <v>94</v>
      </c>
      <c r="H272" s="120" t="s">
        <v>8</v>
      </c>
      <c r="I272" s="88" t="s">
        <v>334</v>
      </c>
      <c r="J272" s="51" t="s">
        <v>145</v>
      </c>
      <c r="K272" s="52">
        <v>25200</v>
      </c>
      <c r="L272" s="62"/>
      <c r="M272" s="47">
        <v>1200</v>
      </c>
      <c r="N272" s="320"/>
      <c r="O272" s="260"/>
      <c r="P272" s="125">
        <f>SUM(M271:M291)</f>
        <v>21900</v>
      </c>
      <c r="V272" s="49"/>
    </row>
    <row r="273" spans="2:22" s="32" customFormat="1" ht="16.5" customHeight="1">
      <c r="B273" s="205">
        <v>271</v>
      </c>
      <c r="C273" s="205">
        <v>3</v>
      </c>
      <c r="D273" s="274">
        <v>4</v>
      </c>
      <c r="E273" s="275">
        <v>3</v>
      </c>
      <c r="F273" s="276">
        <v>14</v>
      </c>
      <c r="G273" s="51" t="s">
        <v>323</v>
      </c>
      <c r="H273" s="79" t="s">
        <v>8</v>
      </c>
      <c r="I273" s="35" t="s">
        <v>334</v>
      </c>
      <c r="J273" s="85" t="s">
        <v>147</v>
      </c>
      <c r="K273" s="86">
        <v>18900</v>
      </c>
      <c r="L273" s="96"/>
      <c r="M273" s="97">
        <v>900</v>
      </c>
      <c r="N273" s="320"/>
      <c r="O273" s="260"/>
      <c r="P273" s="125">
        <f>SUM(P271:P272)</f>
        <v>481800</v>
      </c>
      <c r="V273" s="49"/>
    </row>
    <row r="274" spans="2:22" s="32" customFormat="1" ht="16.5" customHeight="1">
      <c r="B274" s="205">
        <v>272</v>
      </c>
      <c r="C274" s="205">
        <v>4</v>
      </c>
      <c r="D274" s="274">
        <v>4</v>
      </c>
      <c r="E274" s="275">
        <v>4</v>
      </c>
      <c r="F274" s="276">
        <v>9</v>
      </c>
      <c r="G274" s="51" t="s">
        <v>324</v>
      </c>
      <c r="H274" s="79" t="s">
        <v>8</v>
      </c>
      <c r="I274" s="35" t="s">
        <v>334</v>
      </c>
      <c r="J274" s="51" t="s">
        <v>145</v>
      </c>
      <c r="K274" s="52">
        <v>25200</v>
      </c>
      <c r="L274" s="62"/>
      <c r="M274" s="47">
        <v>1200</v>
      </c>
      <c r="N274" s="320"/>
      <c r="O274" s="260"/>
      <c r="V274" s="49"/>
    </row>
    <row r="275" spans="2:22" s="32" customFormat="1" ht="16.5" customHeight="1">
      <c r="B275" s="205">
        <v>273</v>
      </c>
      <c r="C275" s="205">
        <v>5</v>
      </c>
      <c r="D275" s="274">
        <v>5</v>
      </c>
      <c r="E275" s="275">
        <v>1</v>
      </c>
      <c r="F275" s="276">
        <v>24</v>
      </c>
      <c r="G275" s="51" t="s">
        <v>82</v>
      </c>
      <c r="H275" s="79" t="s">
        <v>8</v>
      </c>
      <c r="I275" s="35" t="s">
        <v>334</v>
      </c>
      <c r="J275" s="85" t="s">
        <v>280</v>
      </c>
      <c r="K275" s="86">
        <v>12600</v>
      </c>
      <c r="L275" s="96"/>
      <c r="M275" s="97">
        <v>600</v>
      </c>
      <c r="N275" s="320"/>
      <c r="O275" s="260"/>
      <c r="V275" s="49"/>
    </row>
    <row r="276" spans="2:22" s="32" customFormat="1" ht="16.5" customHeight="1">
      <c r="B276" s="205">
        <v>274</v>
      </c>
      <c r="C276" s="205">
        <v>6</v>
      </c>
      <c r="D276" s="274">
        <v>5</v>
      </c>
      <c r="E276" s="275">
        <v>2</v>
      </c>
      <c r="F276" s="276">
        <v>11</v>
      </c>
      <c r="G276" s="51" t="s">
        <v>325</v>
      </c>
      <c r="H276" s="79" t="s">
        <v>8</v>
      </c>
      <c r="I276" s="35" t="s">
        <v>334</v>
      </c>
      <c r="J276" s="51" t="s">
        <v>145</v>
      </c>
      <c r="K276" s="52">
        <v>25200</v>
      </c>
      <c r="L276" s="62"/>
      <c r="M276" s="47">
        <v>1200</v>
      </c>
      <c r="N276" s="320"/>
      <c r="O276" s="260"/>
      <c r="P276" s="5">
        <v>25200</v>
      </c>
      <c r="Q276" s="5">
        <v>1200</v>
      </c>
      <c r="R276" s="5">
        <v>26400</v>
      </c>
      <c r="V276" s="49"/>
    </row>
    <row r="277" spans="2:22" s="32" customFormat="1" ht="16.5" customHeight="1">
      <c r="B277" s="205">
        <v>275</v>
      </c>
      <c r="C277" s="205">
        <v>7</v>
      </c>
      <c r="D277" s="274">
        <v>5</v>
      </c>
      <c r="E277" s="275">
        <v>2</v>
      </c>
      <c r="F277" s="276">
        <v>16</v>
      </c>
      <c r="G277" s="51" t="s">
        <v>83</v>
      </c>
      <c r="H277" s="79" t="s">
        <v>8</v>
      </c>
      <c r="I277" s="35" t="s">
        <v>334</v>
      </c>
      <c r="J277" s="51" t="s">
        <v>145</v>
      </c>
      <c r="K277" s="52">
        <v>25200</v>
      </c>
      <c r="L277" s="62"/>
      <c r="M277" s="47">
        <v>1200</v>
      </c>
      <c r="N277" s="320"/>
      <c r="O277" s="260"/>
      <c r="P277" s="32">
        <f>P276*22</f>
        <v>554400</v>
      </c>
      <c r="Q277" s="32">
        <f t="shared" ref="Q277:R277" si="45">Q276*22</f>
        <v>26400</v>
      </c>
      <c r="R277" s="32">
        <f t="shared" si="45"/>
        <v>580800</v>
      </c>
      <c r="V277" s="49"/>
    </row>
    <row r="278" spans="2:22" s="32" customFormat="1" ht="16.5" customHeight="1">
      <c r="B278" s="205">
        <v>276</v>
      </c>
      <c r="C278" s="205">
        <v>8</v>
      </c>
      <c r="D278" s="274">
        <v>5</v>
      </c>
      <c r="E278" s="275">
        <v>3</v>
      </c>
      <c r="F278" s="276">
        <v>14</v>
      </c>
      <c r="G278" s="51" t="s">
        <v>326</v>
      </c>
      <c r="H278" s="79" t="s">
        <v>8</v>
      </c>
      <c r="I278" s="35" t="s">
        <v>334</v>
      </c>
      <c r="J278" s="51" t="s">
        <v>145</v>
      </c>
      <c r="K278" s="52">
        <v>25200</v>
      </c>
      <c r="L278" s="62"/>
      <c r="M278" s="47">
        <v>1200</v>
      </c>
      <c r="N278" s="320"/>
      <c r="O278" s="260"/>
      <c r="P278" s="32">
        <v>-94500</v>
      </c>
      <c r="Q278" s="32">
        <v>-4500</v>
      </c>
      <c r="R278" s="32">
        <v>-99000</v>
      </c>
      <c r="V278" s="49"/>
    </row>
    <row r="279" spans="2:22" s="32" customFormat="1" ht="16.5" customHeight="1">
      <c r="B279" s="205">
        <v>277</v>
      </c>
      <c r="C279" s="205">
        <v>9</v>
      </c>
      <c r="D279" s="274">
        <v>5</v>
      </c>
      <c r="E279" s="275">
        <v>3</v>
      </c>
      <c r="F279" s="276">
        <v>24</v>
      </c>
      <c r="G279" s="51" t="s">
        <v>327</v>
      </c>
      <c r="H279" s="79" t="s">
        <v>8</v>
      </c>
      <c r="I279" s="35" t="s">
        <v>334</v>
      </c>
      <c r="J279" s="85" t="s">
        <v>147</v>
      </c>
      <c r="K279" s="86">
        <v>18900</v>
      </c>
      <c r="L279" s="96"/>
      <c r="M279" s="97">
        <v>900</v>
      </c>
      <c r="N279" s="320"/>
      <c r="O279" s="260"/>
      <c r="P279" s="32">
        <f>SUM(P277:P278)</f>
        <v>459900</v>
      </c>
      <c r="Q279" s="32">
        <f t="shared" ref="Q279:R279" si="46">SUM(Q277:Q278)</f>
        <v>21900</v>
      </c>
      <c r="R279" s="32">
        <f t="shared" si="46"/>
        <v>481800</v>
      </c>
      <c r="V279" s="49"/>
    </row>
    <row r="280" spans="2:22" s="32" customFormat="1" ht="16.5" customHeight="1">
      <c r="B280" s="205">
        <v>278</v>
      </c>
      <c r="C280" s="205">
        <v>10</v>
      </c>
      <c r="D280" s="274">
        <v>5</v>
      </c>
      <c r="E280" s="275">
        <v>4</v>
      </c>
      <c r="F280" s="276">
        <v>1</v>
      </c>
      <c r="G280" s="51" t="s">
        <v>230</v>
      </c>
      <c r="H280" s="79" t="s">
        <v>8</v>
      </c>
      <c r="I280" s="35" t="s">
        <v>334</v>
      </c>
      <c r="J280" s="51" t="s">
        <v>145</v>
      </c>
      <c r="K280" s="52">
        <v>25200</v>
      </c>
      <c r="L280" s="62"/>
      <c r="M280" s="47">
        <v>1200</v>
      </c>
      <c r="N280" s="320"/>
      <c r="O280" s="260"/>
      <c r="V280" s="49"/>
    </row>
    <row r="281" spans="2:22" s="32" customFormat="1" ht="16.5" customHeight="1">
      <c r="B281" s="205">
        <v>279</v>
      </c>
      <c r="C281" s="205">
        <v>11</v>
      </c>
      <c r="D281" s="274">
        <v>5</v>
      </c>
      <c r="E281" s="275">
        <v>4</v>
      </c>
      <c r="F281" s="276">
        <v>8</v>
      </c>
      <c r="G281" s="51" t="s">
        <v>328</v>
      </c>
      <c r="H281" s="79" t="s">
        <v>8</v>
      </c>
      <c r="I281" s="35" t="s">
        <v>334</v>
      </c>
      <c r="J281" s="51" t="s">
        <v>145</v>
      </c>
      <c r="K281" s="52">
        <v>25200</v>
      </c>
      <c r="L281" s="62"/>
      <c r="M281" s="47">
        <v>1200</v>
      </c>
      <c r="N281" s="320"/>
      <c r="O281" s="260"/>
      <c r="V281" s="49"/>
    </row>
    <row r="282" spans="2:22" s="32" customFormat="1" ht="16.5" customHeight="1">
      <c r="B282" s="205">
        <v>280</v>
      </c>
      <c r="C282" s="205">
        <v>12</v>
      </c>
      <c r="D282" s="274">
        <v>5</v>
      </c>
      <c r="E282" s="275">
        <v>4</v>
      </c>
      <c r="F282" s="276">
        <v>11</v>
      </c>
      <c r="G282" s="51" t="s">
        <v>329</v>
      </c>
      <c r="H282" s="79" t="s">
        <v>8</v>
      </c>
      <c r="I282" s="35" t="s">
        <v>334</v>
      </c>
      <c r="J282" s="85" t="s">
        <v>147</v>
      </c>
      <c r="K282" s="86">
        <v>18900</v>
      </c>
      <c r="L282" s="96"/>
      <c r="M282" s="97">
        <v>900</v>
      </c>
      <c r="N282" s="320"/>
      <c r="O282" s="260"/>
      <c r="P282" s="5">
        <v>25200</v>
      </c>
      <c r="Q282" s="5">
        <v>1200</v>
      </c>
      <c r="R282" s="5">
        <v>26400</v>
      </c>
      <c r="V282" s="49"/>
    </row>
    <row r="283" spans="2:22" s="32" customFormat="1" ht="16.5" customHeight="1">
      <c r="B283" s="205">
        <v>281</v>
      </c>
      <c r="C283" s="205">
        <v>13</v>
      </c>
      <c r="D283" s="274">
        <v>5</v>
      </c>
      <c r="E283" s="275">
        <v>4</v>
      </c>
      <c r="F283" s="276">
        <v>14</v>
      </c>
      <c r="G283" s="51" t="s">
        <v>231</v>
      </c>
      <c r="H283" s="79" t="s">
        <v>8</v>
      </c>
      <c r="I283" s="35" t="s">
        <v>334</v>
      </c>
      <c r="J283" s="85" t="s">
        <v>147</v>
      </c>
      <c r="K283" s="86">
        <v>18900</v>
      </c>
      <c r="L283" s="96"/>
      <c r="M283" s="97">
        <v>900</v>
      </c>
      <c r="N283" s="320"/>
      <c r="O283" s="260"/>
      <c r="P283" s="32">
        <f>P282*22</f>
        <v>554400</v>
      </c>
      <c r="Q283" s="32">
        <f t="shared" ref="Q283" si="47">Q282*22</f>
        <v>26400</v>
      </c>
      <c r="R283" s="32">
        <f t="shared" ref="R283" si="48">R282*22</f>
        <v>580800</v>
      </c>
      <c r="V283" s="49"/>
    </row>
    <row r="284" spans="2:22" s="32" customFormat="1" ht="16.5" customHeight="1">
      <c r="B284" s="205">
        <v>282</v>
      </c>
      <c r="C284" s="205">
        <v>14</v>
      </c>
      <c r="D284" s="274">
        <v>5</v>
      </c>
      <c r="E284" s="275">
        <v>5</v>
      </c>
      <c r="F284" s="276">
        <v>2</v>
      </c>
      <c r="G284" s="51" t="s">
        <v>229</v>
      </c>
      <c r="H284" s="79" t="s">
        <v>8</v>
      </c>
      <c r="I284" s="35" t="s">
        <v>334</v>
      </c>
      <c r="J284" s="85" t="s">
        <v>147</v>
      </c>
      <c r="K284" s="86">
        <v>18900</v>
      </c>
      <c r="L284" s="96"/>
      <c r="M284" s="97">
        <v>900</v>
      </c>
      <c r="N284" s="320"/>
      <c r="O284" s="260"/>
      <c r="V284" s="49"/>
    </row>
    <row r="285" spans="2:22" s="32" customFormat="1" ht="16.5" customHeight="1">
      <c r="B285" s="205">
        <v>283</v>
      </c>
      <c r="C285" s="205">
        <v>15</v>
      </c>
      <c r="D285" s="274">
        <v>5</v>
      </c>
      <c r="E285" s="275">
        <v>6</v>
      </c>
      <c r="F285" s="276">
        <v>2</v>
      </c>
      <c r="G285" s="51" t="s">
        <v>330</v>
      </c>
      <c r="H285" s="79" t="s">
        <v>8</v>
      </c>
      <c r="I285" s="35" t="s">
        <v>334</v>
      </c>
      <c r="J285" s="51" t="s">
        <v>145</v>
      </c>
      <c r="K285" s="52">
        <v>25200</v>
      </c>
      <c r="L285" s="62"/>
      <c r="M285" s="47">
        <v>1200</v>
      </c>
      <c r="N285" s="320"/>
      <c r="O285" s="260"/>
      <c r="V285" s="49"/>
    </row>
    <row r="286" spans="2:22" s="32" customFormat="1" ht="16.5" customHeight="1">
      <c r="B286" s="205">
        <v>284</v>
      </c>
      <c r="C286" s="205">
        <v>16</v>
      </c>
      <c r="D286" s="274">
        <v>6</v>
      </c>
      <c r="E286" s="275">
        <v>3</v>
      </c>
      <c r="F286" s="276">
        <v>6</v>
      </c>
      <c r="G286" s="51" t="s">
        <v>171</v>
      </c>
      <c r="H286" s="79" t="s">
        <v>8</v>
      </c>
      <c r="I286" s="35" t="s">
        <v>334</v>
      </c>
      <c r="J286" s="85" t="s">
        <v>147</v>
      </c>
      <c r="K286" s="86">
        <v>18900</v>
      </c>
      <c r="L286" s="96"/>
      <c r="M286" s="97">
        <v>900</v>
      </c>
      <c r="N286" s="320"/>
      <c r="O286" s="260"/>
      <c r="V286" s="49"/>
    </row>
    <row r="287" spans="2:22" s="32" customFormat="1" ht="16.5" customHeight="1">
      <c r="B287" s="205">
        <v>285</v>
      </c>
      <c r="C287" s="205">
        <v>17</v>
      </c>
      <c r="D287" s="274">
        <v>6</v>
      </c>
      <c r="E287" s="275">
        <v>4</v>
      </c>
      <c r="F287" s="276">
        <v>8</v>
      </c>
      <c r="G287" s="51" t="s">
        <v>331</v>
      </c>
      <c r="H287" s="79" t="s">
        <v>8</v>
      </c>
      <c r="I287" s="35" t="s">
        <v>334</v>
      </c>
      <c r="J287" s="51" t="s">
        <v>145</v>
      </c>
      <c r="K287" s="52">
        <v>25200</v>
      </c>
      <c r="L287" s="62"/>
      <c r="M287" s="47">
        <v>1200</v>
      </c>
      <c r="N287" s="320"/>
      <c r="O287" s="260"/>
      <c r="P287" s="5">
        <v>25200</v>
      </c>
      <c r="Q287" s="5">
        <v>1200</v>
      </c>
      <c r="R287" s="5">
        <v>26400</v>
      </c>
      <c r="V287" s="49"/>
    </row>
    <row r="288" spans="2:22" s="32" customFormat="1" ht="16.5" customHeight="1">
      <c r="B288" s="205">
        <v>286</v>
      </c>
      <c r="C288" s="205">
        <v>18</v>
      </c>
      <c r="D288" s="274">
        <v>6</v>
      </c>
      <c r="E288" s="275">
        <v>5</v>
      </c>
      <c r="F288" s="276">
        <v>5</v>
      </c>
      <c r="G288" s="51" t="s">
        <v>332</v>
      </c>
      <c r="H288" s="79" t="s">
        <v>8</v>
      </c>
      <c r="I288" s="35" t="s">
        <v>334</v>
      </c>
      <c r="J288" s="85" t="s">
        <v>147</v>
      </c>
      <c r="K288" s="86">
        <v>18900</v>
      </c>
      <c r="L288" s="96"/>
      <c r="M288" s="97">
        <v>900</v>
      </c>
      <c r="N288" s="320"/>
      <c r="O288" s="260"/>
      <c r="P288" s="32">
        <f>P287*22</f>
        <v>554400</v>
      </c>
      <c r="Q288" s="32">
        <f t="shared" ref="Q288" si="49">Q287*22</f>
        <v>26400</v>
      </c>
      <c r="R288" s="32">
        <f t="shared" ref="R288" si="50">R287*22</f>
        <v>580800</v>
      </c>
      <c r="V288" s="49"/>
    </row>
    <row r="289" spans="2:22" s="32" customFormat="1" ht="16.5" customHeight="1">
      <c r="B289" s="205">
        <v>287</v>
      </c>
      <c r="C289" s="205">
        <v>19</v>
      </c>
      <c r="D289" s="274">
        <v>6</v>
      </c>
      <c r="E289" s="275">
        <v>6</v>
      </c>
      <c r="F289" s="276">
        <v>14</v>
      </c>
      <c r="G289" s="51" t="s">
        <v>333</v>
      </c>
      <c r="H289" s="79" t="s">
        <v>8</v>
      </c>
      <c r="I289" s="35" t="s">
        <v>334</v>
      </c>
      <c r="J289" s="85" t="s">
        <v>147</v>
      </c>
      <c r="K289" s="86">
        <v>18900</v>
      </c>
      <c r="L289" s="96"/>
      <c r="M289" s="97">
        <v>900</v>
      </c>
      <c r="N289" s="320"/>
      <c r="O289" s="260"/>
      <c r="V289" s="49"/>
    </row>
    <row r="290" spans="2:22" s="32" customFormat="1" ht="16.5" customHeight="1">
      <c r="B290" s="205">
        <v>288</v>
      </c>
      <c r="C290" s="205">
        <v>20</v>
      </c>
      <c r="D290" s="274">
        <v>6</v>
      </c>
      <c r="E290" s="275">
        <v>7</v>
      </c>
      <c r="F290" s="276">
        <v>1</v>
      </c>
      <c r="G290" s="51" t="s">
        <v>85</v>
      </c>
      <c r="H290" s="79" t="s">
        <v>8</v>
      </c>
      <c r="I290" s="35" t="s">
        <v>334</v>
      </c>
      <c r="J290" s="51" t="s">
        <v>145</v>
      </c>
      <c r="K290" s="52">
        <v>25200</v>
      </c>
      <c r="L290" s="62"/>
      <c r="M290" s="47">
        <v>1200</v>
      </c>
      <c r="N290" s="320"/>
      <c r="O290" s="260"/>
      <c r="V290" s="49"/>
    </row>
    <row r="291" spans="2:22" s="32" customFormat="1" ht="16.5" customHeight="1">
      <c r="B291" s="205">
        <v>289</v>
      </c>
      <c r="C291" s="205">
        <v>21</v>
      </c>
      <c r="D291" s="274">
        <v>6</v>
      </c>
      <c r="E291" s="275">
        <v>7</v>
      </c>
      <c r="F291" s="276">
        <v>10</v>
      </c>
      <c r="G291" s="51" t="s">
        <v>104</v>
      </c>
      <c r="H291" s="79" t="s">
        <v>8</v>
      </c>
      <c r="I291" s="35" t="s">
        <v>334</v>
      </c>
      <c r="J291" s="85" t="s">
        <v>147</v>
      </c>
      <c r="K291" s="86">
        <v>18900</v>
      </c>
      <c r="L291" s="96"/>
      <c r="M291" s="97">
        <v>900</v>
      </c>
      <c r="N291" s="321"/>
      <c r="O291" s="260"/>
      <c r="T291" s="65">
        <f>SUM(P279,P283,P288)</f>
        <v>1568700</v>
      </c>
      <c r="U291" s="65">
        <f>SUM(Q279,Q283,Q288)</f>
        <v>74700</v>
      </c>
      <c r="V291" s="65">
        <f>SUM(R279,R283,R288)</f>
        <v>1643400</v>
      </c>
    </row>
    <row r="292" spans="2:22" s="32" customFormat="1" ht="16.5" customHeight="1">
      <c r="B292" s="205">
        <v>290</v>
      </c>
      <c r="C292" s="293">
        <v>1</v>
      </c>
      <c r="D292" s="271">
        <v>1</v>
      </c>
      <c r="E292" s="272">
        <v>5</v>
      </c>
      <c r="F292" s="273">
        <v>13</v>
      </c>
      <c r="G292" s="42" t="s">
        <v>211</v>
      </c>
      <c r="H292" s="81" t="s">
        <v>8</v>
      </c>
      <c r="I292" s="74" t="s">
        <v>446</v>
      </c>
      <c r="J292" s="116" t="s">
        <v>462</v>
      </c>
      <c r="K292" s="112">
        <v>12600</v>
      </c>
      <c r="L292" s="123"/>
      <c r="M292" s="124">
        <v>600</v>
      </c>
      <c r="N292" s="319">
        <f>SUM(K292:L331)</f>
        <v>667800</v>
      </c>
      <c r="O292" s="260"/>
      <c r="V292" s="49"/>
    </row>
    <row r="293" spans="2:22" s="32" customFormat="1" ht="16.5" customHeight="1">
      <c r="B293" s="205">
        <v>291</v>
      </c>
      <c r="C293" s="205">
        <v>2</v>
      </c>
      <c r="D293" s="274">
        <v>1</v>
      </c>
      <c r="E293" s="275">
        <v>6</v>
      </c>
      <c r="F293" s="276">
        <v>15</v>
      </c>
      <c r="G293" s="51" t="s">
        <v>286</v>
      </c>
      <c r="H293" s="79" t="s">
        <v>8</v>
      </c>
      <c r="I293" s="35" t="s">
        <v>446</v>
      </c>
      <c r="J293" s="59" t="s">
        <v>147</v>
      </c>
      <c r="K293" s="52">
        <v>18900</v>
      </c>
      <c r="L293" s="62"/>
      <c r="M293" s="47">
        <v>900</v>
      </c>
      <c r="N293" s="320"/>
      <c r="O293" s="260"/>
      <c r="V293" s="49"/>
    </row>
    <row r="294" spans="2:22" s="32" customFormat="1" ht="16.5" customHeight="1">
      <c r="B294" s="205">
        <v>292</v>
      </c>
      <c r="C294" s="205">
        <v>3</v>
      </c>
      <c r="D294" s="274">
        <v>1</v>
      </c>
      <c r="E294" s="275">
        <v>8</v>
      </c>
      <c r="F294" s="276">
        <v>4</v>
      </c>
      <c r="G294" s="51" t="s">
        <v>216</v>
      </c>
      <c r="H294" s="79" t="s">
        <v>8</v>
      </c>
      <c r="I294" s="35" t="s">
        <v>446</v>
      </c>
      <c r="J294" s="85" t="s">
        <v>462</v>
      </c>
      <c r="K294" s="86">
        <v>12600</v>
      </c>
      <c r="L294" s="96"/>
      <c r="M294" s="97">
        <v>600</v>
      </c>
      <c r="N294" s="320"/>
      <c r="O294" s="260"/>
      <c r="P294" s="125">
        <f>SUM(K292:L331)</f>
        <v>667800</v>
      </c>
      <c r="V294" s="49"/>
    </row>
    <row r="295" spans="2:22" s="32" customFormat="1" ht="16.5" customHeight="1">
      <c r="B295" s="205">
        <v>293</v>
      </c>
      <c r="C295" s="205">
        <v>4</v>
      </c>
      <c r="D295" s="274">
        <v>1</v>
      </c>
      <c r="E295" s="275">
        <v>9</v>
      </c>
      <c r="F295" s="276">
        <v>3</v>
      </c>
      <c r="G295" s="51" t="s">
        <v>122</v>
      </c>
      <c r="H295" s="79" t="s">
        <v>8</v>
      </c>
      <c r="I295" s="35" t="s">
        <v>446</v>
      </c>
      <c r="J295" s="85" t="s">
        <v>462</v>
      </c>
      <c r="K295" s="86">
        <v>12600</v>
      </c>
      <c r="L295" s="96"/>
      <c r="M295" s="97">
        <v>600</v>
      </c>
      <c r="N295" s="320"/>
      <c r="O295" s="260"/>
      <c r="P295" s="125">
        <f>SUM(M292:M331)</f>
        <v>31800</v>
      </c>
      <c r="V295" s="49"/>
    </row>
    <row r="296" spans="2:22" s="32" customFormat="1" ht="16.5" customHeight="1">
      <c r="B296" s="205">
        <v>294</v>
      </c>
      <c r="C296" s="205">
        <v>5</v>
      </c>
      <c r="D296" s="274">
        <v>1</v>
      </c>
      <c r="E296" s="275">
        <v>9</v>
      </c>
      <c r="F296" s="276">
        <v>18</v>
      </c>
      <c r="G296" s="51" t="s">
        <v>240</v>
      </c>
      <c r="H296" s="79" t="s">
        <v>8</v>
      </c>
      <c r="I296" s="35" t="s">
        <v>463</v>
      </c>
      <c r="J296" s="59" t="s">
        <v>147</v>
      </c>
      <c r="K296" s="52">
        <v>18900</v>
      </c>
      <c r="L296" s="62"/>
      <c r="M296" s="47">
        <v>900</v>
      </c>
      <c r="N296" s="320"/>
      <c r="O296" s="260"/>
      <c r="P296" s="125">
        <f>SUM(P294:P295)</f>
        <v>699600</v>
      </c>
      <c r="V296" s="49"/>
    </row>
    <row r="297" spans="2:22" s="32" customFormat="1" ht="16.5" customHeight="1">
      <c r="B297" s="205">
        <v>295</v>
      </c>
      <c r="C297" s="205">
        <v>6</v>
      </c>
      <c r="D297" s="274">
        <v>1</v>
      </c>
      <c r="E297" s="275">
        <v>10</v>
      </c>
      <c r="F297" s="276">
        <v>3</v>
      </c>
      <c r="G297" s="51" t="s">
        <v>154</v>
      </c>
      <c r="H297" s="79" t="s">
        <v>8</v>
      </c>
      <c r="I297" s="35" t="s">
        <v>446</v>
      </c>
      <c r="J297" s="85" t="s">
        <v>462</v>
      </c>
      <c r="K297" s="86">
        <v>12600</v>
      </c>
      <c r="L297" s="96"/>
      <c r="M297" s="97">
        <v>600</v>
      </c>
      <c r="N297" s="320"/>
      <c r="O297" s="260"/>
      <c r="V297" s="49"/>
    </row>
    <row r="298" spans="2:22" s="32" customFormat="1" ht="16.5" customHeight="1">
      <c r="B298" s="205">
        <v>296</v>
      </c>
      <c r="C298" s="205">
        <v>7</v>
      </c>
      <c r="D298" s="274">
        <v>1</v>
      </c>
      <c r="E298" s="275">
        <v>10</v>
      </c>
      <c r="F298" s="276">
        <v>14</v>
      </c>
      <c r="G298" s="51" t="s">
        <v>155</v>
      </c>
      <c r="H298" s="79" t="s">
        <v>8</v>
      </c>
      <c r="I298" s="35" t="s">
        <v>446</v>
      </c>
      <c r="J298" s="59" t="s">
        <v>147</v>
      </c>
      <c r="K298" s="52">
        <v>18900</v>
      </c>
      <c r="L298" s="62"/>
      <c r="M298" s="47">
        <v>900</v>
      </c>
      <c r="N298" s="320"/>
      <c r="O298" s="260"/>
      <c r="V298" s="49"/>
    </row>
    <row r="299" spans="2:22" s="32" customFormat="1" ht="16.5" customHeight="1">
      <c r="B299" s="205">
        <v>297</v>
      </c>
      <c r="C299" s="205">
        <v>8</v>
      </c>
      <c r="D299" s="274">
        <v>1</v>
      </c>
      <c r="E299" s="275">
        <v>11</v>
      </c>
      <c r="F299" s="276">
        <v>1</v>
      </c>
      <c r="G299" s="51" t="s">
        <v>123</v>
      </c>
      <c r="H299" s="79" t="s">
        <v>8</v>
      </c>
      <c r="I299" s="35" t="s">
        <v>446</v>
      </c>
      <c r="J299" s="59" t="s">
        <v>147</v>
      </c>
      <c r="K299" s="52">
        <v>18900</v>
      </c>
      <c r="L299" s="62"/>
      <c r="M299" s="47">
        <v>900</v>
      </c>
      <c r="N299" s="320"/>
      <c r="O299" s="260"/>
      <c r="V299" s="49"/>
    </row>
    <row r="300" spans="2:22" s="32" customFormat="1" ht="16.5" customHeight="1">
      <c r="B300" s="205">
        <v>298</v>
      </c>
      <c r="C300" s="205">
        <v>9</v>
      </c>
      <c r="D300" s="274">
        <v>1</v>
      </c>
      <c r="E300" s="275">
        <v>12</v>
      </c>
      <c r="F300" s="276">
        <v>5</v>
      </c>
      <c r="G300" s="51" t="s">
        <v>263</v>
      </c>
      <c r="H300" s="79" t="s">
        <v>8</v>
      </c>
      <c r="I300" s="35" t="s">
        <v>446</v>
      </c>
      <c r="J300" s="59" t="s">
        <v>147</v>
      </c>
      <c r="K300" s="52">
        <v>18900</v>
      </c>
      <c r="L300" s="62"/>
      <c r="M300" s="47">
        <v>900</v>
      </c>
      <c r="N300" s="320"/>
      <c r="O300" s="260"/>
      <c r="P300" s="32">
        <v>18900</v>
      </c>
      <c r="Q300" s="32">
        <v>900</v>
      </c>
      <c r="R300" s="32">
        <v>19800</v>
      </c>
      <c r="V300" s="49"/>
    </row>
    <row r="301" spans="2:22" s="32" customFormat="1" ht="16.5" customHeight="1">
      <c r="B301" s="205">
        <v>299</v>
      </c>
      <c r="C301" s="205">
        <v>10</v>
      </c>
      <c r="D301" s="274">
        <v>1</v>
      </c>
      <c r="E301" s="275">
        <v>12</v>
      </c>
      <c r="F301" s="276">
        <v>6</v>
      </c>
      <c r="G301" s="51" t="s">
        <v>447</v>
      </c>
      <c r="H301" s="79" t="s">
        <v>8</v>
      </c>
      <c r="I301" s="35" t="s">
        <v>446</v>
      </c>
      <c r="J301" s="59" t="s">
        <v>147</v>
      </c>
      <c r="K301" s="52">
        <v>18900</v>
      </c>
      <c r="L301" s="62"/>
      <c r="M301" s="47">
        <v>900</v>
      </c>
      <c r="N301" s="320"/>
      <c r="O301" s="260"/>
      <c r="P301" s="32">
        <f>P300*40</f>
        <v>756000</v>
      </c>
      <c r="Q301" s="32">
        <f t="shared" ref="Q301:R301" si="51">Q300*40</f>
        <v>36000</v>
      </c>
      <c r="R301" s="32">
        <f t="shared" si="51"/>
        <v>792000</v>
      </c>
      <c r="V301" s="49"/>
    </row>
    <row r="302" spans="2:22" s="32" customFormat="1" ht="16.5" customHeight="1">
      <c r="B302" s="205">
        <v>300</v>
      </c>
      <c r="C302" s="205">
        <v>11</v>
      </c>
      <c r="D302" s="274">
        <v>2</v>
      </c>
      <c r="E302" s="275">
        <v>1</v>
      </c>
      <c r="F302" s="276">
        <v>9</v>
      </c>
      <c r="G302" s="51" t="s">
        <v>448</v>
      </c>
      <c r="H302" s="79" t="s">
        <v>8</v>
      </c>
      <c r="I302" s="35" t="s">
        <v>446</v>
      </c>
      <c r="J302" s="59" t="s">
        <v>147</v>
      </c>
      <c r="K302" s="52">
        <v>18900</v>
      </c>
      <c r="L302" s="62"/>
      <c r="M302" s="47">
        <v>900</v>
      </c>
      <c r="N302" s="320"/>
      <c r="O302" s="260"/>
      <c r="P302" s="32">
        <v>-88200</v>
      </c>
      <c r="Q302" s="32">
        <v>-4200</v>
      </c>
      <c r="R302" s="32">
        <v>-92400</v>
      </c>
      <c r="V302" s="49"/>
    </row>
    <row r="303" spans="2:22" s="32" customFormat="1" ht="16.5" customHeight="1">
      <c r="B303" s="205">
        <v>301</v>
      </c>
      <c r="C303" s="205">
        <v>12</v>
      </c>
      <c r="D303" s="274">
        <v>2</v>
      </c>
      <c r="E303" s="275">
        <v>4</v>
      </c>
      <c r="F303" s="276">
        <v>5</v>
      </c>
      <c r="G303" s="51" t="s">
        <v>449</v>
      </c>
      <c r="H303" s="79" t="s">
        <v>8</v>
      </c>
      <c r="I303" s="35" t="s">
        <v>446</v>
      </c>
      <c r="J303" s="59" t="s">
        <v>147</v>
      </c>
      <c r="K303" s="52">
        <v>18900</v>
      </c>
      <c r="L303" s="62"/>
      <c r="M303" s="47">
        <v>900</v>
      </c>
      <c r="N303" s="320"/>
      <c r="O303" s="260"/>
      <c r="P303" s="32">
        <f>SUM(P301:P302)</f>
        <v>667800</v>
      </c>
      <c r="Q303" s="32">
        <f t="shared" ref="Q303:R303" si="52">SUM(Q301:Q302)</f>
        <v>31800</v>
      </c>
      <c r="R303" s="32">
        <f t="shared" si="52"/>
        <v>699600</v>
      </c>
      <c r="V303" s="49"/>
    </row>
    <row r="304" spans="2:22" s="32" customFormat="1" ht="16.5" customHeight="1">
      <c r="B304" s="205">
        <v>302</v>
      </c>
      <c r="C304" s="205">
        <v>13</v>
      </c>
      <c r="D304" s="283">
        <v>2</v>
      </c>
      <c r="E304" s="284">
        <v>4</v>
      </c>
      <c r="F304" s="285">
        <v>17</v>
      </c>
      <c r="G304" s="77" t="s">
        <v>450</v>
      </c>
      <c r="H304" s="211" t="s">
        <v>11</v>
      </c>
      <c r="I304" s="75" t="s">
        <v>446</v>
      </c>
      <c r="J304" s="77" t="s">
        <v>147</v>
      </c>
      <c r="K304" s="219"/>
      <c r="L304" s="55">
        <v>18900</v>
      </c>
      <c r="M304" s="99">
        <v>900</v>
      </c>
      <c r="N304" s="320"/>
      <c r="O304" s="260"/>
      <c r="V304" s="49"/>
    </row>
    <row r="305" spans="2:22" s="32" customFormat="1" ht="16.5" customHeight="1">
      <c r="B305" s="205">
        <v>303</v>
      </c>
      <c r="C305" s="205">
        <v>14</v>
      </c>
      <c r="D305" s="274">
        <v>2</v>
      </c>
      <c r="E305" s="275">
        <v>5</v>
      </c>
      <c r="F305" s="276">
        <v>4</v>
      </c>
      <c r="G305" s="51" t="s">
        <v>87</v>
      </c>
      <c r="H305" s="79" t="s">
        <v>8</v>
      </c>
      <c r="I305" s="35" t="s">
        <v>446</v>
      </c>
      <c r="J305" s="59" t="s">
        <v>147</v>
      </c>
      <c r="K305" s="52">
        <v>18900</v>
      </c>
      <c r="L305" s="62"/>
      <c r="M305" s="47">
        <v>900</v>
      </c>
      <c r="N305" s="320"/>
      <c r="O305" s="260"/>
      <c r="V305" s="49"/>
    </row>
    <row r="306" spans="2:22" s="32" customFormat="1" ht="16.5" customHeight="1">
      <c r="B306" s="205">
        <v>304</v>
      </c>
      <c r="C306" s="205">
        <v>15</v>
      </c>
      <c r="D306" s="274">
        <v>2</v>
      </c>
      <c r="E306" s="275">
        <v>5</v>
      </c>
      <c r="F306" s="276">
        <v>7</v>
      </c>
      <c r="G306" s="51" t="s">
        <v>158</v>
      </c>
      <c r="H306" s="79" t="s">
        <v>8</v>
      </c>
      <c r="I306" s="35" t="s">
        <v>446</v>
      </c>
      <c r="J306" s="85" t="s">
        <v>462</v>
      </c>
      <c r="K306" s="86">
        <v>12600</v>
      </c>
      <c r="L306" s="96"/>
      <c r="M306" s="97">
        <v>600</v>
      </c>
      <c r="N306" s="320"/>
      <c r="O306" s="260"/>
      <c r="V306" s="49"/>
    </row>
    <row r="307" spans="2:22" s="32" customFormat="1" ht="16.5" customHeight="1">
      <c r="B307" s="205">
        <v>305</v>
      </c>
      <c r="C307" s="205">
        <v>16</v>
      </c>
      <c r="D307" s="274">
        <v>2</v>
      </c>
      <c r="E307" s="275">
        <v>6</v>
      </c>
      <c r="F307" s="276">
        <v>8</v>
      </c>
      <c r="G307" s="51" t="s">
        <v>46</v>
      </c>
      <c r="H307" s="79" t="s">
        <v>8</v>
      </c>
      <c r="I307" s="35" t="s">
        <v>446</v>
      </c>
      <c r="J307" s="59" t="s">
        <v>147</v>
      </c>
      <c r="K307" s="52">
        <v>18900</v>
      </c>
      <c r="L307" s="62"/>
      <c r="M307" s="47">
        <v>900</v>
      </c>
      <c r="N307" s="320"/>
      <c r="O307" s="260"/>
      <c r="P307" s="32">
        <v>25200</v>
      </c>
      <c r="Q307" s="32">
        <v>1200</v>
      </c>
      <c r="R307" s="32">
        <v>26400</v>
      </c>
      <c r="V307" s="49"/>
    </row>
    <row r="308" spans="2:22" s="32" customFormat="1" ht="16.5" customHeight="1">
      <c r="B308" s="205">
        <v>306</v>
      </c>
      <c r="C308" s="205">
        <v>17</v>
      </c>
      <c r="D308" s="274">
        <v>2</v>
      </c>
      <c r="E308" s="275">
        <v>6</v>
      </c>
      <c r="F308" s="276">
        <v>23</v>
      </c>
      <c r="G308" s="51" t="s">
        <v>451</v>
      </c>
      <c r="H308" s="79" t="s">
        <v>8</v>
      </c>
      <c r="I308" s="35" t="s">
        <v>446</v>
      </c>
      <c r="J308" s="59" t="s">
        <v>147</v>
      </c>
      <c r="K308" s="52">
        <v>18900</v>
      </c>
      <c r="L308" s="62"/>
      <c r="M308" s="47">
        <v>900</v>
      </c>
      <c r="N308" s="320"/>
      <c r="O308" s="260"/>
      <c r="P308" s="32">
        <f>P307*38</f>
        <v>957600</v>
      </c>
      <c r="Q308" s="32">
        <f t="shared" ref="Q308:R308" si="53">Q307*38</f>
        <v>45600</v>
      </c>
      <c r="R308" s="32">
        <f t="shared" si="53"/>
        <v>1003200</v>
      </c>
      <c r="S308" s="32">
        <f t="shared" ref="S308" si="54">S307*39</f>
        <v>0</v>
      </c>
      <c r="V308" s="49"/>
    </row>
    <row r="309" spans="2:22" s="32" customFormat="1" ht="16.5" customHeight="1">
      <c r="B309" s="205">
        <v>307</v>
      </c>
      <c r="C309" s="205">
        <v>18</v>
      </c>
      <c r="D309" s="274">
        <v>2</v>
      </c>
      <c r="E309" s="275">
        <v>8</v>
      </c>
      <c r="F309" s="276">
        <v>10</v>
      </c>
      <c r="G309" s="51" t="s">
        <v>88</v>
      </c>
      <c r="H309" s="79" t="s">
        <v>8</v>
      </c>
      <c r="I309" s="35" t="s">
        <v>446</v>
      </c>
      <c r="J309" s="59" t="s">
        <v>147</v>
      </c>
      <c r="K309" s="52">
        <v>18900</v>
      </c>
      <c r="L309" s="62"/>
      <c r="M309" s="47">
        <v>900</v>
      </c>
      <c r="N309" s="320"/>
      <c r="O309" s="260"/>
      <c r="V309" s="49"/>
    </row>
    <row r="310" spans="2:22" s="32" customFormat="1" ht="16.5" customHeight="1">
      <c r="B310" s="205">
        <v>308</v>
      </c>
      <c r="C310" s="205">
        <v>19</v>
      </c>
      <c r="D310" s="274">
        <v>2</v>
      </c>
      <c r="E310" s="275">
        <v>9</v>
      </c>
      <c r="F310" s="276">
        <v>20</v>
      </c>
      <c r="G310" s="51" t="s">
        <v>452</v>
      </c>
      <c r="H310" s="79" t="s">
        <v>8</v>
      </c>
      <c r="I310" s="35" t="s">
        <v>446</v>
      </c>
      <c r="J310" s="59" t="s">
        <v>147</v>
      </c>
      <c r="K310" s="52">
        <v>18900</v>
      </c>
      <c r="L310" s="62"/>
      <c r="M310" s="47">
        <v>900</v>
      </c>
      <c r="N310" s="320"/>
      <c r="O310" s="260"/>
      <c r="V310" s="49"/>
    </row>
    <row r="311" spans="2:22" s="32" customFormat="1" ht="16.5" customHeight="1">
      <c r="B311" s="205">
        <v>309</v>
      </c>
      <c r="C311" s="205">
        <v>20</v>
      </c>
      <c r="D311" s="274">
        <v>2</v>
      </c>
      <c r="E311" s="275">
        <v>11</v>
      </c>
      <c r="F311" s="276">
        <v>13</v>
      </c>
      <c r="G311" s="51" t="s">
        <v>453</v>
      </c>
      <c r="H311" s="79" t="s">
        <v>8</v>
      </c>
      <c r="I311" s="35" t="s">
        <v>446</v>
      </c>
      <c r="J311" s="85" t="s">
        <v>462</v>
      </c>
      <c r="K311" s="86">
        <v>12600</v>
      </c>
      <c r="L311" s="96"/>
      <c r="M311" s="97">
        <v>600</v>
      </c>
      <c r="N311" s="320"/>
      <c r="O311" s="260"/>
      <c r="P311" s="32">
        <v>25200</v>
      </c>
      <c r="Q311" s="32">
        <v>1200</v>
      </c>
      <c r="R311" s="32">
        <v>26400</v>
      </c>
      <c r="V311" s="49"/>
    </row>
    <row r="312" spans="2:22" s="32" customFormat="1" ht="16.5" customHeight="1">
      <c r="B312" s="205">
        <v>310</v>
      </c>
      <c r="C312" s="205">
        <v>21</v>
      </c>
      <c r="D312" s="274">
        <v>3</v>
      </c>
      <c r="E312" s="275">
        <v>5</v>
      </c>
      <c r="F312" s="276">
        <v>13</v>
      </c>
      <c r="G312" s="51" t="s">
        <v>97</v>
      </c>
      <c r="H312" s="79" t="s">
        <v>8</v>
      </c>
      <c r="I312" s="35" t="s">
        <v>457</v>
      </c>
      <c r="J312" s="59" t="s">
        <v>147</v>
      </c>
      <c r="K312" s="52">
        <v>18900</v>
      </c>
      <c r="L312" s="62"/>
      <c r="M312" s="47">
        <v>900</v>
      </c>
      <c r="N312" s="320"/>
      <c r="O312" s="260"/>
      <c r="P312" s="32">
        <f>P311*38</f>
        <v>957600</v>
      </c>
      <c r="Q312" s="32">
        <f t="shared" ref="Q312" si="55">Q311*38</f>
        <v>45600</v>
      </c>
      <c r="R312" s="32">
        <f t="shared" ref="R312" si="56">R311*38</f>
        <v>1003200</v>
      </c>
      <c r="V312" s="49"/>
    </row>
    <row r="313" spans="2:22" s="32" customFormat="1" ht="16.5" customHeight="1">
      <c r="B313" s="205">
        <v>311</v>
      </c>
      <c r="C313" s="205">
        <v>22</v>
      </c>
      <c r="D313" s="274">
        <v>3</v>
      </c>
      <c r="E313" s="275">
        <v>6</v>
      </c>
      <c r="F313" s="276">
        <v>19</v>
      </c>
      <c r="G313" s="51" t="s">
        <v>454</v>
      </c>
      <c r="H313" s="79" t="s">
        <v>8</v>
      </c>
      <c r="I313" s="35" t="s">
        <v>457</v>
      </c>
      <c r="J313" s="59" t="s">
        <v>147</v>
      </c>
      <c r="K313" s="52">
        <v>18900</v>
      </c>
      <c r="L313" s="62"/>
      <c r="M313" s="47">
        <v>900</v>
      </c>
      <c r="N313" s="320"/>
      <c r="O313" s="260"/>
      <c r="V313" s="49"/>
    </row>
    <row r="314" spans="2:22" s="32" customFormat="1" ht="16.5" customHeight="1">
      <c r="B314" s="205">
        <v>312</v>
      </c>
      <c r="C314" s="205">
        <v>23</v>
      </c>
      <c r="D314" s="274">
        <v>3</v>
      </c>
      <c r="E314" s="275">
        <v>7</v>
      </c>
      <c r="F314" s="276">
        <v>8</v>
      </c>
      <c r="G314" s="51" t="s">
        <v>16</v>
      </c>
      <c r="H314" s="79" t="s">
        <v>8</v>
      </c>
      <c r="I314" s="35" t="s">
        <v>457</v>
      </c>
      <c r="J314" s="59" t="s">
        <v>147</v>
      </c>
      <c r="K314" s="52">
        <v>18900</v>
      </c>
      <c r="L314" s="62"/>
      <c r="M314" s="47">
        <v>900</v>
      </c>
      <c r="N314" s="320"/>
      <c r="O314" s="260"/>
      <c r="T314" s="65">
        <f>SUM(P303,P308,P312)</f>
        <v>2583000</v>
      </c>
      <c r="U314" s="65">
        <f>SUM(Q303,Q308,Q312)</f>
        <v>123000</v>
      </c>
      <c r="V314" s="65">
        <f>SUM(R303,R308,R312)</f>
        <v>2706000</v>
      </c>
    </row>
    <row r="315" spans="2:22" s="32" customFormat="1" ht="16.5" customHeight="1">
      <c r="B315" s="205">
        <v>313</v>
      </c>
      <c r="C315" s="205">
        <v>24</v>
      </c>
      <c r="D315" s="274">
        <v>3</v>
      </c>
      <c r="E315" s="275">
        <v>7</v>
      </c>
      <c r="F315" s="276">
        <v>16</v>
      </c>
      <c r="G315" s="51" t="s">
        <v>455</v>
      </c>
      <c r="H315" s="79" t="s">
        <v>8</v>
      </c>
      <c r="I315" s="35" t="s">
        <v>457</v>
      </c>
      <c r="J315" s="59" t="s">
        <v>147</v>
      </c>
      <c r="K315" s="52">
        <v>18900</v>
      </c>
      <c r="L315" s="62"/>
      <c r="M315" s="47">
        <v>900</v>
      </c>
      <c r="N315" s="320"/>
      <c r="O315" s="260"/>
      <c r="V315" s="49"/>
    </row>
    <row r="316" spans="2:22" s="32" customFormat="1" ht="16.5" customHeight="1">
      <c r="B316" s="205">
        <v>314</v>
      </c>
      <c r="C316" s="205">
        <v>25</v>
      </c>
      <c r="D316" s="274">
        <v>3</v>
      </c>
      <c r="E316" s="275">
        <v>7</v>
      </c>
      <c r="F316" s="276">
        <v>17</v>
      </c>
      <c r="G316" s="51" t="s">
        <v>456</v>
      </c>
      <c r="H316" s="79" t="s">
        <v>8</v>
      </c>
      <c r="I316" s="35" t="s">
        <v>457</v>
      </c>
      <c r="J316" s="85" t="s">
        <v>462</v>
      </c>
      <c r="K316" s="86">
        <v>12600</v>
      </c>
      <c r="L316" s="96"/>
      <c r="M316" s="97">
        <v>600</v>
      </c>
      <c r="N316" s="320"/>
      <c r="O316" s="260"/>
      <c r="V316" s="49"/>
    </row>
    <row r="317" spans="2:22" s="32" customFormat="1" ht="16.5" customHeight="1">
      <c r="B317" s="205">
        <v>315</v>
      </c>
      <c r="C317" s="205">
        <v>26</v>
      </c>
      <c r="D317" s="274">
        <v>3</v>
      </c>
      <c r="E317" s="275">
        <v>9</v>
      </c>
      <c r="F317" s="276">
        <v>12</v>
      </c>
      <c r="G317" s="51" t="s">
        <v>372</v>
      </c>
      <c r="H317" s="79" t="s">
        <v>8</v>
      </c>
      <c r="I317" s="35" t="s">
        <v>457</v>
      </c>
      <c r="J317" s="85" t="s">
        <v>461</v>
      </c>
      <c r="K317" s="86">
        <v>6300</v>
      </c>
      <c r="L317" s="96"/>
      <c r="M317" s="97">
        <v>300</v>
      </c>
      <c r="N317" s="320"/>
      <c r="O317" s="260"/>
      <c r="V317" s="49"/>
    </row>
    <row r="318" spans="2:22" s="32" customFormat="1" ht="16.5" customHeight="1">
      <c r="B318" s="205">
        <v>316</v>
      </c>
      <c r="C318" s="205">
        <v>27</v>
      </c>
      <c r="D318" s="274">
        <v>3</v>
      </c>
      <c r="E318" s="275">
        <v>9</v>
      </c>
      <c r="F318" s="276">
        <v>25</v>
      </c>
      <c r="G318" s="51" t="s">
        <v>78</v>
      </c>
      <c r="H318" s="79" t="s">
        <v>8</v>
      </c>
      <c r="I318" s="35" t="s">
        <v>457</v>
      </c>
      <c r="J318" s="59" t="s">
        <v>147</v>
      </c>
      <c r="K318" s="52">
        <v>18900</v>
      </c>
      <c r="L318" s="62"/>
      <c r="M318" s="47">
        <v>900</v>
      </c>
      <c r="N318" s="320"/>
      <c r="O318" s="260"/>
      <c r="V318" s="49"/>
    </row>
    <row r="319" spans="2:22" s="32" customFormat="1" ht="16.5" customHeight="1">
      <c r="B319" s="205">
        <v>317</v>
      </c>
      <c r="C319" s="205">
        <v>28</v>
      </c>
      <c r="D319" s="274">
        <v>4</v>
      </c>
      <c r="E319" s="275">
        <v>1</v>
      </c>
      <c r="F319" s="276">
        <v>5</v>
      </c>
      <c r="G319" s="51" t="s">
        <v>411</v>
      </c>
      <c r="H319" s="79" t="s">
        <v>8</v>
      </c>
      <c r="I319" s="35" t="s">
        <v>457</v>
      </c>
      <c r="J319" s="85" t="s">
        <v>462</v>
      </c>
      <c r="K319" s="86">
        <v>12600</v>
      </c>
      <c r="L319" s="96"/>
      <c r="M319" s="97">
        <v>600</v>
      </c>
      <c r="N319" s="320"/>
      <c r="O319" s="260"/>
      <c r="V319" s="49"/>
    </row>
    <row r="320" spans="2:22" s="32" customFormat="1" ht="16.5" customHeight="1">
      <c r="B320" s="205">
        <v>318</v>
      </c>
      <c r="C320" s="205">
        <v>29</v>
      </c>
      <c r="D320" s="274">
        <v>4</v>
      </c>
      <c r="E320" s="275">
        <v>4</v>
      </c>
      <c r="F320" s="276">
        <v>10</v>
      </c>
      <c r="G320" s="51" t="s">
        <v>173</v>
      </c>
      <c r="H320" s="79" t="s">
        <v>8</v>
      </c>
      <c r="I320" s="35" t="s">
        <v>457</v>
      </c>
      <c r="J320" s="59" t="s">
        <v>147</v>
      </c>
      <c r="K320" s="52">
        <v>18900</v>
      </c>
      <c r="L320" s="62"/>
      <c r="M320" s="47">
        <v>900</v>
      </c>
      <c r="N320" s="320"/>
      <c r="O320" s="260"/>
      <c r="V320" s="49"/>
    </row>
    <row r="321" spans="2:22" s="32" customFormat="1" ht="16.5" customHeight="1">
      <c r="B321" s="205">
        <v>319</v>
      </c>
      <c r="C321" s="205">
        <v>30</v>
      </c>
      <c r="D321" s="274">
        <v>4</v>
      </c>
      <c r="E321" s="275">
        <v>5</v>
      </c>
      <c r="F321" s="276">
        <v>8</v>
      </c>
      <c r="G321" s="51" t="s">
        <v>69</v>
      </c>
      <c r="H321" s="79" t="s">
        <v>8</v>
      </c>
      <c r="I321" s="35" t="s">
        <v>457</v>
      </c>
      <c r="J321" s="59" t="s">
        <v>147</v>
      </c>
      <c r="K321" s="52">
        <v>18900</v>
      </c>
      <c r="L321" s="62"/>
      <c r="M321" s="47">
        <v>900</v>
      </c>
      <c r="N321" s="320"/>
      <c r="O321" s="260"/>
      <c r="V321" s="49"/>
    </row>
    <row r="322" spans="2:22" s="32" customFormat="1" ht="16.5" customHeight="1">
      <c r="B322" s="205">
        <v>320</v>
      </c>
      <c r="C322" s="205">
        <v>31</v>
      </c>
      <c r="D322" s="274">
        <v>4</v>
      </c>
      <c r="E322" s="275">
        <v>6</v>
      </c>
      <c r="F322" s="276">
        <v>14</v>
      </c>
      <c r="G322" s="51" t="s">
        <v>79</v>
      </c>
      <c r="H322" s="79" t="s">
        <v>8</v>
      </c>
      <c r="I322" s="35" t="s">
        <v>457</v>
      </c>
      <c r="J322" s="85" t="s">
        <v>462</v>
      </c>
      <c r="K322" s="86">
        <v>12600</v>
      </c>
      <c r="L322" s="96"/>
      <c r="M322" s="97">
        <v>600</v>
      </c>
      <c r="N322" s="320"/>
      <c r="O322" s="260"/>
      <c r="V322" s="49"/>
    </row>
    <row r="323" spans="2:22" s="32" customFormat="1" ht="16.5" customHeight="1">
      <c r="B323" s="205">
        <v>321</v>
      </c>
      <c r="C323" s="205">
        <v>32</v>
      </c>
      <c r="D323" s="274">
        <v>4</v>
      </c>
      <c r="E323" s="275">
        <v>6</v>
      </c>
      <c r="F323" s="276">
        <v>24</v>
      </c>
      <c r="G323" s="51" t="s">
        <v>175</v>
      </c>
      <c r="H323" s="79" t="s">
        <v>8</v>
      </c>
      <c r="I323" s="35" t="s">
        <v>457</v>
      </c>
      <c r="J323" s="59" t="s">
        <v>147</v>
      </c>
      <c r="K323" s="52">
        <v>18900</v>
      </c>
      <c r="L323" s="62"/>
      <c r="M323" s="47">
        <v>900</v>
      </c>
      <c r="N323" s="320"/>
      <c r="O323" s="260"/>
      <c r="V323" s="49"/>
    </row>
    <row r="324" spans="2:22" s="32" customFormat="1" ht="16.5" customHeight="1">
      <c r="B324" s="205">
        <v>322</v>
      </c>
      <c r="C324" s="205">
        <v>33</v>
      </c>
      <c r="D324" s="274">
        <v>4</v>
      </c>
      <c r="E324" s="275">
        <v>7</v>
      </c>
      <c r="F324" s="276">
        <v>8</v>
      </c>
      <c r="G324" s="51" t="s">
        <v>218</v>
      </c>
      <c r="H324" s="79" t="s">
        <v>8</v>
      </c>
      <c r="I324" s="35" t="s">
        <v>457</v>
      </c>
      <c r="J324" s="59" t="s">
        <v>147</v>
      </c>
      <c r="K324" s="52">
        <v>18900</v>
      </c>
      <c r="L324" s="62"/>
      <c r="M324" s="47">
        <v>900</v>
      </c>
      <c r="N324" s="320"/>
      <c r="O324" s="260"/>
      <c r="V324" s="49"/>
    </row>
    <row r="325" spans="2:22" s="32" customFormat="1" ht="16.5" customHeight="1">
      <c r="B325" s="205">
        <v>323</v>
      </c>
      <c r="C325" s="205">
        <v>34</v>
      </c>
      <c r="D325" s="274">
        <v>5</v>
      </c>
      <c r="E325" s="275">
        <v>1</v>
      </c>
      <c r="F325" s="276">
        <v>22</v>
      </c>
      <c r="G325" s="51" t="s">
        <v>458</v>
      </c>
      <c r="H325" s="79" t="s">
        <v>8</v>
      </c>
      <c r="I325" s="35" t="s">
        <v>457</v>
      </c>
      <c r="J325" s="59" t="s">
        <v>147</v>
      </c>
      <c r="K325" s="52">
        <v>18900</v>
      </c>
      <c r="L325" s="62"/>
      <c r="M325" s="47">
        <v>900</v>
      </c>
      <c r="N325" s="320"/>
      <c r="O325" s="260"/>
      <c r="V325" s="49"/>
    </row>
    <row r="326" spans="2:22" s="32" customFormat="1" ht="16.5" customHeight="1">
      <c r="B326" s="205">
        <v>324</v>
      </c>
      <c r="C326" s="205">
        <v>35</v>
      </c>
      <c r="D326" s="274">
        <v>5</v>
      </c>
      <c r="E326" s="275">
        <v>2</v>
      </c>
      <c r="F326" s="276">
        <v>4</v>
      </c>
      <c r="G326" s="51" t="s">
        <v>203</v>
      </c>
      <c r="H326" s="79" t="s">
        <v>8</v>
      </c>
      <c r="I326" s="35" t="s">
        <v>457</v>
      </c>
      <c r="J326" s="59" t="s">
        <v>147</v>
      </c>
      <c r="K326" s="52">
        <v>18900</v>
      </c>
      <c r="L326" s="62"/>
      <c r="M326" s="47">
        <v>900</v>
      </c>
      <c r="N326" s="320"/>
      <c r="O326" s="260"/>
      <c r="V326" s="49"/>
    </row>
    <row r="327" spans="2:22" s="32" customFormat="1" ht="16.5" customHeight="1">
      <c r="B327" s="205">
        <v>325</v>
      </c>
      <c r="C327" s="205">
        <v>36</v>
      </c>
      <c r="D327" s="274">
        <v>5</v>
      </c>
      <c r="E327" s="275">
        <v>4</v>
      </c>
      <c r="F327" s="276">
        <v>5</v>
      </c>
      <c r="G327" s="51" t="s">
        <v>314</v>
      </c>
      <c r="H327" s="79" t="s">
        <v>8</v>
      </c>
      <c r="I327" s="35" t="s">
        <v>457</v>
      </c>
      <c r="J327" s="59" t="s">
        <v>147</v>
      </c>
      <c r="K327" s="52">
        <v>18900</v>
      </c>
      <c r="L327" s="62"/>
      <c r="M327" s="47">
        <v>900</v>
      </c>
      <c r="N327" s="320"/>
      <c r="O327" s="260"/>
      <c r="V327" s="49"/>
    </row>
    <row r="328" spans="2:22" s="32" customFormat="1" ht="16.5" customHeight="1">
      <c r="B328" s="205">
        <v>326</v>
      </c>
      <c r="C328" s="205">
        <v>37</v>
      </c>
      <c r="D328" s="274">
        <v>5</v>
      </c>
      <c r="E328" s="275">
        <v>5</v>
      </c>
      <c r="F328" s="276">
        <v>17</v>
      </c>
      <c r="G328" s="51" t="s">
        <v>459</v>
      </c>
      <c r="H328" s="79" t="s">
        <v>8</v>
      </c>
      <c r="I328" s="35" t="s">
        <v>457</v>
      </c>
      <c r="J328" s="85" t="s">
        <v>462</v>
      </c>
      <c r="K328" s="86">
        <v>12600</v>
      </c>
      <c r="L328" s="96"/>
      <c r="M328" s="97">
        <v>600</v>
      </c>
      <c r="N328" s="320"/>
      <c r="O328" s="260"/>
      <c r="V328" s="49"/>
    </row>
    <row r="329" spans="2:22" s="32" customFormat="1" ht="16.5" customHeight="1">
      <c r="B329" s="205">
        <v>327</v>
      </c>
      <c r="C329" s="205">
        <v>38</v>
      </c>
      <c r="D329" s="274">
        <v>5</v>
      </c>
      <c r="E329" s="275">
        <v>5</v>
      </c>
      <c r="F329" s="276">
        <v>18</v>
      </c>
      <c r="G329" s="51" t="s">
        <v>232</v>
      </c>
      <c r="H329" s="79" t="s">
        <v>8</v>
      </c>
      <c r="I329" s="35" t="s">
        <v>457</v>
      </c>
      <c r="J329" s="59" t="s">
        <v>147</v>
      </c>
      <c r="K329" s="52">
        <v>18900</v>
      </c>
      <c r="L329" s="62"/>
      <c r="M329" s="47">
        <v>900</v>
      </c>
      <c r="N329" s="320"/>
      <c r="O329" s="260"/>
      <c r="V329" s="49"/>
    </row>
    <row r="330" spans="2:22" s="32" customFormat="1" ht="16.5" customHeight="1">
      <c r="B330" s="205">
        <v>328</v>
      </c>
      <c r="C330" s="205">
        <v>39</v>
      </c>
      <c r="D330" s="274">
        <v>5</v>
      </c>
      <c r="E330" s="275">
        <v>5</v>
      </c>
      <c r="F330" s="276">
        <v>27</v>
      </c>
      <c r="G330" s="51" t="s">
        <v>428</v>
      </c>
      <c r="H330" s="79" t="s">
        <v>8</v>
      </c>
      <c r="I330" s="35" t="s">
        <v>457</v>
      </c>
      <c r="J330" s="85" t="s">
        <v>462</v>
      </c>
      <c r="K330" s="86">
        <v>12600</v>
      </c>
      <c r="L330" s="96"/>
      <c r="M330" s="97">
        <v>600</v>
      </c>
      <c r="N330" s="320"/>
      <c r="O330" s="260"/>
      <c r="V330" s="49"/>
    </row>
    <row r="331" spans="2:22" s="32" customFormat="1" ht="16.5" customHeight="1">
      <c r="B331" s="205">
        <v>329</v>
      </c>
      <c r="C331" s="205">
        <v>40</v>
      </c>
      <c r="D331" s="274">
        <v>5</v>
      </c>
      <c r="E331" s="275">
        <v>6</v>
      </c>
      <c r="F331" s="276">
        <v>1</v>
      </c>
      <c r="G331" s="51" t="s">
        <v>460</v>
      </c>
      <c r="H331" s="79" t="s">
        <v>8</v>
      </c>
      <c r="I331" s="35" t="s">
        <v>457</v>
      </c>
      <c r="J331" s="85" t="s">
        <v>462</v>
      </c>
      <c r="K331" s="86">
        <v>12600</v>
      </c>
      <c r="L331" s="228"/>
      <c r="M331" s="97">
        <v>600</v>
      </c>
      <c r="N331" s="320"/>
      <c r="O331" s="260"/>
      <c r="V331" s="49"/>
    </row>
    <row r="332" spans="2:22" s="32" customFormat="1" ht="16.5" customHeight="1">
      <c r="B332" s="205">
        <v>330</v>
      </c>
      <c r="C332" s="293">
        <v>1</v>
      </c>
      <c r="D332" s="271">
        <v>1</v>
      </c>
      <c r="E332" s="272">
        <v>1</v>
      </c>
      <c r="F332" s="270">
        <v>6</v>
      </c>
      <c r="G332" s="42" t="s">
        <v>180</v>
      </c>
      <c r="H332" s="81" t="s">
        <v>8</v>
      </c>
      <c r="I332" s="74" t="s">
        <v>466</v>
      </c>
      <c r="J332" s="42" t="s">
        <v>145</v>
      </c>
      <c r="K332" s="43">
        <v>25200</v>
      </c>
      <c r="L332" s="63"/>
      <c r="M332" s="44">
        <v>1200</v>
      </c>
      <c r="N332" s="319">
        <f>SUM(K332:L370)</f>
        <v>900900</v>
      </c>
      <c r="O332" s="260"/>
      <c r="V332" s="49"/>
    </row>
    <row r="333" spans="2:22" s="32" customFormat="1" ht="16.5" customHeight="1">
      <c r="B333" s="205">
        <v>331</v>
      </c>
      <c r="C333" s="205">
        <v>2</v>
      </c>
      <c r="D333" s="274">
        <v>1</v>
      </c>
      <c r="E333" s="275">
        <v>2</v>
      </c>
      <c r="F333" s="267">
        <v>16</v>
      </c>
      <c r="G333" s="51" t="s">
        <v>464</v>
      </c>
      <c r="H333" s="79" t="s">
        <v>8</v>
      </c>
      <c r="I333" s="35" t="s">
        <v>466</v>
      </c>
      <c r="J333" s="51" t="s">
        <v>145</v>
      </c>
      <c r="K333" s="52">
        <v>25200</v>
      </c>
      <c r="L333" s="62"/>
      <c r="M333" s="47">
        <v>1200</v>
      </c>
      <c r="N333" s="320"/>
      <c r="O333" s="260"/>
      <c r="V333" s="49"/>
    </row>
    <row r="334" spans="2:22" s="32" customFormat="1" ht="16.5" customHeight="1">
      <c r="B334" s="205">
        <v>332</v>
      </c>
      <c r="C334" s="205">
        <v>3</v>
      </c>
      <c r="D334" s="274">
        <v>1</v>
      </c>
      <c r="E334" s="275">
        <v>3</v>
      </c>
      <c r="F334" s="267">
        <v>21</v>
      </c>
      <c r="G334" s="51" t="s">
        <v>465</v>
      </c>
      <c r="H334" s="79" t="s">
        <v>8</v>
      </c>
      <c r="I334" s="35" t="s">
        <v>466</v>
      </c>
      <c r="J334" s="85" t="s">
        <v>147</v>
      </c>
      <c r="K334" s="86">
        <v>18900</v>
      </c>
      <c r="L334" s="96"/>
      <c r="M334" s="97">
        <v>900</v>
      </c>
      <c r="N334" s="320"/>
      <c r="O334" s="260"/>
      <c r="P334" s="125">
        <f>SUM(K332:L370)</f>
        <v>900900</v>
      </c>
      <c r="V334" s="49"/>
    </row>
    <row r="335" spans="2:22" s="32" customFormat="1" ht="16.5" customHeight="1">
      <c r="B335" s="205">
        <v>333</v>
      </c>
      <c r="C335" s="205">
        <v>4</v>
      </c>
      <c r="D335" s="274">
        <v>1</v>
      </c>
      <c r="E335" s="275">
        <v>4</v>
      </c>
      <c r="F335" s="267">
        <v>13</v>
      </c>
      <c r="G335" s="51" t="s">
        <v>121</v>
      </c>
      <c r="H335" s="79" t="s">
        <v>8</v>
      </c>
      <c r="I335" s="35" t="s">
        <v>466</v>
      </c>
      <c r="J335" s="51" t="s">
        <v>145</v>
      </c>
      <c r="K335" s="52">
        <v>25200</v>
      </c>
      <c r="L335" s="62"/>
      <c r="M335" s="47">
        <v>1200</v>
      </c>
      <c r="N335" s="320"/>
      <c r="O335" s="260"/>
      <c r="P335" s="125">
        <f>SUM(M332:M370)</f>
        <v>42900</v>
      </c>
      <c r="V335" s="49"/>
    </row>
    <row r="336" spans="2:22" s="32" customFormat="1" ht="16.5" customHeight="1">
      <c r="B336" s="205">
        <v>334</v>
      </c>
      <c r="C336" s="205">
        <v>5</v>
      </c>
      <c r="D336" s="274">
        <v>1</v>
      </c>
      <c r="E336" s="275">
        <v>5</v>
      </c>
      <c r="F336" s="267">
        <v>19</v>
      </c>
      <c r="G336" s="51" t="s">
        <v>467</v>
      </c>
      <c r="H336" s="79" t="s">
        <v>8</v>
      </c>
      <c r="I336" s="35" t="s">
        <v>466</v>
      </c>
      <c r="J336" s="85" t="s">
        <v>147</v>
      </c>
      <c r="K336" s="86">
        <v>18900</v>
      </c>
      <c r="L336" s="96"/>
      <c r="M336" s="97">
        <v>900</v>
      </c>
      <c r="N336" s="320"/>
      <c r="O336" s="260"/>
      <c r="P336" s="125">
        <f>SUM(P333:P335)</f>
        <v>943800</v>
      </c>
      <c r="V336" s="49"/>
    </row>
    <row r="337" spans="2:22" s="32" customFormat="1" ht="16.5" customHeight="1">
      <c r="B337" s="205">
        <v>335</v>
      </c>
      <c r="C337" s="205">
        <v>6</v>
      </c>
      <c r="D337" s="274">
        <v>1</v>
      </c>
      <c r="E337" s="275">
        <v>6</v>
      </c>
      <c r="F337" s="267">
        <v>4</v>
      </c>
      <c r="G337" s="51" t="s">
        <v>258</v>
      </c>
      <c r="H337" s="79" t="s">
        <v>8</v>
      </c>
      <c r="I337" s="35" t="s">
        <v>466</v>
      </c>
      <c r="J337" s="51" t="s">
        <v>145</v>
      </c>
      <c r="K337" s="52">
        <v>25200</v>
      </c>
      <c r="L337" s="62"/>
      <c r="M337" s="47">
        <v>1200</v>
      </c>
      <c r="N337" s="320"/>
      <c r="O337" s="260"/>
      <c r="V337" s="49"/>
    </row>
    <row r="338" spans="2:22" s="32" customFormat="1" ht="16.5" customHeight="1">
      <c r="B338" s="205">
        <v>336</v>
      </c>
      <c r="C338" s="205">
        <v>7</v>
      </c>
      <c r="D338" s="274">
        <v>1</v>
      </c>
      <c r="E338" s="275">
        <v>6</v>
      </c>
      <c r="F338" s="267">
        <v>7</v>
      </c>
      <c r="G338" s="51" t="s">
        <v>468</v>
      </c>
      <c r="H338" s="79" t="s">
        <v>8</v>
      </c>
      <c r="I338" s="35" t="s">
        <v>466</v>
      </c>
      <c r="J338" s="85" t="s">
        <v>147</v>
      </c>
      <c r="K338" s="86">
        <v>18900</v>
      </c>
      <c r="L338" s="96"/>
      <c r="M338" s="97">
        <v>900</v>
      </c>
      <c r="N338" s="320"/>
      <c r="O338" s="260"/>
      <c r="V338" s="49"/>
    </row>
    <row r="339" spans="2:22" s="32" customFormat="1" ht="16.5" customHeight="1">
      <c r="B339" s="205">
        <v>337</v>
      </c>
      <c r="C339" s="205">
        <v>8</v>
      </c>
      <c r="D339" s="274">
        <v>1</v>
      </c>
      <c r="E339" s="275">
        <v>6</v>
      </c>
      <c r="F339" s="267">
        <v>19</v>
      </c>
      <c r="G339" s="51" t="s">
        <v>153</v>
      </c>
      <c r="H339" s="79" t="s">
        <v>8</v>
      </c>
      <c r="I339" s="35" t="s">
        <v>534</v>
      </c>
      <c r="J339" s="85" t="s">
        <v>462</v>
      </c>
      <c r="K339" s="86">
        <v>12600</v>
      </c>
      <c r="L339" s="96"/>
      <c r="M339" s="262">
        <v>600</v>
      </c>
      <c r="N339" s="320"/>
      <c r="O339" s="260"/>
      <c r="V339" s="49"/>
    </row>
    <row r="340" spans="2:22" s="32" customFormat="1" ht="16.5" customHeight="1">
      <c r="B340" s="205">
        <v>338</v>
      </c>
      <c r="C340" s="205">
        <v>9</v>
      </c>
      <c r="D340" s="274">
        <v>1</v>
      </c>
      <c r="E340" s="275">
        <v>9</v>
      </c>
      <c r="F340" s="267">
        <v>6</v>
      </c>
      <c r="G340" s="51" t="s">
        <v>260</v>
      </c>
      <c r="H340" s="79" t="s">
        <v>8</v>
      </c>
      <c r="I340" s="35" t="s">
        <v>466</v>
      </c>
      <c r="J340" s="51" t="s">
        <v>145</v>
      </c>
      <c r="K340" s="52">
        <v>25200</v>
      </c>
      <c r="L340" s="62"/>
      <c r="M340" s="47">
        <v>1200</v>
      </c>
      <c r="N340" s="320"/>
      <c r="O340" s="260"/>
      <c r="P340" s="32">
        <v>25200</v>
      </c>
      <c r="Q340" s="32">
        <v>1200</v>
      </c>
      <c r="R340" s="32">
        <v>26400</v>
      </c>
      <c r="V340" s="49"/>
    </row>
    <row r="341" spans="2:22" s="32" customFormat="1" ht="16.5" customHeight="1">
      <c r="B341" s="205">
        <v>339</v>
      </c>
      <c r="C341" s="205">
        <v>10</v>
      </c>
      <c r="D341" s="274">
        <v>1</v>
      </c>
      <c r="E341" s="275">
        <v>11</v>
      </c>
      <c r="F341" s="267">
        <v>2</v>
      </c>
      <c r="G341" s="51" t="s">
        <v>342</v>
      </c>
      <c r="H341" s="79" t="s">
        <v>8</v>
      </c>
      <c r="I341" s="35" t="s">
        <v>466</v>
      </c>
      <c r="J341" s="85" t="s">
        <v>147</v>
      </c>
      <c r="K341" s="86">
        <v>18900</v>
      </c>
      <c r="L341" s="96"/>
      <c r="M341" s="97">
        <v>900</v>
      </c>
      <c r="N341" s="320"/>
      <c r="O341" s="260"/>
      <c r="P341" s="32">
        <f>P340*39</f>
        <v>982800</v>
      </c>
      <c r="Q341" s="32">
        <f t="shared" ref="Q341" si="57">Q340*39</f>
        <v>46800</v>
      </c>
      <c r="R341" s="32">
        <f t="shared" ref="R341" si="58">R340*39</f>
        <v>1029600</v>
      </c>
      <c r="V341" s="49"/>
    </row>
    <row r="342" spans="2:22" s="32" customFormat="1" ht="16.5" customHeight="1">
      <c r="B342" s="205">
        <v>340</v>
      </c>
      <c r="C342" s="205">
        <v>11</v>
      </c>
      <c r="D342" s="274">
        <v>1</v>
      </c>
      <c r="E342" s="275">
        <v>12</v>
      </c>
      <c r="F342" s="267">
        <v>10</v>
      </c>
      <c r="G342" s="51" t="s">
        <v>469</v>
      </c>
      <c r="H342" s="79" t="s">
        <v>8</v>
      </c>
      <c r="I342" s="35" t="s">
        <v>466</v>
      </c>
      <c r="J342" s="51" t="s">
        <v>145</v>
      </c>
      <c r="K342" s="52">
        <v>25200</v>
      </c>
      <c r="L342" s="62"/>
      <c r="M342" s="47">
        <v>1200</v>
      </c>
      <c r="N342" s="320"/>
      <c r="O342" s="260"/>
      <c r="P342" s="32">
        <v>-81900</v>
      </c>
      <c r="Q342" s="32">
        <v>-3900</v>
      </c>
      <c r="R342" s="32">
        <v>-85800</v>
      </c>
      <c r="V342" s="49"/>
    </row>
    <row r="343" spans="2:22" s="32" customFormat="1" ht="16.5" customHeight="1">
      <c r="B343" s="205">
        <v>341</v>
      </c>
      <c r="C343" s="205">
        <v>12</v>
      </c>
      <c r="D343" s="274">
        <v>1</v>
      </c>
      <c r="E343" s="275">
        <v>12</v>
      </c>
      <c r="F343" s="267">
        <v>15</v>
      </c>
      <c r="G343" s="51" t="s">
        <v>306</v>
      </c>
      <c r="H343" s="79" t="s">
        <v>8</v>
      </c>
      <c r="I343" s="35" t="s">
        <v>466</v>
      </c>
      <c r="J343" s="51" t="s">
        <v>145</v>
      </c>
      <c r="K343" s="52">
        <v>25200</v>
      </c>
      <c r="L343" s="62"/>
      <c r="M343" s="47">
        <v>1200</v>
      </c>
      <c r="N343" s="320"/>
      <c r="O343" s="260"/>
      <c r="P343" s="32">
        <f>SUM(P341:P342)</f>
        <v>900900</v>
      </c>
      <c r="Q343" s="32">
        <f t="shared" ref="Q343:R343" si="59">SUM(Q341:Q342)</f>
        <v>42900</v>
      </c>
      <c r="R343" s="32">
        <f t="shared" si="59"/>
        <v>943800</v>
      </c>
      <c r="V343" s="49"/>
    </row>
    <row r="344" spans="2:22" s="32" customFormat="1" ht="16.5" customHeight="1">
      <c r="B344" s="205">
        <v>342</v>
      </c>
      <c r="C344" s="205">
        <v>13</v>
      </c>
      <c r="D344" s="274">
        <v>1</v>
      </c>
      <c r="E344" s="275">
        <v>12</v>
      </c>
      <c r="F344" s="267">
        <v>16</v>
      </c>
      <c r="G344" s="51" t="s">
        <v>470</v>
      </c>
      <c r="H344" s="79" t="s">
        <v>8</v>
      </c>
      <c r="I344" s="35" t="s">
        <v>466</v>
      </c>
      <c r="J344" s="51" t="s">
        <v>145</v>
      </c>
      <c r="K344" s="52">
        <v>25200</v>
      </c>
      <c r="L344" s="62"/>
      <c r="M344" s="47">
        <v>1200</v>
      </c>
      <c r="N344" s="320"/>
      <c r="O344" s="260"/>
      <c r="V344" s="49"/>
    </row>
    <row r="345" spans="2:22" s="32" customFormat="1" ht="16.5" customHeight="1">
      <c r="B345" s="205">
        <v>343</v>
      </c>
      <c r="C345" s="205">
        <v>14</v>
      </c>
      <c r="D345" s="274">
        <v>2</v>
      </c>
      <c r="E345" s="275">
        <v>1</v>
      </c>
      <c r="F345" s="267">
        <v>7</v>
      </c>
      <c r="G345" s="51" t="s">
        <v>45</v>
      </c>
      <c r="H345" s="79" t="s">
        <v>8</v>
      </c>
      <c r="I345" s="35" t="s">
        <v>466</v>
      </c>
      <c r="J345" s="51" t="s">
        <v>145</v>
      </c>
      <c r="K345" s="52">
        <v>25200</v>
      </c>
      <c r="L345" s="62"/>
      <c r="M345" s="47">
        <v>1200</v>
      </c>
      <c r="N345" s="320"/>
      <c r="O345" s="260"/>
      <c r="P345" s="32">
        <v>25200</v>
      </c>
      <c r="Q345" s="32">
        <v>1200</v>
      </c>
      <c r="R345" s="32">
        <v>26400</v>
      </c>
      <c r="V345" s="49"/>
    </row>
    <row r="346" spans="2:22" s="32" customFormat="1" ht="16.5" customHeight="1">
      <c r="B346" s="205">
        <v>344</v>
      </c>
      <c r="C346" s="205">
        <v>15</v>
      </c>
      <c r="D346" s="274">
        <v>2</v>
      </c>
      <c r="E346" s="275">
        <v>2</v>
      </c>
      <c r="F346" s="267">
        <v>14</v>
      </c>
      <c r="G346" s="51" t="s">
        <v>224</v>
      </c>
      <c r="H346" s="79" t="s">
        <v>8</v>
      </c>
      <c r="I346" s="35" t="s">
        <v>466</v>
      </c>
      <c r="J346" s="51" t="s">
        <v>145</v>
      </c>
      <c r="K346" s="52">
        <v>25200</v>
      </c>
      <c r="L346" s="62"/>
      <c r="M346" s="47">
        <v>1200</v>
      </c>
      <c r="N346" s="320"/>
      <c r="O346" s="260"/>
      <c r="P346" s="32">
        <f>P345*39</f>
        <v>982800</v>
      </c>
      <c r="Q346" s="32">
        <f t="shared" ref="Q346" si="60">Q345*39</f>
        <v>46800</v>
      </c>
      <c r="R346" s="32">
        <f t="shared" ref="R346" si="61">R345*39</f>
        <v>1029600</v>
      </c>
      <c r="V346" s="49"/>
    </row>
    <row r="347" spans="2:22" s="32" customFormat="1" ht="16.5" customHeight="1">
      <c r="B347" s="205">
        <v>345</v>
      </c>
      <c r="C347" s="205">
        <v>16</v>
      </c>
      <c r="D347" s="274">
        <v>2</v>
      </c>
      <c r="E347" s="275">
        <v>3</v>
      </c>
      <c r="F347" s="267">
        <v>8</v>
      </c>
      <c r="G347" s="51" t="s">
        <v>471</v>
      </c>
      <c r="H347" s="79" t="s">
        <v>8</v>
      </c>
      <c r="I347" s="35" t="s">
        <v>466</v>
      </c>
      <c r="J347" s="85" t="s">
        <v>147</v>
      </c>
      <c r="K347" s="86">
        <v>18900</v>
      </c>
      <c r="L347" s="96"/>
      <c r="M347" s="97">
        <v>900</v>
      </c>
      <c r="N347" s="320"/>
      <c r="O347" s="260"/>
      <c r="V347" s="49"/>
    </row>
    <row r="348" spans="2:22" s="32" customFormat="1" ht="16.5" customHeight="1">
      <c r="B348" s="205">
        <v>346</v>
      </c>
      <c r="C348" s="205">
        <v>17</v>
      </c>
      <c r="D348" s="274">
        <v>2</v>
      </c>
      <c r="E348" s="275">
        <v>6</v>
      </c>
      <c r="F348" s="267">
        <v>18</v>
      </c>
      <c r="G348" s="51" t="s">
        <v>105</v>
      </c>
      <c r="H348" s="79" t="s">
        <v>8</v>
      </c>
      <c r="I348" s="35" t="s">
        <v>466</v>
      </c>
      <c r="J348" s="51" t="s">
        <v>145</v>
      </c>
      <c r="K348" s="52">
        <v>25200</v>
      </c>
      <c r="L348" s="62"/>
      <c r="M348" s="47">
        <v>1200</v>
      </c>
      <c r="N348" s="320"/>
      <c r="O348" s="260"/>
      <c r="V348" s="49"/>
    </row>
    <row r="349" spans="2:22" s="32" customFormat="1" ht="16.5" customHeight="1">
      <c r="B349" s="205">
        <v>347</v>
      </c>
      <c r="C349" s="205">
        <v>18</v>
      </c>
      <c r="D349" s="274">
        <v>2</v>
      </c>
      <c r="E349" s="275">
        <v>7</v>
      </c>
      <c r="F349" s="267">
        <v>21</v>
      </c>
      <c r="G349" s="51" t="s">
        <v>27</v>
      </c>
      <c r="H349" s="79" t="s">
        <v>8</v>
      </c>
      <c r="I349" s="35" t="s">
        <v>466</v>
      </c>
      <c r="J349" s="85" t="s">
        <v>147</v>
      </c>
      <c r="K349" s="86">
        <v>18900</v>
      </c>
      <c r="L349" s="96"/>
      <c r="M349" s="97">
        <v>900</v>
      </c>
      <c r="N349" s="320"/>
      <c r="O349" s="260"/>
      <c r="P349" s="32">
        <v>25200</v>
      </c>
      <c r="Q349" s="32">
        <v>1200</v>
      </c>
      <c r="R349" s="32">
        <v>26400</v>
      </c>
      <c r="V349" s="49"/>
    </row>
    <row r="350" spans="2:22" s="32" customFormat="1" ht="16.5" customHeight="1">
      <c r="B350" s="205">
        <v>348</v>
      </c>
      <c r="C350" s="205">
        <v>19</v>
      </c>
      <c r="D350" s="274">
        <v>2</v>
      </c>
      <c r="E350" s="275">
        <v>7</v>
      </c>
      <c r="F350" s="267">
        <v>23</v>
      </c>
      <c r="G350" s="51" t="s">
        <v>472</v>
      </c>
      <c r="H350" s="79" t="s">
        <v>8</v>
      </c>
      <c r="I350" s="35" t="s">
        <v>466</v>
      </c>
      <c r="J350" s="51" t="s">
        <v>145</v>
      </c>
      <c r="K350" s="52">
        <v>25200</v>
      </c>
      <c r="L350" s="62"/>
      <c r="M350" s="47">
        <v>1200</v>
      </c>
      <c r="N350" s="320"/>
      <c r="O350" s="260"/>
      <c r="P350" s="32">
        <f>P349*39</f>
        <v>982800</v>
      </c>
      <c r="Q350" s="32">
        <f t="shared" ref="Q350" si="62">Q349*39</f>
        <v>46800</v>
      </c>
      <c r="R350" s="32">
        <f t="shared" ref="R350" si="63">R349*39</f>
        <v>1029600</v>
      </c>
      <c r="V350" s="49"/>
    </row>
    <row r="351" spans="2:22" s="32" customFormat="1" ht="16.5" customHeight="1">
      <c r="B351" s="205">
        <v>349</v>
      </c>
      <c r="C351" s="205">
        <v>20</v>
      </c>
      <c r="D351" s="274">
        <v>2</v>
      </c>
      <c r="E351" s="275">
        <v>8</v>
      </c>
      <c r="F351" s="267">
        <v>1</v>
      </c>
      <c r="G351" s="51" t="s">
        <v>229</v>
      </c>
      <c r="H351" s="79" t="s">
        <v>8</v>
      </c>
      <c r="I351" s="35" t="s">
        <v>466</v>
      </c>
      <c r="J351" s="51" t="s">
        <v>145</v>
      </c>
      <c r="K351" s="52">
        <v>25200</v>
      </c>
      <c r="L351" s="62"/>
      <c r="M351" s="47">
        <v>1200</v>
      </c>
      <c r="N351" s="320"/>
      <c r="O351" s="260"/>
      <c r="V351" s="49"/>
    </row>
    <row r="352" spans="2:22" s="32" customFormat="1" ht="16.5" customHeight="1">
      <c r="B352" s="205">
        <v>350</v>
      </c>
      <c r="C352" s="205">
        <v>21</v>
      </c>
      <c r="D352" s="274">
        <v>1</v>
      </c>
      <c r="E352" s="275">
        <v>8</v>
      </c>
      <c r="F352" s="267">
        <v>10</v>
      </c>
      <c r="G352" s="51" t="s">
        <v>197</v>
      </c>
      <c r="H352" s="79" t="s">
        <v>8</v>
      </c>
      <c r="I352" s="35" t="s">
        <v>473</v>
      </c>
      <c r="J352" s="51" t="s">
        <v>145</v>
      </c>
      <c r="K352" s="52">
        <v>25200</v>
      </c>
      <c r="L352" s="62"/>
      <c r="M352" s="47">
        <v>1200</v>
      </c>
      <c r="N352" s="320"/>
      <c r="O352" s="260"/>
      <c r="V352" s="49"/>
    </row>
    <row r="353" spans="2:22" s="32" customFormat="1" ht="16.5" customHeight="1">
      <c r="B353" s="205">
        <v>351</v>
      </c>
      <c r="C353" s="205">
        <v>22</v>
      </c>
      <c r="D353" s="274">
        <v>1</v>
      </c>
      <c r="E353" s="275">
        <v>11</v>
      </c>
      <c r="F353" s="267">
        <v>5</v>
      </c>
      <c r="G353" s="51" t="s">
        <v>220</v>
      </c>
      <c r="H353" s="79" t="s">
        <v>8</v>
      </c>
      <c r="I353" s="35" t="s">
        <v>473</v>
      </c>
      <c r="J353" s="85" t="s">
        <v>147</v>
      </c>
      <c r="K353" s="86">
        <v>18900</v>
      </c>
      <c r="L353" s="96"/>
      <c r="M353" s="97">
        <v>900</v>
      </c>
      <c r="N353" s="320"/>
      <c r="O353" s="260"/>
      <c r="T353" s="65">
        <f>SUM(P343,P346,P350)</f>
        <v>2866500</v>
      </c>
      <c r="U353" s="65">
        <f>SUM(Q343,Q346,Q350)</f>
        <v>136500</v>
      </c>
      <c r="V353" s="65">
        <f>SUM(R343,R346,R350)</f>
        <v>3003000</v>
      </c>
    </row>
    <row r="354" spans="2:22" s="32" customFormat="1" ht="16.5" customHeight="1">
      <c r="B354" s="205">
        <v>352</v>
      </c>
      <c r="C354" s="205">
        <v>23</v>
      </c>
      <c r="D354" s="274">
        <v>2</v>
      </c>
      <c r="E354" s="275">
        <v>2</v>
      </c>
      <c r="F354" s="267">
        <v>13</v>
      </c>
      <c r="G354" s="51" t="s">
        <v>310</v>
      </c>
      <c r="H354" s="79" t="s">
        <v>8</v>
      </c>
      <c r="I354" s="35" t="s">
        <v>473</v>
      </c>
      <c r="J354" s="85" t="s">
        <v>147</v>
      </c>
      <c r="K354" s="86">
        <v>18900</v>
      </c>
      <c r="L354" s="96"/>
      <c r="M354" s="97">
        <v>900</v>
      </c>
      <c r="N354" s="320"/>
      <c r="O354" s="260"/>
      <c r="V354" s="49"/>
    </row>
    <row r="355" spans="2:22" s="32" customFormat="1" ht="16.5" customHeight="1">
      <c r="B355" s="205">
        <v>353</v>
      </c>
      <c r="C355" s="205">
        <v>24</v>
      </c>
      <c r="D355" s="274">
        <v>2</v>
      </c>
      <c r="E355" s="275">
        <v>4</v>
      </c>
      <c r="F355" s="267">
        <v>7</v>
      </c>
      <c r="G355" s="51" t="s">
        <v>76</v>
      </c>
      <c r="H355" s="79" t="s">
        <v>8</v>
      </c>
      <c r="I355" s="35" t="s">
        <v>473</v>
      </c>
      <c r="J355" s="51" t="s">
        <v>145</v>
      </c>
      <c r="K355" s="52">
        <v>25200</v>
      </c>
      <c r="L355" s="62"/>
      <c r="M355" s="47">
        <v>1200</v>
      </c>
      <c r="N355" s="320"/>
      <c r="O355" s="260"/>
      <c r="V355" s="49"/>
    </row>
    <row r="356" spans="2:22" s="32" customFormat="1" ht="16.5" customHeight="1">
      <c r="B356" s="205">
        <v>354</v>
      </c>
      <c r="C356" s="205">
        <v>25</v>
      </c>
      <c r="D356" s="274">
        <v>2</v>
      </c>
      <c r="E356" s="275">
        <v>7</v>
      </c>
      <c r="F356" s="267">
        <v>20</v>
      </c>
      <c r="G356" s="51" t="s">
        <v>26</v>
      </c>
      <c r="H356" s="79" t="s">
        <v>8</v>
      </c>
      <c r="I356" s="35" t="s">
        <v>473</v>
      </c>
      <c r="J356" s="85" t="s">
        <v>147</v>
      </c>
      <c r="K356" s="86">
        <v>18900</v>
      </c>
      <c r="L356" s="96"/>
      <c r="M356" s="97">
        <v>900</v>
      </c>
      <c r="N356" s="320"/>
      <c r="O356" s="260"/>
    </row>
    <row r="357" spans="2:22" s="32" customFormat="1" ht="16.5" customHeight="1">
      <c r="B357" s="205">
        <v>355</v>
      </c>
      <c r="C357" s="205">
        <v>26</v>
      </c>
      <c r="D357" s="274">
        <v>2</v>
      </c>
      <c r="E357" s="275">
        <v>9</v>
      </c>
      <c r="F357" s="267">
        <v>21</v>
      </c>
      <c r="G357" s="51" t="s">
        <v>40</v>
      </c>
      <c r="H357" s="79" t="s">
        <v>8</v>
      </c>
      <c r="I357" s="35" t="s">
        <v>473</v>
      </c>
      <c r="J357" s="51" t="s">
        <v>145</v>
      </c>
      <c r="K357" s="52">
        <v>25200</v>
      </c>
      <c r="L357" s="62"/>
      <c r="M357" s="47">
        <v>1200</v>
      </c>
      <c r="N357" s="320"/>
      <c r="O357" s="260"/>
    </row>
    <row r="358" spans="2:22" s="32" customFormat="1" ht="16.5" customHeight="1">
      <c r="B358" s="205">
        <v>356</v>
      </c>
      <c r="C358" s="205">
        <v>27</v>
      </c>
      <c r="D358" s="274">
        <v>2</v>
      </c>
      <c r="E358" s="275">
        <v>11</v>
      </c>
      <c r="F358" s="267">
        <v>13</v>
      </c>
      <c r="G358" s="51" t="s">
        <v>453</v>
      </c>
      <c r="H358" s="79" t="s">
        <v>8</v>
      </c>
      <c r="I358" s="35" t="s">
        <v>473</v>
      </c>
      <c r="J358" s="85" t="s">
        <v>147</v>
      </c>
      <c r="K358" s="86">
        <v>18900</v>
      </c>
      <c r="L358" s="96"/>
      <c r="M358" s="97">
        <v>900</v>
      </c>
      <c r="N358" s="320"/>
      <c r="O358" s="260"/>
    </row>
    <row r="359" spans="2:22" s="32" customFormat="1" ht="16.5" customHeight="1">
      <c r="B359" s="205">
        <v>357</v>
      </c>
      <c r="C359" s="205">
        <v>28</v>
      </c>
      <c r="D359" s="274">
        <v>3</v>
      </c>
      <c r="E359" s="275">
        <v>1</v>
      </c>
      <c r="F359" s="267">
        <v>16</v>
      </c>
      <c r="G359" s="51" t="s">
        <v>191</v>
      </c>
      <c r="H359" s="79" t="s">
        <v>8</v>
      </c>
      <c r="I359" s="35" t="s">
        <v>473</v>
      </c>
      <c r="J359" s="51" t="s">
        <v>145</v>
      </c>
      <c r="K359" s="52">
        <v>25200</v>
      </c>
      <c r="L359" s="62"/>
      <c r="M359" s="47">
        <v>1200</v>
      </c>
      <c r="N359" s="320"/>
      <c r="O359" s="260"/>
    </row>
    <row r="360" spans="2:22" s="32" customFormat="1" ht="16.5" customHeight="1">
      <c r="B360" s="205">
        <v>358</v>
      </c>
      <c r="C360" s="205">
        <v>29</v>
      </c>
      <c r="D360" s="274">
        <v>3</v>
      </c>
      <c r="E360" s="275">
        <v>1</v>
      </c>
      <c r="F360" s="267">
        <v>20</v>
      </c>
      <c r="G360" s="51" t="s">
        <v>63</v>
      </c>
      <c r="H360" s="79" t="s">
        <v>8</v>
      </c>
      <c r="I360" s="35" t="s">
        <v>473</v>
      </c>
      <c r="J360" s="51" t="s">
        <v>145</v>
      </c>
      <c r="K360" s="52">
        <v>25200</v>
      </c>
      <c r="L360" s="62"/>
      <c r="M360" s="47">
        <v>1200</v>
      </c>
      <c r="N360" s="320"/>
      <c r="O360" s="260"/>
    </row>
    <row r="361" spans="2:22" s="32" customFormat="1" ht="16.5" customHeight="1">
      <c r="B361" s="205">
        <v>359</v>
      </c>
      <c r="C361" s="205">
        <v>30</v>
      </c>
      <c r="D361" s="274">
        <v>3</v>
      </c>
      <c r="E361" s="275">
        <v>2</v>
      </c>
      <c r="F361" s="267">
        <v>10</v>
      </c>
      <c r="G361" s="51" t="s">
        <v>474</v>
      </c>
      <c r="H361" s="79" t="s">
        <v>8</v>
      </c>
      <c r="I361" s="35" t="s">
        <v>473</v>
      </c>
      <c r="J361" s="51" t="s">
        <v>145</v>
      </c>
      <c r="K361" s="52">
        <v>25200</v>
      </c>
      <c r="L361" s="62"/>
      <c r="M361" s="47">
        <v>1200</v>
      </c>
      <c r="N361" s="320"/>
      <c r="O361" s="260"/>
    </row>
    <row r="362" spans="2:22" s="32" customFormat="1" ht="16.5" customHeight="1">
      <c r="B362" s="205">
        <v>360</v>
      </c>
      <c r="C362" s="205">
        <v>31</v>
      </c>
      <c r="D362" s="274">
        <v>3</v>
      </c>
      <c r="E362" s="275">
        <v>4</v>
      </c>
      <c r="F362" s="267">
        <v>4</v>
      </c>
      <c r="G362" s="51" t="s">
        <v>229</v>
      </c>
      <c r="H362" s="79" t="s">
        <v>8</v>
      </c>
      <c r="I362" s="35" t="s">
        <v>473</v>
      </c>
      <c r="J362" s="51" t="s">
        <v>145</v>
      </c>
      <c r="K362" s="52">
        <v>25200</v>
      </c>
      <c r="L362" s="62"/>
      <c r="M362" s="47">
        <v>1200</v>
      </c>
      <c r="N362" s="320"/>
      <c r="O362" s="260"/>
    </row>
    <row r="363" spans="2:22" s="32" customFormat="1" ht="16.5" customHeight="1">
      <c r="B363" s="205">
        <v>361</v>
      </c>
      <c r="C363" s="205">
        <v>32</v>
      </c>
      <c r="D363" s="274">
        <v>3</v>
      </c>
      <c r="E363" s="275">
        <v>4</v>
      </c>
      <c r="F363" s="267">
        <v>20</v>
      </c>
      <c r="G363" s="51" t="s">
        <v>356</v>
      </c>
      <c r="H363" s="79" t="s">
        <v>8</v>
      </c>
      <c r="I363" s="35" t="s">
        <v>473</v>
      </c>
      <c r="J363" s="51" t="s">
        <v>145</v>
      </c>
      <c r="K363" s="52">
        <v>25200</v>
      </c>
      <c r="L363" s="62"/>
      <c r="M363" s="47">
        <v>1200</v>
      </c>
      <c r="N363" s="320"/>
      <c r="O363" s="260"/>
    </row>
    <row r="364" spans="2:22" s="32" customFormat="1" ht="16.5" customHeight="1">
      <c r="B364" s="205">
        <v>362</v>
      </c>
      <c r="C364" s="205">
        <v>33</v>
      </c>
      <c r="D364" s="274">
        <v>3</v>
      </c>
      <c r="E364" s="275">
        <v>4</v>
      </c>
      <c r="F364" s="267">
        <v>21</v>
      </c>
      <c r="G364" s="51" t="s">
        <v>475</v>
      </c>
      <c r="H364" s="79" t="s">
        <v>8</v>
      </c>
      <c r="I364" s="35" t="s">
        <v>473</v>
      </c>
      <c r="J364" s="51" t="s">
        <v>145</v>
      </c>
      <c r="K364" s="52">
        <v>25200</v>
      </c>
      <c r="L364" s="62"/>
      <c r="M364" s="47">
        <v>1200</v>
      </c>
      <c r="N364" s="320"/>
      <c r="O364" s="260"/>
    </row>
    <row r="365" spans="2:22" s="32" customFormat="1" ht="16.5" customHeight="1">
      <c r="B365" s="205">
        <v>363</v>
      </c>
      <c r="C365" s="205">
        <v>34</v>
      </c>
      <c r="D365" s="274">
        <v>3</v>
      </c>
      <c r="E365" s="275">
        <v>8</v>
      </c>
      <c r="F365" s="267">
        <v>8</v>
      </c>
      <c r="G365" s="51" t="s">
        <v>56</v>
      </c>
      <c r="H365" s="79" t="s">
        <v>8</v>
      </c>
      <c r="I365" s="35" t="s">
        <v>473</v>
      </c>
      <c r="J365" s="51" t="s">
        <v>145</v>
      </c>
      <c r="K365" s="52">
        <v>25200</v>
      </c>
      <c r="L365" s="62"/>
      <c r="M365" s="47">
        <v>1200</v>
      </c>
      <c r="N365" s="320"/>
      <c r="O365" s="260"/>
      <c r="R365" s="50"/>
      <c r="S365" s="50"/>
      <c r="T365" s="50"/>
      <c r="U365" s="50"/>
    </row>
    <row r="366" spans="2:22" s="32" customFormat="1" ht="16.5" customHeight="1">
      <c r="B366" s="205">
        <v>364</v>
      </c>
      <c r="C366" s="205">
        <v>35</v>
      </c>
      <c r="D366" s="274">
        <v>3</v>
      </c>
      <c r="E366" s="275">
        <v>9</v>
      </c>
      <c r="F366" s="267">
        <v>9</v>
      </c>
      <c r="G366" s="51" t="s">
        <v>17</v>
      </c>
      <c r="H366" s="79" t="s">
        <v>8</v>
      </c>
      <c r="I366" s="35" t="s">
        <v>473</v>
      </c>
      <c r="J366" s="51" t="s">
        <v>145</v>
      </c>
      <c r="K366" s="52">
        <v>25200</v>
      </c>
      <c r="L366" s="62"/>
      <c r="M366" s="47">
        <v>1200</v>
      </c>
      <c r="N366" s="320"/>
      <c r="O366" s="260"/>
    </row>
    <row r="367" spans="2:22" s="32" customFormat="1" ht="16.5" customHeight="1">
      <c r="B367" s="205">
        <v>365</v>
      </c>
      <c r="C367" s="205">
        <v>36</v>
      </c>
      <c r="D367" s="274">
        <v>3</v>
      </c>
      <c r="E367" s="275">
        <v>9</v>
      </c>
      <c r="F367" s="267">
        <v>18</v>
      </c>
      <c r="G367" s="51" t="s">
        <v>358</v>
      </c>
      <c r="H367" s="79" t="s">
        <v>8</v>
      </c>
      <c r="I367" s="35" t="s">
        <v>473</v>
      </c>
      <c r="J367" s="51" t="s">
        <v>145</v>
      </c>
      <c r="K367" s="52">
        <v>25200</v>
      </c>
      <c r="L367" s="62"/>
      <c r="M367" s="47">
        <v>1200</v>
      </c>
      <c r="N367" s="320"/>
      <c r="O367" s="260"/>
    </row>
    <row r="368" spans="2:22" s="32" customFormat="1" ht="16.5" customHeight="1">
      <c r="B368" s="205">
        <v>366</v>
      </c>
      <c r="C368" s="205">
        <v>37</v>
      </c>
      <c r="D368" s="274">
        <v>4</v>
      </c>
      <c r="E368" s="275">
        <v>2</v>
      </c>
      <c r="F368" s="267">
        <v>19</v>
      </c>
      <c r="G368" s="51" t="s">
        <v>413</v>
      </c>
      <c r="H368" s="79" t="s">
        <v>8</v>
      </c>
      <c r="I368" s="35" t="s">
        <v>473</v>
      </c>
      <c r="J368" s="51" t="s">
        <v>145</v>
      </c>
      <c r="K368" s="52">
        <v>25200</v>
      </c>
      <c r="L368" s="62"/>
      <c r="M368" s="47">
        <v>1200</v>
      </c>
      <c r="N368" s="320"/>
      <c r="O368" s="260"/>
    </row>
    <row r="369" spans="2:18" s="32" customFormat="1" ht="16.5" customHeight="1">
      <c r="B369" s="205">
        <v>367</v>
      </c>
      <c r="C369" s="205">
        <v>38</v>
      </c>
      <c r="D369" s="274">
        <v>4</v>
      </c>
      <c r="E369" s="275">
        <v>5</v>
      </c>
      <c r="F369" s="267">
        <v>15</v>
      </c>
      <c r="G369" s="51" t="s">
        <v>95</v>
      </c>
      <c r="H369" s="79" t="s">
        <v>8</v>
      </c>
      <c r="I369" s="35" t="s">
        <v>473</v>
      </c>
      <c r="J369" s="85" t="s">
        <v>147</v>
      </c>
      <c r="K369" s="86">
        <v>18900</v>
      </c>
      <c r="L369" s="96"/>
      <c r="M369" s="97">
        <v>900</v>
      </c>
      <c r="N369" s="320"/>
      <c r="O369" s="260"/>
    </row>
    <row r="370" spans="2:18" s="32" customFormat="1" ht="16.5" customHeight="1">
      <c r="B370" s="205">
        <v>368</v>
      </c>
      <c r="C370" s="205">
        <v>39</v>
      </c>
      <c r="D370" s="274">
        <v>5</v>
      </c>
      <c r="E370" s="275">
        <v>2</v>
      </c>
      <c r="F370" s="267">
        <v>13</v>
      </c>
      <c r="G370" s="51" t="s">
        <v>476</v>
      </c>
      <c r="H370" s="79" t="s">
        <v>8</v>
      </c>
      <c r="I370" s="35" t="s">
        <v>473</v>
      </c>
      <c r="J370" s="94" t="s">
        <v>145</v>
      </c>
      <c r="K370" s="52">
        <v>25200</v>
      </c>
      <c r="L370" s="62"/>
      <c r="M370" s="47">
        <v>1200</v>
      </c>
      <c r="N370" s="320"/>
      <c r="O370" s="260"/>
    </row>
    <row r="371" spans="2:18" s="32" customFormat="1" ht="16.5" customHeight="1">
      <c r="B371" s="205">
        <v>369</v>
      </c>
      <c r="C371" s="293">
        <v>1</v>
      </c>
      <c r="D371" s="271">
        <v>1</v>
      </c>
      <c r="E371" s="272">
        <v>3</v>
      </c>
      <c r="F371" s="273">
        <v>6</v>
      </c>
      <c r="G371" s="42" t="s">
        <v>195</v>
      </c>
      <c r="H371" s="81" t="s">
        <v>8</v>
      </c>
      <c r="I371" s="74" t="s">
        <v>477</v>
      </c>
      <c r="J371" s="116" t="s">
        <v>495</v>
      </c>
      <c r="K371" s="130">
        <v>9450</v>
      </c>
      <c r="L371" s="131"/>
      <c r="M371" s="130">
        <v>450</v>
      </c>
      <c r="N371" s="319">
        <f>SUM(K371:L400)</f>
        <v>504000</v>
      </c>
      <c r="O371" s="260"/>
    </row>
    <row r="372" spans="2:18" s="32" customFormat="1" ht="16.5" customHeight="1">
      <c r="B372" s="205">
        <v>370</v>
      </c>
      <c r="C372" s="205">
        <v>2</v>
      </c>
      <c r="D372" s="274">
        <v>1</v>
      </c>
      <c r="E372" s="275">
        <v>3</v>
      </c>
      <c r="F372" s="276">
        <v>10</v>
      </c>
      <c r="G372" s="51" t="s">
        <v>130</v>
      </c>
      <c r="H372" s="79" t="s">
        <v>8</v>
      </c>
      <c r="I372" s="35" t="s">
        <v>477</v>
      </c>
      <c r="J372" s="85" t="s">
        <v>496</v>
      </c>
      <c r="K372" s="129">
        <v>15750</v>
      </c>
      <c r="L372" s="87"/>
      <c r="M372" s="129">
        <v>750</v>
      </c>
      <c r="N372" s="320"/>
      <c r="O372" s="260"/>
    </row>
    <row r="373" spans="2:18" s="32" customFormat="1" ht="16.5" customHeight="1">
      <c r="B373" s="205">
        <v>371</v>
      </c>
      <c r="C373" s="205">
        <v>3</v>
      </c>
      <c r="D373" s="274">
        <v>1</v>
      </c>
      <c r="E373" s="275">
        <v>4</v>
      </c>
      <c r="F373" s="276">
        <v>17</v>
      </c>
      <c r="G373" s="51" t="s">
        <v>283</v>
      </c>
      <c r="H373" s="79" t="s">
        <v>8</v>
      </c>
      <c r="I373" s="35" t="s">
        <v>477</v>
      </c>
      <c r="J373" s="51" t="s">
        <v>494</v>
      </c>
      <c r="K373" s="128">
        <v>18900</v>
      </c>
      <c r="L373" s="53"/>
      <c r="M373" s="128">
        <v>900</v>
      </c>
      <c r="N373" s="320"/>
      <c r="O373" s="260"/>
      <c r="P373" s="125">
        <f>SUM(K371:L400)</f>
        <v>504000</v>
      </c>
    </row>
    <row r="374" spans="2:18" s="32" customFormat="1" ht="16.5" customHeight="1">
      <c r="B374" s="205">
        <v>372</v>
      </c>
      <c r="C374" s="205">
        <v>4</v>
      </c>
      <c r="D374" s="274">
        <v>1</v>
      </c>
      <c r="E374" s="275">
        <v>8</v>
      </c>
      <c r="F374" s="276">
        <v>6</v>
      </c>
      <c r="G374" s="51" t="s">
        <v>236</v>
      </c>
      <c r="H374" s="79" t="s">
        <v>8</v>
      </c>
      <c r="I374" s="35" t="s">
        <v>477</v>
      </c>
      <c r="J374" s="51" t="s">
        <v>494</v>
      </c>
      <c r="K374" s="128">
        <v>18900</v>
      </c>
      <c r="L374" s="53"/>
      <c r="M374" s="128">
        <v>900</v>
      </c>
      <c r="N374" s="320"/>
      <c r="O374" s="260"/>
      <c r="P374" s="125">
        <f>SUM(M371:M400)</f>
        <v>24000</v>
      </c>
    </row>
    <row r="375" spans="2:18" s="32" customFormat="1" ht="16.5" customHeight="1">
      <c r="B375" s="205">
        <v>373</v>
      </c>
      <c r="C375" s="205">
        <v>5</v>
      </c>
      <c r="D375" s="274">
        <v>1</v>
      </c>
      <c r="E375" s="275">
        <v>8</v>
      </c>
      <c r="F375" s="276">
        <v>11</v>
      </c>
      <c r="G375" s="51" t="s">
        <v>303</v>
      </c>
      <c r="H375" s="79" t="s">
        <v>8</v>
      </c>
      <c r="I375" s="35" t="s">
        <v>477</v>
      </c>
      <c r="J375" s="51" t="s">
        <v>494</v>
      </c>
      <c r="K375" s="128">
        <v>18900</v>
      </c>
      <c r="L375" s="53"/>
      <c r="M375" s="128">
        <v>900</v>
      </c>
      <c r="N375" s="320"/>
      <c r="O375" s="260"/>
      <c r="P375" s="125">
        <f>SUM(P373:P374)</f>
        <v>528000</v>
      </c>
    </row>
    <row r="376" spans="2:18" s="32" customFormat="1" ht="16.5" customHeight="1">
      <c r="B376" s="205">
        <v>374</v>
      </c>
      <c r="C376" s="205">
        <v>6</v>
      </c>
      <c r="D376" s="274">
        <v>1</v>
      </c>
      <c r="E376" s="275">
        <v>11</v>
      </c>
      <c r="F376" s="276">
        <v>14</v>
      </c>
      <c r="G376" s="51" t="s">
        <v>222</v>
      </c>
      <c r="H376" s="79" t="s">
        <v>8</v>
      </c>
      <c r="I376" s="35" t="s">
        <v>477</v>
      </c>
      <c r="J376" s="51" t="s">
        <v>494</v>
      </c>
      <c r="K376" s="128">
        <v>18900</v>
      </c>
      <c r="L376" s="53"/>
      <c r="M376" s="128">
        <v>900</v>
      </c>
      <c r="N376" s="320"/>
      <c r="O376" s="260"/>
    </row>
    <row r="377" spans="2:18" s="32" customFormat="1" ht="16.5" customHeight="1">
      <c r="B377" s="205">
        <v>375</v>
      </c>
      <c r="C377" s="205">
        <v>7</v>
      </c>
      <c r="D377" s="274">
        <v>2</v>
      </c>
      <c r="E377" s="275">
        <v>1</v>
      </c>
      <c r="F377" s="276">
        <v>17</v>
      </c>
      <c r="G377" s="51" t="s">
        <v>308</v>
      </c>
      <c r="H377" s="79" t="s">
        <v>8</v>
      </c>
      <c r="I377" s="35" t="s">
        <v>477</v>
      </c>
      <c r="J377" s="51" t="s">
        <v>494</v>
      </c>
      <c r="K377" s="128">
        <v>18900</v>
      </c>
      <c r="L377" s="53"/>
      <c r="M377" s="128">
        <v>900</v>
      </c>
      <c r="N377" s="320"/>
      <c r="O377" s="260"/>
    </row>
    <row r="378" spans="2:18" s="32" customFormat="1" ht="16.5" customHeight="1">
      <c r="B378" s="205">
        <v>376</v>
      </c>
      <c r="C378" s="205">
        <v>8</v>
      </c>
      <c r="D378" s="274">
        <v>2</v>
      </c>
      <c r="E378" s="275">
        <v>7</v>
      </c>
      <c r="F378" s="276">
        <v>1</v>
      </c>
      <c r="G378" s="51" t="s">
        <v>41</v>
      </c>
      <c r="H378" s="79" t="s">
        <v>8</v>
      </c>
      <c r="I378" s="35" t="s">
        <v>477</v>
      </c>
      <c r="J378" s="51" t="s">
        <v>494</v>
      </c>
      <c r="K378" s="128">
        <v>18900</v>
      </c>
      <c r="L378" s="53"/>
      <c r="M378" s="128">
        <v>900</v>
      </c>
      <c r="N378" s="320"/>
      <c r="O378" s="260"/>
    </row>
    <row r="379" spans="2:18" s="32" customFormat="1" ht="16.5" customHeight="1">
      <c r="B379" s="205">
        <v>377</v>
      </c>
      <c r="C379" s="205">
        <v>9</v>
      </c>
      <c r="D379" s="274">
        <v>2</v>
      </c>
      <c r="E379" s="275">
        <v>7</v>
      </c>
      <c r="F379" s="276">
        <v>12</v>
      </c>
      <c r="G379" s="51" t="s">
        <v>21</v>
      </c>
      <c r="H379" s="79" t="s">
        <v>8</v>
      </c>
      <c r="I379" s="35" t="s">
        <v>477</v>
      </c>
      <c r="J379" s="51" t="s">
        <v>494</v>
      </c>
      <c r="K379" s="128">
        <v>18900</v>
      </c>
      <c r="L379" s="53"/>
      <c r="M379" s="128">
        <v>900</v>
      </c>
      <c r="N379" s="320"/>
      <c r="O379" s="260"/>
      <c r="P379" s="128">
        <v>18900</v>
      </c>
      <c r="Q379" s="128">
        <v>900</v>
      </c>
      <c r="R379" s="32">
        <v>19800</v>
      </c>
    </row>
    <row r="380" spans="2:18" s="32" customFormat="1" ht="16.5" customHeight="1">
      <c r="B380" s="205">
        <v>378</v>
      </c>
      <c r="C380" s="205">
        <v>10</v>
      </c>
      <c r="D380" s="274">
        <v>2</v>
      </c>
      <c r="E380" s="275">
        <v>9</v>
      </c>
      <c r="F380" s="276">
        <v>1</v>
      </c>
      <c r="G380" s="51" t="s">
        <v>478</v>
      </c>
      <c r="H380" s="79" t="s">
        <v>8</v>
      </c>
      <c r="I380" s="35" t="s">
        <v>477</v>
      </c>
      <c r="J380" s="51" t="s">
        <v>494</v>
      </c>
      <c r="K380" s="128">
        <v>18900</v>
      </c>
      <c r="L380" s="53"/>
      <c r="M380" s="128">
        <v>900</v>
      </c>
      <c r="N380" s="320"/>
      <c r="O380" s="260"/>
      <c r="P380" s="32">
        <f>P379*30</f>
        <v>567000</v>
      </c>
      <c r="Q380" s="32">
        <f t="shared" ref="Q380:R380" si="64">Q379*30</f>
        <v>27000</v>
      </c>
      <c r="R380" s="32">
        <f t="shared" si="64"/>
        <v>594000</v>
      </c>
    </row>
    <row r="381" spans="2:18" s="32" customFormat="1" ht="16.5" customHeight="1">
      <c r="B381" s="205">
        <v>379</v>
      </c>
      <c r="C381" s="205">
        <v>11</v>
      </c>
      <c r="D381" s="274">
        <v>2</v>
      </c>
      <c r="E381" s="275">
        <v>10</v>
      </c>
      <c r="F381" s="276">
        <v>19</v>
      </c>
      <c r="G381" s="51" t="s">
        <v>20</v>
      </c>
      <c r="H381" s="79" t="s">
        <v>8</v>
      </c>
      <c r="I381" s="35" t="s">
        <v>477</v>
      </c>
      <c r="J381" s="85" t="s">
        <v>497</v>
      </c>
      <c r="K381" s="129">
        <v>12600</v>
      </c>
      <c r="L381" s="87"/>
      <c r="M381" s="129">
        <v>600</v>
      </c>
      <c r="N381" s="320"/>
      <c r="O381" s="260"/>
      <c r="P381" s="32">
        <v>-63000</v>
      </c>
      <c r="Q381" s="32">
        <v>-3000</v>
      </c>
      <c r="R381" s="32">
        <v>-66000</v>
      </c>
    </row>
    <row r="382" spans="2:18" s="32" customFormat="1" ht="16.5" customHeight="1">
      <c r="B382" s="205">
        <v>380</v>
      </c>
      <c r="C382" s="205">
        <v>12</v>
      </c>
      <c r="D382" s="274">
        <v>3</v>
      </c>
      <c r="E382" s="275">
        <v>3</v>
      </c>
      <c r="F382" s="276">
        <v>11</v>
      </c>
      <c r="G382" s="51" t="s">
        <v>243</v>
      </c>
      <c r="H382" s="79" t="s">
        <v>8</v>
      </c>
      <c r="I382" s="35" t="s">
        <v>479</v>
      </c>
      <c r="J382" s="51" t="s">
        <v>494</v>
      </c>
      <c r="K382" s="128">
        <v>18900</v>
      </c>
      <c r="L382" s="53"/>
      <c r="M382" s="128">
        <v>900</v>
      </c>
      <c r="N382" s="320"/>
      <c r="O382" s="260"/>
      <c r="P382" s="32">
        <f>SUM(P380:P381)</f>
        <v>504000</v>
      </c>
      <c r="Q382" s="32">
        <f t="shared" ref="Q382:R382" si="65">SUM(Q380:Q381)</f>
        <v>24000</v>
      </c>
      <c r="R382" s="32">
        <f t="shared" si="65"/>
        <v>528000</v>
      </c>
    </row>
    <row r="383" spans="2:18" s="32" customFormat="1" ht="16.5" customHeight="1">
      <c r="B383" s="205">
        <v>381</v>
      </c>
      <c r="C383" s="205">
        <v>13</v>
      </c>
      <c r="D383" s="274">
        <v>3</v>
      </c>
      <c r="E383" s="275">
        <v>3</v>
      </c>
      <c r="F383" s="276">
        <v>14</v>
      </c>
      <c r="G383" s="51" t="s">
        <v>480</v>
      </c>
      <c r="H383" s="79" t="s">
        <v>8</v>
      </c>
      <c r="I383" s="35" t="s">
        <v>535</v>
      </c>
      <c r="J383" s="51" t="s">
        <v>494</v>
      </c>
      <c r="K383" s="128">
        <v>18900</v>
      </c>
      <c r="L383" s="53"/>
      <c r="M383" s="128">
        <v>900</v>
      </c>
      <c r="N383" s="320"/>
      <c r="O383" s="260"/>
    </row>
    <row r="384" spans="2:18" s="32" customFormat="1" ht="16.5" customHeight="1">
      <c r="B384" s="205">
        <v>382</v>
      </c>
      <c r="C384" s="205">
        <v>14</v>
      </c>
      <c r="D384" s="274">
        <v>3</v>
      </c>
      <c r="E384" s="275">
        <v>3</v>
      </c>
      <c r="F384" s="276">
        <v>15</v>
      </c>
      <c r="G384" s="51" t="s">
        <v>481</v>
      </c>
      <c r="H384" s="79" t="s">
        <v>8</v>
      </c>
      <c r="I384" s="35" t="s">
        <v>479</v>
      </c>
      <c r="J384" s="85" t="s">
        <v>497</v>
      </c>
      <c r="K384" s="129">
        <v>12600</v>
      </c>
      <c r="L384" s="87"/>
      <c r="M384" s="129">
        <v>600</v>
      </c>
      <c r="N384" s="320"/>
      <c r="O384" s="260"/>
    </row>
    <row r="385" spans="2:22" s="32" customFormat="1" ht="16.5" customHeight="1">
      <c r="B385" s="205">
        <v>383</v>
      </c>
      <c r="C385" s="205">
        <v>15</v>
      </c>
      <c r="D385" s="274">
        <v>3</v>
      </c>
      <c r="E385" s="275">
        <v>4</v>
      </c>
      <c r="F385" s="276">
        <v>16</v>
      </c>
      <c r="G385" s="51" t="s">
        <v>482</v>
      </c>
      <c r="H385" s="79" t="s">
        <v>8</v>
      </c>
      <c r="I385" s="35" t="s">
        <v>479</v>
      </c>
      <c r="J385" s="85" t="s">
        <v>496</v>
      </c>
      <c r="K385" s="129">
        <v>15750</v>
      </c>
      <c r="L385" s="87"/>
      <c r="M385" s="129">
        <v>750</v>
      </c>
      <c r="N385" s="320"/>
      <c r="O385" s="260"/>
    </row>
    <row r="386" spans="2:22" s="32" customFormat="1" ht="16.5" customHeight="1">
      <c r="B386" s="205">
        <v>384</v>
      </c>
      <c r="C386" s="205">
        <v>16</v>
      </c>
      <c r="D386" s="274">
        <v>3</v>
      </c>
      <c r="E386" s="275">
        <v>5</v>
      </c>
      <c r="F386" s="276">
        <v>1</v>
      </c>
      <c r="G386" s="51" t="s">
        <v>483</v>
      </c>
      <c r="H386" s="79" t="s">
        <v>8</v>
      </c>
      <c r="I386" s="35" t="s">
        <v>479</v>
      </c>
      <c r="J386" s="51" t="s">
        <v>494</v>
      </c>
      <c r="K386" s="128">
        <v>18900</v>
      </c>
      <c r="L386" s="53"/>
      <c r="M386" s="128">
        <v>900</v>
      </c>
      <c r="N386" s="320"/>
      <c r="O386" s="260"/>
      <c r="P386" s="32">
        <v>22050</v>
      </c>
      <c r="Q386" s="32">
        <v>1050</v>
      </c>
      <c r="R386" s="32">
        <v>23100</v>
      </c>
    </row>
    <row r="387" spans="2:22" s="32" customFormat="1" ht="16.5" customHeight="1">
      <c r="B387" s="205">
        <v>385</v>
      </c>
      <c r="C387" s="205">
        <v>17</v>
      </c>
      <c r="D387" s="274">
        <v>3</v>
      </c>
      <c r="E387" s="275">
        <v>6</v>
      </c>
      <c r="F387" s="276">
        <v>1</v>
      </c>
      <c r="G387" s="51" t="s">
        <v>484</v>
      </c>
      <c r="H387" s="79" t="s">
        <v>8</v>
      </c>
      <c r="I387" s="35" t="s">
        <v>479</v>
      </c>
      <c r="J387" s="85" t="s">
        <v>496</v>
      </c>
      <c r="K387" s="129">
        <v>15750</v>
      </c>
      <c r="L387" s="87"/>
      <c r="M387" s="129">
        <v>750</v>
      </c>
      <c r="N387" s="320"/>
      <c r="O387" s="260"/>
      <c r="P387" s="32">
        <f>P386*30</f>
        <v>661500</v>
      </c>
      <c r="Q387" s="32">
        <f t="shared" ref="Q387" si="66">Q386*30</f>
        <v>31500</v>
      </c>
      <c r="R387" s="32">
        <f t="shared" ref="R387" si="67">R386*30</f>
        <v>693000</v>
      </c>
    </row>
    <row r="388" spans="2:22" s="32" customFormat="1" ht="15.75" customHeight="1">
      <c r="B388" s="205">
        <v>386</v>
      </c>
      <c r="C388" s="205">
        <v>18</v>
      </c>
      <c r="D388" s="274">
        <v>3</v>
      </c>
      <c r="E388" s="275">
        <v>6</v>
      </c>
      <c r="F388" s="276">
        <v>11</v>
      </c>
      <c r="G388" s="51" t="s">
        <v>485</v>
      </c>
      <c r="H388" s="79" t="s">
        <v>8</v>
      </c>
      <c r="I388" s="35" t="s">
        <v>479</v>
      </c>
      <c r="J388" s="51" t="s">
        <v>494</v>
      </c>
      <c r="K388" s="128">
        <v>18900</v>
      </c>
      <c r="L388" s="53"/>
      <c r="M388" s="128">
        <v>900</v>
      </c>
      <c r="N388" s="320"/>
      <c r="O388" s="260"/>
    </row>
    <row r="389" spans="2:22" s="32" customFormat="1" ht="16.5" customHeight="1">
      <c r="B389" s="205">
        <v>387</v>
      </c>
      <c r="C389" s="205">
        <v>19</v>
      </c>
      <c r="D389" s="274">
        <v>3</v>
      </c>
      <c r="E389" s="275">
        <v>6</v>
      </c>
      <c r="F389" s="276">
        <v>12</v>
      </c>
      <c r="G389" s="51" t="s">
        <v>486</v>
      </c>
      <c r="H389" s="79" t="s">
        <v>8</v>
      </c>
      <c r="I389" s="35" t="s">
        <v>479</v>
      </c>
      <c r="J389" s="85" t="s">
        <v>495</v>
      </c>
      <c r="K389" s="129">
        <v>9450</v>
      </c>
      <c r="L389" s="132"/>
      <c r="M389" s="129">
        <v>450</v>
      </c>
      <c r="N389" s="320"/>
      <c r="O389" s="260"/>
    </row>
    <row r="390" spans="2:22" s="32" customFormat="1" ht="16.5" customHeight="1">
      <c r="B390" s="205">
        <v>388</v>
      </c>
      <c r="C390" s="205">
        <v>20</v>
      </c>
      <c r="D390" s="274">
        <v>3</v>
      </c>
      <c r="E390" s="275">
        <v>8</v>
      </c>
      <c r="F390" s="276">
        <v>15</v>
      </c>
      <c r="G390" s="51" t="s">
        <v>487</v>
      </c>
      <c r="H390" s="79" t="s">
        <v>8</v>
      </c>
      <c r="I390" s="35" t="s">
        <v>479</v>
      </c>
      <c r="J390" s="51" t="s">
        <v>494</v>
      </c>
      <c r="K390" s="128">
        <v>18900</v>
      </c>
      <c r="L390" s="53"/>
      <c r="M390" s="128">
        <v>900</v>
      </c>
      <c r="N390" s="320"/>
      <c r="O390" s="260"/>
      <c r="P390" s="32">
        <v>25200</v>
      </c>
      <c r="Q390" s="32">
        <v>1200</v>
      </c>
      <c r="R390" s="32">
        <v>26400</v>
      </c>
    </row>
    <row r="391" spans="2:22" s="32" customFormat="1" ht="16.5" customHeight="1">
      <c r="B391" s="205">
        <v>389</v>
      </c>
      <c r="C391" s="205">
        <v>21</v>
      </c>
      <c r="D391" s="274">
        <v>4</v>
      </c>
      <c r="E391" s="275">
        <v>1</v>
      </c>
      <c r="F391" s="276">
        <v>18</v>
      </c>
      <c r="G391" s="51" t="s">
        <v>102</v>
      </c>
      <c r="H391" s="79" t="s">
        <v>8</v>
      </c>
      <c r="I391" s="35" t="s">
        <v>479</v>
      </c>
      <c r="J391" s="51" t="s">
        <v>494</v>
      </c>
      <c r="K391" s="128">
        <v>18900</v>
      </c>
      <c r="L391" s="53"/>
      <c r="M391" s="128">
        <v>900</v>
      </c>
      <c r="N391" s="320"/>
      <c r="O391" s="260"/>
      <c r="P391" s="32">
        <f>P390*29</f>
        <v>730800</v>
      </c>
      <c r="Q391" s="32">
        <f t="shared" ref="Q391:R391" si="68">Q390*29</f>
        <v>34800</v>
      </c>
      <c r="R391" s="32">
        <f t="shared" si="68"/>
        <v>765600</v>
      </c>
    </row>
    <row r="392" spans="2:22" s="32" customFormat="1" ht="16.5" customHeight="1">
      <c r="B392" s="205">
        <v>390</v>
      </c>
      <c r="C392" s="205">
        <v>22</v>
      </c>
      <c r="D392" s="274">
        <v>4</v>
      </c>
      <c r="E392" s="275">
        <v>2</v>
      </c>
      <c r="F392" s="276">
        <v>13</v>
      </c>
      <c r="G392" s="51" t="s">
        <v>488</v>
      </c>
      <c r="H392" s="79" t="s">
        <v>8</v>
      </c>
      <c r="I392" s="35" t="s">
        <v>479</v>
      </c>
      <c r="J392" s="51" t="s">
        <v>494</v>
      </c>
      <c r="K392" s="128">
        <v>18900</v>
      </c>
      <c r="L392" s="53"/>
      <c r="M392" s="128">
        <v>900</v>
      </c>
      <c r="N392" s="320"/>
      <c r="O392" s="260"/>
    </row>
    <row r="393" spans="2:22" s="32" customFormat="1" ht="16.5" customHeight="1">
      <c r="B393" s="205">
        <v>391</v>
      </c>
      <c r="C393" s="205">
        <v>23</v>
      </c>
      <c r="D393" s="274">
        <v>4</v>
      </c>
      <c r="E393" s="275">
        <v>6</v>
      </c>
      <c r="F393" s="276">
        <v>10</v>
      </c>
      <c r="G393" s="51" t="s">
        <v>489</v>
      </c>
      <c r="H393" s="79" t="s">
        <v>8</v>
      </c>
      <c r="I393" s="35" t="s">
        <v>479</v>
      </c>
      <c r="J393" s="85" t="s">
        <v>496</v>
      </c>
      <c r="K393" s="129">
        <v>15750</v>
      </c>
      <c r="L393" s="87"/>
      <c r="M393" s="129">
        <v>750</v>
      </c>
      <c r="N393" s="320"/>
      <c r="O393" s="260"/>
    </row>
    <row r="394" spans="2:22" s="32" customFormat="1" ht="16.5" customHeight="1">
      <c r="B394" s="205">
        <v>392</v>
      </c>
      <c r="C394" s="205">
        <v>24</v>
      </c>
      <c r="D394" s="274">
        <v>4</v>
      </c>
      <c r="E394" s="275">
        <v>8</v>
      </c>
      <c r="F394" s="276">
        <v>14</v>
      </c>
      <c r="G394" s="51" t="s">
        <v>67</v>
      </c>
      <c r="H394" s="79" t="s">
        <v>8</v>
      </c>
      <c r="I394" s="35" t="s">
        <v>479</v>
      </c>
      <c r="J394" s="51" t="s">
        <v>494</v>
      </c>
      <c r="K394" s="128">
        <v>18900</v>
      </c>
      <c r="L394" s="53"/>
      <c r="M394" s="128">
        <v>900</v>
      </c>
      <c r="N394" s="320"/>
      <c r="O394" s="260"/>
      <c r="T394" s="65">
        <f>SUM(P382,P387,P391)</f>
        <v>1896300</v>
      </c>
      <c r="U394" s="65">
        <f>SUM(Q382,Q387,Q391)</f>
        <v>90300</v>
      </c>
      <c r="V394" s="65">
        <f>SUM(R382,R387,R391)</f>
        <v>1986600</v>
      </c>
    </row>
    <row r="395" spans="2:22" s="32" customFormat="1" ht="16.5" customHeight="1">
      <c r="B395" s="205">
        <v>393</v>
      </c>
      <c r="C395" s="205">
        <v>25</v>
      </c>
      <c r="D395" s="274">
        <v>5</v>
      </c>
      <c r="E395" s="275">
        <v>1</v>
      </c>
      <c r="F395" s="276">
        <v>4</v>
      </c>
      <c r="G395" s="51" t="s">
        <v>490</v>
      </c>
      <c r="H395" s="79" t="s">
        <v>8</v>
      </c>
      <c r="I395" s="35" t="s">
        <v>491</v>
      </c>
      <c r="J395" s="85" t="s">
        <v>496</v>
      </c>
      <c r="K395" s="129">
        <v>15750</v>
      </c>
      <c r="L395" s="87"/>
      <c r="M395" s="129">
        <v>750</v>
      </c>
      <c r="N395" s="320"/>
      <c r="O395" s="260"/>
    </row>
    <row r="396" spans="2:22" s="32" customFormat="1" ht="16.5" customHeight="1">
      <c r="B396" s="205">
        <v>394</v>
      </c>
      <c r="C396" s="205">
        <v>26</v>
      </c>
      <c r="D396" s="283">
        <v>5</v>
      </c>
      <c r="E396" s="284">
        <v>7</v>
      </c>
      <c r="F396" s="285">
        <v>19</v>
      </c>
      <c r="G396" s="77" t="s">
        <v>84</v>
      </c>
      <c r="H396" s="211" t="s">
        <v>11</v>
      </c>
      <c r="I396" s="75" t="s">
        <v>491</v>
      </c>
      <c r="J396" s="77" t="s">
        <v>494</v>
      </c>
      <c r="K396" s="219"/>
      <c r="L396" s="55">
        <v>18900</v>
      </c>
      <c r="M396" s="220">
        <v>900</v>
      </c>
      <c r="N396" s="320"/>
      <c r="O396" s="260"/>
    </row>
    <row r="397" spans="2:22" s="32" customFormat="1" ht="16.5" customHeight="1">
      <c r="B397" s="205">
        <v>395</v>
      </c>
      <c r="C397" s="205">
        <v>27</v>
      </c>
      <c r="D397" s="274">
        <v>5</v>
      </c>
      <c r="E397" s="275">
        <v>7</v>
      </c>
      <c r="F397" s="276">
        <v>21</v>
      </c>
      <c r="G397" s="51" t="s">
        <v>320</v>
      </c>
      <c r="H397" s="79" t="s">
        <v>8</v>
      </c>
      <c r="I397" s="35" t="s">
        <v>491</v>
      </c>
      <c r="J397" s="51" t="s">
        <v>494</v>
      </c>
      <c r="K397" s="128">
        <v>18900</v>
      </c>
      <c r="L397" s="53"/>
      <c r="M397" s="128">
        <v>900</v>
      </c>
      <c r="N397" s="320"/>
      <c r="O397" s="260"/>
    </row>
    <row r="398" spans="2:22" s="32" customFormat="1" ht="16.5" customHeight="1">
      <c r="B398" s="205">
        <v>396</v>
      </c>
      <c r="C398" s="205">
        <v>28</v>
      </c>
      <c r="D398" s="274">
        <v>6</v>
      </c>
      <c r="E398" s="275">
        <v>1</v>
      </c>
      <c r="F398" s="276">
        <v>3</v>
      </c>
      <c r="G398" s="51" t="s">
        <v>492</v>
      </c>
      <c r="H398" s="79" t="s">
        <v>8</v>
      </c>
      <c r="I398" s="35" t="s">
        <v>491</v>
      </c>
      <c r="J398" s="51" t="s">
        <v>494</v>
      </c>
      <c r="K398" s="128">
        <v>18900</v>
      </c>
      <c r="L398" s="53"/>
      <c r="M398" s="128">
        <v>900</v>
      </c>
      <c r="N398" s="320"/>
      <c r="O398" s="260"/>
    </row>
    <row r="399" spans="2:22" s="32" customFormat="1" ht="16.5" customHeight="1">
      <c r="B399" s="205">
        <v>397</v>
      </c>
      <c r="C399" s="205">
        <v>29</v>
      </c>
      <c r="D399" s="274">
        <v>6</v>
      </c>
      <c r="E399" s="275">
        <v>5</v>
      </c>
      <c r="F399" s="276">
        <v>3</v>
      </c>
      <c r="G399" s="51" t="s">
        <v>321</v>
      </c>
      <c r="H399" s="79" t="s">
        <v>8</v>
      </c>
      <c r="I399" s="35" t="s">
        <v>491</v>
      </c>
      <c r="J399" s="85" t="s">
        <v>497</v>
      </c>
      <c r="K399" s="129">
        <v>12600</v>
      </c>
      <c r="L399" s="87"/>
      <c r="M399" s="129">
        <v>600</v>
      </c>
      <c r="N399" s="320"/>
      <c r="O399" s="260"/>
    </row>
    <row r="400" spans="2:22" s="32" customFormat="1" ht="16.5" customHeight="1">
      <c r="B400" s="205">
        <v>398</v>
      </c>
      <c r="C400" s="205">
        <v>30</v>
      </c>
      <c r="D400" s="274">
        <v>6</v>
      </c>
      <c r="E400" s="275">
        <v>5</v>
      </c>
      <c r="F400" s="276">
        <v>17</v>
      </c>
      <c r="G400" s="51" t="s">
        <v>493</v>
      </c>
      <c r="H400" s="79" t="s">
        <v>8</v>
      </c>
      <c r="I400" s="35" t="s">
        <v>491</v>
      </c>
      <c r="J400" s="85" t="s">
        <v>495</v>
      </c>
      <c r="K400" s="129">
        <v>9450</v>
      </c>
      <c r="L400" s="230"/>
      <c r="M400" s="129">
        <v>450</v>
      </c>
      <c r="N400" s="321"/>
      <c r="O400" s="260"/>
    </row>
    <row r="401" spans="2:22" s="32" customFormat="1" ht="16.5" customHeight="1">
      <c r="B401" s="205">
        <v>399</v>
      </c>
      <c r="C401" s="293">
        <v>1</v>
      </c>
      <c r="D401" s="271">
        <v>1</v>
      </c>
      <c r="E401" s="272">
        <v>1</v>
      </c>
      <c r="F401" s="273">
        <v>20</v>
      </c>
      <c r="G401" s="42" t="s">
        <v>498</v>
      </c>
      <c r="H401" s="81" t="s">
        <v>8</v>
      </c>
      <c r="I401" s="74" t="s">
        <v>499</v>
      </c>
      <c r="J401" s="116" t="s">
        <v>147</v>
      </c>
      <c r="K401" s="112">
        <v>18900</v>
      </c>
      <c r="L401" s="123"/>
      <c r="M401" s="124">
        <v>900</v>
      </c>
      <c r="N401" s="319">
        <f>SUM(K401:L432)</f>
        <v>743400</v>
      </c>
      <c r="O401" s="260"/>
    </row>
    <row r="402" spans="2:22" s="32" customFormat="1" ht="16.5" customHeight="1">
      <c r="B402" s="205">
        <v>400</v>
      </c>
      <c r="C402" s="205">
        <v>2</v>
      </c>
      <c r="D402" s="274">
        <v>1</v>
      </c>
      <c r="E402" s="275">
        <v>2</v>
      </c>
      <c r="F402" s="276">
        <v>17</v>
      </c>
      <c r="G402" s="51" t="s">
        <v>500</v>
      </c>
      <c r="H402" s="79" t="s">
        <v>8</v>
      </c>
      <c r="I402" s="35" t="s">
        <v>499</v>
      </c>
      <c r="J402" s="85" t="s">
        <v>147</v>
      </c>
      <c r="K402" s="86">
        <v>18900</v>
      </c>
      <c r="L402" s="96"/>
      <c r="M402" s="97">
        <v>900</v>
      </c>
      <c r="N402" s="320"/>
      <c r="O402" s="261"/>
      <c r="P402" s="125">
        <f>SUM(K401:L432)</f>
        <v>743400</v>
      </c>
    </row>
    <row r="403" spans="2:22" s="32" customFormat="1" ht="16.5" customHeight="1">
      <c r="B403" s="205">
        <v>401</v>
      </c>
      <c r="C403" s="205">
        <v>3</v>
      </c>
      <c r="D403" s="274">
        <v>1</v>
      </c>
      <c r="E403" s="275">
        <v>5</v>
      </c>
      <c r="F403" s="276">
        <v>12</v>
      </c>
      <c r="G403" s="51" t="s">
        <v>501</v>
      </c>
      <c r="H403" s="79" t="s">
        <v>8</v>
      </c>
      <c r="I403" s="35" t="s">
        <v>499</v>
      </c>
      <c r="J403" s="85" t="s">
        <v>147</v>
      </c>
      <c r="K403" s="86">
        <v>18900</v>
      </c>
      <c r="L403" s="96"/>
      <c r="M403" s="97">
        <v>900</v>
      </c>
      <c r="N403" s="320"/>
      <c r="O403" s="260"/>
      <c r="P403" s="125">
        <f>SUM(M401:M432)</f>
        <v>35400</v>
      </c>
    </row>
    <row r="404" spans="2:22" s="32" customFormat="1" ht="16.5" customHeight="1">
      <c r="B404" s="205">
        <v>402</v>
      </c>
      <c r="C404" s="205">
        <v>4</v>
      </c>
      <c r="D404" s="274">
        <v>1</v>
      </c>
      <c r="E404" s="275">
        <v>5</v>
      </c>
      <c r="F404" s="276">
        <v>20</v>
      </c>
      <c r="G404" s="51" t="s">
        <v>502</v>
      </c>
      <c r="H404" s="79" t="s">
        <v>8</v>
      </c>
      <c r="I404" s="35" t="s">
        <v>499</v>
      </c>
      <c r="J404" s="51" t="s">
        <v>145</v>
      </c>
      <c r="K404" s="52">
        <v>25200</v>
      </c>
      <c r="L404" s="62"/>
      <c r="M404" s="47">
        <v>1200</v>
      </c>
      <c r="N404" s="320"/>
      <c r="O404" s="260"/>
      <c r="P404" s="125">
        <f>SUM(P402:P403)</f>
        <v>778800</v>
      </c>
    </row>
    <row r="405" spans="2:22" s="32" customFormat="1" ht="16.5" customHeight="1">
      <c r="B405" s="205">
        <v>403</v>
      </c>
      <c r="C405" s="205">
        <v>5</v>
      </c>
      <c r="D405" s="274">
        <v>1</v>
      </c>
      <c r="E405" s="275">
        <v>7</v>
      </c>
      <c r="F405" s="276">
        <v>4</v>
      </c>
      <c r="G405" s="51" t="s">
        <v>259</v>
      </c>
      <c r="H405" s="79" t="s">
        <v>8</v>
      </c>
      <c r="I405" s="35" t="s">
        <v>499</v>
      </c>
      <c r="J405" s="51" t="s">
        <v>145</v>
      </c>
      <c r="K405" s="52">
        <v>25200</v>
      </c>
      <c r="L405" s="62"/>
      <c r="M405" s="47">
        <v>1200</v>
      </c>
      <c r="N405" s="320"/>
      <c r="O405" s="260"/>
    </row>
    <row r="406" spans="2:22" s="32" customFormat="1" ht="16.5" customHeight="1">
      <c r="B406" s="205">
        <v>404</v>
      </c>
      <c r="C406" s="205">
        <v>6</v>
      </c>
      <c r="D406" s="274">
        <v>1</v>
      </c>
      <c r="E406" s="275">
        <v>7</v>
      </c>
      <c r="F406" s="276">
        <v>5</v>
      </c>
      <c r="G406" s="51" t="s">
        <v>184</v>
      </c>
      <c r="H406" s="79" t="s">
        <v>8</v>
      </c>
      <c r="I406" s="35" t="s">
        <v>499</v>
      </c>
      <c r="J406" s="51" t="s">
        <v>145</v>
      </c>
      <c r="K406" s="52">
        <v>25200</v>
      </c>
      <c r="L406" s="62"/>
      <c r="M406" s="47">
        <v>1200</v>
      </c>
      <c r="N406" s="320"/>
      <c r="O406" s="260"/>
    </row>
    <row r="407" spans="2:22" s="32" customFormat="1" ht="16.5" customHeight="1">
      <c r="B407" s="205">
        <v>405</v>
      </c>
      <c r="C407" s="205">
        <v>7</v>
      </c>
      <c r="D407" s="274">
        <v>1</v>
      </c>
      <c r="E407" s="275">
        <v>8</v>
      </c>
      <c r="F407" s="276">
        <v>1</v>
      </c>
      <c r="G407" s="51" t="s">
        <v>503</v>
      </c>
      <c r="H407" s="79" t="s">
        <v>8</v>
      </c>
      <c r="I407" s="35" t="s">
        <v>499</v>
      </c>
      <c r="J407" s="51" t="s">
        <v>145</v>
      </c>
      <c r="K407" s="52">
        <v>25200</v>
      </c>
      <c r="L407" s="62"/>
      <c r="M407" s="47">
        <v>1200</v>
      </c>
      <c r="N407" s="320"/>
      <c r="O407" s="260"/>
      <c r="P407" s="32">
        <v>25200</v>
      </c>
      <c r="Q407" s="32">
        <v>1200</v>
      </c>
      <c r="R407" s="32">
        <v>26400</v>
      </c>
    </row>
    <row r="408" spans="2:22" s="32" customFormat="1" ht="16.5" customHeight="1">
      <c r="B408" s="205">
        <v>406</v>
      </c>
      <c r="C408" s="205">
        <v>8</v>
      </c>
      <c r="D408" s="274">
        <v>1</v>
      </c>
      <c r="E408" s="275">
        <v>10</v>
      </c>
      <c r="F408" s="276">
        <v>23</v>
      </c>
      <c r="G408" s="51" t="s">
        <v>504</v>
      </c>
      <c r="H408" s="79" t="s">
        <v>8</v>
      </c>
      <c r="I408" s="35" t="s">
        <v>499</v>
      </c>
      <c r="J408" s="51" t="s">
        <v>145</v>
      </c>
      <c r="K408" s="52">
        <v>25200</v>
      </c>
      <c r="L408" s="62"/>
      <c r="M408" s="47">
        <v>1200</v>
      </c>
      <c r="N408" s="320"/>
      <c r="O408" s="260"/>
      <c r="P408" s="32">
        <f>P407*32</f>
        <v>806400</v>
      </c>
      <c r="Q408" s="32">
        <f t="shared" ref="Q408:R408" si="69">Q407*32</f>
        <v>38400</v>
      </c>
      <c r="R408" s="32">
        <f t="shared" si="69"/>
        <v>844800</v>
      </c>
    </row>
    <row r="409" spans="2:22" s="32" customFormat="1" ht="16.5" customHeight="1">
      <c r="B409" s="205">
        <v>407</v>
      </c>
      <c r="C409" s="205">
        <v>9</v>
      </c>
      <c r="D409" s="274">
        <v>1</v>
      </c>
      <c r="E409" s="275">
        <v>11</v>
      </c>
      <c r="F409" s="276">
        <v>6</v>
      </c>
      <c r="G409" s="51" t="s">
        <v>221</v>
      </c>
      <c r="H409" s="79" t="s">
        <v>8</v>
      </c>
      <c r="I409" s="35" t="s">
        <v>499</v>
      </c>
      <c r="J409" s="51" t="s">
        <v>145</v>
      </c>
      <c r="K409" s="52">
        <v>25200</v>
      </c>
      <c r="L409" s="62"/>
      <c r="M409" s="47">
        <v>1200</v>
      </c>
      <c r="N409" s="320"/>
      <c r="O409" s="260"/>
      <c r="P409" s="32">
        <v>-63000</v>
      </c>
      <c r="Q409" s="32">
        <v>-3000</v>
      </c>
      <c r="R409" s="32">
        <v>-66000</v>
      </c>
      <c r="V409" s="49"/>
    </row>
    <row r="410" spans="2:22" s="32" customFormat="1" ht="16.5" customHeight="1">
      <c r="B410" s="205">
        <v>408</v>
      </c>
      <c r="C410" s="205">
        <v>10</v>
      </c>
      <c r="D410" s="274">
        <v>1</v>
      </c>
      <c r="E410" s="275">
        <v>11</v>
      </c>
      <c r="F410" s="276">
        <v>11</v>
      </c>
      <c r="G410" s="51" t="s">
        <v>251</v>
      </c>
      <c r="H410" s="79" t="s">
        <v>8</v>
      </c>
      <c r="I410" s="35" t="s">
        <v>499</v>
      </c>
      <c r="J410" s="51" t="s">
        <v>145</v>
      </c>
      <c r="K410" s="52">
        <v>25200</v>
      </c>
      <c r="L410" s="62"/>
      <c r="M410" s="47">
        <v>1200</v>
      </c>
      <c r="N410" s="320"/>
      <c r="O410" s="260"/>
      <c r="P410" s="32">
        <f>SUM(P408:P409)</f>
        <v>743400</v>
      </c>
      <c r="Q410" s="32">
        <f t="shared" ref="Q410:R410" si="70">SUM(Q408:Q409)</f>
        <v>35400</v>
      </c>
      <c r="R410" s="32">
        <f t="shared" si="70"/>
        <v>778800</v>
      </c>
      <c r="V410" s="49"/>
    </row>
    <row r="411" spans="2:22" s="32" customFormat="1" ht="16.5" customHeight="1">
      <c r="B411" s="205">
        <v>409</v>
      </c>
      <c r="C411" s="205">
        <v>11</v>
      </c>
      <c r="D411" s="274">
        <v>1</v>
      </c>
      <c r="E411" s="275">
        <v>11</v>
      </c>
      <c r="F411" s="276">
        <v>13</v>
      </c>
      <c r="G411" s="51" t="s">
        <v>15</v>
      </c>
      <c r="H411" s="79" t="s">
        <v>8</v>
      </c>
      <c r="I411" s="35" t="s">
        <v>499</v>
      </c>
      <c r="J411" s="51" t="s">
        <v>145</v>
      </c>
      <c r="K411" s="52">
        <v>25200</v>
      </c>
      <c r="L411" s="62"/>
      <c r="M411" s="47">
        <v>1200</v>
      </c>
      <c r="N411" s="320"/>
      <c r="O411" s="260"/>
      <c r="V411" s="49"/>
    </row>
    <row r="412" spans="2:22" s="32" customFormat="1" ht="16.5" customHeight="1">
      <c r="B412" s="205">
        <v>410</v>
      </c>
      <c r="C412" s="205">
        <v>12</v>
      </c>
      <c r="D412" s="274">
        <v>2</v>
      </c>
      <c r="E412" s="275">
        <v>5</v>
      </c>
      <c r="F412" s="276">
        <v>8</v>
      </c>
      <c r="G412" s="51" t="s">
        <v>505</v>
      </c>
      <c r="H412" s="79" t="s">
        <v>8</v>
      </c>
      <c r="I412" s="35" t="s">
        <v>499</v>
      </c>
      <c r="J412" s="51" t="s">
        <v>145</v>
      </c>
      <c r="K412" s="52">
        <v>25200</v>
      </c>
      <c r="L412" s="62"/>
      <c r="M412" s="47">
        <v>1200</v>
      </c>
      <c r="N412" s="320"/>
      <c r="O412" s="260"/>
      <c r="V412" s="49"/>
    </row>
    <row r="413" spans="2:22" s="32" customFormat="1" ht="16.5" customHeight="1">
      <c r="B413" s="205">
        <v>411</v>
      </c>
      <c r="C413" s="205">
        <v>13</v>
      </c>
      <c r="D413" s="274">
        <v>2</v>
      </c>
      <c r="E413" s="275">
        <v>6</v>
      </c>
      <c r="F413" s="276">
        <v>2</v>
      </c>
      <c r="G413" s="51" t="s">
        <v>100</v>
      </c>
      <c r="H413" s="79" t="s">
        <v>8</v>
      </c>
      <c r="I413" s="35" t="s">
        <v>536</v>
      </c>
      <c r="J413" s="51" t="s">
        <v>145</v>
      </c>
      <c r="K413" s="52">
        <v>25200</v>
      </c>
      <c r="L413" s="62"/>
      <c r="M413" s="47">
        <v>1200</v>
      </c>
      <c r="N413" s="320"/>
      <c r="O413" s="260"/>
      <c r="V413" s="49"/>
    </row>
    <row r="414" spans="2:22" s="32" customFormat="1" ht="16.5" customHeight="1">
      <c r="B414" s="205">
        <v>412</v>
      </c>
      <c r="C414" s="205">
        <v>14</v>
      </c>
      <c r="D414" s="274">
        <v>2</v>
      </c>
      <c r="E414" s="275">
        <v>6</v>
      </c>
      <c r="F414" s="276">
        <v>10</v>
      </c>
      <c r="G414" s="51" t="s">
        <v>126</v>
      </c>
      <c r="H414" s="79" t="s">
        <v>8</v>
      </c>
      <c r="I414" s="35" t="s">
        <v>499</v>
      </c>
      <c r="J414" s="85" t="s">
        <v>147</v>
      </c>
      <c r="K414" s="86">
        <v>18900</v>
      </c>
      <c r="L414" s="96"/>
      <c r="M414" s="97">
        <v>900</v>
      </c>
      <c r="N414" s="320"/>
      <c r="O414" s="260"/>
      <c r="P414" s="32">
        <v>25200</v>
      </c>
      <c r="Q414" s="32">
        <v>1200</v>
      </c>
      <c r="R414" s="32">
        <v>26400</v>
      </c>
      <c r="V414" s="49"/>
    </row>
    <row r="415" spans="2:22" s="32" customFormat="1" ht="16.5" customHeight="1">
      <c r="B415" s="205">
        <v>413</v>
      </c>
      <c r="C415" s="205">
        <v>15</v>
      </c>
      <c r="D415" s="274">
        <v>2</v>
      </c>
      <c r="E415" s="275">
        <v>6</v>
      </c>
      <c r="F415" s="276">
        <v>13</v>
      </c>
      <c r="G415" s="51" t="s">
        <v>506</v>
      </c>
      <c r="H415" s="79" t="s">
        <v>8</v>
      </c>
      <c r="I415" s="35" t="s">
        <v>499</v>
      </c>
      <c r="J415" s="85" t="s">
        <v>147</v>
      </c>
      <c r="K415" s="86">
        <v>18900</v>
      </c>
      <c r="L415" s="96"/>
      <c r="M415" s="97">
        <v>900</v>
      </c>
      <c r="N415" s="320"/>
      <c r="O415" s="260"/>
      <c r="P415" s="32">
        <f>P414*32</f>
        <v>806400</v>
      </c>
      <c r="Q415" s="32">
        <f t="shared" ref="Q415" si="71">Q414*32</f>
        <v>38400</v>
      </c>
      <c r="R415" s="32">
        <f t="shared" ref="R415" si="72">R414*32</f>
        <v>844800</v>
      </c>
      <c r="V415" s="49"/>
    </row>
    <row r="416" spans="2:22" s="32" customFormat="1" ht="16.5" customHeight="1">
      <c r="B416" s="205">
        <v>414</v>
      </c>
      <c r="C416" s="205">
        <v>16</v>
      </c>
      <c r="D416" s="274">
        <v>2</v>
      </c>
      <c r="E416" s="275">
        <v>7</v>
      </c>
      <c r="F416" s="276">
        <v>22</v>
      </c>
      <c r="G416" s="51" t="s">
        <v>241</v>
      </c>
      <c r="H416" s="79" t="s">
        <v>8</v>
      </c>
      <c r="I416" s="35" t="s">
        <v>499</v>
      </c>
      <c r="J416" s="85" t="s">
        <v>147</v>
      </c>
      <c r="K416" s="86">
        <v>18900</v>
      </c>
      <c r="L416" s="96"/>
      <c r="M416" s="97">
        <v>900</v>
      </c>
      <c r="N416" s="320"/>
      <c r="O416" s="260"/>
      <c r="V416" s="49"/>
    </row>
    <row r="417" spans="2:22" s="32" customFormat="1" ht="16.5" customHeight="1">
      <c r="B417" s="205">
        <v>415</v>
      </c>
      <c r="C417" s="205">
        <v>17</v>
      </c>
      <c r="D417" s="274">
        <v>2</v>
      </c>
      <c r="E417" s="275">
        <v>9</v>
      </c>
      <c r="F417" s="276">
        <v>23</v>
      </c>
      <c r="G417" s="51" t="s">
        <v>242</v>
      </c>
      <c r="H417" s="79" t="s">
        <v>8</v>
      </c>
      <c r="I417" s="35" t="s">
        <v>499</v>
      </c>
      <c r="J417" s="51" t="s">
        <v>145</v>
      </c>
      <c r="K417" s="52">
        <v>25200</v>
      </c>
      <c r="L417" s="62"/>
      <c r="M417" s="47">
        <v>1200</v>
      </c>
      <c r="N417" s="320"/>
      <c r="O417" s="260"/>
      <c r="V417" s="49"/>
    </row>
    <row r="418" spans="2:22" s="32" customFormat="1" ht="16.5" customHeight="1">
      <c r="B418" s="205">
        <v>416</v>
      </c>
      <c r="C418" s="205">
        <v>18</v>
      </c>
      <c r="D418" s="274">
        <v>2</v>
      </c>
      <c r="E418" s="275">
        <v>10</v>
      </c>
      <c r="F418" s="276">
        <v>22</v>
      </c>
      <c r="G418" s="51" t="s">
        <v>507</v>
      </c>
      <c r="H418" s="79" t="s">
        <v>8</v>
      </c>
      <c r="I418" s="35" t="s">
        <v>499</v>
      </c>
      <c r="J418" s="51" t="s">
        <v>145</v>
      </c>
      <c r="K418" s="52">
        <v>25200</v>
      </c>
      <c r="L418" s="62"/>
      <c r="M418" s="47">
        <v>1200</v>
      </c>
      <c r="N418" s="320"/>
      <c r="O418" s="260"/>
      <c r="P418" s="32">
        <v>25200</v>
      </c>
      <c r="Q418" s="32">
        <v>1200</v>
      </c>
      <c r="R418" s="32">
        <v>26400</v>
      </c>
      <c r="V418" s="49"/>
    </row>
    <row r="419" spans="2:22" s="32" customFormat="1" ht="16.5" customHeight="1">
      <c r="B419" s="205">
        <v>417</v>
      </c>
      <c r="C419" s="205">
        <v>19</v>
      </c>
      <c r="D419" s="274">
        <v>2</v>
      </c>
      <c r="E419" s="275">
        <v>11</v>
      </c>
      <c r="F419" s="276">
        <v>17</v>
      </c>
      <c r="G419" s="51" t="s">
        <v>347</v>
      </c>
      <c r="H419" s="79" t="s">
        <v>8</v>
      </c>
      <c r="I419" s="35" t="s">
        <v>499</v>
      </c>
      <c r="J419" s="51" t="s">
        <v>145</v>
      </c>
      <c r="K419" s="52">
        <v>25200</v>
      </c>
      <c r="L419" s="62"/>
      <c r="M419" s="47">
        <v>1200</v>
      </c>
      <c r="N419" s="320"/>
      <c r="O419" s="260"/>
      <c r="P419" s="32">
        <f>P418*32</f>
        <v>806400</v>
      </c>
      <c r="Q419" s="32">
        <f t="shared" ref="Q419" si="73">Q418*32</f>
        <v>38400</v>
      </c>
      <c r="R419" s="32">
        <f t="shared" ref="R419" si="74">R418*32</f>
        <v>844800</v>
      </c>
      <c r="V419" s="49"/>
    </row>
    <row r="420" spans="2:22" s="32" customFormat="1" ht="16.5" customHeight="1">
      <c r="B420" s="205">
        <v>418</v>
      </c>
      <c r="C420" s="205">
        <v>20</v>
      </c>
      <c r="D420" s="274">
        <v>2</v>
      </c>
      <c r="E420" s="275">
        <v>11</v>
      </c>
      <c r="F420" s="276">
        <v>19</v>
      </c>
      <c r="G420" s="51" t="s">
        <v>508</v>
      </c>
      <c r="H420" s="79" t="s">
        <v>8</v>
      </c>
      <c r="I420" s="35" t="s">
        <v>499</v>
      </c>
      <c r="J420" s="85" t="s">
        <v>147</v>
      </c>
      <c r="K420" s="86">
        <v>18900</v>
      </c>
      <c r="L420" s="96"/>
      <c r="M420" s="97">
        <v>900</v>
      </c>
      <c r="N420" s="320"/>
      <c r="O420" s="260"/>
      <c r="V420" s="49"/>
    </row>
    <row r="421" spans="2:22" s="32" customFormat="1" ht="16.5" customHeight="1">
      <c r="B421" s="205">
        <v>419</v>
      </c>
      <c r="C421" s="205">
        <v>21</v>
      </c>
      <c r="D421" s="274">
        <v>1</v>
      </c>
      <c r="E421" s="275">
        <v>8</v>
      </c>
      <c r="F421" s="276">
        <v>5</v>
      </c>
      <c r="G421" s="51" t="s">
        <v>220</v>
      </c>
      <c r="H421" s="79" t="s">
        <v>8</v>
      </c>
      <c r="I421" s="35" t="s">
        <v>511</v>
      </c>
      <c r="J421" s="51" t="s">
        <v>145</v>
      </c>
      <c r="K421" s="52">
        <v>25200</v>
      </c>
      <c r="L421" s="62"/>
      <c r="M421" s="47">
        <v>1200</v>
      </c>
      <c r="N421" s="320"/>
      <c r="O421" s="260"/>
      <c r="T421" s="65">
        <f>SUM(P410,P415,P419)</f>
        <v>2356200</v>
      </c>
      <c r="U421" s="65">
        <f>SUM(Q410,Q415,Q419)</f>
        <v>112200</v>
      </c>
      <c r="V421" s="65">
        <f>SUM(R410,R415,R419)</f>
        <v>2468400</v>
      </c>
    </row>
    <row r="422" spans="2:22" s="32" customFormat="1" ht="16.5" customHeight="1">
      <c r="B422" s="205">
        <v>420</v>
      </c>
      <c r="C422" s="205">
        <v>22</v>
      </c>
      <c r="D422" s="274">
        <v>1</v>
      </c>
      <c r="E422" s="275">
        <v>9</v>
      </c>
      <c r="F422" s="276">
        <v>1</v>
      </c>
      <c r="G422" s="51" t="s">
        <v>41</v>
      </c>
      <c r="H422" s="79" t="s">
        <v>8</v>
      </c>
      <c r="I422" s="35" t="s">
        <v>511</v>
      </c>
      <c r="J422" s="51" t="s">
        <v>145</v>
      </c>
      <c r="K422" s="52">
        <v>25200</v>
      </c>
      <c r="L422" s="62"/>
      <c r="M422" s="47">
        <v>1200</v>
      </c>
      <c r="N422" s="320"/>
      <c r="O422" s="260"/>
      <c r="V422" s="49"/>
    </row>
    <row r="423" spans="2:22" s="32" customFormat="1" ht="16.5" customHeight="1">
      <c r="B423" s="205">
        <v>421</v>
      </c>
      <c r="C423" s="205">
        <v>23</v>
      </c>
      <c r="D423" s="274">
        <v>2</v>
      </c>
      <c r="E423" s="275">
        <v>3</v>
      </c>
      <c r="F423" s="276">
        <v>24</v>
      </c>
      <c r="G423" s="51" t="s">
        <v>509</v>
      </c>
      <c r="H423" s="79" t="s">
        <v>8</v>
      </c>
      <c r="I423" s="35" t="s">
        <v>511</v>
      </c>
      <c r="J423" s="51" t="s">
        <v>145</v>
      </c>
      <c r="K423" s="52">
        <v>25200</v>
      </c>
      <c r="L423" s="62"/>
      <c r="M423" s="47">
        <v>1200</v>
      </c>
      <c r="N423" s="320"/>
      <c r="O423" s="260"/>
      <c r="V423" s="49"/>
    </row>
    <row r="424" spans="2:22" s="32" customFormat="1" ht="16.5" customHeight="1">
      <c r="B424" s="205">
        <v>422</v>
      </c>
      <c r="C424" s="205">
        <v>24</v>
      </c>
      <c r="D424" s="274">
        <v>3</v>
      </c>
      <c r="E424" s="275">
        <v>2</v>
      </c>
      <c r="F424" s="276">
        <v>26</v>
      </c>
      <c r="G424" s="51" t="s">
        <v>510</v>
      </c>
      <c r="H424" s="79" t="s">
        <v>8</v>
      </c>
      <c r="I424" s="35" t="s">
        <v>511</v>
      </c>
      <c r="J424" s="51" t="s">
        <v>145</v>
      </c>
      <c r="K424" s="52">
        <v>25200</v>
      </c>
      <c r="L424" s="62"/>
      <c r="M424" s="47">
        <v>1200</v>
      </c>
      <c r="N424" s="320"/>
      <c r="O424" s="260"/>
      <c r="V424" s="49"/>
    </row>
    <row r="425" spans="2:22" s="32" customFormat="1" ht="16.5" customHeight="1">
      <c r="B425" s="205">
        <v>423</v>
      </c>
      <c r="C425" s="205">
        <v>25</v>
      </c>
      <c r="D425" s="274">
        <v>3</v>
      </c>
      <c r="E425" s="275">
        <v>6</v>
      </c>
      <c r="F425" s="276">
        <v>6</v>
      </c>
      <c r="G425" s="51" t="s">
        <v>62</v>
      </c>
      <c r="H425" s="79" t="s">
        <v>8</v>
      </c>
      <c r="I425" s="35" t="s">
        <v>511</v>
      </c>
      <c r="J425" s="85" t="s">
        <v>147</v>
      </c>
      <c r="K425" s="86">
        <v>18900</v>
      </c>
      <c r="L425" s="96"/>
      <c r="M425" s="97">
        <v>900</v>
      </c>
      <c r="N425" s="320"/>
      <c r="O425" s="260"/>
      <c r="V425" s="49"/>
    </row>
    <row r="426" spans="2:22" s="32" customFormat="1" ht="16.5" customHeight="1">
      <c r="B426" s="205">
        <v>424</v>
      </c>
      <c r="C426" s="205">
        <v>26</v>
      </c>
      <c r="D426" s="274">
        <v>3</v>
      </c>
      <c r="E426" s="275">
        <v>8</v>
      </c>
      <c r="F426" s="276">
        <v>6</v>
      </c>
      <c r="G426" s="51" t="s">
        <v>135</v>
      </c>
      <c r="H426" s="79" t="s">
        <v>8</v>
      </c>
      <c r="I426" s="35" t="s">
        <v>511</v>
      </c>
      <c r="J426" s="51" t="s">
        <v>145</v>
      </c>
      <c r="K426" s="52">
        <v>25200</v>
      </c>
      <c r="L426" s="62"/>
      <c r="M426" s="47">
        <v>1200</v>
      </c>
      <c r="N426" s="320"/>
      <c r="O426" s="260"/>
      <c r="V426" s="49"/>
    </row>
    <row r="427" spans="2:22" s="32" customFormat="1" ht="16.5" customHeight="1">
      <c r="B427" s="205">
        <v>425</v>
      </c>
      <c r="C427" s="205">
        <v>27</v>
      </c>
      <c r="D427" s="274">
        <v>4</v>
      </c>
      <c r="E427" s="275">
        <v>5</v>
      </c>
      <c r="F427" s="276">
        <v>2</v>
      </c>
      <c r="G427" s="51" t="s">
        <v>512</v>
      </c>
      <c r="H427" s="79" t="s">
        <v>8</v>
      </c>
      <c r="I427" s="35" t="s">
        <v>511</v>
      </c>
      <c r="J427" s="51" t="s">
        <v>145</v>
      </c>
      <c r="K427" s="52">
        <v>25200</v>
      </c>
      <c r="L427" s="62"/>
      <c r="M427" s="47">
        <v>1200</v>
      </c>
      <c r="N427" s="320"/>
      <c r="O427" s="260"/>
      <c r="V427" s="49"/>
    </row>
    <row r="428" spans="2:22" s="32" customFormat="1" ht="16.5" customHeight="1">
      <c r="B428" s="205">
        <v>426</v>
      </c>
      <c r="C428" s="205">
        <v>28</v>
      </c>
      <c r="D428" s="274">
        <v>4</v>
      </c>
      <c r="E428" s="275">
        <v>6</v>
      </c>
      <c r="F428" s="276">
        <v>15</v>
      </c>
      <c r="G428" s="51" t="s">
        <v>513</v>
      </c>
      <c r="H428" s="79" t="s">
        <v>8</v>
      </c>
      <c r="I428" s="35" t="s">
        <v>511</v>
      </c>
      <c r="J428" s="51" t="s">
        <v>145</v>
      </c>
      <c r="K428" s="52">
        <v>25200</v>
      </c>
      <c r="L428" s="62"/>
      <c r="M428" s="47">
        <v>1200</v>
      </c>
      <c r="N428" s="320"/>
      <c r="O428" s="260"/>
      <c r="V428" s="49"/>
    </row>
    <row r="429" spans="2:22" s="32" customFormat="1" ht="16.5" customHeight="1">
      <c r="B429" s="205">
        <v>427</v>
      </c>
      <c r="C429" s="205">
        <v>29</v>
      </c>
      <c r="D429" s="274">
        <v>5</v>
      </c>
      <c r="E429" s="275">
        <v>5</v>
      </c>
      <c r="F429" s="276">
        <v>8</v>
      </c>
      <c r="G429" s="51" t="s">
        <v>176</v>
      </c>
      <c r="H429" s="79" t="s">
        <v>8</v>
      </c>
      <c r="I429" s="35" t="s">
        <v>511</v>
      </c>
      <c r="J429" s="85" t="s">
        <v>147</v>
      </c>
      <c r="K429" s="86">
        <v>18900</v>
      </c>
      <c r="L429" s="96"/>
      <c r="M429" s="97">
        <v>900</v>
      </c>
      <c r="N429" s="320"/>
      <c r="O429" s="260"/>
      <c r="V429" s="49"/>
    </row>
    <row r="430" spans="2:22" s="32" customFormat="1" ht="16.5" customHeight="1">
      <c r="B430" s="205">
        <v>428</v>
      </c>
      <c r="C430" s="205">
        <v>30</v>
      </c>
      <c r="D430" s="274">
        <v>5</v>
      </c>
      <c r="E430" s="275">
        <v>6</v>
      </c>
      <c r="F430" s="276">
        <v>23</v>
      </c>
      <c r="G430" s="51" t="s">
        <v>508</v>
      </c>
      <c r="H430" s="79" t="s">
        <v>8</v>
      </c>
      <c r="I430" s="35" t="s">
        <v>511</v>
      </c>
      <c r="J430" s="51" t="s">
        <v>145</v>
      </c>
      <c r="K430" s="52">
        <v>25200</v>
      </c>
      <c r="L430" s="62"/>
      <c r="M430" s="47">
        <v>1200</v>
      </c>
      <c r="N430" s="320"/>
      <c r="O430" s="260"/>
      <c r="V430" s="49"/>
    </row>
    <row r="431" spans="2:22" s="32" customFormat="1" ht="16.5" customHeight="1">
      <c r="B431" s="205">
        <v>429</v>
      </c>
      <c r="C431" s="205">
        <v>31</v>
      </c>
      <c r="D431" s="274">
        <v>5</v>
      </c>
      <c r="E431" s="275">
        <v>7</v>
      </c>
      <c r="F431" s="276">
        <v>11</v>
      </c>
      <c r="G431" s="51" t="s">
        <v>140</v>
      </c>
      <c r="H431" s="79" t="s">
        <v>8</v>
      </c>
      <c r="I431" s="35" t="s">
        <v>511</v>
      </c>
      <c r="J431" s="51" t="s">
        <v>145</v>
      </c>
      <c r="K431" s="52">
        <v>25200</v>
      </c>
      <c r="L431" s="62"/>
      <c r="M431" s="47">
        <v>1200</v>
      </c>
      <c r="N431" s="320"/>
      <c r="O431" s="260"/>
      <c r="V431" s="49"/>
    </row>
    <row r="432" spans="2:22" s="32" customFormat="1" ht="16.5" customHeight="1">
      <c r="B432" s="205">
        <v>430</v>
      </c>
      <c r="C432" s="205">
        <v>32</v>
      </c>
      <c r="D432" s="274">
        <v>5</v>
      </c>
      <c r="E432" s="275">
        <v>7</v>
      </c>
      <c r="F432" s="276">
        <v>24</v>
      </c>
      <c r="G432" s="51" t="s">
        <v>514</v>
      </c>
      <c r="H432" s="79" t="s">
        <v>8</v>
      </c>
      <c r="I432" s="35" t="s">
        <v>511</v>
      </c>
      <c r="J432" s="85" t="s">
        <v>147</v>
      </c>
      <c r="K432" s="86">
        <v>18900</v>
      </c>
      <c r="L432" s="96"/>
      <c r="M432" s="97">
        <v>900</v>
      </c>
      <c r="N432" s="320"/>
      <c r="O432" s="260"/>
      <c r="V432" s="49"/>
    </row>
    <row r="433" spans="2:22" s="32" customFormat="1" ht="16.5" customHeight="1">
      <c r="B433" s="205">
        <v>431</v>
      </c>
      <c r="C433" s="293">
        <v>1</v>
      </c>
      <c r="D433" s="271">
        <v>1</v>
      </c>
      <c r="E433" s="272">
        <v>1</v>
      </c>
      <c r="F433" s="273">
        <v>1</v>
      </c>
      <c r="G433" s="142" t="s">
        <v>117</v>
      </c>
      <c r="H433" s="119" t="s">
        <v>8</v>
      </c>
      <c r="I433" s="89" t="s">
        <v>516</v>
      </c>
      <c r="J433" s="42" t="s">
        <v>145</v>
      </c>
      <c r="K433" s="43">
        <v>25200</v>
      </c>
      <c r="L433" s="63"/>
      <c r="M433" s="44">
        <v>1200</v>
      </c>
      <c r="N433" s="319">
        <f>SUM(K433:L471)</f>
        <v>856800</v>
      </c>
      <c r="O433" s="260"/>
      <c r="V433" s="49"/>
    </row>
    <row r="434" spans="2:22" s="32" customFormat="1" ht="16.5" customHeight="1">
      <c r="B434" s="205">
        <v>432</v>
      </c>
      <c r="C434" s="205">
        <v>2</v>
      </c>
      <c r="D434" s="274">
        <v>1</v>
      </c>
      <c r="E434" s="275">
        <v>1</v>
      </c>
      <c r="F434" s="276">
        <v>17</v>
      </c>
      <c r="G434" s="51" t="s">
        <v>515</v>
      </c>
      <c r="H434" s="79" t="s">
        <v>8</v>
      </c>
      <c r="I434" s="35" t="s">
        <v>516</v>
      </c>
      <c r="J434" s="51" t="s">
        <v>145</v>
      </c>
      <c r="K434" s="52">
        <v>25200</v>
      </c>
      <c r="L434" s="62"/>
      <c r="M434" s="47">
        <v>1200</v>
      </c>
      <c r="N434" s="320"/>
      <c r="O434" s="260"/>
      <c r="V434" s="49"/>
    </row>
    <row r="435" spans="2:22" s="32" customFormat="1" ht="16.5" customHeight="1">
      <c r="B435" s="205">
        <v>433</v>
      </c>
      <c r="C435" s="205">
        <v>3</v>
      </c>
      <c r="D435" s="274">
        <v>1</v>
      </c>
      <c r="E435" s="275">
        <v>2</v>
      </c>
      <c r="F435" s="276">
        <v>2</v>
      </c>
      <c r="G435" s="51" t="s">
        <v>281</v>
      </c>
      <c r="H435" s="79" t="s">
        <v>8</v>
      </c>
      <c r="I435" s="35" t="s">
        <v>516</v>
      </c>
      <c r="J435" s="85" t="s">
        <v>147</v>
      </c>
      <c r="K435" s="86">
        <v>18900</v>
      </c>
      <c r="L435" s="96"/>
      <c r="M435" s="97">
        <v>900</v>
      </c>
      <c r="N435" s="320"/>
      <c r="O435" s="260"/>
      <c r="P435" s="125">
        <f>SUM(K433:L471)</f>
        <v>856800</v>
      </c>
      <c r="V435" s="49"/>
    </row>
    <row r="436" spans="2:22" s="32" customFormat="1" ht="16.5" customHeight="1">
      <c r="B436" s="205">
        <v>434</v>
      </c>
      <c r="C436" s="205">
        <v>4</v>
      </c>
      <c r="D436" s="274">
        <v>1</v>
      </c>
      <c r="E436" s="275">
        <v>2</v>
      </c>
      <c r="F436" s="276">
        <v>19</v>
      </c>
      <c r="G436" s="51" t="s">
        <v>517</v>
      </c>
      <c r="H436" s="79" t="s">
        <v>8</v>
      </c>
      <c r="I436" s="35" t="s">
        <v>516</v>
      </c>
      <c r="J436" s="51" t="s">
        <v>145</v>
      </c>
      <c r="K436" s="52">
        <v>25200</v>
      </c>
      <c r="L436" s="62"/>
      <c r="M436" s="47">
        <v>1200</v>
      </c>
      <c r="N436" s="320"/>
      <c r="O436" s="260"/>
      <c r="P436" s="125">
        <f>SUM(M433:M471)</f>
        <v>40800</v>
      </c>
      <c r="V436" s="49"/>
    </row>
    <row r="437" spans="2:22" s="32" customFormat="1" ht="16.5" customHeight="1">
      <c r="B437" s="205">
        <v>435</v>
      </c>
      <c r="C437" s="205">
        <v>5</v>
      </c>
      <c r="D437" s="274">
        <v>1</v>
      </c>
      <c r="E437" s="275">
        <v>3</v>
      </c>
      <c r="F437" s="276">
        <v>7</v>
      </c>
      <c r="G437" s="51" t="s">
        <v>518</v>
      </c>
      <c r="H437" s="79" t="s">
        <v>8</v>
      </c>
      <c r="I437" s="35" t="s">
        <v>516</v>
      </c>
      <c r="J437" s="85" t="s">
        <v>147</v>
      </c>
      <c r="K437" s="86">
        <v>18900</v>
      </c>
      <c r="L437" s="96"/>
      <c r="M437" s="97">
        <v>900</v>
      </c>
      <c r="N437" s="320"/>
      <c r="O437" s="260"/>
      <c r="P437" s="125">
        <f>SUM(P435:P436)</f>
        <v>897600</v>
      </c>
      <c r="V437" s="49"/>
    </row>
    <row r="438" spans="2:22" s="32" customFormat="1" ht="16.5" customHeight="1">
      <c r="B438" s="205">
        <v>436</v>
      </c>
      <c r="C438" s="205">
        <v>6</v>
      </c>
      <c r="D438" s="274">
        <v>1</v>
      </c>
      <c r="E438" s="275">
        <v>3</v>
      </c>
      <c r="F438" s="276">
        <v>14</v>
      </c>
      <c r="G438" s="51" t="s">
        <v>118</v>
      </c>
      <c r="H438" s="79" t="s">
        <v>8</v>
      </c>
      <c r="I438" s="35" t="s">
        <v>516</v>
      </c>
      <c r="J438" s="85" t="s">
        <v>147</v>
      </c>
      <c r="K438" s="86">
        <v>18900</v>
      </c>
      <c r="L438" s="96"/>
      <c r="M438" s="97">
        <v>900</v>
      </c>
      <c r="N438" s="320"/>
      <c r="O438" s="260"/>
      <c r="V438" s="49"/>
    </row>
    <row r="439" spans="2:22" s="32" customFormat="1" ht="16.5" customHeight="1">
      <c r="B439" s="205">
        <v>437</v>
      </c>
      <c r="C439" s="205">
        <v>7</v>
      </c>
      <c r="D439" s="274">
        <v>1</v>
      </c>
      <c r="E439" s="275">
        <v>3</v>
      </c>
      <c r="F439" s="276">
        <v>15</v>
      </c>
      <c r="G439" s="51" t="s">
        <v>120</v>
      </c>
      <c r="H439" s="79" t="s">
        <v>8</v>
      </c>
      <c r="I439" s="35" t="s">
        <v>516</v>
      </c>
      <c r="J439" s="85" t="s">
        <v>147</v>
      </c>
      <c r="K439" s="86">
        <v>18900</v>
      </c>
      <c r="L439" s="96"/>
      <c r="M439" s="97">
        <v>900</v>
      </c>
      <c r="N439" s="320"/>
      <c r="O439" s="260"/>
      <c r="V439" s="49"/>
    </row>
    <row r="440" spans="2:22" s="32" customFormat="1" ht="16.5" customHeight="1">
      <c r="B440" s="205">
        <v>438</v>
      </c>
      <c r="C440" s="205">
        <v>8</v>
      </c>
      <c r="D440" s="274">
        <v>1</v>
      </c>
      <c r="E440" s="275">
        <v>8</v>
      </c>
      <c r="F440" s="276">
        <v>19</v>
      </c>
      <c r="G440" s="51" t="s">
        <v>304</v>
      </c>
      <c r="H440" s="79" t="s">
        <v>8</v>
      </c>
      <c r="I440" s="35" t="s">
        <v>516</v>
      </c>
      <c r="J440" s="51" t="s">
        <v>145</v>
      </c>
      <c r="K440" s="52">
        <v>25200</v>
      </c>
      <c r="L440" s="62"/>
      <c r="M440" s="47">
        <v>1200</v>
      </c>
      <c r="N440" s="320"/>
      <c r="O440" s="260"/>
      <c r="V440" s="49"/>
    </row>
    <row r="441" spans="2:22" s="32" customFormat="1" ht="16.5" customHeight="1">
      <c r="B441" s="205">
        <v>439</v>
      </c>
      <c r="C441" s="205">
        <v>9</v>
      </c>
      <c r="D441" s="274">
        <v>1</v>
      </c>
      <c r="E441" s="275">
        <v>9</v>
      </c>
      <c r="F441" s="276">
        <v>14</v>
      </c>
      <c r="G441" s="51" t="s">
        <v>519</v>
      </c>
      <c r="H441" s="79" t="s">
        <v>8</v>
      </c>
      <c r="I441" s="35" t="s">
        <v>516</v>
      </c>
      <c r="J441" s="85" t="s">
        <v>147</v>
      </c>
      <c r="K441" s="86">
        <v>18900</v>
      </c>
      <c r="L441" s="96"/>
      <c r="M441" s="97">
        <v>900</v>
      </c>
      <c r="N441" s="320"/>
      <c r="O441" s="260"/>
      <c r="P441" s="32">
        <v>25200</v>
      </c>
      <c r="Q441" s="32">
        <v>1200</v>
      </c>
      <c r="R441" s="32">
        <v>26400</v>
      </c>
      <c r="V441" s="49"/>
    </row>
    <row r="442" spans="2:22" s="32" customFormat="1" ht="16.5" customHeight="1">
      <c r="B442" s="205">
        <v>440</v>
      </c>
      <c r="C442" s="205">
        <v>10</v>
      </c>
      <c r="D442" s="274">
        <v>1</v>
      </c>
      <c r="E442" s="275">
        <v>10</v>
      </c>
      <c r="F442" s="276">
        <v>17</v>
      </c>
      <c r="G442" s="51" t="s">
        <v>520</v>
      </c>
      <c r="H442" s="79" t="s">
        <v>8</v>
      </c>
      <c r="I442" s="35" t="s">
        <v>537</v>
      </c>
      <c r="J442" s="51" t="s">
        <v>145</v>
      </c>
      <c r="K442" s="52">
        <v>25200</v>
      </c>
      <c r="L442" s="62"/>
      <c r="M442" s="47">
        <v>1200</v>
      </c>
      <c r="N442" s="320"/>
      <c r="O442" s="260"/>
      <c r="P442" s="32">
        <f>P441*39</f>
        <v>982800</v>
      </c>
      <c r="Q442" s="32">
        <f t="shared" ref="Q442:R442" si="75">Q441*39</f>
        <v>46800</v>
      </c>
      <c r="R442" s="32">
        <f t="shared" si="75"/>
        <v>1029600</v>
      </c>
      <c r="V442" s="49"/>
    </row>
    <row r="443" spans="2:22" s="32" customFormat="1" ht="16.5" customHeight="1">
      <c r="B443" s="205">
        <v>441</v>
      </c>
      <c r="C443" s="205">
        <v>11</v>
      </c>
      <c r="D443" s="274">
        <v>1</v>
      </c>
      <c r="E443" s="275">
        <v>11</v>
      </c>
      <c r="F443" s="276">
        <v>5</v>
      </c>
      <c r="G443" s="51" t="s">
        <v>220</v>
      </c>
      <c r="H443" s="79" t="s">
        <v>8</v>
      </c>
      <c r="I443" s="35" t="s">
        <v>516</v>
      </c>
      <c r="J443" s="85" t="s">
        <v>147</v>
      </c>
      <c r="K443" s="86">
        <v>18900</v>
      </c>
      <c r="L443" s="96"/>
      <c r="M443" s="97">
        <v>900</v>
      </c>
      <c r="N443" s="320"/>
      <c r="O443" s="260"/>
      <c r="P443" s="32">
        <v>-126000</v>
      </c>
      <c r="Q443" s="32">
        <v>-6000</v>
      </c>
      <c r="R443" s="32">
        <v>-132000</v>
      </c>
      <c r="V443" s="49"/>
    </row>
    <row r="444" spans="2:22" s="32" customFormat="1" ht="16.5" customHeight="1">
      <c r="B444" s="205">
        <v>442</v>
      </c>
      <c r="C444" s="205">
        <v>12</v>
      </c>
      <c r="D444" s="274">
        <v>1</v>
      </c>
      <c r="E444" s="275">
        <v>11</v>
      </c>
      <c r="F444" s="276">
        <v>7</v>
      </c>
      <c r="G444" s="51" t="s">
        <v>294</v>
      </c>
      <c r="H444" s="79" t="s">
        <v>8</v>
      </c>
      <c r="I444" s="35" t="s">
        <v>516</v>
      </c>
      <c r="J444" s="51" t="s">
        <v>145</v>
      </c>
      <c r="K444" s="52">
        <v>25200</v>
      </c>
      <c r="L444" s="62"/>
      <c r="M444" s="47">
        <v>1200</v>
      </c>
      <c r="N444" s="320"/>
      <c r="O444" s="260"/>
      <c r="P444" s="32">
        <f>SUM(P442:P443)</f>
        <v>856800</v>
      </c>
      <c r="Q444" s="32">
        <f t="shared" ref="Q444:R444" si="76">SUM(Q442:Q443)</f>
        <v>40800</v>
      </c>
      <c r="R444" s="32">
        <f t="shared" si="76"/>
        <v>897600</v>
      </c>
      <c r="V444" s="49"/>
    </row>
    <row r="445" spans="2:22" s="32" customFormat="1" ht="16.5" customHeight="1">
      <c r="B445" s="205">
        <v>443</v>
      </c>
      <c r="C445" s="205">
        <v>13</v>
      </c>
      <c r="D445" s="274">
        <v>1</v>
      </c>
      <c r="E445" s="275">
        <v>12</v>
      </c>
      <c r="F445" s="276">
        <v>14</v>
      </c>
      <c r="G445" s="51" t="s">
        <v>521</v>
      </c>
      <c r="H445" s="79" t="s">
        <v>8</v>
      </c>
      <c r="I445" s="35" t="s">
        <v>516</v>
      </c>
      <c r="J445" s="85" t="s">
        <v>147</v>
      </c>
      <c r="K445" s="86">
        <v>18900</v>
      </c>
      <c r="L445" s="96"/>
      <c r="M445" s="97">
        <v>900</v>
      </c>
      <c r="N445" s="320"/>
      <c r="O445" s="260"/>
      <c r="V445" s="49"/>
    </row>
    <row r="446" spans="2:22" s="32" customFormat="1" ht="16.5" customHeight="1">
      <c r="B446" s="205">
        <v>444</v>
      </c>
      <c r="C446" s="205">
        <v>14</v>
      </c>
      <c r="D446" s="274">
        <v>1</v>
      </c>
      <c r="E446" s="275">
        <v>12</v>
      </c>
      <c r="F446" s="276">
        <v>18</v>
      </c>
      <c r="G446" s="51" t="s">
        <v>307</v>
      </c>
      <c r="H446" s="79" t="s">
        <v>8</v>
      </c>
      <c r="I446" s="35" t="s">
        <v>516</v>
      </c>
      <c r="J446" s="51" t="s">
        <v>145</v>
      </c>
      <c r="K446" s="52">
        <v>25200</v>
      </c>
      <c r="L446" s="62"/>
      <c r="M446" s="47">
        <v>1200</v>
      </c>
      <c r="N446" s="320"/>
      <c r="O446" s="260"/>
      <c r="V446" s="49"/>
    </row>
    <row r="447" spans="2:22" s="32" customFormat="1" ht="16.5" customHeight="1">
      <c r="B447" s="205">
        <v>445</v>
      </c>
      <c r="C447" s="205">
        <v>15</v>
      </c>
      <c r="D447" s="274">
        <v>2</v>
      </c>
      <c r="E447" s="275">
        <v>2</v>
      </c>
      <c r="F447" s="276">
        <v>11</v>
      </c>
      <c r="G447" s="51" t="s">
        <v>309</v>
      </c>
      <c r="H447" s="79" t="s">
        <v>8</v>
      </c>
      <c r="I447" s="35" t="s">
        <v>516</v>
      </c>
      <c r="J447" s="85" t="s">
        <v>147</v>
      </c>
      <c r="K447" s="86">
        <v>18900</v>
      </c>
      <c r="L447" s="96"/>
      <c r="M447" s="97">
        <v>900</v>
      </c>
      <c r="N447" s="320"/>
      <c r="O447" s="260"/>
      <c r="V447" s="49"/>
    </row>
    <row r="448" spans="2:22" s="32" customFormat="1" ht="16.5" customHeight="1">
      <c r="B448" s="205">
        <v>446</v>
      </c>
      <c r="C448" s="205">
        <v>16</v>
      </c>
      <c r="D448" s="274">
        <v>2</v>
      </c>
      <c r="E448" s="275">
        <v>7</v>
      </c>
      <c r="F448" s="276">
        <v>3</v>
      </c>
      <c r="G448" s="51" t="s">
        <v>44</v>
      </c>
      <c r="H448" s="79" t="s">
        <v>8</v>
      </c>
      <c r="I448" s="35" t="s">
        <v>516</v>
      </c>
      <c r="J448" s="51" t="s">
        <v>145</v>
      </c>
      <c r="K448" s="52">
        <v>25200</v>
      </c>
      <c r="L448" s="62"/>
      <c r="M448" s="47">
        <v>1200</v>
      </c>
      <c r="N448" s="320"/>
      <c r="O448" s="260"/>
      <c r="P448" s="32">
        <v>25200</v>
      </c>
      <c r="Q448" s="32">
        <v>1200</v>
      </c>
      <c r="R448" s="32">
        <v>26400</v>
      </c>
      <c r="V448" s="49"/>
    </row>
    <row r="449" spans="2:22" s="32" customFormat="1" ht="16.5" customHeight="1">
      <c r="B449" s="205">
        <v>447</v>
      </c>
      <c r="C449" s="205">
        <v>17</v>
      </c>
      <c r="D449" s="274">
        <v>2</v>
      </c>
      <c r="E449" s="275">
        <v>7</v>
      </c>
      <c r="F449" s="276">
        <v>13</v>
      </c>
      <c r="G449" s="51" t="s">
        <v>282</v>
      </c>
      <c r="H449" s="79" t="s">
        <v>8</v>
      </c>
      <c r="I449" s="35" t="s">
        <v>516</v>
      </c>
      <c r="J449" s="85" t="s">
        <v>147</v>
      </c>
      <c r="K449" s="86">
        <v>18900</v>
      </c>
      <c r="L449" s="96"/>
      <c r="M449" s="97">
        <v>900</v>
      </c>
      <c r="N449" s="320"/>
      <c r="O449" s="260"/>
      <c r="P449" s="32">
        <f>P448*39</f>
        <v>982800</v>
      </c>
      <c r="Q449" s="32">
        <f t="shared" ref="Q449" si="77">Q448*39</f>
        <v>46800</v>
      </c>
      <c r="R449" s="32">
        <f t="shared" ref="R449" si="78">R448*39</f>
        <v>1029600</v>
      </c>
      <c r="V449" s="49"/>
    </row>
    <row r="450" spans="2:22" s="32" customFormat="1" ht="16.5" customHeight="1">
      <c r="B450" s="205">
        <v>448</v>
      </c>
      <c r="C450" s="205">
        <v>18</v>
      </c>
      <c r="D450" s="274">
        <v>2</v>
      </c>
      <c r="E450" s="275">
        <v>9</v>
      </c>
      <c r="F450" s="276">
        <v>12</v>
      </c>
      <c r="G450" s="51" t="s">
        <v>52</v>
      </c>
      <c r="H450" s="79" t="s">
        <v>8</v>
      </c>
      <c r="I450" s="35" t="s">
        <v>516</v>
      </c>
      <c r="J450" s="51" t="s">
        <v>145</v>
      </c>
      <c r="K450" s="52">
        <v>25200</v>
      </c>
      <c r="L450" s="62"/>
      <c r="M450" s="47">
        <v>1200</v>
      </c>
      <c r="N450" s="320"/>
      <c r="O450" s="260"/>
      <c r="V450" s="49"/>
    </row>
    <row r="451" spans="2:22" s="32" customFormat="1" ht="16.5" customHeight="1">
      <c r="B451" s="205">
        <v>449</v>
      </c>
      <c r="C451" s="205">
        <v>19</v>
      </c>
      <c r="D451" s="274">
        <v>2</v>
      </c>
      <c r="E451" s="275">
        <v>9</v>
      </c>
      <c r="F451" s="276">
        <v>15</v>
      </c>
      <c r="G451" s="51" t="s">
        <v>522</v>
      </c>
      <c r="H451" s="79" t="s">
        <v>8</v>
      </c>
      <c r="I451" s="35" t="s">
        <v>516</v>
      </c>
      <c r="J451" s="51" t="s">
        <v>145</v>
      </c>
      <c r="K451" s="52">
        <v>25200</v>
      </c>
      <c r="L451" s="62"/>
      <c r="M451" s="47">
        <v>1200</v>
      </c>
      <c r="N451" s="320"/>
      <c r="O451" s="260"/>
      <c r="V451" s="49"/>
    </row>
    <row r="452" spans="2:22" s="32" customFormat="1" ht="16.5" customHeight="1">
      <c r="B452" s="205">
        <v>450</v>
      </c>
      <c r="C452" s="205">
        <v>20</v>
      </c>
      <c r="D452" s="274">
        <v>3</v>
      </c>
      <c r="E452" s="275">
        <v>4</v>
      </c>
      <c r="F452" s="276">
        <v>24</v>
      </c>
      <c r="G452" s="51" t="s">
        <v>55</v>
      </c>
      <c r="H452" s="79" t="s">
        <v>8</v>
      </c>
      <c r="I452" s="35" t="s">
        <v>523</v>
      </c>
      <c r="J452" s="85" t="s">
        <v>147</v>
      </c>
      <c r="K452" s="86">
        <v>18900</v>
      </c>
      <c r="L452" s="96"/>
      <c r="M452" s="97">
        <v>900</v>
      </c>
      <c r="N452" s="320"/>
      <c r="O452" s="260"/>
      <c r="V452" s="49"/>
    </row>
    <row r="453" spans="2:22" s="32" customFormat="1" ht="16.5" customHeight="1">
      <c r="B453" s="205">
        <v>451</v>
      </c>
      <c r="C453" s="205">
        <v>21</v>
      </c>
      <c r="D453" s="274">
        <v>3</v>
      </c>
      <c r="E453" s="275">
        <v>8</v>
      </c>
      <c r="F453" s="276">
        <v>25</v>
      </c>
      <c r="G453" s="51" t="s">
        <v>369</v>
      </c>
      <c r="H453" s="79" t="s">
        <v>8</v>
      </c>
      <c r="I453" s="35" t="s">
        <v>523</v>
      </c>
      <c r="J453" s="51" t="s">
        <v>145</v>
      </c>
      <c r="K453" s="52">
        <v>25200</v>
      </c>
      <c r="L453" s="62"/>
      <c r="M453" s="47">
        <v>1200</v>
      </c>
      <c r="N453" s="320"/>
      <c r="O453" s="260"/>
      <c r="P453" s="32">
        <v>25200</v>
      </c>
      <c r="Q453" s="32">
        <v>1200</v>
      </c>
      <c r="R453" s="32">
        <v>26400</v>
      </c>
      <c r="V453" s="49"/>
    </row>
    <row r="454" spans="2:22" s="32" customFormat="1" ht="16.5" customHeight="1">
      <c r="B454" s="205">
        <v>452</v>
      </c>
      <c r="C454" s="205">
        <v>22</v>
      </c>
      <c r="D454" s="274">
        <v>3</v>
      </c>
      <c r="E454" s="275">
        <v>9</v>
      </c>
      <c r="F454" s="276">
        <v>15</v>
      </c>
      <c r="G454" s="59" t="s">
        <v>524</v>
      </c>
      <c r="H454" s="213" t="s">
        <v>8</v>
      </c>
      <c r="I454" s="60" t="s">
        <v>523</v>
      </c>
      <c r="J454" s="59" t="s">
        <v>462</v>
      </c>
      <c r="K454" s="52">
        <v>12600</v>
      </c>
      <c r="L454" s="62"/>
      <c r="M454" s="47">
        <v>600</v>
      </c>
      <c r="N454" s="320"/>
      <c r="O454" s="260"/>
      <c r="P454" s="32">
        <f>P453*39</f>
        <v>982800</v>
      </c>
      <c r="Q454" s="32">
        <f t="shared" ref="Q454" si="79">Q453*39</f>
        <v>46800</v>
      </c>
      <c r="R454" s="32">
        <f t="shared" ref="R454" si="80">R453*39</f>
        <v>1029600</v>
      </c>
      <c r="V454" s="49"/>
    </row>
    <row r="455" spans="2:22" s="32" customFormat="1" ht="16.5" customHeight="1">
      <c r="B455" s="205">
        <v>453</v>
      </c>
      <c r="C455" s="205">
        <v>23</v>
      </c>
      <c r="D455" s="274">
        <v>4</v>
      </c>
      <c r="E455" s="275">
        <v>1</v>
      </c>
      <c r="F455" s="276">
        <v>14</v>
      </c>
      <c r="G455" s="51" t="s">
        <v>525</v>
      </c>
      <c r="H455" s="79" t="s">
        <v>8</v>
      </c>
      <c r="I455" s="35" t="s">
        <v>523</v>
      </c>
      <c r="J455" s="85" t="s">
        <v>147</v>
      </c>
      <c r="K455" s="86">
        <v>18900</v>
      </c>
      <c r="L455" s="96"/>
      <c r="M455" s="97">
        <v>900</v>
      </c>
      <c r="N455" s="320"/>
      <c r="O455" s="260"/>
      <c r="V455" s="49"/>
    </row>
    <row r="456" spans="2:22" s="32" customFormat="1" ht="16.5" customHeight="1">
      <c r="B456" s="205">
        <v>454</v>
      </c>
      <c r="C456" s="205">
        <v>24</v>
      </c>
      <c r="D456" s="274">
        <v>4</v>
      </c>
      <c r="E456" s="275">
        <v>2</v>
      </c>
      <c r="F456" s="276">
        <v>24</v>
      </c>
      <c r="G456" s="51" t="s">
        <v>526</v>
      </c>
      <c r="H456" s="79" t="s">
        <v>8</v>
      </c>
      <c r="I456" s="35" t="s">
        <v>523</v>
      </c>
      <c r="J456" s="51" t="s">
        <v>145</v>
      </c>
      <c r="K456" s="52">
        <v>25200</v>
      </c>
      <c r="L456" s="62"/>
      <c r="M456" s="47">
        <v>1200</v>
      </c>
      <c r="N456" s="320"/>
      <c r="O456" s="260"/>
      <c r="T456" s="65">
        <f>SUM(P444,P449,P454)</f>
        <v>2822400</v>
      </c>
      <c r="U456" s="65">
        <f>SUM(Q444,Q449,Q454)</f>
        <v>134400</v>
      </c>
      <c r="V456" s="65">
        <f>SUM(R444,R449,R454)</f>
        <v>2956800</v>
      </c>
    </row>
    <row r="457" spans="2:22" s="32" customFormat="1" ht="16.5" customHeight="1">
      <c r="B457" s="205">
        <v>455</v>
      </c>
      <c r="C457" s="205">
        <v>25</v>
      </c>
      <c r="D457" s="274">
        <v>4</v>
      </c>
      <c r="E457" s="275">
        <v>2</v>
      </c>
      <c r="F457" s="276">
        <v>23</v>
      </c>
      <c r="G457" s="51" t="s">
        <v>527</v>
      </c>
      <c r="H457" s="79" t="s">
        <v>8</v>
      </c>
      <c r="I457" s="35" t="s">
        <v>523</v>
      </c>
      <c r="J457" s="51" t="s">
        <v>145</v>
      </c>
      <c r="K457" s="52">
        <v>25200</v>
      </c>
      <c r="L457" s="62"/>
      <c r="M457" s="47">
        <v>1200</v>
      </c>
      <c r="N457" s="320"/>
      <c r="O457" s="260"/>
      <c r="V457" s="49"/>
    </row>
    <row r="458" spans="2:22" s="32" customFormat="1" ht="16.5" customHeight="1">
      <c r="B458" s="205">
        <v>456</v>
      </c>
      <c r="C458" s="205">
        <v>26</v>
      </c>
      <c r="D458" s="274">
        <v>4</v>
      </c>
      <c r="E458" s="275">
        <v>6</v>
      </c>
      <c r="F458" s="276">
        <v>8</v>
      </c>
      <c r="G458" s="51" t="s">
        <v>528</v>
      </c>
      <c r="H458" s="79" t="s">
        <v>8</v>
      </c>
      <c r="I458" s="35" t="s">
        <v>523</v>
      </c>
      <c r="J458" s="51" t="s">
        <v>145</v>
      </c>
      <c r="K458" s="52">
        <v>25200</v>
      </c>
      <c r="L458" s="62"/>
      <c r="M458" s="47">
        <v>1200</v>
      </c>
      <c r="N458" s="320"/>
      <c r="O458" s="260"/>
      <c r="V458" s="49"/>
    </row>
    <row r="459" spans="2:22" s="32" customFormat="1" ht="16.5" customHeight="1">
      <c r="B459" s="205">
        <v>457</v>
      </c>
      <c r="C459" s="205">
        <v>27</v>
      </c>
      <c r="D459" s="274">
        <v>4</v>
      </c>
      <c r="E459" s="275">
        <v>7</v>
      </c>
      <c r="F459" s="276">
        <v>19</v>
      </c>
      <c r="G459" s="51" t="s">
        <v>529</v>
      </c>
      <c r="H459" s="79" t="s">
        <v>8</v>
      </c>
      <c r="I459" s="35" t="s">
        <v>523</v>
      </c>
      <c r="J459" s="85" t="s">
        <v>147</v>
      </c>
      <c r="K459" s="86">
        <v>18900</v>
      </c>
      <c r="L459" s="96"/>
      <c r="M459" s="97">
        <v>900</v>
      </c>
      <c r="N459" s="320"/>
      <c r="O459" s="260"/>
      <c r="V459" s="49"/>
    </row>
    <row r="460" spans="2:22" s="32" customFormat="1" ht="16.5" customHeight="1">
      <c r="B460" s="205">
        <v>458</v>
      </c>
      <c r="C460" s="205">
        <v>28</v>
      </c>
      <c r="D460" s="274">
        <v>4</v>
      </c>
      <c r="E460" s="275">
        <v>8</v>
      </c>
      <c r="F460" s="276">
        <v>8</v>
      </c>
      <c r="G460" s="51" t="s">
        <v>248</v>
      </c>
      <c r="H460" s="79" t="s">
        <v>8</v>
      </c>
      <c r="I460" s="35" t="s">
        <v>523</v>
      </c>
      <c r="J460" s="85" t="s">
        <v>147</v>
      </c>
      <c r="K460" s="86">
        <v>18900</v>
      </c>
      <c r="L460" s="96"/>
      <c r="M460" s="97">
        <v>900</v>
      </c>
      <c r="N460" s="320"/>
      <c r="O460" s="260"/>
      <c r="V460" s="49"/>
    </row>
    <row r="461" spans="2:22" s="32" customFormat="1" ht="16.5" customHeight="1">
      <c r="B461" s="205">
        <v>459</v>
      </c>
      <c r="C461" s="205">
        <v>29</v>
      </c>
      <c r="D461" s="274">
        <v>5</v>
      </c>
      <c r="E461" s="275">
        <v>2</v>
      </c>
      <c r="F461" s="276">
        <v>1</v>
      </c>
      <c r="G461" s="51" t="s">
        <v>530</v>
      </c>
      <c r="H461" s="79" t="s">
        <v>8</v>
      </c>
      <c r="I461" s="35" t="s">
        <v>523</v>
      </c>
      <c r="J461" s="51" t="s">
        <v>145</v>
      </c>
      <c r="K461" s="52">
        <v>25200</v>
      </c>
      <c r="L461" s="62"/>
      <c r="M461" s="47">
        <v>1200</v>
      </c>
      <c r="N461" s="320"/>
      <c r="O461" s="260"/>
      <c r="V461" s="49"/>
    </row>
    <row r="462" spans="2:22" s="32" customFormat="1" ht="16.5" customHeight="1">
      <c r="B462" s="205">
        <v>460</v>
      </c>
      <c r="C462" s="205">
        <v>30</v>
      </c>
      <c r="D462" s="274">
        <v>5</v>
      </c>
      <c r="E462" s="275">
        <v>2</v>
      </c>
      <c r="F462" s="276">
        <v>16</v>
      </c>
      <c r="G462" s="51" t="s">
        <v>83</v>
      </c>
      <c r="H462" s="79" t="s">
        <v>8</v>
      </c>
      <c r="I462" s="35" t="s">
        <v>523</v>
      </c>
      <c r="J462" s="51" t="s">
        <v>145</v>
      </c>
      <c r="K462" s="52">
        <v>25200</v>
      </c>
      <c r="L462" s="62"/>
      <c r="M462" s="47">
        <v>1200</v>
      </c>
      <c r="N462" s="320"/>
      <c r="O462" s="260"/>
      <c r="V462" s="49"/>
    </row>
    <row r="463" spans="2:22" s="32" customFormat="1" ht="16.5" customHeight="1">
      <c r="B463" s="205">
        <v>461</v>
      </c>
      <c r="C463" s="205">
        <v>31</v>
      </c>
      <c r="D463" s="274">
        <v>5</v>
      </c>
      <c r="E463" s="275">
        <v>3</v>
      </c>
      <c r="F463" s="276">
        <v>5</v>
      </c>
      <c r="G463" s="51" t="s">
        <v>315</v>
      </c>
      <c r="H463" s="79" t="s">
        <v>8</v>
      </c>
      <c r="I463" s="35" t="s">
        <v>523</v>
      </c>
      <c r="J463" s="51" t="s">
        <v>145</v>
      </c>
      <c r="K463" s="52">
        <v>25200</v>
      </c>
      <c r="L463" s="62"/>
      <c r="M463" s="47">
        <v>1200</v>
      </c>
      <c r="N463" s="320"/>
      <c r="O463" s="260"/>
      <c r="V463" s="49"/>
    </row>
    <row r="464" spans="2:22" s="32" customFormat="1" ht="16.5" customHeight="1">
      <c r="B464" s="205">
        <v>462</v>
      </c>
      <c r="C464" s="205">
        <v>32</v>
      </c>
      <c r="D464" s="274">
        <v>5</v>
      </c>
      <c r="E464" s="275">
        <v>5</v>
      </c>
      <c r="F464" s="276">
        <v>22</v>
      </c>
      <c r="G464" s="51" t="s">
        <v>96</v>
      </c>
      <c r="H464" s="79" t="s">
        <v>8</v>
      </c>
      <c r="I464" s="35" t="s">
        <v>523</v>
      </c>
      <c r="J464" s="85" t="s">
        <v>147</v>
      </c>
      <c r="K464" s="86">
        <v>18900</v>
      </c>
      <c r="L464" s="96"/>
      <c r="M464" s="97">
        <v>900</v>
      </c>
      <c r="N464" s="320"/>
      <c r="O464" s="260"/>
      <c r="V464" s="49"/>
    </row>
    <row r="465" spans="2:22" s="32" customFormat="1" ht="16.5" customHeight="1">
      <c r="B465" s="205">
        <v>463</v>
      </c>
      <c r="C465" s="205">
        <v>33</v>
      </c>
      <c r="D465" s="274">
        <v>5</v>
      </c>
      <c r="E465" s="275">
        <v>6</v>
      </c>
      <c r="F465" s="276">
        <v>2</v>
      </c>
      <c r="G465" s="51" t="s">
        <v>330</v>
      </c>
      <c r="H465" s="79" t="s">
        <v>8</v>
      </c>
      <c r="I465" s="35" t="s">
        <v>523</v>
      </c>
      <c r="J465" s="51" t="s">
        <v>145</v>
      </c>
      <c r="K465" s="52">
        <v>25200</v>
      </c>
      <c r="L465" s="62"/>
      <c r="M465" s="47">
        <v>1200</v>
      </c>
      <c r="N465" s="320"/>
      <c r="O465" s="260"/>
      <c r="V465" s="49"/>
    </row>
    <row r="466" spans="2:22" s="32" customFormat="1" ht="16.5" customHeight="1">
      <c r="B466" s="205">
        <v>464</v>
      </c>
      <c r="C466" s="205">
        <v>34</v>
      </c>
      <c r="D466" s="274">
        <v>5</v>
      </c>
      <c r="E466" s="275">
        <v>6</v>
      </c>
      <c r="F466" s="276">
        <v>10</v>
      </c>
      <c r="G466" s="51" t="s">
        <v>139</v>
      </c>
      <c r="H466" s="79" t="s">
        <v>8</v>
      </c>
      <c r="I466" s="35" t="s">
        <v>523</v>
      </c>
      <c r="J466" s="51" t="s">
        <v>145</v>
      </c>
      <c r="K466" s="52">
        <v>25200</v>
      </c>
      <c r="L466" s="62"/>
      <c r="M466" s="47">
        <v>1200</v>
      </c>
      <c r="N466" s="320"/>
      <c r="O466" s="260"/>
      <c r="V466" s="49"/>
    </row>
    <row r="467" spans="2:22" s="32" customFormat="1" ht="16.5" customHeight="1">
      <c r="B467" s="205">
        <v>465</v>
      </c>
      <c r="C467" s="205">
        <v>35</v>
      </c>
      <c r="D467" s="274">
        <v>5</v>
      </c>
      <c r="E467" s="275">
        <v>7</v>
      </c>
      <c r="F467" s="276">
        <v>2</v>
      </c>
      <c r="G467" s="51" t="s">
        <v>420</v>
      </c>
      <c r="H467" s="79" t="s">
        <v>8</v>
      </c>
      <c r="I467" s="35" t="s">
        <v>523</v>
      </c>
      <c r="J467" s="85" t="s">
        <v>147</v>
      </c>
      <c r="K467" s="86">
        <v>18900</v>
      </c>
      <c r="L467" s="96"/>
      <c r="M467" s="97">
        <v>900</v>
      </c>
      <c r="N467" s="320"/>
      <c r="O467" s="260"/>
      <c r="V467" s="49"/>
    </row>
    <row r="468" spans="2:22" s="32" customFormat="1" ht="16.5" customHeight="1">
      <c r="B468" s="205">
        <v>466</v>
      </c>
      <c r="C468" s="205">
        <v>36</v>
      </c>
      <c r="D468" s="274">
        <v>6</v>
      </c>
      <c r="E468" s="275">
        <v>1</v>
      </c>
      <c r="F468" s="276">
        <v>13</v>
      </c>
      <c r="G468" s="51" t="s">
        <v>531</v>
      </c>
      <c r="H468" s="79" t="s">
        <v>8</v>
      </c>
      <c r="I468" s="35" t="s">
        <v>523</v>
      </c>
      <c r="J468" s="51" t="s">
        <v>145</v>
      </c>
      <c r="K468" s="52">
        <v>25200</v>
      </c>
      <c r="L468" s="62"/>
      <c r="M468" s="47">
        <v>1200</v>
      </c>
      <c r="N468" s="320"/>
      <c r="O468" s="260"/>
      <c r="V468" s="49"/>
    </row>
    <row r="469" spans="2:22" s="32" customFormat="1" ht="16.5" customHeight="1">
      <c r="B469" s="205">
        <v>467</v>
      </c>
      <c r="C469" s="205">
        <v>37</v>
      </c>
      <c r="D469" s="274">
        <v>6</v>
      </c>
      <c r="E469" s="275">
        <v>6</v>
      </c>
      <c r="F469" s="276">
        <v>22</v>
      </c>
      <c r="G469" s="51" t="s">
        <v>532</v>
      </c>
      <c r="H469" s="79" t="s">
        <v>8</v>
      </c>
      <c r="I469" s="35" t="s">
        <v>523</v>
      </c>
      <c r="J469" s="85" t="s">
        <v>147</v>
      </c>
      <c r="K469" s="86">
        <v>18900</v>
      </c>
      <c r="L469" s="96"/>
      <c r="M469" s="97">
        <v>900</v>
      </c>
      <c r="N469" s="320"/>
      <c r="O469" s="260"/>
      <c r="V469" s="49"/>
    </row>
    <row r="470" spans="2:22" s="32" customFormat="1" ht="16.5" customHeight="1">
      <c r="B470" s="205">
        <v>468</v>
      </c>
      <c r="C470" s="205">
        <v>38</v>
      </c>
      <c r="D470" s="274">
        <v>6</v>
      </c>
      <c r="E470" s="275">
        <v>7</v>
      </c>
      <c r="F470" s="276">
        <v>1</v>
      </c>
      <c r="G470" s="51" t="s">
        <v>85</v>
      </c>
      <c r="H470" s="79" t="s">
        <v>8</v>
      </c>
      <c r="I470" s="35" t="s">
        <v>523</v>
      </c>
      <c r="J470" s="51" t="s">
        <v>145</v>
      </c>
      <c r="K470" s="52">
        <v>25200</v>
      </c>
      <c r="L470" s="62"/>
      <c r="M470" s="47">
        <v>1200</v>
      </c>
      <c r="N470" s="320"/>
      <c r="O470" s="260"/>
      <c r="V470" s="49"/>
    </row>
    <row r="471" spans="2:22" s="32" customFormat="1" ht="16.5" customHeight="1">
      <c r="B471" s="205">
        <v>469</v>
      </c>
      <c r="C471" s="205">
        <v>39</v>
      </c>
      <c r="D471" s="274">
        <v>6</v>
      </c>
      <c r="E471" s="275">
        <v>7</v>
      </c>
      <c r="F471" s="276">
        <v>12</v>
      </c>
      <c r="G471" s="51" t="s">
        <v>533</v>
      </c>
      <c r="H471" s="79" t="s">
        <v>8</v>
      </c>
      <c r="I471" s="35" t="s">
        <v>523</v>
      </c>
      <c r="J471" s="85" t="s">
        <v>462</v>
      </c>
      <c r="K471" s="86">
        <v>12600</v>
      </c>
      <c r="L471" s="96"/>
      <c r="M471" s="97">
        <v>600</v>
      </c>
      <c r="N471" s="320"/>
      <c r="O471" s="260"/>
      <c r="V471" s="49"/>
    </row>
    <row r="472" spans="2:22" s="32" customFormat="1" ht="16.5" customHeight="1">
      <c r="B472" s="205">
        <v>470</v>
      </c>
      <c r="C472" s="295">
        <v>1</v>
      </c>
      <c r="D472" s="271">
        <v>1</v>
      </c>
      <c r="E472" s="272">
        <v>1</v>
      </c>
      <c r="F472" s="273">
        <v>1</v>
      </c>
      <c r="G472" s="42" t="s">
        <v>117</v>
      </c>
      <c r="H472" s="81" t="s">
        <v>8</v>
      </c>
      <c r="I472" s="74" t="s">
        <v>662</v>
      </c>
      <c r="J472" s="42" t="s">
        <v>145</v>
      </c>
      <c r="K472" s="43">
        <v>25200</v>
      </c>
      <c r="L472" s="63"/>
      <c r="M472" s="44">
        <v>1200</v>
      </c>
      <c r="N472" s="324">
        <f>SUM(K472:L501)</f>
        <v>718200</v>
      </c>
      <c r="O472" s="260"/>
      <c r="V472" s="49"/>
    </row>
    <row r="473" spans="2:22" s="32" customFormat="1" ht="16.5" customHeight="1">
      <c r="B473" s="205">
        <v>471</v>
      </c>
      <c r="C473" s="296">
        <v>2</v>
      </c>
      <c r="D473" s="274">
        <v>1</v>
      </c>
      <c r="E473" s="275">
        <v>1</v>
      </c>
      <c r="F473" s="276">
        <v>20</v>
      </c>
      <c r="G473" s="51" t="s">
        <v>498</v>
      </c>
      <c r="H473" s="79" t="s">
        <v>8</v>
      </c>
      <c r="I473" s="35" t="s">
        <v>840</v>
      </c>
      <c r="J473" s="85" t="s">
        <v>147</v>
      </c>
      <c r="K473" s="86">
        <v>18900</v>
      </c>
      <c r="L473" s="96"/>
      <c r="M473" s="97">
        <v>900</v>
      </c>
      <c r="N473" s="325"/>
      <c r="O473" s="260"/>
      <c r="V473" s="49"/>
    </row>
    <row r="474" spans="2:22" s="32" customFormat="1" ht="16.5" customHeight="1">
      <c r="B474" s="205">
        <v>472</v>
      </c>
      <c r="C474" s="296">
        <v>3</v>
      </c>
      <c r="D474" s="274">
        <v>1</v>
      </c>
      <c r="E474" s="275">
        <v>9</v>
      </c>
      <c r="F474" s="276">
        <v>18</v>
      </c>
      <c r="G474" s="51" t="s">
        <v>240</v>
      </c>
      <c r="H474" s="79" t="s">
        <v>8</v>
      </c>
      <c r="I474" s="35" t="s">
        <v>662</v>
      </c>
      <c r="J474" s="51" t="s">
        <v>145</v>
      </c>
      <c r="K474" s="52">
        <v>25200</v>
      </c>
      <c r="L474" s="62"/>
      <c r="M474" s="47">
        <v>1200</v>
      </c>
      <c r="N474" s="325"/>
      <c r="O474" s="260"/>
      <c r="P474" s="125">
        <f>SUM(K472:L501)</f>
        <v>718200</v>
      </c>
      <c r="V474" s="49"/>
    </row>
    <row r="475" spans="2:22" s="32" customFormat="1" ht="16.5" customHeight="1">
      <c r="B475" s="205">
        <v>473</v>
      </c>
      <c r="C475" s="296">
        <v>4</v>
      </c>
      <c r="D475" s="274">
        <v>1</v>
      </c>
      <c r="E475" s="275">
        <v>9</v>
      </c>
      <c r="F475" s="276">
        <v>19</v>
      </c>
      <c r="G475" s="51" t="s">
        <v>217</v>
      </c>
      <c r="H475" s="79" t="s">
        <v>8</v>
      </c>
      <c r="I475" s="35" t="s">
        <v>662</v>
      </c>
      <c r="J475" s="51" t="s">
        <v>145</v>
      </c>
      <c r="K475" s="52">
        <v>25200</v>
      </c>
      <c r="L475" s="62"/>
      <c r="M475" s="47">
        <v>1200</v>
      </c>
      <c r="N475" s="325"/>
      <c r="O475" s="260"/>
      <c r="P475" s="125">
        <f>SUM(M472:M501)</f>
        <v>34200</v>
      </c>
      <c r="V475" s="49"/>
    </row>
    <row r="476" spans="2:22" s="32" customFormat="1" ht="16.5" customHeight="1">
      <c r="B476" s="205">
        <v>474</v>
      </c>
      <c r="C476" s="296">
        <v>5</v>
      </c>
      <c r="D476" s="274">
        <v>1</v>
      </c>
      <c r="E476" s="275">
        <v>11</v>
      </c>
      <c r="F476" s="276">
        <v>13</v>
      </c>
      <c r="G476" s="51" t="s">
        <v>15</v>
      </c>
      <c r="H476" s="79" t="s">
        <v>8</v>
      </c>
      <c r="I476" s="35" t="s">
        <v>662</v>
      </c>
      <c r="J476" s="51" t="s">
        <v>145</v>
      </c>
      <c r="K476" s="52">
        <v>25200</v>
      </c>
      <c r="L476" s="62"/>
      <c r="M476" s="47">
        <v>1200</v>
      </c>
      <c r="N476" s="325"/>
      <c r="O476" s="260"/>
      <c r="P476" s="125">
        <f>SUM(P474:P475)</f>
        <v>752400</v>
      </c>
      <c r="V476" s="49"/>
    </row>
    <row r="477" spans="2:22" s="32" customFormat="1" ht="16.5" customHeight="1">
      <c r="B477" s="205">
        <v>475</v>
      </c>
      <c r="C477" s="296">
        <v>6</v>
      </c>
      <c r="D477" s="274">
        <v>1</v>
      </c>
      <c r="E477" s="275">
        <v>12</v>
      </c>
      <c r="F477" s="276">
        <v>5</v>
      </c>
      <c r="G477" s="51" t="s">
        <v>263</v>
      </c>
      <c r="H477" s="79" t="s">
        <v>8</v>
      </c>
      <c r="I477" s="35" t="s">
        <v>662</v>
      </c>
      <c r="J477" s="51" t="s">
        <v>145</v>
      </c>
      <c r="K477" s="52">
        <v>25200</v>
      </c>
      <c r="L477" s="62"/>
      <c r="M477" s="47">
        <v>1200</v>
      </c>
      <c r="N477" s="325"/>
      <c r="O477" s="260"/>
      <c r="V477" s="49"/>
    </row>
    <row r="478" spans="2:22" s="32" customFormat="1" ht="16.5" customHeight="1">
      <c r="B478" s="205">
        <v>476</v>
      </c>
      <c r="C478" s="296">
        <v>7</v>
      </c>
      <c r="D478" s="274">
        <v>2</v>
      </c>
      <c r="E478" s="275">
        <v>1</v>
      </c>
      <c r="F478" s="276">
        <v>21</v>
      </c>
      <c r="G478" s="51" t="s">
        <v>37</v>
      </c>
      <c r="H478" s="79" t="s">
        <v>8</v>
      </c>
      <c r="I478" s="35" t="s">
        <v>662</v>
      </c>
      <c r="J478" s="51" t="s">
        <v>145</v>
      </c>
      <c r="K478" s="52">
        <v>25200</v>
      </c>
      <c r="L478" s="62"/>
      <c r="M478" s="47">
        <v>1200</v>
      </c>
      <c r="N478" s="325"/>
      <c r="O478" s="260"/>
      <c r="V478" s="49"/>
    </row>
    <row r="479" spans="2:22" s="32" customFormat="1" ht="16.5" customHeight="1">
      <c r="B479" s="205">
        <v>477</v>
      </c>
      <c r="C479" s="296">
        <v>8</v>
      </c>
      <c r="D479" s="274">
        <v>2</v>
      </c>
      <c r="E479" s="275">
        <v>2</v>
      </c>
      <c r="F479" s="276">
        <v>24</v>
      </c>
      <c r="G479" s="51" t="s">
        <v>16</v>
      </c>
      <c r="H479" s="79" t="s">
        <v>8</v>
      </c>
      <c r="I479" s="35" t="s">
        <v>662</v>
      </c>
      <c r="J479" s="51" t="s">
        <v>145</v>
      </c>
      <c r="K479" s="52">
        <v>25200</v>
      </c>
      <c r="L479" s="62"/>
      <c r="M479" s="47">
        <v>1200</v>
      </c>
      <c r="N479" s="325"/>
      <c r="O479" s="260"/>
      <c r="V479" s="49"/>
    </row>
    <row r="480" spans="2:22" s="32" customFormat="1" ht="16.5" customHeight="1">
      <c r="B480" s="205">
        <v>478</v>
      </c>
      <c r="C480" s="296">
        <v>9</v>
      </c>
      <c r="D480" s="274">
        <v>2</v>
      </c>
      <c r="E480" s="275">
        <v>5</v>
      </c>
      <c r="F480" s="276">
        <v>14</v>
      </c>
      <c r="G480" s="51" t="s">
        <v>57</v>
      </c>
      <c r="H480" s="79" t="s">
        <v>8</v>
      </c>
      <c r="I480" s="35" t="s">
        <v>662</v>
      </c>
      <c r="J480" s="51" t="s">
        <v>145</v>
      </c>
      <c r="K480" s="52">
        <v>25200</v>
      </c>
      <c r="L480" s="62"/>
      <c r="M480" s="47">
        <v>1200</v>
      </c>
      <c r="N480" s="325"/>
      <c r="O480" s="260"/>
      <c r="P480" s="32">
        <v>25200</v>
      </c>
      <c r="Q480" s="32">
        <v>1200</v>
      </c>
      <c r="R480" s="32">
        <v>26400</v>
      </c>
      <c r="V480" s="49"/>
    </row>
    <row r="481" spans="2:22" s="32" customFormat="1" ht="16.5" customHeight="1">
      <c r="B481" s="205">
        <v>479</v>
      </c>
      <c r="C481" s="296">
        <v>10</v>
      </c>
      <c r="D481" s="274">
        <v>2</v>
      </c>
      <c r="E481" s="275">
        <v>8</v>
      </c>
      <c r="F481" s="276">
        <v>8</v>
      </c>
      <c r="G481" s="51" t="s">
        <v>663</v>
      </c>
      <c r="H481" s="79" t="s">
        <v>8</v>
      </c>
      <c r="I481" s="35" t="s">
        <v>662</v>
      </c>
      <c r="J481" s="85" t="s">
        <v>147</v>
      </c>
      <c r="K481" s="86">
        <v>18900</v>
      </c>
      <c r="L481" s="96"/>
      <c r="M481" s="97">
        <v>900</v>
      </c>
      <c r="N481" s="325"/>
      <c r="O481" s="260"/>
      <c r="P481" s="32">
        <f>P480*30</f>
        <v>756000</v>
      </c>
      <c r="Q481" s="32">
        <f t="shared" ref="Q481:R481" si="81">Q480*30</f>
        <v>36000</v>
      </c>
      <c r="R481" s="32">
        <f t="shared" si="81"/>
        <v>792000</v>
      </c>
      <c r="V481" s="49"/>
    </row>
    <row r="482" spans="2:22" s="32" customFormat="1" ht="16.5" customHeight="1">
      <c r="B482" s="205">
        <v>480</v>
      </c>
      <c r="C482" s="296">
        <v>11</v>
      </c>
      <c r="D482" s="274">
        <v>2</v>
      </c>
      <c r="E482" s="275">
        <v>9</v>
      </c>
      <c r="F482" s="276">
        <v>7</v>
      </c>
      <c r="G482" s="51" t="s">
        <v>18</v>
      </c>
      <c r="H482" s="79" t="s">
        <v>8</v>
      </c>
      <c r="I482" s="35" t="s">
        <v>662</v>
      </c>
      <c r="J482" s="51" t="s">
        <v>145</v>
      </c>
      <c r="K482" s="52">
        <v>25200</v>
      </c>
      <c r="L482" s="62"/>
      <c r="M482" s="47">
        <v>1200</v>
      </c>
      <c r="N482" s="325"/>
      <c r="O482" s="260"/>
      <c r="P482" s="32">
        <v>-37800</v>
      </c>
      <c r="Q482" s="32">
        <v>-1800</v>
      </c>
      <c r="R482" s="32">
        <v>-39600</v>
      </c>
      <c r="V482" s="49"/>
    </row>
    <row r="483" spans="2:22" s="32" customFormat="1" ht="16.5" customHeight="1">
      <c r="B483" s="205">
        <v>481</v>
      </c>
      <c r="C483" s="296">
        <v>12</v>
      </c>
      <c r="D483" s="274">
        <v>2</v>
      </c>
      <c r="E483" s="275">
        <v>9</v>
      </c>
      <c r="F483" s="276">
        <v>23</v>
      </c>
      <c r="G483" s="51" t="s">
        <v>242</v>
      </c>
      <c r="H483" s="79" t="s">
        <v>8</v>
      </c>
      <c r="I483" s="35" t="s">
        <v>662</v>
      </c>
      <c r="J483" s="51" t="s">
        <v>145</v>
      </c>
      <c r="K483" s="52">
        <v>25200</v>
      </c>
      <c r="L483" s="62"/>
      <c r="M483" s="47">
        <v>1200</v>
      </c>
      <c r="N483" s="325"/>
      <c r="O483" s="260"/>
      <c r="P483" s="57">
        <f>SUM(P481:P482)</f>
        <v>718200</v>
      </c>
      <c r="Q483" s="57">
        <f t="shared" ref="Q483:R483" si="82">SUM(Q481:Q482)</f>
        <v>34200</v>
      </c>
      <c r="R483" s="57">
        <f t="shared" si="82"/>
        <v>752400</v>
      </c>
      <c r="V483" s="49"/>
    </row>
    <row r="484" spans="2:22" s="32" customFormat="1" ht="16.5" customHeight="1">
      <c r="B484" s="205">
        <v>482</v>
      </c>
      <c r="C484" s="296">
        <v>13</v>
      </c>
      <c r="D484" s="274">
        <v>2</v>
      </c>
      <c r="E484" s="275">
        <v>10</v>
      </c>
      <c r="F484" s="276">
        <v>24</v>
      </c>
      <c r="G484" s="51" t="s">
        <v>58</v>
      </c>
      <c r="H484" s="79" t="s">
        <v>8</v>
      </c>
      <c r="I484" s="35" t="s">
        <v>662</v>
      </c>
      <c r="J484" s="85" t="s">
        <v>147</v>
      </c>
      <c r="K484" s="86">
        <v>18900</v>
      </c>
      <c r="L484" s="96"/>
      <c r="M484" s="97">
        <v>900</v>
      </c>
      <c r="N484" s="325"/>
      <c r="O484" s="260"/>
      <c r="V484" s="49"/>
    </row>
    <row r="485" spans="2:22" s="32" customFormat="1" ht="16.5" customHeight="1">
      <c r="B485" s="205">
        <v>483</v>
      </c>
      <c r="C485" s="296">
        <v>14</v>
      </c>
      <c r="D485" s="274">
        <v>2</v>
      </c>
      <c r="E485" s="275">
        <v>11</v>
      </c>
      <c r="F485" s="276">
        <v>17</v>
      </c>
      <c r="G485" s="51" t="s">
        <v>347</v>
      </c>
      <c r="H485" s="79" t="s">
        <v>8</v>
      </c>
      <c r="I485" s="35" t="s">
        <v>662</v>
      </c>
      <c r="J485" s="51" t="s">
        <v>145</v>
      </c>
      <c r="K485" s="52">
        <v>25200</v>
      </c>
      <c r="L485" s="62"/>
      <c r="M485" s="47">
        <v>1200</v>
      </c>
      <c r="N485" s="325"/>
      <c r="O485" s="260"/>
      <c r="P485" s="32">
        <v>25200</v>
      </c>
      <c r="Q485" s="32">
        <v>1200</v>
      </c>
      <c r="R485" s="32">
        <v>26400</v>
      </c>
      <c r="V485" s="49"/>
    </row>
    <row r="486" spans="2:22" s="32" customFormat="1" ht="16.5" customHeight="1">
      <c r="B486" s="205">
        <v>484</v>
      </c>
      <c r="C486" s="296">
        <v>15</v>
      </c>
      <c r="D486" s="274">
        <v>3</v>
      </c>
      <c r="E486" s="275">
        <v>1</v>
      </c>
      <c r="F486" s="276">
        <v>14</v>
      </c>
      <c r="G486" s="51" t="s">
        <v>664</v>
      </c>
      <c r="H486" s="79" t="s">
        <v>8</v>
      </c>
      <c r="I486" s="35" t="s">
        <v>662</v>
      </c>
      <c r="J486" s="51" t="s">
        <v>145</v>
      </c>
      <c r="K486" s="52">
        <v>25200</v>
      </c>
      <c r="L486" s="62"/>
      <c r="M486" s="47">
        <v>1200</v>
      </c>
      <c r="N486" s="325"/>
      <c r="O486" s="260"/>
      <c r="P486" s="32">
        <f>P485*29</f>
        <v>730800</v>
      </c>
      <c r="Q486" s="32">
        <f t="shared" ref="Q486:R486" si="83">Q485*29</f>
        <v>34800</v>
      </c>
      <c r="R486" s="32">
        <f t="shared" si="83"/>
        <v>765600</v>
      </c>
      <c r="S486" s="32">
        <f t="shared" ref="S486" si="84">S485*30</f>
        <v>0</v>
      </c>
      <c r="V486" s="49"/>
    </row>
    <row r="487" spans="2:22" s="32" customFormat="1" ht="16.5" customHeight="1">
      <c r="B487" s="205">
        <v>485</v>
      </c>
      <c r="C487" s="296">
        <v>16</v>
      </c>
      <c r="D487" s="274">
        <v>3</v>
      </c>
      <c r="E487" s="275">
        <v>3</v>
      </c>
      <c r="F487" s="276">
        <v>5</v>
      </c>
      <c r="G487" s="51" t="s">
        <v>60</v>
      </c>
      <c r="H487" s="79" t="s">
        <v>8</v>
      </c>
      <c r="I487" s="35" t="s">
        <v>662</v>
      </c>
      <c r="J487" s="51" t="s">
        <v>145</v>
      </c>
      <c r="K487" s="52">
        <v>25200</v>
      </c>
      <c r="L487" s="62"/>
      <c r="M487" s="47">
        <v>1200</v>
      </c>
      <c r="N487" s="325"/>
      <c r="O487" s="260"/>
      <c r="V487" s="49"/>
    </row>
    <row r="488" spans="2:22" s="32" customFormat="1" ht="16.5" customHeight="1">
      <c r="B488" s="205">
        <v>486</v>
      </c>
      <c r="C488" s="296">
        <v>17</v>
      </c>
      <c r="D488" s="274">
        <v>3</v>
      </c>
      <c r="E488" s="275">
        <v>3</v>
      </c>
      <c r="F488" s="276">
        <v>10</v>
      </c>
      <c r="G488" s="51" t="s">
        <v>355</v>
      </c>
      <c r="H488" s="79" t="s">
        <v>8</v>
      </c>
      <c r="I488" s="35" t="s">
        <v>662</v>
      </c>
      <c r="J488" s="85" t="s">
        <v>147</v>
      </c>
      <c r="K488" s="86">
        <v>18900</v>
      </c>
      <c r="L488" s="96"/>
      <c r="M488" s="97">
        <v>900</v>
      </c>
      <c r="N488" s="325"/>
      <c r="O488" s="260"/>
      <c r="V488" s="49"/>
    </row>
    <row r="489" spans="2:22" s="32" customFormat="1" ht="16.5" customHeight="1">
      <c r="B489" s="205">
        <v>487</v>
      </c>
      <c r="C489" s="296">
        <v>18</v>
      </c>
      <c r="D489" s="274">
        <v>3</v>
      </c>
      <c r="E489" s="275">
        <v>4</v>
      </c>
      <c r="F489" s="276">
        <v>21</v>
      </c>
      <c r="G489" s="51" t="s">
        <v>475</v>
      </c>
      <c r="H489" s="79" t="s">
        <v>8</v>
      </c>
      <c r="I489" s="35" t="s">
        <v>662</v>
      </c>
      <c r="J489" s="51" t="s">
        <v>145</v>
      </c>
      <c r="K489" s="52">
        <v>25200</v>
      </c>
      <c r="L489" s="62"/>
      <c r="M489" s="47">
        <v>1200</v>
      </c>
      <c r="N489" s="325"/>
      <c r="O489" s="260"/>
      <c r="V489" s="49"/>
    </row>
    <row r="490" spans="2:22" s="32" customFormat="1" ht="16.5" customHeight="1">
      <c r="B490" s="205">
        <v>488</v>
      </c>
      <c r="C490" s="296">
        <v>19</v>
      </c>
      <c r="D490" s="274">
        <v>4</v>
      </c>
      <c r="E490" s="275">
        <v>2</v>
      </c>
      <c r="F490" s="276">
        <v>3</v>
      </c>
      <c r="G490" s="51" t="s">
        <v>322</v>
      </c>
      <c r="H490" s="79" t="s">
        <v>8</v>
      </c>
      <c r="I490" s="35" t="s">
        <v>662</v>
      </c>
      <c r="J490" s="51" t="s">
        <v>145</v>
      </c>
      <c r="K490" s="52">
        <v>25200</v>
      </c>
      <c r="L490" s="62"/>
      <c r="M490" s="47">
        <v>1200</v>
      </c>
      <c r="N490" s="325"/>
      <c r="O490" s="260"/>
      <c r="P490" s="32">
        <v>18900</v>
      </c>
      <c r="Q490" s="32">
        <v>900</v>
      </c>
      <c r="R490" s="32">
        <v>19800</v>
      </c>
      <c r="V490" s="49"/>
    </row>
    <row r="491" spans="2:22" s="32" customFormat="1" ht="16.5" customHeight="1">
      <c r="B491" s="205">
        <v>489</v>
      </c>
      <c r="C491" s="296">
        <v>20</v>
      </c>
      <c r="D491" s="274">
        <v>4</v>
      </c>
      <c r="E491" s="275">
        <v>7</v>
      </c>
      <c r="F491" s="276">
        <v>18</v>
      </c>
      <c r="G491" s="51" t="s">
        <v>247</v>
      </c>
      <c r="H491" s="79" t="s">
        <v>8</v>
      </c>
      <c r="I491" s="35" t="s">
        <v>662</v>
      </c>
      <c r="J491" s="85" t="s">
        <v>147</v>
      </c>
      <c r="K491" s="86">
        <v>18900</v>
      </c>
      <c r="L491" s="96"/>
      <c r="M491" s="97">
        <v>900</v>
      </c>
      <c r="N491" s="325"/>
      <c r="O491" s="260"/>
      <c r="P491" s="32">
        <f>P490*29</f>
        <v>548100</v>
      </c>
      <c r="Q491" s="32">
        <f t="shared" ref="Q491:R491" si="85">Q490*29</f>
        <v>26100</v>
      </c>
      <c r="R491" s="32">
        <f t="shared" si="85"/>
        <v>574200</v>
      </c>
      <c r="S491" s="32">
        <f t="shared" ref="S491" si="86">S490*30</f>
        <v>0</v>
      </c>
      <c r="V491" s="49"/>
    </row>
    <row r="492" spans="2:22" s="32" customFormat="1" ht="16.5" customHeight="1">
      <c r="B492" s="205">
        <v>490</v>
      </c>
      <c r="C492" s="296">
        <v>21</v>
      </c>
      <c r="D492" s="274">
        <v>1</v>
      </c>
      <c r="E492" s="275">
        <v>1</v>
      </c>
      <c r="F492" s="276">
        <v>7</v>
      </c>
      <c r="G492" s="51" t="s">
        <v>266</v>
      </c>
      <c r="H492" s="79" t="s">
        <v>8</v>
      </c>
      <c r="I492" s="35" t="s">
        <v>667</v>
      </c>
      <c r="J492" s="51" t="s">
        <v>145</v>
      </c>
      <c r="K492" s="52">
        <v>25200</v>
      </c>
      <c r="L492" s="62"/>
      <c r="M492" s="47">
        <v>1200</v>
      </c>
      <c r="N492" s="325"/>
      <c r="O492" s="260"/>
      <c r="V492" s="49"/>
    </row>
    <row r="493" spans="2:22" s="32" customFormat="1" ht="16.5" customHeight="1">
      <c r="B493" s="205">
        <v>491</v>
      </c>
      <c r="C493" s="296">
        <v>22</v>
      </c>
      <c r="D493" s="274">
        <v>1</v>
      </c>
      <c r="E493" s="275">
        <v>1</v>
      </c>
      <c r="F493" s="276">
        <v>10</v>
      </c>
      <c r="G493" s="51" t="s">
        <v>250</v>
      </c>
      <c r="H493" s="79" t="s">
        <v>8</v>
      </c>
      <c r="I493" s="35" t="s">
        <v>667</v>
      </c>
      <c r="J493" s="51" t="s">
        <v>145</v>
      </c>
      <c r="K493" s="52">
        <v>25200</v>
      </c>
      <c r="L493" s="62"/>
      <c r="M493" s="47">
        <v>1200</v>
      </c>
      <c r="N493" s="325"/>
      <c r="O493" s="260"/>
      <c r="V493" s="49"/>
    </row>
    <row r="494" spans="2:22" s="32" customFormat="1" ht="16.5" customHeight="1">
      <c r="B494" s="205">
        <v>492</v>
      </c>
      <c r="C494" s="296">
        <v>23</v>
      </c>
      <c r="D494" s="274">
        <v>1</v>
      </c>
      <c r="E494" s="275">
        <v>4</v>
      </c>
      <c r="F494" s="276">
        <v>8</v>
      </c>
      <c r="G494" s="51" t="s">
        <v>665</v>
      </c>
      <c r="H494" s="79" t="s">
        <v>8</v>
      </c>
      <c r="I494" s="35" t="s">
        <v>667</v>
      </c>
      <c r="J494" s="51" t="s">
        <v>145</v>
      </c>
      <c r="K494" s="52">
        <v>25200</v>
      </c>
      <c r="L494" s="62"/>
      <c r="M494" s="47">
        <v>1200</v>
      </c>
      <c r="N494" s="325"/>
      <c r="O494" s="260"/>
      <c r="V494" s="49"/>
    </row>
    <row r="495" spans="2:22" s="32" customFormat="1" ht="16.5" customHeight="1">
      <c r="B495" s="205">
        <v>493</v>
      </c>
      <c r="C495" s="296">
        <v>24</v>
      </c>
      <c r="D495" s="274">
        <v>1</v>
      </c>
      <c r="E495" s="275">
        <v>7</v>
      </c>
      <c r="F495" s="276">
        <v>1</v>
      </c>
      <c r="G495" s="51" t="s">
        <v>539</v>
      </c>
      <c r="H495" s="79" t="s">
        <v>8</v>
      </c>
      <c r="I495" s="35" t="s">
        <v>667</v>
      </c>
      <c r="J495" s="51" t="s">
        <v>145</v>
      </c>
      <c r="K495" s="52">
        <v>25200</v>
      </c>
      <c r="L495" s="62"/>
      <c r="M495" s="47">
        <v>1200</v>
      </c>
      <c r="N495" s="325"/>
      <c r="O495" s="260"/>
      <c r="T495" s="65">
        <f>SUM(P483,P486,P491)</f>
        <v>1997100</v>
      </c>
      <c r="U495" s="65">
        <f>SUM(Q483,Q486,Q491)</f>
        <v>95100</v>
      </c>
      <c r="V495" s="65">
        <f>SUM(R483,R486,R491)</f>
        <v>2092200</v>
      </c>
    </row>
    <row r="496" spans="2:22" s="32" customFormat="1" ht="16.5" customHeight="1">
      <c r="B496" s="205">
        <v>494</v>
      </c>
      <c r="C496" s="296">
        <v>25</v>
      </c>
      <c r="D496" s="274">
        <v>1</v>
      </c>
      <c r="E496" s="275">
        <v>9</v>
      </c>
      <c r="F496" s="276">
        <v>8</v>
      </c>
      <c r="G496" s="51" t="s">
        <v>666</v>
      </c>
      <c r="H496" s="79" t="s">
        <v>8</v>
      </c>
      <c r="I496" s="35" t="s">
        <v>667</v>
      </c>
      <c r="J496" s="85" t="s">
        <v>147</v>
      </c>
      <c r="K496" s="86">
        <v>18900</v>
      </c>
      <c r="L496" s="96"/>
      <c r="M496" s="97">
        <v>900</v>
      </c>
      <c r="N496" s="325"/>
      <c r="O496" s="260"/>
      <c r="V496" s="49"/>
    </row>
    <row r="497" spans="2:22" s="32" customFormat="1" ht="16.5" customHeight="1">
      <c r="B497" s="205">
        <v>495</v>
      </c>
      <c r="C497" s="296">
        <v>26</v>
      </c>
      <c r="D497" s="274">
        <v>1</v>
      </c>
      <c r="E497" s="275">
        <v>11</v>
      </c>
      <c r="F497" s="276">
        <v>14</v>
      </c>
      <c r="G497" s="143" t="s">
        <v>222</v>
      </c>
      <c r="H497" s="120" t="s">
        <v>8</v>
      </c>
      <c r="I497" s="88" t="s">
        <v>667</v>
      </c>
      <c r="J497" s="51" t="s">
        <v>145</v>
      </c>
      <c r="K497" s="52">
        <v>25200</v>
      </c>
      <c r="L497" s="62"/>
      <c r="M497" s="47">
        <v>1200</v>
      </c>
      <c r="N497" s="325"/>
      <c r="O497" s="260"/>
      <c r="V497" s="49"/>
    </row>
    <row r="498" spans="2:22" s="32" customFormat="1" ht="16.5" customHeight="1">
      <c r="B498" s="205">
        <v>496</v>
      </c>
      <c r="C498" s="296">
        <v>27</v>
      </c>
      <c r="D498" s="274">
        <v>1</v>
      </c>
      <c r="E498" s="275">
        <v>12</v>
      </c>
      <c r="F498" s="276">
        <v>17</v>
      </c>
      <c r="G498" s="143" t="s">
        <v>570</v>
      </c>
      <c r="H498" s="120" t="s">
        <v>8</v>
      </c>
      <c r="I498" s="88" t="s">
        <v>667</v>
      </c>
      <c r="J498" s="51" t="s">
        <v>145</v>
      </c>
      <c r="K498" s="52">
        <v>25200</v>
      </c>
      <c r="L498" s="62"/>
      <c r="M498" s="47">
        <v>1200</v>
      </c>
      <c r="N498" s="325"/>
      <c r="O498" s="260"/>
      <c r="V498" s="49"/>
    </row>
    <row r="499" spans="2:22" s="32" customFormat="1" ht="16.5" customHeight="1">
      <c r="B499" s="205">
        <v>497</v>
      </c>
      <c r="C499" s="296">
        <v>28</v>
      </c>
      <c r="D499" s="274">
        <v>2</v>
      </c>
      <c r="E499" s="275">
        <v>3</v>
      </c>
      <c r="F499" s="276">
        <v>14</v>
      </c>
      <c r="G499" s="143" t="s">
        <v>668</v>
      </c>
      <c r="H499" s="120" t="s">
        <v>8</v>
      </c>
      <c r="I499" s="88" t="s">
        <v>667</v>
      </c>
      <c r="J499" s="51" t="s">
        <v>145</v>
      </c>
      <c r="K499" s="52">
        <v>25200</v>
      </c>
      <c r="L499" s="62"/>
      <c r="M499" s="47">
        <v>1200</v>
      </c>
      <c r="N499" s="325"/>
      <c r="O499" s="260"/>
      <c r="V499" s="49"/>
    </row>
    <row r="500" spans="2:22" s="32" customFormat="1" ht="16.5" customHeight="1">
      <c r="B500" s="205">
        <v>498</v>
      </c>
      <c r="C500" s="296">
        <v>29</v>
      </c>
      <c r="D500" s="274">
        <v>3</v>
      </c>
      <c r="E500" s="275">
        <v>1</v>
      </c>
      <c r="F500" s="276">
        <v>12</v>
      </c>
      <c r="G500" s="143" t="s">
        <v>669</v>
      </c>
      <c r="H500" s="120" t="s">
        <v>8</v>
      </c>
      <c r="I500" s="88" t="s">
        <v>667</v>
      </c>
      <c r="J500" s="51" t="s">
        <v>145</v>
      </c>
      <c r="K500" s="52">
        <v>25200</v>
      </c>
      <c r="L500" s="62"/>
      <c r="M500" s="47">
        <v>1200</v>
      </c>
      <c r="N500" s="325"/>
      <c r="O500" s="260"/>
      <c r="V500" s="49"/>
    </row>
    <row r="501" spans="2:22" s="32" customFormat="1" ht="16.5" customHeight="1">
      <c r="B501" s="205">
        <v>499</v>
      </c>
      <c r="C501" s="296">
        <v>30</v>
      </c>
      <c r="D501" s="274">
        <v>4</v>
      </c>
      <c r="E501" s="275">
        <v>1</v>
      </c>
      <c r="F501" s="276">
        <v>4</v>
      </c>
      <c r="G501" s="143" t="s">
        <v>670</v>
      </c>
      <c r="H501" s="120" t="s">
        <v>8</v>
      </c>
      <c r="I501" s="88" t="s">
        <v>667</v>
      </c>
      <c r="J501" s="51" t="s">
        <v>145</v>
      </c>
      <c r="K501" s="52">
        <v>25200</v>
      </c>
      <c r="L501" s="62"/>
      <c r="M501" s="47">
        <v>1200</v>
      </c>
      <c r="N501" s="325"/>
      <c r="O501" s="260"/>
      <c r="V501" s="49"/>
    </row>
    <row r="502" spans="2:22" s="32" customFormat="1" ht="16.5" customHeight="1">
      <c r="B502" s="205">
        <v>500</v>
      </c>
      <c r="C502" s="295">
        <v>1</v>
      </c>
      <c r="D502" s="271">
        <v>1</v>
      </c>
      <c r="E502" s="272">
        <v>3</v>
      </c>
      <c r="F502" s="273">
        <v>15</v>
      </c>
      <c r="G502" s="142" t="s">
        <v>120</v>
      </c>
      <c r="H502" s="119" t="s">
        <v>8</v>
      </c>
      <c r="I502" s="89" t="s">
        <v>671</v>
      </c>
      <c r="J502" s="42" t="s">
        <v>145</v>
      </c>
      <c r="K502" s="43">
        <v>25200</v>
      </c>
      <c r="L502" s="41"/>
      <c r="M502" s="82">
        <v>1200</v>
      </c>
      <c r="N502" s="332">
        <f>SUM(K502:L535)</f>
        <v>819000</v>
      </c>
      <c r="O502" s="260"/>
      <c r="V502" s="49"/>
    </row>
    <row r="503" spans="2:22" s="32" customFormat="1" ht="16.5" customHeight="1">
      <c r="B503" s="205">
        <v>501</v>
      </c>
      <c r="C503" s="296">
        <v>2</v>
      </c>
      <c r="D503" s="274">
        <v>1</v>
      </c>
      <c r="E503" s="275">
        <v>4</v>
      </c>
      <c r="F503" s="276">
        <v>13</v>
      </c>
      <c r="G503" s="143" t="s">
        <v>121</v>
      </c>
      <c r="H503" s="120" t="s">
        <v>8</v>
      </c>
      <c r="I503" s="88" t="s">
        <v>671</v>
      </c>
      <c r="J503" s="51" t="s">
        <v>145</v>
      </c>
      <c r="K503" s="52">
        <v>25200</v>
      </c>
      <c r="L503" s="46"/>
      <c r="M503" s="53">
        <v>1200</v>
      </c>
      <c r="N503" s="333"/>
      <c r="O503" s="260"/>
      <c r="V503" s="49"/>
    </row>
    <row r="504" spans="2:22" s="32" customFormat="1" ht="16.5" customHeight="1">
      <c r="B504" s="205">
        <v>502</v>
      </c>
      <c r="C504" s="296">
        <v>3</v>
      </c>
      <c r="D504" s="274">
        <v>1</v>
      </c>
      <c r="E504" s="275">
        <v>4</v>
      </c>
      <c r="F504" s="276">
        <v>21</v>
      </c>
      <c r="G504" s="51" t="s">
        <v>382</v>
      </c>
      <c r="H504" s="79" t="s">
        <v>8</v>
      </c>
      <c r="I504" s="35" t="s">
        <v>671</v>
      </c>
      <c r="J504" s="85" t="s">
        <v>147</v>
      </c>
      <c r="K504" s="86">
        <v>18900</v>
      </c>
      <c r="L504" s="198"/>
      <c r="M504" s="87">
        <v>900</v>
      </c>
      <c r="N504" s="333"/>
      <c r="O504" s="260"/>
      <c r="P504" s="125">
        <f>SUM(K502:L535)</f>
        <v>819000</v>
      </c>
      <c r="V504" s="49"/>
    </row>
    <row r="505" spans="2:22" s="32" customFormat="1" ht="16.5" customHeight="1">
      <c r="B505" s="205">
        <v>503</v>
      </c>
      <c r="C505" s="296">
        <v>4</v>
      </c>
      <c r="D505" s="274">
        <v>1</v>
      </c>
      <c r="E505" s="275">
        <v>5</v>
      </c>
      <c r="F505" s="276">
        <v>5</v>
      </c>
      <c r="G505" s="51" t="s">
        <v>182</v>
      </c>
      <c r="H505" s="79" t="s">
        <v>8</v>
      </c>
      <c r="I505" s="35" t="s">
        <v>671</v>
      </c>
      <c r="J505" s="51" t="s">
        <v>145</v>
      </c>
      <c r="K505" s="52">
        <v>25200</v>
      </c>
      <c r="L505" s="46"/>
      <c r="M505" s="53">
        <v>1200</v>
      </c>
      <c r="N505" s="333"/>
      <c r="O505" s="260"/>
      <c r="P505" s="125">
        <f>SUM(M502:M535)</f>
        <v>39000</v>
      </c>
      <c r="V505" s="49"/>
    </row>
    <row r="506" spans="2:22" s="32" customFormat="1" ht="16.5" customHeight="1">
      <c r="B506" s="205">
        <v>504</v>
      </c>
      <c r="C506" s="296">
        <v>5</v>
      </c>
      <c r="D506" s="274">
        <v>1</v>
      </c>
      <c r="E506" s="275">
        <v>5</v>
      </c>
      <c r="F506" s="276">
        <v>17</v>
      </c>
      <c r="G506" s="51" t="s">
        <v>257</v>
      </c>
      <c r="H506" s="79" t="s">
        <v>8</v>
      </c>
      <c r="I506" s="35" t="s">
        <v>671</v>
      </c>
      <c r="J506" s="51" t="s">
        <v>145</v>
      </c>
      <c r="K506" s="52">
        <v>25200</v>
      </c>
      <c r="L506" s="46"/>
      <c r="M506" s="53">
        <v>1200</v>
      </c>
      <c r="N506" s="333"/>
      <c r="O506" s="260"/>
      <c r="P506" s="125">
        <f>SUM(P504:P505)</f>
        <v>858000</v>
      </c>
      <c r="V506" s="49"/>
    </row>
    <row r="507" spans="2:22" s="32" customFormat="1" ht="16.5" customHeight="1">
      <c r="B507" s="205">
        <v>505</v>
      </c>
      <c r="C507" s="296">
        <v>6</v>
      </c>
      <c r="D507" s="274">
        <v>1</v>
      </c>
      <c r="E507" s="275">
        <v>5</v>
      </c>
      <c r="F507" s="276">
        <v>18</v>
      </c>
      <c r="G507" s="51" t="s">
        <v>285</v>
      </c>
      <c r="H507" s="79" t="s">
        <v>8</v>
      </c>
      <c r="I507" s="35" t="s">
        <v>671</v>
      </c>
      <c r="J507" s="51" t="s">
        <v>145</v>
      </c>
      <c r="K507" s="52">
        <v>25200</v>
      </c>
      <c r="L507" s="46"/>
      <c r="M507" s="53">
        <v>1200</v>
      </c>
      <c r="N507" s="333"/>
      <c r="O507" s="260"/>
      <c r="V507" s="49"/>
    </row>
    <row r="508" spans="2:22" s="32" customFormat="1" ht="16.5" customHeight="1">
      <c r="B508" s="205">
        <v>506</v>
      </c>
      <c r="C508" s="296">
        <v>7</v>
      </c>
      <c r="D508" s="274">
        <v>1</v>
      </c>
      <c r="E508" s="275">
        <v>7</v>
      </c>
      <c r="F508" s="276">
        <v>4</v>
      </c>
      <c r="G508" s="51" t="s">
        <v>259</v>
      </c>
      <c r="H508" s="79" t="s">
        <v>8</v>
      </c>
      <c r="I508" s="35" t="s">
        <v>671</v>
      </c>
      <c r="J508" s="51" t="s">
        <v>145</v>
      </c>
      <c r="K508" s="52">
        <v>25200</v>
      </c>
      <c r="L508" s="46"/>
      <c r="M508" s="53">
        <v>1200</v>
      </c>
      <c r="N508" s="333"/>
      <c r="O508" s="260"/>
      <c r="V508" s="49"/>
    </row>
    <row r="509" spans="2:22" s="32" customFormat="1" ht="16.5" customHeight="1">
      <c r="B509" s="205">
        <v>507</v>
      </c>
      <c r="C509" s="296">
        <v>8</v>
      </c>
      <c r="D509" s="274">
        <v>1</v>
      </c>
      <c r="E509" s="275">
        <v>7</v>
      </c>
      <c r="F509" s="276">
        <v>5</v>
      </c>
      <c r="G509" s="51" t="s">
        <v>184</v>
      </c>
      <c r="H509" s="79" t="s">
        <v>8</v>
      </c>
      <c r="I509" s="35" t="s">
        <v>671</v>
      </c>
      <c r="J509" s="51" t="s">
        <v>145</v>
      </c>
      <c r="K509" s="52">
        <v>25200</v>
      </c>
      <c r="L509" s="46"/>
      <c r="M509" s="53">
        <v>1200</v>
      </c>
      <c r="N509" s="333"/>
      <c r="O509" s="260"/>
      <c r="V509" s="49"/>
    </row>
    <row r="510" spans="2:22" s="32" customFormat="1" ht="16.5" customHeight="1">
      <c r="B510" s="205">
        <v>508</v>
      </c>
      <c r="C510" s="296">
        <v>9</v>
      </c>
      <c r="D510" s="274">
        <v>1</v>
      </c>
      <c r="E510" s="275">
        <v>7</v>
      </c>
      <c r="F510" s="276">
        <v>11</v>
      </c>
      <c r="G510" s="51" t="s">
        <v>165</v>
      </c>
      <c r="H510" s="79" t="s">
        <v>8</v>
      </c>
      <c r="I510" s="35" t="s">
        <v>841</v>
      </c>
      <c r="J510" s="85" t="s">
        <v>147</v>
      </c>
      <c r="K510" s="86">
        <v>18900</v>
      </c>
      <c r="L510" s="198"/>
      <c r="M510" s="87">
        <v>900</v>
      </c>
      <c r="N510" s="333"/>
      <c r="O510" s="260"/>
      <c r="P510" s="32">
        <v>25200</v>
      </c>
      <c r="Q510" s="32">
        <v>1200</v>
      </c>
      <c r="R510" s="32">
        <v>26400</v>
      </c>
      <c r="V510" s="49"/>
    </row>
    <row r="511" spans="2:22" s="155" customFormat="1" ht="16.5" customHeight="1">
      <c r="B511" s="205">
        <v>509</v>
      </c>
      <c r="C511" s="296">
        <v>10</v>
      </c>
      <c r="D511" s="274">
        <v>1</v>
      </c>
      <c r="E511" s="275">
        <v>8</v>
      </c>
      <c r="F511" s="276">
        <v>10</v>
      </c>
      <c r="G511" s="51" t="s">
        <v>197</v>
      </c>
      <c r="H511" s="79" t="s">
        <v>8</v>
      </c>
      <c r="I511" s="35" t="s">
        <v>671</v>
      </c>
      <c r="J511" s="51" t="s">
        <v>145</v>
      </c>
      <c r="K511" s="52">
        <v>25200</v>
      </c>
      <c r="L511" s="46"/>
      <c r="M511" s="53">
        <v>1200</v>
      </c>
      <c r="N511" s="333"/>
      <c r="O511" s="260"/>
      <c r="P511" s="32">
        <f>P510*34</f>
        <v>856800</v>
      </c>
      <c r="Q511" s="32">
        <f t="shared" ref="Q511:R511" si="87">Q510*34</f>
        <v>40800</v>
      </c>
      <c r="R511" s="32">
        <f t="shared" si="87"/>
        <v>897600</v>
      </c>
      <c r="S511" s="32">
        <f t="shared" ref="S511" si="88">SUM(S509:S510)</f>
        <v>0</v>
      </c>
    </row>
    <row r="512" spans="2:22" s="155" customFormat="1" ht="16.5" customHeight="1">
      <c r="B512" s="205">
        <v>510</v>
      </c>
      <c r="C512" s="296">
        <v>11</v>
      </c>
      <c r="D512" s="274">
        <v>1</v>
      </c>
      <c r="E512" s="275">
        <v>8</v>
      </c>
      <c r="F512" s="276">
        <v>12</v>
      </c>
      <c r="G512" s="51" t="s">
        <v>185</v>
      </c>
      <c r="H512" s="79" t="s">
        <v>8</v>
      </c>
      <c r="I512" s="35" t="s">
        <v>671</v>
      </c>
      <c r="J512" s="51" t="s">
        <v>145</v>
      </c>
      <c r="K512" s="52">
        <v>25200</v>
      </c>
      <c r="L512" s="46"/>
      <c r="M512" s="53">
        <v>1200</v>
      </c>
      <c r="N512" s="333"/>
      <c r="O512" s="260"/>
      <c r="P512" s="32">
        <v>-37800</v>
      </c>
      <c r="Q512" s="32">
        <v>-1800</v>
      </c>
      <c r="R512" s="32">
        <v>-39600</v>
      </c>
    </row>
    <row r="513" spans="2:22" s="155" customFormat="1" ht="16.5" customHeight="1">
      <c r="B513" s="205">
        <v>511</v>
      </c>
      <c r="C513" s="296">
        <v>12</v>
      </c>
      <c r="D513" s="274">
        <v>1</v>
      </c>
      <c r="E513" s="275">
        <v>9</v>
      </c>
      <c r="F513" s="276">
        <v>9</v>
      </c>
      <c r="G513" s="51" t="s">
        <v>238</v>
      </c>
      <c r="H513" s="79" t="s">
        <v>8</v>
      </c>
      <c r="I513" s="35" t="s">
        <v>671</v>
      </c>
      <c r="J513" s="51" t="s">
        <v>145</v>
      </c>
      <c r="K513" s="52">
        <v>25200</v>
      </c>
      <c r="L513" s="46"/>
      <c r="M513" s="53">
        <v>1200</v>
      </c>
      <c r="N513" s="333"/>
      <c r="O513" s="260"/>
      <c r="P513" s="32">
        <f>SUM(P511:P512)</f>
        <v>819000</v>
      </c>
      <c r="Q513" s="32">
        <f>SUM(Q511:Q512)</f>
        <v>39000</v>
      </c>
      <c r="R513" s="32">
        <f>SUM(R511:R512)</f>
        <v>858000</v>
      </c>
    </row>
    <row r="514" spans="2:22" s="155" customFormat="1" ht="16.5" customHeight="1">
      <c r="B514" s="205">
        <v>512</v>
      </c>
      <c r="C514" s="296">
        <v>13</v>
      </c>
      <c r="D514" s="274">
        <v>1</v>
      </c>
      <c r="E514" s="275">
        <v>11</v>
      </c>
      <c r="F514" s="276">
        <v>5</v>
      </c>
      <c r="G514" s="51" t="s">
        <v>220</v>
      </c>
      <c r="H514" s="79" t="s">
        <v>8</v>
      </c>
      <c r="I514" s="35" t="s">
        <v>671</v>
      </c>
      <c r="J514" s="85" t="s">
        <v>147</v>
      </c>
      <c r="K514" s="86">
        <v>18900</v>
      </c>
      <c r="L514" s="198"/>
      <c r="M514" s="87">
        <v>900</v>
      </c>
      <c r="N514" s="333"/>
      <c r="O514" s="260"/>
      <c r="P514" s="32"/>
      <c r="Q514" s="32"/>
      <c r="R514" s="32"/>
      <c r="S514" s="32">
        <f t="shared" ref="S514" si="89">S513*33</f>
        <v>0</v>
      </c>
    </row>
    <row r="515" spans="2:22" s="155" customFormat="1" ht="16.5" customHeight="1">
      <c r="B515" s="205">
        <v>513</v>
      </c>
      <c r="C515" s="296">
        <v>14</v>
      </c>
      <c r="D515" s="274">
        <v>1</v>
      </c>
      <c r="E515" s="275">
        <v>11</v>
      </c>
      <c r="F515" s="276">
        <v>11</v>
      </c>
      <c r="G515" s="51" t="s">
        <v>251</v>
      </c>
      <c r="H515" s="79" t="s">
        <v>8</v>
      </c>
      <c r="I515" s="35" t="s">
        <v>671</v>
      </c>
      <c r="J515" s="51" t="s">
        <v>145</v>
      </c>
      <c r="K515" s="52">
        <v>25200</v>
      </c>
      <c r="L515" s="46"/>
      <c r="M515" s="53">
        <v>1200</v>
      </c>
      <c r="N515" s="333"/>
      <c r="O515" s="260"/>
      <c r="P515" s="32">
        <v>25200</v>
      </c>
      <c r="Q515" s="32">
        <v>1200</v>
      </c>
      <c r="R515" s="32">
        <v>26400</v>
      </c>
    </row>
    <row r="516" spans="2:22" s="155" customFormat="1" ht="16.5" customHeight="1">
      <c r="B516" s="205">
        <v>514</v>
      </c>
      <c r="C516" s="296">
        <v>15</v>
      </c>
      <c r="D516" s="283">
        <v>2</v>
      </c>
      <c r="E516" s="284">
        <v>4</v>
      </c>
      <c r="F516" s="285">
        <v>17</v>
      </c>
      <c r="G516" s="77" t="s">
        <v>450</v>
      </c>
      <c r="H516" s="211" t="s">
        <v>11</v>
      </c>
      <c r="I516" s="75" t="s">
        <v>671</v>
      </c>
      <c r="J516" s="51" t="s">
        <v>145</v>
      </c>
      <c r="L516" s="258">
        <v>25200</v>
      </c>
      <c r="M516" s="87">
        <v>1200</v>
      </c>
      <c r="N516" s="333"/>
      <c r="O516" s="260" t="s">
        <v>875</v>
      </c>
      <c r="P516" s="32">
        <f>P515*33</f>
        <v>831600</v>
      </c>
      <c r="Q516" s="32">
        <f>Q515*33</f>
        <v>39600</v>
      </c>
      <c r="R516" s="32">
        <f>R515*33</f>
        <v>871200</v>
      </c>
    </row>
    <row r="517" spans="2:22" s="155" customFormat="1" ht="16.5" customHeight="1">
      <c r="B517" s="205">
        <v>515</v>
      </c>
      <c r="C517" s="296">
        <v>16</v>
      </c>
      <c r="D517" s="274">
        <v>2</v>
      </c>
      <c r="E517" s="275">
        <v>4</v>
      </c>
      <c r="F517" s="276">
        <v>21</v>
      </c>
      <c r="G517" s="51" t="s">
        <v>265</v>
      </c>
      <c r="H517" s="79" t="s">
        <v>8</v>
      </c>
      <c r="I517" s="35" t="s">
        <v>671</v>
      </c>
      <c r="J517" s="51" t="s">
        <v>145</v>
      </c>
      <c r="K517" s="52">
        <v>25200</v>
      </c>
      <c r="L517" s="46"/>
      <c r="M517" s="53">
        <v>1200</v>
      </c>
      <c r="N517" s="333"/>
      <c r="O517" s="260"/>
      <c r="P517" s="32"/>
      <c r="Q517" s="32"/>
      <c r="R517" s="32"/>
    </row>
    <row r="518" spans="2:22" s="155" customFormat="1" ht="16.5" customHeight="1">
      <c r="B518" s="205">
        <v>516</v>
      </c>
      <c r="C518" s="296">
        <v>17</v>
      </c>
      <c r="D518" s="274">
        <v>2</v>
      </c>
      <c r="E518" s="275">
        <v>6</v>
      </c>
      <c r="F518" s="276">
        <v>18</v>
      </c>
      <c r="G518" s="51" t="s">
        <v>105</v>
      </c>
      <c r="H518" s="79" t="s">
        <v>8</v>
      </c>
      <c r="I518" s="35" t="s">
        <v>671</v>
      </c>
      <c r="J518" s="51" t="s">
        <v>145</v>
      </c>
      <c r="K518" s="52">
        <v>25200</v>
      </c>
      <c r="L518" s="46"/>
      <c r="M518" s="53">
        <v>1200</v>
      </c>
      <c r="N518" s="333"/>
      <c r="O518" s="260"/>
      <c r="P518" s="32"/>
      <c r="Q518" s="32"/>
      <c r="R518" s="32"/>
    </row>
    <row r="519" spans="2:22" s="155" customFormat="1" ht="16.5" customHeight="1">
      <c r="B519" s="205">
        <v>517</v>
      </c>
      <c r="C519" s="296">
        <v>18</v>
      </c>
      <c r="D519" s="274">
        <v>2</v>
      </c>
      <c r="E519" s="275">
        <v>7</v>
      </c>
      <c r="F519" s="276">
        <v>14</v>
      </c>
      <c r="G519" s="51" t="s">
        <v>672</v>
      </c>
      <c r="H519" s="79" t="s">
        <v>8</v>
      </c>
      <c r="I519" s="35" t="s">
        <v>671</v>
      </c>
      <c r="J519" s="51" t="s">
        <v>145</v>
      </c>
      <c r="K519" s="52">
        <v>25200</v>
      </c>
      <c r="L519" s="46"/>
      <c r="M519" s="53">
        <v>1200</v>
      </c>
      <c r="N519" s="333"/>
      <c r="O519" s="260"/>
      <c r="P519" s="32"/>
      <c r="Q519" s="32"/>
      <c r="R519" s="32"/>
      <c r="S519" s="32">
        <f t="shared" ref="S519" si="90">S518*33</f>
        <v>0</v>
      </c>
    </row>
    <row r="520" spans="2:22" s="155" customFormat="1" ht="16.5" customHeight="1">
      <c r="B520" s="205">
        <v>518</v>
      </c>
      <c r="C520" s="296">
        <v>19</v>
      </c>
      <c r="D520" s="274">
        <v>2</v>
      </c>
      <c r="E520" s="275">
        <v>9</v>
      </c>
      <c r="F520" s="276">
        <v>6</v>
      </c>
      <c r="G520" s="51" t="s">
        <v>673</v>
      </c>
      <c r="H520" s="79" t="s">
        <v>8</v>
      </c>
      <c r="I520" s="35" t="s">
        <v>671</v>
      </c>
      <c r="J520" s="51" t="s">
        <v>145</v>
      </c>
      <c r="K520" s="52">
        <v>25200</v>
      </c>
      <c r="L520" s="46"/>
      <c r="M520" s="53">
        <v>1200</v>
      </c>
      <c r="N520" s="333"/>
      <c r="O520" s="260"/>
      <c r="P520" s="32">
        <v>18900</v>
      </c>
      <c r="Q520" s="32">
        <v>900</v>
      </c>
      <c r="R520" s="32">
        <v>19800</v>
      </c>
    </row>
    <row r="521" spans="2:22" s="155" customFormat="1" ht="16.5" customHeight="1">
      <c r="B521" s="205">
        <v>519</v>
      </c>
      <c r="C521" s="296">
        <v>20</v>
      </c>
      <c r="D521" s="274">
        <v>2</v>
      </c>
      <c r="E521" s="275">
        <v>11</v>
      </c>
      <c r="F521" s="276">
        <v>16</v>
      </c>
      <c r="G521" s="51" t="s">
        <v>77</v>
      </c>
      <c r="H521" s="79" t="s">
        <v>8</v>
      </c>
      <c r="I521" s="35" t="s">
        <v>671</v>
      </c>
      <c r="J521" s="85" t="s">
        <v>147</v>
      </c>
      <c r="K521" s="86">
        <v>18900</v>
      </c>
      <c r="L521" s="198"/>
      <c r="M521" s="87">
        <v>900</v>
      </c>
      <c r="N521" s="333"/>
      <c r="O521" s="260"/>
      <c r="P521" s="32">
        <f>P520*33</f>
        <v>623700</v>
      </c>
      <c r="Q521" s="32">
        <f t="shared" ref="Q521" si="91">Q520*33</f>
        <v>29700</v>
      </c>
      <c r="R521" s="32">
        <f t="shared" ref="R521" si="92">R520*33</f>
        <v>653400</v>
      </c>
    </row>
    <row r="522" spans="2:22" s="155" customFormat="1" ht="16.5" customHeight="1">
      <c r="B522" s="205">
        <v>520</v>
      </c>
      <c r="C522" s="296">
        <v>21</v>
      </c>
      <c r="D522" s="274">
        <v>3</v>
      </c>
      <c r="E522" s="275">
        <v>1</v>
      </c>
      <c r="F522" s="276">
        <v>24</v>
      </c>
      <c r="G522" s="51" t="s">
        <v>54</v>
      </c>
      <c r="H522" s="79" t="s">
        <v>8</v>
      </c>
      <c r="I522" s="35" t="s">
        <v>674</v>
      </c>
      <c r="J522" s="51" t="s">
        <v>145</v>
      </c>
      <c r="K522" s="52">
        <v>25200</v>
      </c>
      <c r="L522" s="46"/>
      <c r="M522" s="53">
        <v>1200</v>
      </c>
      <c r="N522" s="333"/>
      <c r="O522" s="260"/>
      <c r="P522" s="32"/>
      <c r="Q522" s="32"/>
      <c r="R522" s="32"/>
    </row>
    <row r="523" spans="2:22" s="155" customFormat="1" ht="16.5" customHeight="1">
      <c r="B523" s="205">
        <v>521</v>
      </c>
      <c r="C523" s="296">
        <v>22</v>
      </c>
      <c r="D523" s="274">
        <v>3</v>
      </c>
      <c r="E523" s="275">
        <v>3</v>
      </c>
      <c r="F523" s="276">
        <v>13</v>
      </c>
      <c r="G523" s="51" t="s">
        <v>198</v>
      </c>
      <c r="H523" s="79" t="s">
        <v>8</v>
      </c>
      <c r="I523" s="35" t="s">
        <v>674</v>
      </c>
      <c r="J523" s="51" t="s">
        <v>145</v>
      </c>
      <c r="K523" s="52">
        <v>25200</v>
      </c>
      <c r="L523" s="46"/>
      <c r="M523" s="53">
        <v>1200</v>
      </c>
      <c r="N523" s="333"/>
      <c r="O523" s="260"/>
    </row>
    <row r="524" spans="2:22" s="155" customFormat="1" ht="16.5" customHeight="1">
      <c r="B524" s="205">
        <v>522</v>
      </c>
      <c r="C524" s="296">
        <v>23</v>
      </c>
      <c r="D524" s="274">
        <v>3</v>
      </c>
      <c r="E524" s="275">
        <v>4</v>
      </c>
      <c r="F524" s="276">
        <v>4</v>
      </c>
      <c r="G524" s="51" t="s">
        <v>229</v>
      </c>
      <c r="H524" s="79" t="s">
        <v>8</v>
      </c>
      <c r="I524" s="35" t="s">
        <v>674</v>
      </c>
      <c r="J524" s="51" t="s">
        <v>145</v>
      </c>
      <c r="K524" s="52">
        <v>25200</v>
      </c>
      <c r="L524" s="46"/>
      <c r="M524" s="53">
        <v>1200</v>
      </c>
      <c r="N524" s="333"/>
      <c r="O524" s="260"/>
      <c r="T524" s="237">
        <f>SUM(P513,P516,P521)</f>
        <v>2274300</v>
      </c>
      <c r="U524" s="237">
        <f>SUM(Q513,Q516,Q521)</f>
        <v>108300</v>
      </c>
      <c r="V524" s="237">
        <f>SUM(R513,R516,R521)</f>
        <v>2382600</v>
      </c>
    </row>
    <row r="525" spans="2:22" s="155" customFormat="1" ht="16.5" customHeight="1">
      <c r="B525" s="205">
        <v>523</v>
      </c>
      <c r="C525" s="296">
        <v>24</v>
      </c>
      <c r="D525" s="274">
        <v>3</v>
      </c>
      <c r="E525" s="275">
        <v>6</v>
      </c>
      <c r="F525" s="276">
        <v>12</v>
      </c>
      <c r="G525" s="51" t="s">
        <v>486</v>
      </c>
      <c r="H525" s="79" t="s">
        <v>8</v>
      </c>
      <c r="I525" s="35" t="s">
        <v>674</v>
      </c>
      <c r="J525" s="51" t="s">
        <v>145</v>
      </c>
      <c r="K525" s="52">
        <v>25200</v>
      </c>
      <c r="L525" s="46"/>
      <c r="M525" s="53">
        <v>1200</v>
      </c>
      <c r="N525" s="333"/>
      <c r="O525" s="260"/>
    </row>
    <row r="526" spans="2:22" s="155" customFormat="1" ht="16.5" customHeight="1">
      <c r="B526" s="205">
        <v>524</v>
      </c>
      <c r="C526" s="296">
        <v>25</v>
      </c>
      <c r="D526" s="274">
        <v>3</v>
      </c>
      <c r="E526" s="275">
        <v>7</v>
      </c>
      <c r="F526" s="276">
        <v>8</v>
      </c>
      <c r="G526" s="51" t="s">
        <v>16</v>
      </c>
      <c r="H526" s="79" t="s">
        <v>8</v>
      </c>
      <c r="I526" s="35" t="s">
        <v>674</v>
      </c>
      <c r="J526" s="51" t="s">
        <v>145</v>
      </c>
      <c r="K526" s="52">
        <v>25200</v>
      </c>
      <c r="L526" s="46"/>
      <c r="M526" s="53">
        <v>1200</v>
      </c>
      <c r="N526" s="333"/>
      <c r="O526" s="260"/>
    </row>
    <row r="527" spans="2:22" s="155" customFormat="1" ht="16.5" customHeight="1">
      <c r="B527" s="205">
        <v>525</v>
      </c>
      <c r="C527" s="296">
        <v>26</v>
      </c>
      <c r="D527" s="274">
        <v>3</v>
      </c>
      <c r="E527" s="275">
        <v>8</v>
      </c>
      <c r="F527" s="276">
        <v>8</v>
      </c>
      <c r="G527" s="51" t="s">
        <v>56</v>
      </c>
      <c r="H527" s="79" t="s">
        <v>8</v>
      </c>
      <c r="I527" s="35" t="s">
        <v>674</v>
      </c>
      <c r="J527" s="51" t="s">
        <v>145</v>
      </c>
      <c r="K527" s="52">
        <v>25200</v>
      </c>
      <c r="L527" s="46"/>
      <c r="M527" s="53">
        <v>1200</v>
      </c>
      <c r="N527" s="333"/>
      <c r="O527" s="260"/>
    </row>
    <row r="528" spans="2:22" s="155" customFormat="1" ht="16.5" customHeight="1">
      <c r="B528" s="205">
        <v>526</v>
      </c>
      <c r="C528" s="296">
        <v>27</v>
      </c>
      <c r="D528" s="274">
        <v>3</v>
      </c>
      <c r="E528" s="275">
        <v>8</v>
      </c>
      <c r="F528" s="276">
        <v>18</v>
      </c>
      <c r="G528" s="51" t="s">
        <v>622</v>
      </c>
      <c r="H528" s="79" t="s">
        <v>8</v>
      </c>
      <c r="I528" s="35" t="s">
        <v>674</v>
      </c>
      <c r="J528" s="85" t="s">
        <v>147</v>
      </c>
      <c r="K528" s="86">
        <v>18900</v>
      </c>
      <c r="L528" s="198"/>
      <c r="M528" s="87">
        <v>900</v>
      </c>
      <c r="N528" s="333"/>
      <c r="O528" s="260"/>
    </row>
    <row r="529" spans="2:18" s="155" customFormat="1" ht="16.5" customHeight="1">
      <c r="B529" s="205">
        <v>527</v>
      </c>
      <c r="C529" s="296">
        <v>28</v>
      </c>
      <c r="D529" s="274">
        <v>3</v>
      </c>
      <c r="E529" s="275">
        <v>8</v>
      </c>
      <c r="F529" s="276">
        <v>25</v>
      </c>
      <c r="G529" s="51" t="s">
        <v>369</v>
      </c>
      <c r="H529" s="79" t="s">
        <v>8</v>
      </c>
      <c r="I529" s="35" t="s">
        <v>674</v>
      </c>
      <c r="J529" s="51" t="s">
        <v>145</v>
      </c>
      <c r="K529" s="52">
        <v>25200</v>
      </c>
      <c r="L529" s="46"/>
      <c r="M529" s="53">
        <v>1200</v>
      </c>
      <c r="N529" s="333"/>
      <c r="O529" s="260"/>
    </row>
    <row r="530" spans="2:18" s="155" customFormat="1" ht="16.5" customHeight="1">
      <c r="B530" s="205">
        <v>528</v>
      </c>
      <c r="C530" s="296">
        <v>29</v>
      </c>
      <c r="D530" s="274">
        <v>3</v>
      </c>
      <c r="E530" s="275">
        <v>9</v>
      </c>
      <c r="F530" s="276">
        <v>8</v>
      </c>
      <c r="G530" s="51" t="s">
        <v>13</v>
      </c>
      <c r="H530" s="79" t="s">
        <v>8</v>
      </c>
      <c r="I530" s="35" t="s">
        <v>674</v>
      </c>
      <c r="J530" s="51" t="s">
        <v>145</v>
      </c>
      <c r="K530" s="52">
        <v>25200</v>
      </c>
      <c r="L530" s="46"/>
      <c r="M530" s="53">
        <v>1200</v>
      </c>
      <c r="N530" s="333"/>
      <c r="O530" s="260"/>
    </row>
    <row r="531" spans="2:18" s="155" customFormat="1" ht="16.5" customHeight="1">
      <c r="B531" s="205">
        <v>529</v>
      </c>
      <c r="C531" s="296">
        <v>30</v>
      </c>
      <c r="D531" s="274">
        <v>4</v>
      </c>
      <c r="E531" s="275">
        <v>2</v>
      </c>
      <c r="F531" s="276">
        <v>2</v>
      </c>
      <c r="G531" s="51" t="s">
        <v>675</v>
      </c>
      <c r="H531" s="79" t="s">
        <v>8</v>
      </c>
      <c r="I531" s="35" t="s">
        <v>674</v>
      </c>
      <c r="J531" s="51" t="s">
        <v>145</v>
      </c>
      <c r="K531" s="52">
        <v>25200</v>
      </c>
      <c r="L531" s="46"/>
      <c r="M531" s="53">
        <v>1200</v>
      </c>
      <c r="N531" s="333"/>
      <c r="O531" s="260"/>
    </row>
    <row r="532" spans="2:18" s="155" customFormat="1" ht="16.5" customHeight="1">
      <c r="B532" s="205">
        <v>530</v>
      </c>
      <c r="C532" s="296">
        <v>31</v>
      </c>
      <c r="D532" s="274">
        <v>5</v>
      </c>
      <c r="E532" s="275">
        <v>2</v>
      </c>
      <c r="F532" s="276">
        <v>4</v>
      </c>
      <c r="G532" s="51" t="s">
        <v>203</v>
      </c>
      <c r="H532" s="79" t="s">
        <v>8</v>
      </c>
      <c r="I532" s="35" t="s">
        <v>674</v>
      </c>
      <c r="J532" s="51" t="s">
        <v>145</v>
      </c>
      <c r="K532" s="52">
        <v>25200</v>
      </c>
      <c r="L532" s="46"/>
      <c r="M532" s="53">
        <v>1200</v>
      </c>
      <c r="N532" s="333"/>
      <c r="O532" s="260"/>
    </row>
    <row r="533" spans="2:18" s="155" customFormat="1" ht="16.5" customHeight="1">
      <c r="B533" s="205">
        <v>531</v>
      </c>
      <c r="C533" s="296">
        <v>32</v>
      </c>
      <c r="D533" s="274">
        <v>5</v>
      </c>
      <c r="E533" s="275">
        <v>3</v>
      </c>
      <c r="F533" s="276">
        <v>21</v>
      </c>
      <c r="G533" s="51" t="s">
        <v>676</v>
      </c>
      <c r="H533" s="79" t="s">
        <v>8</v>
      </c>
      <c r="I533" s="35" t="s">
        <v>674</v>
      </c>
      <c r="J533" s="51" t="s">
        <v>145</v>
      </c>
      <c r="K533" s="52">
        <v>25200</v>
      </c>
      <c r="L533" s="46"/>
      <c r="M533" s="53">
        <v>1200</v>
      </c>
      <c r="N533" s="333"/>
      <c r="O533" s="260"/>
    </row>
    <row r="534" spans="2:18" s="155" customFormat="1" ht="16.5" customHeight="1">
      <c r="B534" s="205">
        <v>532</v>
      </c>
      <c r="C534" s="296">
        <v>33</v>
      </c>
      <c r="D534" s="283">
        <v>5</v>
      </c>
      <c r="E534" s="284">
        <v>7</v>
      </c>
      <c r="F534" s="285">
        <v>5</v>
      </c>
      <c r="G534" s="77" t="s">
        <v>279</v>
      </c>
      <c r="H534" s="211" t="s">
        <v>11</v>
      </c>
      <c r="I534" s="75" t="s">
        <v>674</v>
      </c>
      <c r="J534" s="77" t="s">
        <v>147</v>
      </c>
      <c r="K534" s="220"/>
      <c r="L534" s="86">
        <v>18900</v>
      </c>
      <c r="M534" s="87">
        <v>900</v>
      </c>
      <c r="N534" s="333"/>
      <c r="O534" s="260"/>
    </row>
    <row r="535" spans="2:18" s="155" customFormat="1" ht="16.5" customHeight="1">
      <c r="B535" s="205">
        <v>533</v>
      </c>
      <c r="C535" s="296">
        <v>34</v>
      </c>
      <c r="D535" s="274">
        <v>6</v>
      </c>
      <c r="E535" s="275">
        <v>1</v>
      </c>
      <c r="F535" s="276">
        <v>3</v>
      </c>
      <c r="G535" s="51" t="s">
        <v>492</v>
      </c>
      <c r="H535" s="79" t="s">
        <v>8</v>
      </c>
      <c r="I535" s="35" t="s">
        <v>674</v>
      </c>
      <c r="J535" s="51" t="s">
        <v>145</v>
      </c>
      <c r="K535" s="52">
        <v>25200</v>
      </c>
      <c r="L535" s="46"/>
      <c r="M535" s="84">
        <v>1200</v>
      </c>
      <c r="N535" s="333"/>
      <c r="O535" s="260"/>
    </row>
    <row r="536" spans="2:18" s="155" customFormat="1" ht="16.5" customHeight="1">
      <c r="B536" s="205">
        <v>534</v>
      </c>
      <c r="C536" s="293">
        <v>1</v>
      </c>
      <c r="D536" s="271">
        <v>1</v>
      </c>
      <c r="E536" s="272">
        <v>1</v>
      </c>
      <c r="F536" s="273">
        <v>18</v>
      </c>
      <c r="G536" s="142" t="s">
        <v>148</v>
      </c>
      <c r="H536" s="119" t="s">
        <v>8</v>
      </c>
      <c r="I536" s="89" t="s">
        <v>683</v>
      </c>
      <c r="J536" s="42" t="s">
        <v>147</v>
      </c>
      <c r="K536" s="104">
        <v>18900</v>
      </c>
      <c r="L536" s="223"/>
      <c r="M536" s="225">
        <v>900</v>
      </c>
      <c r="N536" s="319">
        <f>SUM(K536:L570)</f>
        <v>661500</v>
      </c>
      <c r="O536" s="260"/>
    </row>
    <row r="537" spans="2:18" s="155" customFormat="1" ht="16.5" customHeight="1">
      <c r="B537" s="205">
        <v>535</v>
      </c>
      <c r="C537" s="205">
        <v>2</v>
      </c>
      <c r="D537" s="274">
        <v>1</v>
      </c>
      <c r="E537" s="275">
        <v>2</v>
      </c>
      <c r="F537" s="276">
        <v>20</v>
      </c>
      <c r="G537" s="51" t="s">
        <v>677</v>
      </c>
      <c r="H537" s="120" t="s">
        <v>8</v>
      </c>
      <c r="I537" s="88" t="s">
        <v>683</v>
      </c>
      <c r="J537" s="51" t="s">
        <v>147</v>
      </c>
      <c r="K537" s="100">
        <v>18900</v>
      </c>
      <c r="L537" s="224"/>
      <c r="M537" s="226">
        <v>900</v>
      </c>
      <c r="N537" s="320"/>
      <c r="O537" s="260"/>
    </row>
    <row r="538" spans="2:18" s="155" customFormat="1" ht="16.5" customHeight="1">
      <c r="B538" s="205">
        <v>536</v>
      </c>
      <c r="C538" s="205">
        <v>3</v>
      </c>
      <c r="D538" s="274">
        <v>1</v>
      </c>
      <c r="E538" s="275">
        <v>3</v>
      </c>
      <c r="F538" s="276">
        <v>7</v>
      </c>
      <c r="G538" s="51" t="s">
        <v>518</v>
      </c>
      <c r="H538" s="120" t="s">
        <v>8</v>
      </c>
      <c r="I538" s="88" t="s">
        <v>683</v>
      </c>
      <c r="J538" s="51" t="s">
        <v>147</v>
      </c>
      <c r="K538" s="100">
        <v>18900</v>
      </c>
      <c r="L538" s="224"/>
      <c r="M538" s="226">
        <v>900</v>
      </c>
      <c r="N538" s="320"/>
      <c r="O538" s="260"/>
      <c r="P538" s="200">
        <f>SUM(K536:L570)</f>
        <v>661500</v>
      </c>
    </row>
    <row r="539" spans="2:18" s="155" customFormat="1" ht="16.5" customHeight="1">
      <c r="B539" s="205">
        <v>537</v>
      </c>
      <c r="C539" s="205">
        <v>4</v>
      </c>
      <c r="D539" s="274">
        <v>1</v>
      </c>
      <c r="E539" s="275">
        <v>10</v>
      </c>
      <c r="F539" s="276">
        <v>3</v>
      </c>
      <c r="G539" s="51" t="s">
        <v>154</v>
      </c>
      <c r="H539" s="120" t="s">
        <v>8</v>
      </c>
      <c r="I539" s="88" t="s">
        <v>683</v>
      </c>
      <c r="J539" s="51" t="s">
        <v>147</v>
      </c>
      <c r="K539" s="100">
        <v>18900</v>
      </c>
      <c r="L539" s="224"/>
      <c r="M539" s="226">
        <v>900</v>
      </c>
      <c r="N539" s="320"/>
      <c r="O539" s="260"/>
      <c r="P539" s="200">
        <f>SUM(M536:M570)</f>
        <v>31500</v>
      </c>
    </row>
    <row r="540" spans="2:18" s="155" customFormat="1" ht="16.5" customHeight="1">
      <c r="B540" s="205">
        <v>538</v>
      </c>
      <c r="C540" s="205">
        <v>5</v>
      </c>
      <c r="D540" s="274">
        <v>1</v>
      </c>
      <c r="E540" s="275">
        <v>11</v>
      </c>
      <c r="F540" s="276">
        <v>1</v>
      </c>
      <c r="G540" s="51" t="s">
        <v>123</v>
      </c>
      <c r="H540" s="120" t="s">
        <v>8</v>
      </c>
      <c r="I540" s="88" t="s">
        <v>683</v>
      </c>
      <c r="J540" s="51" t="s">
        <v>147</v>
      </c>
      <c r="K540" s="100">
        <v>18900</v>
      </c>
      <c r="L540" s="224"/>
      <c r="M540" s="226">
        <v>900</v>
      </c>
      <c r="N540" s="320"/>
      <c r="O540" s="260"/>
      <c r="P540" s="200">
        <f>SUM(P538:P539)</f>
        <v>693000</v>
      </c>
    </row>
    <row r="541" spans="2:18" s="155" customFormat="1" ht="16.5" customHeight="1">
      <c r="B541" s="205">
        <v>539</v>
      </c>
      <c r="C541" s="205">
        <v>6</v>
      </c>
      <c r="D541" s="274">
        <v>2</v>
      </c>
      <c r="E541" s="275">
        <v>3</v>
      </c>
      <c r="F541" s="276">
        <v>9</v>
      </c>
      <c r="G541" s="51" t="s">
        <v>106</v>
      </c>
      <c r="H541" s="120" t="s">
        <v>8</v>
      </c>
      <c r="I541" s="88" t="s">
        <v>683</v>
      </c>
      <c r="J541" s="51" t="s">
        <v>147</v>
      </c>
      <c r="K541" s="100">
        <v>18900</v>
      </c>
      <c r="L541" s="224"/>
      <c r="M541" s="226">
        <v>900</v>
      </c>
      <c r="N541" s="320"/>
      <c r="O541" s="260"/>
    </row>
    <row r="542" spans="2:18" s="155" customFormat="1" ht="16.5" customHeight="1">
      <c r="B542" s="205">
        <v>540</v>
      </c>
      <c r="C542" s="205">
        <v>7</v>
      </c>
      <c r="D542" s="274">
        <v>2</v>
      </c>
      <c r="E542" s="275">
        <v>5</v>
      </c>
      <c r="F542" s="276">
        <v>17</v>
      </c>
      <c r="G542" s="51" t="s">
        <v>70</v>
      </c>
      <c r="H542" s="120" t="s">
        <v>8</v>
      </c>
      <c r="I542" s="88" t="s">
        <v>683</v>
      </c>
      <c r="J542" s="51" t="s">
        <v>147</v>
      </c>
      <c r="K542" s="100">
        <v>18900</v>
      </c>
      <c r="L542" s="224"/>
      <c r="M542" s="226">
        <v>900</v>
      </c>
      <c r="N542" s="320"/>
      <c r="O542" s="260"/>
    </row>
    <row r="543" spans="2:18" s="155" customFormat="1" ht="16.5" customHeight="1">
      <c r="B543" s="205">
        <v>541</v>
      </c>
      <c r="C543" s="205">
        <v>8</v>
      </c>
      <c r="D543" s="274">
        <v>2</v>
      </c>
      <c r="E543" s="275">
        <v>7</v>
      </c>
      <c r="F543" s="276">
        <v>3</v>
      </c>
      <c r="G543" s="51" t="s">
        <v>44</v>
      </c>
      <c r="H543" s="120" t="s">
        <v>8</v>
      </c>
      <c r="I543" s="88" t="s">
        <v>683</v>
      </c>
      <c r="J543" s="51" t="s">
        <v>147</v>
      </c>
      <c r="K543" s="100">
        <v>18900</v>
      </c>
      <c r="L543" s="224"/>
      <c r="M543" s="226">
        <v>900</v>
      </c>
      <c r="N543" s="320"/>
      <c r="O543" s="260"/>
      <c r="P543" s="32">
        <v>18900</v>
      </c>
      <c r="Q543" s="32">
        <v>900</v>
      </c>
      <c r="R543" s="32">
        <v>19800</v>
      </c>
    </row>
    <row r="544" spans="2:18" s="155" customFormat="1" ht="16.5" customHeight="1">
      <c r="B544" s="205">
        <v>542</v>
      </c>
      <c r="C544" s="205">
        <v>9</v>
      </c>
      <c r="D544" s="274">
        <v>2</v>
      </c>
      <c r="E544" s="275">
        <v>9</v>
      </c>
      <c r="F544" s="276">
        <v>1</v>
      </c>
      <c r="G544" s="51" t="s">
        <v>478</v>
      </c>
      <c r="H544" s="120" t="s">
        <v>8</v>
      </c>
      <c r="I544" s="88" t="s">
        <v>683</v>
      </c>
      <c r="J544" s="51" t="s">
        <v>147</v>
      </c>
      <c r="K544" s="100">
        <v>18900</v>
      </c>
      <c r="L544" s="224"/>
      <c r="M544" s="226">
        <v>900</v>
      </c>
      <c r="N544" s="320"/>
      <c r="O544" s="260"/>
      <c r="P544" s="155">
        <f>P543*35</f>
        <v>661500</v>
      </c>
      <c r="Q544" s="155">
        <f t="shared" ref="Q544:R544" si="93">Q543*35</f>
        <v>31500</v>
      </c>
      <c r="R544" s="155">
        <f t="shared" si="93"/>
        <v>693000</v>
      </c>
    </row>
    <row r="545" spans="2:18" s="155" customFormat="1" ht="16.5" customHeight="1">
      <c r="B545" s="205">
        <v>543</v>
      </c>
      <c r="C545" s="205">
        <v>10</v>
      </c>
      <c r="D545" s="274">
        <v>2</v>
      </c>
      <c r="E545" s="275">
        <v>9</v>
      </c>
      <c r="F545" s="276">
        <v>13</v>
      </c>
      <c r="G545" s="51" t="s">
        <v>678</v>
      </c>
      <c r="H545" s="120" t="s">
        <v>8</v>
      </c>
      <c r="I545" s="88" t="s">
        <v>683</v>
      </c>
      <c r="J545" s="51" t="s">
        <v>147</v>
      </c>
      <c r="K545" s="100">
        <v>18900</v>
      </c>
      <c r="L545" s="224"/>
      <c r="M545" s="226">
        <v>900</v>
      </c>
      <c r="N545" s="320"/>
      <c r="O545" s="260"/>
    </row>
    <row r="546" spans="2:18" s="155" customFormat="1" ht="16.5" customHeight="1">
      <c r="B546" s="205">
        <v>544</v>
      </c>
      <c r="C546" s="205">
        <v>11</v>
      </c>
      <c r="D546" s="274">
        <v>2</v>
      </c>
      <c r="E546" s="275">
        <v>10</v>
      </c>
      <c r="F546" s="276">
        <v>7</v>
      </c>
      <c r="G546" s="51" t="s">
        <v>679</v>
      </c>
      <c r="H546" s="120" t="s">
        <v>8</v>
      </c>
      <c r="I546" s="88" t="s">
        <v>683</v>
      </c>
      <c r="J546" s="51" t="s">
        <v>147</v>
      </c>
      <c r="K546" s="100">
        <v>18900</v>
      </c>
      <c r="L546" s="224"/>
      <c r="M546" s="226">
        <v>900</v>
      </c>
      <c r="N546" s="320"/>
      <c r="O546" s="260"/>
    </row>
    <row r="547" spans="2:18" s="155" customFormat="1" ht="16.5" customHeight="1">
      <c r="B547" s="205">
        <v>545</v>
      </c>
      <c r="C547" s="205">
        <v>12</v>
      </c>
      <c r="D547" s="274">
        <v>3</v>
      </c>
      <c r="E547" s="275">
        <v>2</v>
      </c>
      <c r="F547" s="276">
        <v>24</v>
      </c>
      <c r="G547" s="51" t="s">
        <v>680</v>
      </c>
      <c r="H547" s="120" t="s">
        <v>8</v>
      </c>
      <c r="I547" s="88" t="s">
        <v>842</v>
      </c>
      <c r="J547" s="51" t="s">
        <v>147</v>
      </c>
      <c r="K547" s="100">
        <v>18900</v>
      </c>
      <c r="L547" s="224"/>
      <c r="M547" s="226">
        <v>900</v>
      </c>
      <c r="N547" s="320"/>
      <c r="O547" s="260"/>
    </row>
    <row r="548" spans="2:18" s="155" customFormat="1" ht="16.5" customHeight="1">
      <c r="B548" s="205">
        <v>546</v>
      </c>
      <c r="C548" s="205">
        <v>13</v>
      </c>
      <c r="D548" s="274">
        <v>3</v>
      </c>
      <c r="E548" s="275">
        <v>3</v>
      </c>
      <c r="F548" s="276">
        <v>11</v>
      </c>
      <c r="G548" s="51" t="s">
        <v>243</v>
      </c>
      <c r="H548" s="120" t="s">
        <v>8</v>
      </c>
      <c r="I548" s="88" t="s">
        <v>683</v>
      </c>
      <c r="J548" s="51" t="s">
        <v>147</v>
      </c>
      <c r="K548" s="100">
        <v>18900</v>
      </c>
      <c r="L548" s="224"/>
      <c r="M548" s="226">
        <v>900</v>
      </c>
      <c r="N548" s="320"/>
      <c r="O548" s="260"/>
    </row>
    <row r="549" spans="2:18" s="155" customFormat="1" ht="16.5" customHeight="1">
      <c r="B549" s="205">
        <v>547</v>
      </c>
      <c r="C549" s="205">
        <v>14</v>
      </c>
      <c r="D549" s="274">
        <v>3</v>
      </c>
      <c r="E549" s="275">
        <v>3</v>
      </c>
      <c r="F549" s="276">
        <v>26</v>
      </c>
      <c r="G549" s="51" t="s">
        <v>681</v>
      </c>
      <c r="H549" s="120" t="s">
        <v>8</v>
      </c>
      <c r="I549" s="88" t="s">
        <v>683</v>
      </c>
      <c r="J549" s="51" t="s">
        <v>147</v>
      </c>
      <c r="K549" s="100">
        <v>18900</v>
      </c>
      <c r="L549" s="224"/>
      <c r="M549" s="226">
        <v>900</v>
      </c>
      <c r="N549" s="320"/>
      <c r="O549" s="260"/>
    </row>
    <row r="550" spans="2:18" s="155" customFormat="1" ht="16.5" customHeight="1">
      <c r="B550" s="205">
        <v>548</v>
      </c>
      <c r="C550" s="205">
        <v>15</v>
      </c>
      <c r="D550" s="274">
        <v>3</v>
      </c>
      <c r="E550" s="275">
        <v>7</v>
      </c>
      <c r="F550" s="276">
        <v>20</v>
      </c>
      <c r="G550" s="51" t="s">
        <v>162</v>
      </c>
      <c r="H550" s="120" t="s">
        <v>8</v>
      </c>
      <c r="I550" s="88" t="s">
        <v>683</v>
      </c>
      <c r="J550" s="51" t="s">
        <v>147</v>
      </c>
      <c r="K550" s="100">
        <v>18900</v>
      </c>
      <c r="L550" s="224"/>
      <c r="M550" s="226">
        <v>900</v>
      </c>
      <c r="N550" s="320"/>
      <c r="O550" s="260"/>
      <c r="P550" s="32">
        <v>25200</v>
      </c>
      <c r="Q550" s="32">
        <v>1200</v>
      </c>
      <c r="R550" s="32">
        <v>26400</v>
      </c>
    </row>
    <row r="551" spans="2:18" s="155" customFormat="1" ht="16.5" customHeight="1">
      <c r="B551" s="205">
        <v>549</v>
      </c>
      <c r="C551" s="205">
        <v>16</v>
      </c>
      <c r="D551" s="274">
        <v>3</v>
      </c>
      <c r="E551" s="275">
        <v>8</v>
      </c>
      <c r="F551" s="276">
        <v>17</v>
      </c>
      <c r="G551" s="51" t="s">
        <v>657</v>
      </c>
      <c r="H551" s="120" t="s">
        <v>8</v>
      </c>
      <c r="I551" s="88" t="s">
        <v>683</v>
      </c>
      <c r="J551" s="51" t="s">
        <v>147</v>
      </c>
      <c r="K551" s="100">
        <v>18900</v>
      </c>
      <c r="L551" s="224"/>
      <c r="M551" s="226">
        <v>900</v>
      </c>
      <c r="N551" s="320"/>
      <c r="O551" s="260"/>
      <c r="P551" s="155">
        <f>P550*36</f>
        <v>907200</v>
      </c>
      <c r="Q551" s="155">
        <f t="shared" ref="Q551:R551" si="94">Q550*36</f>
        <v>43200</v>
      </c>
      <c r="R551" s="155">
        <f t="shared" si="94"/>
        <v>950400</v>
      </c>
    </row>
    <row r="552" spans="2:18" s="155" customFormat="1" ht="16.5" customHeight="1">
      <c r="B552" s="205">
        <v>550</v>
      </c>
      <c r="C552" s="205">
        <v>17</v>
      </c>
      <c r="D552" s="274">
        <v>4</v>
      </c>
      <c r="E552" s="275">
        <v>4</v>
      </c>
      <c r="F552" s="276">
        <v>12</v>
      </c>
      <c r="G552" s="51" t="s">
        <v>682</v>
      </c>
      <c r="H552" s="120" t="s">
        <v>8</v>
      </c>
      <c r="I552" s="88" t="s">
        <v>683</v>
      </c>
      <c r="J552" s="51" t="s">
        <v>147</v>
      </c>
      <c r="K552" s="100">
        <v>18900</v>
      </c>
      <c r="L552" s="224"/>
      <c r="M552" s="226">
        <v>900</v>
      </c>
      <c r="N552" s="320"/>
      <c r="O552" s="260"/>
    </row>
    <row r="553" spans="2:18" s="155" customFormat="1" ht="16.5" customHeight="1">
      <c r="B553" s="205">
        <v>551</v>
      </c>
      <c r="C553" s="205">
        <v>18</v>
      </c>
      <c r="D553" s="274">
        <v>4</v>
      </c>
      <c r="E553" s="275">
        <v>6</v>
      </c>
      <c r="F553" s="276">
        <v>14</v>
      </c>
      <c r="G553" s="51" t="s">
        <v>79</v>
      </c>
      <c r="H553" s="120" t="s">
        <v>8</v>
      </c>
      <c r="I553" s="88" t="s">
        <v>683</v>
      </c>
      <c r="J553" s="51" t="s">
        <v>147</v>
      </c>
      <c r="K553" s="100">
        <v>18900</v>
      </c>
      <c r="L553" s="224"/>
      <c r="M553" s="226">
        <v>900</v>
      </c>
      <c r="N553" s="320"/>
      <c r="O553" s="260"/>
    </row>
    <row r="554" spans="2:18" s="155" customFormat="1" ht="16.5" customHeight="1">
      <c r="B554" s="205">
        <v>552</v>
      </c>
      <c r="C554" s="205">
        <v>19</v>
      </c>
      <c r="D554" s="274">
        <v>4</v>
      </c>
      <c r="E554" s="275">
        <v>6</v>
      </c>
      <c r="F554" s="276">
        <v>23</v>
      </c>
      <c r="G554" s="51" t="s">
        <v>396</v>
      </c>
      <c r="H554" s="120" t="s">
        <v>8</v>
      </c>
      <c r="I554" s="88" t="s">
        <v>683</v>
      </c>
      <c r="J554" s="51" t="s">
        <v>147</v>
      </c>
      <c r="K554" s="100">
        <v>18900</v>
      </c>
      <c r="L554" s="224"/>
      <c r="M554" s="226">
        <v>900</v>
      </c>
      <c r="N554" s="320"/>
      <c r="O554" s="260"/>
    </row>
    <row r="555" spans="2:18" s="155" customFormat="1" ht="16.5" customHeight="1">
      <c r="B555" s="205">
        <v>553</v>
      </c>
      <c r="C555" s="205">
        <v>20</v>
      </c>
      <c r="D555" s="274">
        <v>4</v>
      </c>
      <c r="E555" s="275">
        <v>7</v>
      </c>
      <c r="F555" s="276">
        <v>16</v>
      </c>
      <c r="G555" s="51" t="s">
        <v>65</v>
      </c>
      <c r="H555" s="120" t="s">
        <v>8</v>
      </c>
      <c r="I555" s="88" t="s">
        <v>683</v>
      </c>
      <c r="J555" s="51" t="s">
        <v>147</v>
      </c>
      <c r="K555" s="100">
        <v>18900</v>
      </c>
      <c r="L555" s="224"/>
      <c r="M555" s="226">
        <v>900</v>
      </c>
      <c r="N555" s="320"/>
      <c r="O555" s="260"/>
    </row>
    <row r="556" spans="2:18" s="155" customFormat="1" ht="16.5" customHeight="1">
      <c r="B556" s="205">
        <v>554</v>
      </c>
      <c r="C556" s="205">
        <v>21</v>
      </c>
      <c r="D556" s="274">
        <v>1</v>
      </c>
      <c r="E556" s="275">
        <v>10</v>
      </c>
      <c r="F556" s="276">
        <v>12</v>
      </c>
      <c r="G556" s="51" t="s">
        <v>275</v>
      </c>
      <c r="H556" s="120" t="s">
        <v>8</v>
      </c>
      <c r="I556" s="88" t="s">
        <v>684</v>
      </c>
      <c r="J556" s="51" t="s">
        <v>147</v>
      </c>
      <c r="K556" s="100">
        <v>18900</v>
      </c>
      <c r="L556" s="224"/>
      <c r="M556" s="226">
        <v>900</v>
      </c>
      <c r="N556" s="320"/>
      <c r="O556" s="260"/>
    </row>
    <row r="557" spans="2:18" s="155" customFormat="1" ht="16.5" customHeight="1">
      <c r="B557" s="205">
        <v>555</v>
      </c>
      <c r="C557" s="205">
        <v>22</v>
      </c>
      <c r="D557" s="274">
        <v>1</v>
      </c>
      <c r="E557" s="275">
        <v>11</v>
      </c>
      <c r="F557" s="276">
        <v>16</v>
      </c>
      <c r="G557" s="51" t="s">
        <v>685</v>
      </c>
      <c r="H557" s="120" t="s">
        <v>8</v>
      </c>
      <c r="I557" s="88" t="s">
        <v>684</v>
      </c>
      <c r="J557" s="51" t="s">
        <v>147</v>
      </c>
      <c r="K557" s="100">
        <v>18900</v>
      </c>
      <c r="L557" s="224"/>
      <c r="M557" s="226">
        <v>900</v>
      </c>
      <c r="N557" s="320"/>
      <c r="O557" s="260"/>
    </row>
    <row r="558" spans="2:18" s="155" customFormat="1" ht="16.5" customHeight="1">
      <c r="B558" s="205">
        <v>556</v>
      </c>
      <c r="C558" s="205">
        <v>23</v>
      </c>
      <c r="D558" s="274">
        <v>2</v>
      </c>
      <c r="E558" s="275">
        <v>7</v>
      </c>
      <c r="F558" s="276">
        <v>12</v>
      </c>
      <c r="G558" s="51" t="s">
        <v>21</v>
      </c>
      <c r="H558" s="120" t="s">
        <v>8</v>
      </c>
      <c r="I558" s="88" t="s">
        <v>684</v>
      </c>
      <c r="J558" s="51" t="s">
        <v>147</v>
      </c>
      <c r="K558" s="100">
        <v>18900</v>
      </c>
      <c r="L558" s="224"/>
      <c r="M558" s="226">
        <v>900</v>
      </c>
      <c r="N558" s="320"/>
      <c r="O558" s="260"/>
    </row>
    <row r="559" spans="2:18" s="155" customFormat="1" ht="16.5" customHeight="1">
      <c r="B559" s="205">
        <v>557</v>
      </c>
      <c r="C559" s="205">
        <v>24</v>
      </c>
      <c r="D559" s="274">
        <v>2</v>
      </c>
      <c r="E559" s="275">
        <v>10</v>
      </c>
      <c r="F559" s="276">
        <v>23</v>
      </c>
      <c r="G559" s="51" t="s">
        <v>389</v>
      </c>
      <c r="H559" s="120" t="s">
        <v>8</v>
      </c>
      <c r="I559" s="88" t="s">
        <v>684</v>
      </c>
      <c r="J559" s="51" t="s">
        <v>147</v>
      </c>
      <c r="K559" s="100">
        <v>18900</v>
      </c>
      <c r="L559" s="224"/>
      <c r="M559" s="226">
        <v>900</v>
      </c>
      <c r="N559" s="320"/>
      <c r="O559" s="260"/>
      <c r="P559" s="32">
        <v>18900</v>
      </c>
      <c r="Q559" s="32">
        <v>900</v>
      </c>
      <c r="R559" s="32">
        <v>19800</v>
      </c>
    </row>
    <row r="560" spans="2:18" s="155" customFormat="1" ht="16.5" customHeight="1">
      <c r="B560" s="205">
        <v>558</v>
      </c>
      <c r="C560" s="205">
        <v>25</v>
      </c>
      <c r="D560" s="274">
        <v>3</v>
      </c>
      <c r="E560" s="275">
        <v>1</v>
      </c>
      <c r="F560" s="276">
        <v>21</v>
      </c>
      <c r="G560" s="51" t="s">
        <v>232</v>
      </c>
      <c r="H560" s="120" t="s">
        <v>8</v>
      </c>
      <c r="I560" s="88" t="s">
        <v>684</v>
      </c>
      <c r="J560" s="51" t="s">
        <v>147</v>
      </c>
      <c r="K560" s="100">
        <v>18900</v>
      </c>
      <c r="L560" s="224"/>
      <c r="M560" s="226">
        <v>900</v>
      </c>
      <c r="N560" s="320"/>
      <c r="O560" s="260"/>
      <c r="P560" s="155">
        <f>P559*36</f>
        <v>680400</v>
      </c>
      <c r="Q560" s="155">
        <f t="shared" ref="Q560" si="95">Q559*36</f>
        <v>32400</v>
      </c>
      <c r="R560" s="155">
        <f t="shared" ref="R560" si="96">R559*36</f>
        <v>712800</v>
      </c>
    </row>
    <row r="561" spans="2:22" s="155" customFormat="1" ht="16.5" customHeight="1">
      <c r="B561" s="205">
        <v>559</v>
      </c>
      <c r="C561" s="205">
        <v>26</v>
      </c>
      <c r="D561" s="274">
        <v>3</v>
      </c>
      <c r="E561" s="275">
        <v>4</v>
      </c>
      <c r="F561" s="276">
        <v>8</v>
      </c>
      <c r="G561" s="51" t="s">
        <v>686</v>
      </c>
      <c r="H561" s="120" t="s">
        <v>8</v>
      </c>
      <c r="I561" s="88" t="s">
        <v>684</v>
      </c>
      <c r="J561" s="51" t="s">
        <v>147</v>
      </c>
      <c r="K561" s="100">
        <v>18900</v>
      </c>
      <c r="L561" s="224"/>
      <c r="M561" s="226">
        <v>900</v>
      </c>
      <c r="N561" s="320"/>
      <c r="O561" s="260"/>
    </row>
    <row r="562" spans="2:22" s="155" customFormat="1" ht="16.5" customHeight="1">
      <c r="B562" s="205">
        <v>560</v>
      </c>
      <c r="C562" s="205">
        <v>27</v>
      </c>
      <c r="D562" s="274">
        <v>3</v>
      </c>
      <c r="E562" s="275">
        <v>6</v>
      </c>
      <c r="F562" s="276">
        <v>11</v>
      </c>
      <c r="G562" s="51" t="s">
        <v>33</v>
      </c>
      <c r="H562" s="120" t="s">
        <v>8</v>
      </c>
      <c r="I562" s="88" t="s">
        <v>684</v>
      </c>
      <c r="J562" s="51" t="s">
        <v>147</v>
      </c>
      <c r="K562" s="100">
        <v>18900</v>
      </c>
      <c r="L562" s="224"/>
      <c r="M562" s="226">
        <v>900</v>
      </c>
      <c r="N562" s="320"/>
      <c r="O562" s="260"/>
    </row>
    <row r="563" spans="2:22" s="155" customFormat="1" ht="16.5" customHeight="1">
      <c r="B563" s="205">
        <v>561</v>
      </c>
      <c r="C563" s="205">
        <v>28</v>
      </c>
      <c r="D563" s="274">
        <v>3</v>
      </c>
      <c r="E563" s="275">
        <v>6</v>
      </c>
      <c r="F563" s="276">
        <v>21</v>
      </c>
      <c r="G563" s="51" t="s">
        <v>546</v>
      </c>
      <c r="H563" s="120" t="s">
        <v>8</v>
      </c>
      <c r="I563" s="88" t="s">
        <v>684</v>
      </c>
      <c r="J563" s="51" t="s">
        <v>147</v>
      </c>
      <c r="K563" s="100">
        <v>18900</v>
      </c>
      <c r="L563" s="224"/>
      <c r="M563" s="226">
        <v>900</v>
      </c>
      <c r="N563" s="320"/>
      <c r="O563" s="260"/>
      <c r="T563" s="237">
        <f>SUM(P544,P551,P560)</f>
        <v>2249100</v>
      </c>
      <c r="U563" s="237">
        <f>SUM(Q544,Q551,Q560)</f>
        <v>107100</v>
      </c>
      <c r="V563" s="237">
        <f>SUM(R544,R551,R560)</f>
        <v>2356200</v>
      </c>
    </row>
    <row r="564" spans="2:22" s="155" customFormat="1" ht="16.5" customHeight="1">
      <c r="B564" s="205">
        <v>562</v>
      </c>
      <c r="C564" s="205">
        <v>29</v>
      </c>
      <c r="D564" s="274">
        <v>3</v>
      </c>
      <c r="E564" s="275">
        <v>9</v>
      </c>
      <c r="F564" s="276">
        <v>21</v>
      </c>
      <c r="G564" s="51" t="s">
        <v>170</v>
      </c>
      <c r="H564" s="120" t="s">
        <v>8</v>
      </c>
      <c r="I564" s="88" t="s">
        <v>684</v>
      </c>
      <c r="J564" s="51" t="s">
        <v>147</v>
      </c>
      <c r="K564" s="100">
        <v>18900</v>
      </c>
      <c r="L564" s="224"/>
      <c r="M564" s="226">
        <v>900</v>
      </c>
      <c r="N564" s="320"/>
      <c r="O564" s="260"/>
    </row>
    <row r="565" spans="2:22" s="155" customFormat="1" ht="16.5" customHeight="1">
      <c r="B565" s="205">
        <v>563</v>
      </c>
      <c r="C565" s="205">
        <v>30</v>
      </c>
      <c r="D565" s="274">
        <v>3</v>
      </c>
      <c r="E565" s="275">
        <v>9</v>
      </c>
      <c r="F565" s="276">
        <v>24</v>
      </c>
      <c r="G565" s="51" t="s">
        <v>687</v>
      </c>
      <c r="H565" s="120" t="s">
        <v>8</v>
      </c>
      <c r="I565" s="88" t="s">
        <v>684</v>
      </c>
      <c r="J565" s="51" t="s">
        <v>147</v>
      </c>
      <c r="K565" s="100">
        <v>18900</v>
      </c>
      <c r="L565" s="224"/>
      <c r="M565" s="226">
        <v>900</v>
      </c>
      <c r="N565" s="320"/>
      <c r="O565" s="260"/>
    </row>
    <row r="566" spans="2:22" s="155" customFormat="1" ht="16.5" customHeight="1">
      <c r="B566" s="205">
        <v>564</v>
      </c>
      <c r="C566" s="205">
        <v>31</v>
      </c>
      <c r="D566" s="274">
        <v>4</v>
      </c>
      <c r="E566" s="275">
        <v>6</v>
      </c>
      <c r="F566" s="276">
        <v>8</v>
      </c>
      <c r="G566" s="51" t="s">
        <v>528</v>
      </c>
      <c r="H566" s="120" t="s">
        <v>8</v>
      </c>
      <c r="I566" s="88" t="s">
        <v>684</v>
      </c>
      <c r="J566" s="51" t="s">
        <v>147</v>
      </c>
      <c r="K566" s="100">
        <v>18900</v>
      </c>
      <c r="L566" s="224"/>
      <c r="M566" s="226">
        <v>900</v>
      </c>
      <c r="N566" s="320"/>
      <c r="O566" s="260"/>
    </row>
    <row r="567" spans="2:22" s="155" customFormat="1" ht="16.5" customHeight="1">
      <c r="B567" s="205">
        <v>565</v>
      </c>
      <c r="C567" s="205">
        <v>32</v>
      </c>
      <c r="D567" s="274">
        <v>5</v>
      </c>
      <c r="E567" s="275">
        <v>1</v>
      </c>
      <c r="F567" s="276">
        <v>11</v>
      </c>
      <c r="G567" s="143" t="s">
        <v>688</v>
      </c>
      <c r="H567" s="120" t="s">
        <v>8</v>
      </c>
      <c r="I567" s="88" t="s">
        <v>684</v>
      </c>
      <c r="J567" s="51" t="s">
        <v>147</v>
      </c>
      <c r="K567" s="100">
        <v>18900</v>
      </c>
      <c r="L567" s="224"/>
      <c r="M567" s="226">
        <v>900</v>
      </c>
      <c r="N567" s="320"/>
      <c r="O567" s="260"/>
    </row>
    <row r="568" spans="2:22" s="155" customFormat="1" ht="16.5" customHeight="1">
      <c r="B568" s="205">
        <v>566</v>
      </c>
      <c r="C568" s="205">
        <v>33</v>
      </c>
      <c r="D568" s="274">
        <v>5</v>
      </c>
      <c r="E568" s="275">
        <v>2</v>
      </c>
      <c r="F568" s="276">
        <v>18</v>
      </c>
      <c r="G568" s="143" t="s">
        <v>689</v>
      </c>
      <c r="H568" s="120" t="s">
        <v>8</v>
      </c>
      <c r="I568" s="88" t="s">
        <v>684</v>
      </c>
      <c r="J568" s="51" t="s">
        <v>147</v>
      </c>
      <c r="K568" s="100">
        <v>18900</v>
      </c>
      <c r="L568" s="224"/>
      <c r="M568" s="226">
        <v>900</v>
      </c>
      <c r="N568" s="320"/>
      <c r="O568" s="260"/>
    </row>
    <row r="569" spans="2:22" s="155" customFormat="1" ht="16.5" customHeight="1">
      <c r="B569" s="205">
        <v>567</v>
      </c>
      <c r="C569" s="205">
        <v>34</v>
      </c>
      <c r="D569" s="274">
        <v>5</v>
      </c>
      <c r="E569" s="275">
        <v>5</v>
      </c>
      <c r="F569" s="276">
        <v>24</v>
      </c>
      <c r="G569" s="143" t="s">
        <v>690</v>
      </c>
      <c r="H569" s="120" t="s">
        <v>8</v>
      </c>
      <c r="I569" s="88" t="s">
        <v>684</v>
      </c>
      <c r="J569" s="51" t="s">
        <v>147</v>
      </c>
      <c r="K569" s="100">
        <v>18900</v>
      </c>
      <c r="L569" s="224"/>
      <c r="M569" s="226">
        <v>900</v>
      </c>
      <c r="N569" s="320"/>
      <c r="O569" s="260"/>
    </row>
    <row r="570" spans="2:22" s="155" customFormat="1" ht="16.5" customHeight="1">
      <c r="B570" s="205">
        <v>568</v>
      </c>
      <c r="C570" s="205">
        <v>35</v>
      </c>
      <c r="D570" s="283">
        <v>5</v>
      </c>
      <c r="E570" s="284">
        <v>7</v>
      </c>
      <c r="F570" s="285">
        <v>19</v>
      </c>
      <c r="G570" s="145" t="s">
        <v>84</v>
      </c>
      <c r="H570" s="212" t="s">
        <v>11</v>
      </c>
      <c r="I570" s="95" t="s">
        <v>684</v>
      </c>
      <c r="J570" s="207" t="s">
        <v>147</v>
      </c>
      <c r="K570" s="221"/>
      <c r="L570" s="222">
        <v>18900</v>
      </c>
      <c r="M570" s="227">
        <v>900</v>
      </c>
      <c r="N570" s="321"/>
      <c r="O570" s="260"/>
    </row>
    <row r="571" spans="2:22" s="155" customFormat="1" ht="16.5" customHeight="1">
      <c r="B571" s="205">
        <v>569</v>
      </c>
      <c r="C571" s="293">
        <v>1</v>
      </c>
      <c r="D571" s="271">
        <v>1</v>
      </c>
      <c r="E571" s="272">
        <v>1</v>
      </c>
      <c r="F571" s="273">
        <v>14</v>
      </c>
      <c r="G571" s="42" t="s">
        <v>551</v>
      </c>
      <c r="H571" s="81" t="s">
        <v>8</v>
      </c>
      <c r="I571" s="74" t="s">
        <v>691</v>
      </c>
      <c r="J571" s="85" t="s">
        <v>147</v>
      </c>
      <c r="K571" s="86">
        <v>18900</v>
      </c>
      <c r="L571" s="192"/>
      <c r="M571" s="87">
        <v>900</v>
      </c>
      <c r="N571" s="320">
        <f>SUM(K571:L612)</f>
        <v>945000</v>
      </c>
      <c r="O571" s="260"/>
    </row>
    <row r="572" spans="2:22" s="155" customFormat="1" ht="16.5" customHeight="1">
      <c r="B572" s="205">
        <v>570</v>
      </c>
      <c r="C572" s="205">
        <v>2</v>
      </c>
      <c r="D572" s="274">
        <v>1</v>
      </c>
      <c r="E572" s="275">
        <v>1</v>
      </c>
      <c r="F572" s="276">
        <v>17</v>
      </c>
      <c r="G572" s="51" t="s">
        <v>515</v>
      </c>
      <c r="H572" s="79" t="s">
        <v>8</v>
      </c>
      <c r="I572" s="35" t="s">
        <v>691</v>
      </c>
      <c r="J572" s="51" t="s">
        <v>145</v>
      </c>
      <c r="K572" s="52">
        <v>25200</v>
      </c>
      <c r="L572" s="62"/>
      <c r="M572" s="53">
        <v>1200</v>
      </c>
      <c r="N572" s="320"/>
      <c r="O572" s="260"/>
    </row>
    <row r="573" spans="2:22" s="155" customFormat="1" ht="16.5" customHeight="1">
      <c r="B573" s="205">
        <v>571</v>
      </c>
      <c r="C573" s="205">
        <v>3</v>
      </c>
      <c r="D573" s="274">
        <v>1</v>
      </c>
      <c r="E573" s="275">
        <v>2</v>
      </c>
      <c r="F573" s="276">
        <v>5</v>
      </c>
      <c r="G573" s="51" t="s">
        <v>692</v>
      </c>
      <c r="H573" s="79" t="s">
        <v>8</v>
      </c>
      <c r="I573" s="35" t="s">
        <v>691</v>
      </c>
      <c r="J573" s="85" t="s">
        <v>147</v>
      </c>
      <c r="K573" s="86">
        <v>18900</v>
      </c>
      <c r="L573" s="193"/>
      <c r="M573" s="87">
        <v>900</v>
      </c>
      <c r="N573" s="320"/>
      <c r="O573" s="260"/>
      <c r="P573" s="200">
        <f>SUM(K571:L612)</f>
        <v>945000</v>
      </c>
    </row>
    <row r="574" spans="2:22" s="155" customFormat="1" ht="16.5" customHeight="1">
      <c r="B574" s="205">
        <v>572</v>
      </c>
      <c r="C574" s="205">
        <v>4</v>
      </c>
      <c r="D574" s="274">
        <v>1</v>
      </c>
      <c r="E574" s="275">
        <v>3</v>
      </c>
      <c r="F574" s="276">
        <v>14</v>
      </c>
      <c r="G574" s="51" t="s">
        <v>118</v>
      </c>
      <c r="H574" s="79" t="s">
        <v>8</v>
      </c>
      <c r="I574" s="35" t="s">
        <v>691</v>
      </c>
      <c r="J574" s="85" t="s">
        <v>147</v>
      </c>
      <c r="K574" s="86">
        <v>18900</v>
      </c>
      <c r="L574" s="193"/>
      <c r="M574" s="87">
        <v>900</v>
      </c>
      <c r="N574" s="320"/>
      <c r="O574" s="260"/>
      <c r="P574" s="200">
        <f>SUM(M571:M612)</f>
        <v>45000</v>
      </c>
    </row>
    <row r="575" spans="2:22" s="155" customFormat="1" ht="16.5" customHeight="1">
      <c r="B575" s="205">
        <v>573</v>
      </c>
      <c r="C575" s="205">
        <v>5</v>
      </c>
      <c r="D575" s="274">
        <v>1</v>
      </c>
      <c r="E575" s="275">
        <v>4</v>
      </c>
      <c r="F575" s="276">
        <v>11</v>
      </c>
      <c r="G575" s="51" t="s">
        <v>550</v>
      </c>
      <c r="H575" s="79" t="s">
        <v>8</v>
      </c>
      <c r="I575" s="35" t="s">
        <v>691</v>
      </c>
      <c r="J575" s="51" t="s">
        <v>145</v>
      </c>
      <c r="K575" s="52">
        <v>25200</v>
      </c>
      <c r="L575" s="62"/>
      <c r="M575" s="53">
        <v>1200</v>
      </c>
      <c r="N575" s="320"/>
      <c r="O575" s="260"/>
      <c r="P575" s="200">
        <f>SUM(P573:P574)</f>
        <v>990000</v>
      </c>
    </row>
    <row r="576" spans="2:22" s="155" customFormat="1" ht="16.5" customHeight="1">
      <c r="B576" s="205">
        <v>574</v>
      </c>
      <c r="C576" s="205">
        <v>6</v>
      </c>
      <c r="D576" s="274">
        <v>1</v>
      </c>
      <c r="E576" s="275">
        <v>5</v>
      </c>
      <c r="F576" s="276">
        <v>1</v>
      </c>
      <c r="G576" s="51" t="s">
        <v>693</v>
      </c>
      <c r="H576" s="79" t="s">
        <v>8</v>
      </c>
      <c r="I576" s="35" t="s">
        <v>691</v>
      </c>
      <c r="J576" s="85" t="s">
        <v>147</v>
      </c>
      <c r="K576" s="86">
        <v>18900</v>
      </c>
      <c r="L576" s="193"/>
      <c r="M576" s="87">
        <v>900</v>
      </c>
      <c r="N576" s="320"/>
      <c r="O576" s="260"/>
    </row>
    <row r="577" spans="2:19" s="155" customFormat="1" ht="16.5" customHeight="1">
      <c r="B577" s="205">
        <v>575</v>
      </c>
      <c r="C577" s="205">
        <v>7</v>
      </c>
      <c r="D577" s="274">
        <v>1</v>
      </c>
      <c r="E577" s="275">
        <v>5</v>
      </c>
      <c r="F577" s="276">
        <v>3</v>
      </c>
      <c r="G577" s="51" t="s">
        <v>269</v>
      </c>
      <c r="H577" s="79" t="s">
        <v>8</v>
      </c>
      <c r="I577" s="35" t="s">
        <v>691</v>
      </c>
      <c r="J577" s="51" t="s">
        <v>145</v>
      </c>
      <c r="K577" s="52">
        <v>25200</v>
      </c>
      <c r="L577" s="62"/>
      <c r="M577" s="53">
        <v>1200</v>
      </c>
      <c r="N577" s="320"/>
      <c r="O577" s="260"/>
    </row>
    <row r="578" spans="2:19" s="155" customFormat="1" ht="16.5" customHeight="1">
      <c r="B578" s="205">
        <v>576</v>
      </c>
      <c r="C578" s="205">
        <v>8</v>
      </c>
      <c r="D578" s="274">
        <v>1</v>
      </c>
      <c r="E578" s="275">
        <v>6</v>
      </c>
      <c r="F578" s="276">
        <v>2</v>
      </c>
      <c r="G578" s="51" t="s">
        <v>152</v>
      </c>
      <c r="H578" s="79" t="s">
        <v>8</v>
      </c>
      <c r="I578" s="35" t="s">
        <v>691</v>
      </c>
      <c r="J578" s="51" t="s">
        <v>145</v>
      </c>
      <c r="K578" s="52">
        <v>25200</v>
      </c>
      <c r="L578" s="62"/>
      <c r="M578" s="53">
        <v>1200</v>
      </c>
      <c r="N578" s="320"/>
      <c r="O578" s="260"/>
    </row>
    <row r="579" spans="2:19" s="155" customFormat="1" ht="16.5" customHeight="1">
      <c r="B579" s="205">
        <v>577</v>
      </c>
      <c r="C579" s="205">
        <v>9</v>
      </c>
      <c r="D579" s="274">
        <v>1</v>
      </c>
      <c r="E579" s="275">
        <v>6</v>
      </c>
      <c r="F579" s="276">
        <v>4</v>
      </c>
      <c r="G579" s="51" t="s">
        <v>258</v>
      </c>
      <c r="H579" s="79" t="s">
        <v>8</v>
      </c>
      <c r="I579" s="35" t="s">
        <v>843</v>
      </c>
      <c r="J579" s="51" t="s">
        <v>145</v>
      </c>
      <c r="K579" s="52">
        <v>25200</v>
      </c>
      <c r="L579" s="62"/>
      <c r="M579" s="53">
        <v>1200</v>
      </c>
      <c r="N579" s="320"/>
      <c r="O579" s="260"/>
    </row>
    <row r="580" spans="2:19" s="155" customFormat="1" ht="16.5" customHeight="1">
      <c r="B580" s="205">
        <v>578</v>
      </c>
      <c r="C580" s="205">
        <v>10</v>
      </c>
      <c r="D580" s="274">
        <v>1</v>
      </c>
      <c r="E580" s="275">
        <v>6</v>
      </c>
      <c r="F580" s="276">
        <v>16</v>
      </c>
      <c r="G580" s="51" t="s">
        <v>694</v>
      </c>
      <c r="H580" s="79" t="s">
        <v>8</v>
      </c>
      <c r="I580" s="35" t="s">
        <v>691</v>
      </c>
      <c r="J580" s="85" t="s">
        <v>147</v>
      </c>
      <c r="K580" s="86">
        <v>18900</v>
      </c>
      <c r="L580" s="193"/>
      <c r="M580" s="87">
        <v>900</v>
      </c>
      <c r="N580" s="320"/>
      <c r="O580" s="260"/>
      <c r="P580" s="32">
        <v>25200</v>
      </c>
      <c r="Q580" s="32">
        <v>1200</v>
      </c>
      <c r="R580" s="32">
        <v>26400</v>
      </c>
    </row>
    <row r="581" spans="2:19" s="155" customFormat="1" ht="16.5" customHeight="1">
      <c r="B581" s="205">
        <v>579</v>
      </c>
      <c r="C581" s="205">
        <v>11</v>
      </c>
      <c r="D581" s="274">
        <v>1</v>
      </c>
      <c r="E581" s="275">
        <v>6</v>
      </c>
      <c r="F581" s="276">
        <v>17</v>
      </c>
      <c r="G581" s="51" t="s">
        <v>695</v>
      </c>
      <c r="H581" s="79" t="s">
        <v>8</v>
      </c>
      <c r="I581" s="35" t="s">
        <v>691</v>
      </c>
      <c r="J581" s="85" t="s">
        <v>147</v>
      </c>
      <c r="K581" s="86">
        <v>18900</v>
      </c>
      <c r="L581" s="193"/>
      <c r="M581" s="87">
        <v>900</v>
      </c>
      <c r="N581" s="320"/>
      <c r="O581" s="260"/>
      <c r="P581" s="155">
        <f>P580*42</f>
        <v>1058400</v>
      </c>
      <c r="Q581" s="155">
        <f t="shared" ref="Q581:R581" si="97">Q580*42</f>
        <v>50400</v>
      </c>
      <c r="R581" s="155">
        <f t="shared" si="97"/>
        <v>1108800</v>
      </c>
    </row>
    <row r="582" spans="2:19" s="155" customFormat="1" ht="16.5" customHeight="1">
      <c r="B582" s="205">
        <v>580</v>
      </c>
      <c r="C582" s="205">
        <v>12</v>
      </c>
      <c r="D582" s="274">
        <v>1</v>
      </c>
      <c r="E582" s="275">
        <v>7</v>
      </c>
      <c r="F582" s="276">
        <v>8</v>
      </c>
      <c r="G582" s="51" t="s">
        <v>696</v>
      </c>
      <c r="H582" s="79" t="s">
        <v>8</v>
      </c>
      <c r="I582" s="35" t="s">
        <v>691</v>
      </c>
      <c r="J582" s="51" t="s">
        <v>145</v>
      </c>
      <c r="K582" s="52">
        <v>25200</v>
      </c>
      <c r="L582" s="62"/>
      <c r="M582" s="53">
        <v>1200</v>
      </c>
      <c r="N582" s="320"/>
      <c r="O582" s="260"/>
      <c r="P582" s="155">
        <v>-113400</v>
      </c>
      <c r="Q582" s="155">
        <v>-5400</v>
      </c>
      <c r="R582" s="155">
        <v>-118800</v>
      </c>
    </row>
    <row r="583" spans="2:19" s="155" customFormat="1" ht="16.5" customHeight="1">
      <c r="B583" s="205">
        <v>581</v>
      </c>
      <c r="C583" s="205">
        <v>13</v>
      </c>
      <c r="D583" s="274">
        <v>1</v>
      </c>
      <c r="E583" s="275">
        <v>7</v>
      </c>
      <c r="F583" s="276">
        <v>9</v>
      </c>
      <c r="G583" s="51" t="s">
        <v>697</v>
      </c>
      <c r="H583" s="79" t="s">
        <v>8</v>
      </c>
      <c r="I583" s="35" t="s">
        <v>691</v>
      </c>
      <c r="J583" s="51" t="s">
        <v>145</v>
      </c>
      <c r="K583" s="52">
        <v>25200</v>
      </c>
      <c r="L583" s="62"/>
      <c r="M583" s="53">
        <v>1200</v>
      </c>
      <c r="N583" s="320"/>
      <c r="O583" s="260"/>
      <c r="P583" s="155">
        <f>SUM(P581:P582)</f>
        <v>945000</v>
      </c>
      <c r="Q583" s="155">
        <f t="shared" ref="Q583:R583" si="98">SUM(Q581:Q582)</f>
        <v>45000</v>
      </c>
      <c r="R583" s="155">
        <f t="shared" si="98"/>
        <v>990000</v>
      </c>
    </row>
    <row r="584" spans="2:19" s="155" customFormat="1" ht="16.5" customHeight="1">
      <c r="B584" s="205">
        <v>582</v>
      </c>
      <c r="C584" s="205">
        <v>14</v>
      </c>
      <c r="D584" s="274">
        <v>1</v>
      </c>
      <c r="E584" s="275">
        <v>7</v>
      </c>
      <c r="F584" s="276">
        <v>19</v>
      </c>
      <c r="G584" s="51" t="s">
        <v>340</v>
      </c>
      <c r="H584" s="79" t="s">
        <v>8</v>
      </c>
      <c r="I584" s="35" t="s">
        <v>691</v>
      </c>
      <c r="J584" s="51" t="s">
        <v>145</v>
      </c>
      <c r="K584" s="52">
        <v>25200</v>
      </c>
      <c r="L584" s="62"/>
      <c r="M584" s="53">
        <v>1200</v>
      </c>
      <c r="N584" s="320"/>
      <c r="O584" s="260"/>
    </row>
    <row r="585" spans="2:19" s="155" customFormat="1" ht="16.5" customHeight="1">
      <c r="B585" s="205">
        <v>583</v>
      </c>
      <c r="C585" s="205">
        <v>15</v>
      </c>
      <c r="D585" s="274">
        <v>1</v>
      </c>
      <c r="E585" s="275">
        <v>8</v>
      </c>
      <c r="F585" s="276">
        <v>4</v>
      </c>
      <c r="G585" s="51" t="s">
        <v>216</v>
      </c>
      <c r="H585" s="79" t="s">
        <v>8</v>
      </c>
      <c r="I585" s="35" t="s">
        <v>691</v>
      </c>
      <c r="J585" s="85" t="s">
        <v>147</v>
      </c>
      <c r="K585" s="86">
        <v>18900</v>
      </c>
      <c r="L585" s="193"/>
      <c r="M585" s="87">
        <v>900</v>
      </c>
      <c r="N585" s="320"/>
      <c r="O585" s="260"/>
    </row>
    <row r="586" spans="2:19" s="155" customFormat="1" ht="16.5" customHeight="1">
      <c r="B586" s="205">
        <v>584</v>
      </c>
      <c r="C586" s="205">
        <v>16</v>
      </c>
      <c r="D586" s="274">
        <v>1</v>
      </c>
      <c r="E586" s="275">
        <v>8</v>
      </c>
      <c r="F586" s="276">
        <v>6</v>
      </c>
      <c r="G586" s="51" t="s">
        <v>236</v>
      </c>
      <c r="H586" s="79" t="s">
        <v>8</v>
      </c>
      <c r="I586" s="35" t="s">
        <v>691</v>
      </c>
      <c r="J586" s="51" t="s">
        <v>145</v>
      </c>
      <c r="K586" s="52">
        <v>25200</v>
      </c>
      <c r="L586" s="62"/>
      <c r="M586" s="53">
        <v>1200</v>
      </c>
      <c r="N586" s="320"/>
      <c r="O586" s="260"/>
      <c r="P586" s="32">
        <v>25200</v>
      </c>
      <c r="Q586" s="32">
        <v>1200</v>
      </c>
      <c r="R586" s="32">
        <v>26400</v>
      </c>
    </row>
    <row r="587" spans="2:19" s="155" customFormat="1" ht="16.5" customHeight="1">
      <c r="B587" s="205">
        <v>585</v>
      </c>
      <c r="C587" s="205">
        <v>17</v>
      </c>
      <c r="D587" s="274">
        <v>1</v>
      </c>
      <c r="E587" s="275">
        <v>8</v>
      </c>
      <c r="F587" s="276">
        <v>7</v>
      </c>
      <c r="G587" s="51" t="s">
        <v>383</v>
      </c>
      <c r="H587" s="79" t="s">
        <v>8</v>
      </c>
      <c r="I587" s="35" t="s">
        <v>691</v>
      </c>
      <c r="J587" s="85" t="s">
        <v>147</v>
      </c>
      <c r="K587" s="86">
        <v>18900</v>
      </c>
      <c r="L587" s="193"/>
      <c r="M587" s="87">
        <v>900</v>
      </c>
      <c r="N587" s="320"/>
      <c r="O587" s="260"/>
      <c r="P587" s="155">
        <f>P586*41</f>
        <v>1033200</v>
      </c>
      <c r="Q587" s="155">
        <f t="shared" ref="Q587:S587" si="99">Q586*41</f>
        <v>49200</v>
      </c>
      <c r="R587" s="155">
        <f t="shared" si="99"/>
        <v>1082400</v>
      </c>
      <c r="S587" s="155">
        <f t="shared" si="99"/>
        <v>0</v>
      </c>
    </row>
    <row r="588" spans="2:19" s="155" customFormat="1" ht="16.5" customHeight="1">
      <c r="B588" s="205">
        <v>586</v>
      </c>
      <c r="C588" s="205">
        <v>18</v>
      </c>
      <c r="D588" s="274">
        <v>1</v>
      </c>
      <c r="E588" s="275">
        <v>8</v>
      </c>
      <c r="F588" s="276">
        <v>16</v>
      </c>
      <c r="G588" s="51" t="s">
        <v>187</v>
      </c>
      <c r="H588" s="79" t="s">
        <v>8</v>
      </c>
      <c r="I588" s="35" t="s">
        <v>691</v>
      </c>
      <c r="J588" s="51" t="s">
        <v>145</v>
      </c>
      <c r="K588" s="52">
        <v>25200</v>
      </c>
      <c r="L588" s="62"/>
      <c r="M588" s="53">
        <v>1200</v>
      </c>
      <c r="N588" s="320"/>
      <c r="O588" s="260"/>
    </row>
    <row r="589" spans="2:19" s="155" customFormat="1" ht="16.5" customHeight="1">
      <c r="B589" s="205">
        <v>587</v>
      </c>
      <c r="C589" s="205">
        <v>19</v>
      </c>
      <c r="D589" s="274">
        <v>1</v>
      </c>
      <c r="E589" s="275">
        <v>10</v>
      </c>
      <c r="F589" s="276">
        <v>11</v>
      </c>
      <c r="G589" s="51" t="s">
        <v>698</v>
      </c>
      <c r="H589" s="79" t="s">
        <v>8</v>
      </c>
      <c r="I589" s="35" t="s">
        <v>691</v>
      </c>
      <c r="J589" s="85" t="s">
        <v>147</v>
      </c>
      <c r="K589" s="86">
        <v>18900</v>
      </c>
      <c r="L589" s="193"/>
      <c r="M589" s="87">
        <v>900</v>
      </c>
      <c r="N589" s="320"/>
      <c r="O589" s="260"/>
    </row>
    <row r="590" spans="2:19" s="155" customFormat="1" ht="16.5" customHeight="1">
      <c r="B590" s="205">
        <v>588</v>
      </c>
      <c r="C590" s="205">
        <v>20</v>
      </c>
      <c r="D590" s="274">
        <v>1</v>
      </c>
      <c r="E590" s="275">
        <v>12</v>
      </c>
      <c r="F590" s="276">
        <v>7</v>
      </c>
      <c r="G590" s="51" t="s">
        <v>264</v>
      </c>
      <c r="H590" s="79" t="s">
        <v>8</v>
      </c>
      <c r="I590" s="35" t="s">
        <v>691</v>
      </c>
      <c r="J590" s="51" t="s">
        <v>145</v>
      </c>
      <c r="K590" s="52">
        <v>25200</v>
      </c>
      <c r="L590" s="62"/>
      <c r="M590" s="53">
        <v>1200</v>
      </c>
      <c r="N590" s="320"/>
      <c r="O590" s="260"/>
    </row>
    <row r="591" spans="2:19" s="155" customFormat="1" ht="16.5" customHeight="1">
      <c r="B591" s="205">
        <v>589</v>
      </c>
      <c r="C591" s="205">
        <v>21</v>
      </c>
      <c r="D591" s="274">
        <v>1</v>
      </c>
      <c r="E591" s="275">
        <v>12</v>
      </c>
      <c r="F591" s="276">
        <v>11</v>
      </c>
      <c r="G591" s="51" t="s">
        <v>699</v>
      </c>
      <c r="H591" s="79" t="s">
        <v>8</v>
      </c>
      <c r="I591" s="35" t="s">
        <v>691</v>
      </c>
      <c r="J591" s="51" t="s">
        <v>145</v>
      </c>
      <c r="K591" s="52">
        <v>25200</v>
      </c>
      <c r="L591" s="62"/>
      <c r="M591" s="53">
        <v>1200</v>
      </c>
      <c r="N591" s="320"/>
      <c r="O591" s="260"/>
      <c r="P591" s="32">
        <v>18900</v>
      </c>
      <c r="Q591" s="32">
        <v>900</v>
      </c>
      <c r="R591" s="32">
        <v>19800</v>
      </c>
    </row>
    <row r="592" spans="2:19" s="155" customFormat="1" ht="16.5" customHeight="1">
      <c r="B592" s="205">
        <v>590</v>
      </c>
      <c r="C592" s="205">
        <v>22</v>
      </c>
      <c r="D592" s="274">
        <v>2</v>
      </c>
      <c r="E592" s="275">
        <v>3</v>
      </c>
      <c r="F592" s="276">
        <v>5</v>
      </c>
      <c r="G592" s="51" t="s">
        <v>700</v>
      </c>
      <c r="H592" s="79" t="s">
        <v>8</v>
      </c>
      <c r="I592" s="35" t="s">
        <v>691</v>
      </c>
      <c r="J592" s="51" t="s">
        <v>145</v>
      </c>
      <c r="K592" s="52">
        <v>25200</v>
      </c>
      <c r="L592" s="62"/>
      <c r="M592" s="53">
        <v>1200</v>
      </c>
      <c r="N592" s="320"/>
      <c r="O592" s="260"/>
      <c r="P592" s="155">
        <f>P591*41</f>
        <v>774900</v>
      </c>
      <c r="Q592" s="155">
        <f t="shared" ref="Q592:R592" si="100">Q591*41</f>
        <v>36900</v>
      </c>
      <c r="R592" s="155">
        <f t="shared" si="100"/>
        <v>811800</v>
      </c>
    </row>
    <row r="593" spans="2:22" s="155" customFormat="1" ht="16.5" customHeight="1">
      <c r="B593" s="205">
        <v>591</v>
      </c>
      <c r="C593" s="205">
        <v>23</v>
      </c>
      <c r="D593" s="274">
        <v>2</v>
      </c>
      <c r="E593" s="275">
        <v>1</v>
      </c>
      <c r="F593" s="276">
        <v>7</v>
      </c>
      <c r="G593" s="51" t="s">
        <v>45</v>
      </c>
      <c r="H593" s="79" t="s">
        <v>8</v>
      </c>
      <c r="I593" s="35" t="s">
        <v>702</v>
      </c>
      <c r="J593" s="51" t="s">
        <v>145</v>
      </c>
      <c r="K593" s="52">
        <v>25200</v>
      </c>
      <c r="L593" s="62"/>
      <c r="M593" s="53">
        <v>1200</v>
      </c>
      <c r="N593" s="320"/>
      <c r="O593" s="260"/>
    </row>
    <row r="594" spans="2:22" s="155" customFormat="1" ht="16.5" customHeight="1">
      <c r="B594" s="205">
        <v>592</v>
      </c>
      <c r="C594" s="205">
        <v>24</v>
      </c>
      <c r="D594" s="274">
        <v>2</v>
      </c>
      <c r="E594" s="275">
        <v>2</v>
      </c>
      <c r="F594" s="276">
        <v>2</v>
      </c>
      <c r="G594" s="51" t="s">
        <v>701</v>
      </c>
      <c r="H594" s="79" t="s">
        <v>8</v>
      </c>
      <c r="I594" s="35" t="s">
        <v>702</v>
      </c>
      <c r="J594" s="85" t="s">
        <v>147</v>
      </c>
      <c r="K594" s="86">
        <v>18900</v>
      </c>
      <c r="L594" s="193"/>
      <c r="M594" s="87">
        <v>900</v>
      </c>
      <c r="N594" s="320"/>
      <c r="O594" s="260"/>
    </row>
    <row r="595" spans="2:22" s="155" customFormat="1" ht="16.5" customHeight="1">
      <c r="B595" s="205">
        <v>593</v>
      </c>
      <c r="C595" s="205">
        <v>25</v>
      </c>
      <c r="D595" s="274">
        <v>2</v>
      </c>
      <c r="E595" s="275">
        <v>2</v>
      </c>
      <c r="F595" s="276">
        <v>13</v>
      </c>
      <c r="G595" s="51" t="s">
        <v>310</v>
      </c>
      <c r="H595" s="79" t="s">
        <v>8</v>
      </c>
      <c r="I595" s="35" t="s">
        <v>702</v>
      </c>
      <c r="J595" s="85" t="s">
        <v>147</v>
      </c>
      <c r="K595" s="86">
        <v>18900</v>
      </c>
      <c r="L595" s="193"/>
      <c r="M595" s="87">
        <v>900</v>
      </c>
      <c r="N595" s="320"/>
      <c r="O595" s="260"/>
    </row>
    <row r="596" spans="2:22" s="155" customFormat="1" ht="16.5" customHeight="1">
      <c r="B596" s="205">
        <v>594</v>
      </c>
      <c r="C596" s="205">
        <v>26</v>
      </c>
      <c r="D596" s="274">
        <v>2</v>
      </c>
      <c r="E596" s="275">
        <v>7</v>
      </c>
      <c r="F596" s="276">
        <v>6</v>
      </c>
      <c r="G596" s="51" t="s">
        <v>703</v>
      </c>
      <c r="H596" s="79" t="s">
        <v>8</v>
      </c>
      <c r="I596" s="35" t="s">
        <v>702</v>
      </c>
      <c r="J596" s="85" t="s">
        <v>147</v>
      </c>
      <c r="K596" s="86">
        <v>18900</v>
      </c>
      <c r="L596" s="193"/>
      <c r="M596" s="87">
        <v>900</v>
      </c>
      <c r="N596" s="320"/>
      <c r="O596" s="260"/>
      <c r="S596" s="155">
        <f t="shared" ref="S596" si="101">SUM(S583,S587,S592)</f>
        <v>0</v>
      </c>
      <c r="T596" s="237">
        <f>SUM(P583,P587,P592)</f>
        <v>2753100</v>
      </c>
      <c r="U596" s="237">
        <f>SUM(Q583,Q587,Q592)</f>
        <v>131100</v>
      </c>
      <c r="V596" s="237">
        <f>SUM(R583,R587,R592)</f>
        <v>2884200</v>
      </c>
    </row>
    <row r="597" spans="2:22" s="155" customFormat="1" ht="16.5" customHeight="1">
      <c r="B597" s="205">
        <v>595</v>
      </c>
      <c r="C597" s="205">
        <v>27</v>
      </c>
      <c r="D597" s="274">
        <v>2</v>
      </c>
      <c r="E597" s="275">
        <v>8</v>
      </c>
      <c r="F597" s="276">
        <v>1</v>
      </c>
      <c r="G597" s="51" t="s">
        <v>229</v>
      </c>
      <c r="H597" s="79" t="s">
        <v>8</v>
      </c>
      <c r="I597" s="35" t="s">
        <v>702</v>
      </c>
      <c r="J597" s="51" t="s">
        <v>145</v>
      </c>
      <c r="K597" s="52">
        <v>25200</v>
      </c>
      <c r="L597" s="62"/>
      <c r="M597" s="53">
        <v>1200</v>
      </c>
      <c r="N597" s="320"/>
      <c r="O597" s="260"/>
    </row>
    <row r="598" spans="2:22" s="155" customFormat="1" ht="16.5" customHeight="1">
      <c r="B598" s="205">
        <v>596</v>
      </c>
      <c r="C598" s="205">
        <v>28</v>
      </c>
      <c r="D598" s="274">
        <v>2</v>
      </c>
      <c r="E598" s="275">
        <v>9</v>
      </c>
      <c r="F598" s="276">
        <v>21</v>
      </c>
      <c r="G598" s="51" t="s">
        <v>40</v>
      </c>
      <c r="H598" s="79" t="s">
        <v>8</v>
      </c>
      <c r="I598" s="35" t="s">
        <v>702</v>
      </c>
      <c r="J598" s="51" t="s">
        <v>145</v>
      </c>
      <c r="K598" s="52">
        <v>25200</v>
      </c>
      <c r="L598" s="62"/>
      <c r="M598" s="53">
        <v>1200</v>
      </c>
      <c r="N598" s="320"/>
      <c r="O598" s="260"/>
    </row>
    <row r="599" spans="2:22" s="155" customFormat="1" ht="16.5" customHeight="1">
      <c r="B599" s="205">
        <v>597</v>
      </c>
      <c r="C599" s="205">
        <v>29</v>
      </c>
      <c r="D599" s="274">
        <v>2</v>
      </c>
      <c r="E599" s="275">
        <v>10</v>
      </c>
      <c r="F599" s="276">
        <v>19</v>
      </c>
      <c r="G599" s="51" t="s">
        <v>20</v>
      </c>
      <c r="H599" s="79" t="s">
        <v>8</v>
      </c>
      <c r="I599" s="35" t="s">
        <v>702</v>
      </c>
      <c r="J599" s="85" t="s">
        <v>147</v>
      </c>
      <c r="K599" s="86">
        <v>18900</v>
      </c>
      <c r="L599" s="193"/>
      <c r="M599" s="87">
        <v>900</v>
      </c>
      <c r="N599" s="320"/>
      <c r="O599" s="260"/>
    </row>
    <row r="600" spans="2:22" s="155" customFormat="1" ht="16.5" customHeight="1">
      <c r="B600" s="205">
        <v>598</v>
      </c>
      <c r="C600" s="205">
        <v>30</v>
      </c>
      <c r="D600" s="274">
        <v>3</v>
      </c>
      <c r="E600" s="275">
        <v>6</v>
      </c>
      <c r="F600" s="276">
        <v>18</v>
      </c>
      <c r="G600" s="51" t="s">
        <v>167</v>
      </c>
      <c r="H600" s="79" t="s">
        <v>8</v>
      </c>
      <c r="I600" s="35" t="s">
        <v>702</v>
      </c>
      <c r="J600" s="85" t="s">
        <v>147</v>
      </c>
      <c r="K600" s="86">
        <v>18900</v>
      </c>
      <c r="L600" s="193"/>
      <c r="M600" s="87">
        <v>900</v>
      </c>
      <c r="N600" s="320"/>
      <c r="O600" s="260"/>
    </row>
    <row r="601" spans="2:22" s="155" customFormat="1" ht="16.5" customHeight="1">
      <c r="B601" s="205">
        <v>599</v>
      </c>
      <c r="C601" s="205">
        <v>31</v>
      </c>
      <c r="D601" s="274">
        <v>3</v>
      </c>
      <c r="E601" s="275">
        <v>7</v>
      </c>
      <c r="F601" s="276">
        <v>18</v>
      </c>
      <c r="G601" s="51" t="s">
        <v>574</v>
      </c>
      <c r="H601" s="79" t="s">
        <v>8</v>
      </c>
      <c r="I601" s="35" t="s">
        <v>702</v>
      </c>
      <c r="J601" s="51" t="s">
        <v>145</v>
      </c>
      <c r="K601" s="52">
        <v>25200</v>
      </c>
      <c r="L601" s="62"/>
      <c r="M601" s="53">
        <v>1200</v>
      </c>
      <c r="N601" s="320"/>
      <c r="O601" s="260"/>
    </row>
    <row r="602" spans="2:22" s="155" customFormat="1" ht="16.5" customHeight="1">
      <c r="B602" s="205">
        <v>600</v>
      </c>
      <c r="C602" s="205">
        <v>32</v>
      </c>
      <c r="D602" s="274">
        <v>3</v>
      </c>
      <c r="E602" s="275">
        <v>7</v>
      </c>
      <c r="F602" s="276">
        <v>22</v>
      </c>
      <c r="G602" s="51" t="s">
        <v>71</v>
      </c>
      <c r="H602" s="79" t="s">
        <v>8</v>
      </c>
      <c r="I602" s="35" t="s">
        <v>702</v>
      </c>
      <c r="J602" s="85" t="s">
        <v>147</v>
      </c>
      <c r="K602" s="86">
        <v>18900</v>
      </c>
      <c r="L602" s="193"/>
      <c r="M602" s="87">
        <v>900</v>
      </c>
      <c r="N602" s="320"/>
      <c r="O602" s="260"/>
    </row>
    <row r="603" spans="2:22" s="155" customFormat="1" ht="16.5" customHeight="1">
      <c r="B603" s="205">
        <v>601</v>
      </c>
      <c r="C603" s="205">
        <v>33</v>
      </c>
      <c r="D603" s="274">
        <v>3</v>
      </c>
      <c r="E603" s="275">
        <v>8</v>
      </c>
      <c r="F603" s="276">
        <v>19</v>
      </c>
      <c r="G603" s="51" t="s">
        <v>109</v>
      </c>
      <c r="H603" s="79" t="s">
        <v>8</v>
      </c>
      <c r="I603" s="35" t="s">
        <v>702</v>
      </c>
      <c r="J603" s="85" t="s">
        <v>147</v>
      </c>
      <c r="K603" s="86">
        <v>18900</v>
      </c>
      <c r="L603" s="193"/>
      <c r="M603" s="87">
        <v>900</v>
      </c>
      <c r="N603" s="320"/>
      <c r="O603" s="260"/>
    </row>
    <row r="604" spans="2:22" s="155" customFormat="1" ht="16.5" customHeight="1">
      <c r="B604" s="205">
        <v>602</v>
      </c>
      <c r="C604" s="205">
        <v>34</v>
      </c>
      <c r="D604" s="274">
        <v>3</v>
      </c>
      <c r="E604" s="275">
        <v>8</v>
      </c>
      <c r="F604" s="276">
        <v>21</v>
      </c>
      <c r="G604" s="51" t="s">
        <v>704</v>
      </c>
      <c r="H604" s="79" t="s">
        <v>8</v>
      </c>
      <c r="I604" s="35" t="s">
        <v>702</v>
      </c>
      <c r="J604" s="51" t="s">
        <v>145</v>
      </c>
      <c r="K604" s="52">
        <v>25200</v>
      </c>
      <c r="L604" s="62"/>
      <c r="M604" s="53">
        <v>1200</v>
      </c>
      <c r="N604" s="320"/>
      <c r="O604" s="260"/>
    </row>
    <row r="605" spans="2:22" s="155" customFormat="1" ht="16.5" customHeight="1">
      <c r="B605" s="205">
        <v>603</v>
      </c>
      <c r="C605" s="205">
        <v>35</v>
      </c>
      <c r="D605" s="274">
        <v>4</v>
      </c>
      <c r="E605" s="275">
        <v>1</v>
      </c>
      <c r="F605" s="276">
        <v>3</v>
      </c>
      <c r="G605" s="51" t="s">
        <v>171</v>
      </c>
      <c r="H605" s="79" t="s">
        <v>8</v>
      </c>
      <c r="I605" s="35" t="s">
        <v>702</v>
      </c>
      <c r="J605" s="51" t="s">
        <v>145</v>
      </c>
      <c r="K605" s="52">
        <v>25200</v>
      </c>
      <c r="L605" s="62"/>
      <c r="M605" s="53">
        <v>1200</v>
      </c>
      <c r="N605" s="320"/>
      <c r="O605" s="260"/>
    </row>
    <row r="606" spans="2:22" s="155" customFormat="1" ht="16.5" customHeight="1">
      <c r="B606" s="205">
        <v>604</v>
      </c>
      <c r="C606" s="205">
        <v>36</v>
      </c>
      <c r="D606" s="274">
        <v>4</v>
      </c>
      <c r="E606" s="275">
        <v>5</v>
      </c>
      <c r="F606" s="276">
        <v>14</v>
      </c>
      <c r="G606" s="51" t="s">
        <v>705</v>
      </c>
      <c r="H606" s="79" t="s">
        <v>8</v>
      </c>
      <c r="I606" s="35" t="s">
        <v>702</v>
      </c>
      <c r="J606" s="51" t="s">
        <v>145</v>
      </c>
      <c r="K606" s="52">
        <v>25200</v>
      </c>
      <c r="L606" s="62"/>
      <c r="M606" s="53">
        <v>1200</v>
      </c>
      <c r="N606" s="320"/>
      <c r="O606" s="260"/>
    </row>
    <row r="607" spans="2:22" s="155" customFormat="1" ht="16.5" customHeight="1">
      <c r="B607" s="205">
        <v>605</v>
      </c>
      <c r="C607" s="205">
        <v>37</v>
      </c>
      <c r="D607" s="274">
        <v>5</v>
      </c>
      <c r="E607" s="275">
        <v>3</v>
      </c>
      <c r="F607" s="276">
        <v>9</v>
      </c>
      <c r="G607" s="51" t="s">
        <v>706</v>
      </c>
      <c r="H607" s="79" t="s">
        <v>8</v>
      </c>
      <c r="I607" s="35" t="s">
        <v>702</v>
      </c>
      <c r="J607" s="51" t="s">
        <v>145</v>
      </c>
      <c r="K607" s="52">
        <v>25200</v>
      </c>
      <c r="L607" s="62"/>
      <c r="M607" s="53">
        <v>1200</v>
      </c>
      <c r="N607" s="320"/>
      <c r="O607" s="260"/>
    </row>
    <row r="608" spans="2:22" s="155" customFormat="1" ht="16.5" customHeight="1">
      <c r="B608" s="205">
        <v>606</v>
      </c>
      <c r="C608" s="205">
        <v>38</v>
      </c>
      <c r="D608" s="274">
        <v>5</v>
      </c>
      <c r="E608" s="275">
        <v>4</v>
      </c>
      <c r="F608" s="276">
        <v>1</v>
      </c>
      <c r="G608" s="51" t="s">
        <v>230</v>
      </c>
      <c r="H608" s="79" t="s">
        <v>8</v>
      </c>
      <c r="I608" s="35" t="s">
        <v>702</v>
      </c>
      <c r="J608" s="51" t="s">
        <v>145</v>
      </c>
      <c r="K608" s="52">
        <v>25200</v>
      </c>
      <c r="L608" s="62"/>
      <c r="M608" s="53">
        <v>1200</v>
      </c>
      <c r="N608" s="320"/>
      <c r="O608" s="260"/>
    </row>
    <row r="609" spans="2:22" s="32" customFormat="1" ht="16.5" customHeight="1">
      <c r="B609" s="205">
        <v>607</v>
      </c>
      <c r="C609" s="205">
        <v>39</v>
      </c>
      <c r="D609" s="274">
        <v>5</v>
      </c>
      <c r="E609" s="275">
        <v>6</v>
      </c>
      <c r="F609" s="276">
        <v>12</v>
      </c>
      <c r="G609" s="51" t="s">
        <v>707</v>
      </c>
      <c r="H609" s="79" t="s">
        <v>8</v>
      </c>
      <c r="I609" s="35" t="s">
        <v>702</v>
      </c>
      <c r="J609" s="51" t="s">
        <v>145</v>
      </c>
      <c r="K609" s="52">
        <v>25200</v>
      </c>
      <c r="L609" s="62"/>
      <c r="M609" s="53">
        <v>1200</v>
      </c>
      <c r="N609" s="320"/>
      <c r="O609" s="260"/>
      <c r="V609" s="49"/>
    </row>
    <row r="610" spans="2:22" s="32" customFormat="1" ht="16.5" customHeight="1">
      <c r="B610" s="205">
        <v>608</v>
      </c>
      <c r="C610" s="205">
        <v>40</v>
      </c>
      <c r="D610" s="274">
        <v>5</v>
      </c>
      <c r="E610" s="275">
        <v>6</v>
      </c>
      <c r="F610" s="276">
        <v>22</v>
      </c>
      <c r="G610" s="51" t="s">
        <v>317</v>
      </c>
      <c r="H610" s="79" t="s">
        <v>8</v>
      </c>
      <c r="I610" s="35" t="s">
        <v>702</v>
      </c>
      <c r="J610" s="51" t="s">
        <v>145</v>
      </c>
      <c r="K610" s="52">
        <v>25200</v>
      </c>
      <c r="L610" s="62"/>
      <c r="M610" s="53">
        <v>1200</v>
      </c>
      <c r="N610" s="320"/>
      <c r="O610" s="260"/>
      <c r="V610" s="49"/>
    </row>
    <row r="611" spans="2:22" s="32" customFormat="1" ht="16.5" customHeight="1">
      <c r="B611" s="205">
        <v>609</v>
      </c>
      <c r="C611" s="205">
        <v>41</v>
      </c>
      <c r="D611" s="274">
        <v>6</v>
      </c>
      <c r="E611" s="275">
        <v>6</v>
      </c>
      <c r="F611" s="276">
        <v>10</v>
      </c>
      <c r="G611" s="51" t="s">
        <v>708</v>
      </c>
      <c r="H611" s="79" t="s">
        <v>8</v>
      </c>
      <c r="I611" s="35" t="s">
        <v>702</v>
      </c>
      <c r="J611" s="85" t="s">
        <v>147</v>
      </c>
      <c r="K611" s="86">
        <v>18900</v>
      </c>
      <c r="L611" s="215"/>
      <c r="M611" s="87">
        <v>900</v>
      </c>
      <c r="N611" s="320"/>
      <c r="O611" s="260"/>
      <c r="V611" s="49"/>
    </row>
    <row r="612" spans="2:22" s="32" customFormat="1" ht="16.5" customHeight="1">
      <c r="B612" s="205">
        <v>610</v>
      </c>
      <c r="C612" s="205">
        <v>42</v>
      </c>
      <c r="D612" s="274">
        <v>6</v>
      </c>
      <c r="E612" s="275">
        <v>7</v>
      </c>
      <c r="F612" s="276">
        <v>4</v>
      </c>
      <c r="G612" s="51" t="s">
        <v>709</v>
      </c>
      <c r="H612" s="79" t="s">
        <v>8</v>
      </c>
      <c r="I612" s="35" t="s">
        <v>702</v>
      </c>
      <c r="J612" s="85" t="s">
        <v>147</v>
      </c>
      <c r="K612" s="86">
        <v>18900</v>
      </c>
      <c r="L612" s="215"/>
      <c r="M612" s="87">
        <v>900</v>
      </c>
      <c r="N612" s="320"/>
      <c r="O612" s="260"/>
      <c r="V612" s="49"/>
    </row>
    <row r="613" spans="2:22" s="32" customFormat="1" ht="16.5" customHeight="1">
      <c r="B613" s="205">
        <v>611</v>
      </c>
      <c r="C613" s="293">
        <v>1</v>
      </c>
      <c r="D613" s="271">
        <v>1</v>
      </c>
      <c r="E613" s="272">
        <v>1</v>
      </c>
      <c r="F613" s="273">
        <v>6</v>
      </c>
      <c r="G613" s="42" t="s">
        <v>180</v>
      </c>
      <c r="H613" s="81" t="s">
        <v>8</v>
      </c>
      <c r="I613" s="74" t="s">
        <v>710</v>
      </c>
      <c r="J613" s="42" t="s">
        <v>145</v>
      </c>
      <c r="K613" s="43">
        <v>25200</v>
      </c>
      <c r="L613" s="63"/>
      <c r="M613" s="82">
        <v>1200</v>
      </c>
      <c r="N613" s="319">
        <f>SUM(K613:L640)</f>
        <v>642600</v>
      </c>
      <c r="O613" s="260"/>
      <c r="V613" s="49"/>
    </row>
    <row r="614" spans="2:22" s="32" customFormat="1" ht="16.5" customHeight="1">
      <c r="B614" s="205">
        <v>612</v>
      </c>
      <c r="C614" s="205">
        <v>2</v>
      </c>
      <c r="D614" s="274">
        <v>1</v>
      </c>
      <c r="E614" s="275">
        <v>2</v>
      </c>
      <c r="F614" s="276">
        <v>18</v>
      </c>
      <c r="G614" s="51" t="s">
        <v>282</v>
      </c>
      <c r="H614" s="79" t="s">
        <v>8</v>
      </c>
      <c r="I614" s="35" t="s">
        <v>710</v>
      </c>
      <c r="J614" s="51" t="s">
        <v>110</v>
      </c>
      <c r="K614" s="52">
        <v>12600</v>
      </c>
      <c r="L614" s="62"/>
      <c r="M614" s="53">
        <v>600</v>
      </c>
      <c r="N614" s="320"/>
      <c r="O614" s="260"/>
      <c r="V614" s="49"/>
    </row>
    <row r="615" spans="2:22" s="32" customFormat="1" ht="16.5" customHeight="1">
      <c r="B615" s="205">
        <v>613</v>
      </c>
      <c r="C615" s="205">
        <v>3</v>
      </c>
      <c r="D615" s="274">
        <v>1</v>
      </c>
      <c r="E615" s="275">
        <v>5</v>
      </c>
      <c r="F615" s="276">
        <v>13</v>
      </c>
      <c r="G615" s="51" t="s">
        <v>211</v>
      </c>
      <c r="H615" s="79" t="s">
        <v>8</v>
      </c>
      <c r="I615" s="35" t="s">
        <v>710</v>
      </c>
      <c r="J615" s="85" t="s">
        <v>147</v>
      </c>
      <c r="K615" s="86">
        <v>18900</v>
      </c>
      <c r="L615" s="215"/>
      <c r="M615" s="87">
        <v>900</v>
      </c>
      <c r="N615" s="320"/>
      <c r="O615" s="260"/>
      <c r="P615" s="125">
        <f>SUM(K613:L640)</f>
        <v>642600</v>
      </c>
      <c r="V615" s="49"/>
    </row>
    <row r="616" spans="2:22" s="32" customFormat="1" ht="16.5" customHeight="1">
      <c r="B616" s="205">
        <v>614</v>
      </c>
      <c r="C616" s="205">
        <v>4</v>
      </c>
      <c r="D616" s="274">
        <v>1</v>
      </c>
      <c r="E616" s="275">
        <v>5</v>
      </c>
      <c r="F616" s="276">
        <v>19</v>
      </c>
      <c r="G616" s="51" t="s">
        <v>467</v>
      </c>
      <c r="H616" s="79" t="s">
        <v>8</v>
      </c>
      <c r="I616" s="35" t="s">
        <v>710</v>
      </c>
      <c r="J616" s="85" t="s">
        <v>147</v>
      </c>
      <c r="K616" s="86">
        <v>18900</v>
      </c>
      <c r="L616" s="215"/>
      <c r="M616" s="87">
        <v>900</v>
      </c>
      <c r="N616" s="320"/>
      <c r="O616" s="260"/>
      <c r="P616" s="125">
        <f>SUM(M613:M640)</f>
        <v>30600</v>
      </c>
      <c r="V616" s="49"/>
    </row>
    <row r="617" spans="2:22" s="32" customFormat="1" ht="16.5" customHeight="1">
      <c r="B617" s="205">
        <v>615</v>
      </c>
      <c r="C617" s="205">
        <v>5</v>
      </c>
      <c r="D617" s="274">
        <v>1</v>
      </c>
      <c r="E617" s="275">
        <v>8</v>
      </c>
      <c r="F617" s="276">
        <v>11</v>
      </c>
      <c r="G617" s="51" t="s">
        <v>303</v>
      </c>
      <c r="H617" s="79" t="s">
        <v>8</v>
      </c>
      <c r="I617" s="35" t="s">
        <v>710</v>
      </c>
      <c r="J617" s="51" t="s">
        <v>145</v>
      </c>
      <c r="K617" s="52">
        <v>25200</v>
      </c>
      <c r="L617" s="62"/>
      <c r="M617" s="53">
        <v>1200</v>
      </c>
      <c r="N617" s="320"/>
      <c r="O617" s="260"/>
      <c r="P617" s="125">
        <f>SUM(P615:P616)</f>
        <v>673200</v>
      </c>
      <c r="V617" s="49"/>
    </row>
    <row r="618" spans="2:22" s="32" customFormat="1" ht="16.5" customHeight="1">
      <c r="B618" s="205">
        <v>616</v>
      </c>
      <c r="C618" s="205">
        <v>6</v>
      </c>
      <c r="D618" s="274">
        <v>1</v>
      </c>
      <c r="E618" s="275">
        <v>8</v>
      </c>
      <c r="F618" s="276">
        <v>20</v>
      </c>
      <c r="G618" s="51" t="s">
        <v>711</v>
      </c>
      <c r="H618" s="79" t="s">
        <v>8</v>
      </c>
      <c r="I618" s="35" t="s">
        <v>844</v>
      </c>
      <c r="J618" s="51" t="s">
        <v>145</v>
      </c>
      <c r="K618" s="52">
        <v>25200</v>
      </c>
      <c r="L618" s="62"/>
      <c r="M618" s="53">
        <v>1200</v>
      </c>
      <c r="N618" s="320"/>
      <c r="O618" s="260"/>
      <c r="V618" s="49"/>
    </row>
    <row r="619" spans="2:22" s="32" customFormat="1" ht="16.5" customHeight="1">
      <c r="B619" s="205">
        <v>617</v>
      </c>
      <c r="C619" s="205">
        <v>7</v>
      </c>
      <c r="D619" s="274">
        <v>1</v>
      </c>
      <c r="E619" s="275">
        <v>10</v>
      </c>
      <c r="F619" s="276">
        <v>5</v>
      </c>
      <c r="G619" s="51" t="s">
        <v>218</v>
      </c>
      <c r="H619" s="79" t="s">
        <v>8</v>
      </c>
      <c r="I619" s="35" t="s">
        <v>710</v>
      </c>
      <c r="J619" s="85" t="s">
        <v>147</v>
      </c>
      <c r="K619" s="86">
        <v>18900</v>
      </c>
      <c r="L619" s="215"/>
      <c r="M619" s="87">
        <v>900</v>
      </c>
      <c r="N619" s="320"/>
      <c r="O619" s="260"/>
      <c r="V619" s="49"/>
    </row>
    <row r="620" spans="2:22" s="32" customFormat="1" ht="16.5" customHeight="1">
      <c r="B620" s="205">
        <v>618</v>
      </c>
      <c r="C620" s="205">
        <v>8</v>
      </c>
      <c r="D620" s="274">
        <v>2</v>
      </c>
      <c r="E620" s="275">
        <v>1</v>
      </c>
      <c r="F620" s="276">
        <v>17</v>
      </c>
      <c r="G620" s="51" t="s">
        <v>308</v>
      </c>
      <c r="H620" s="79" t="s">
        <v>8</v>
      </c>
      <c r="I620" s="35" t="s">
        <v>710</v>
      </c>
      <c r="J620" s="51" t="s">
        <v>145</v>
      </c>
      <c r="K620" s="52">
        <v>25200</v>
      </c>
      <c r="L620" s="62"/>
      <c r="M620" s="53">
        <v>1200</v>
      </c>
      <c r="N620" s="320"/>
      <c r="O620" s="260"/>
      <c r="V620" s="49"/>
    </row>
    <row r="621" spans="2:22" s="32" customFormat="1" ht="16.5" customHeight="1">
      <c r="B621" s="205">
        <v>619</v>
      </c>
      <c r="C621" s="205">
        <v>9</v>
      </c>
      <c r="D621" s="274">
        <v>2</v>
      </c>
      <c r="E621" s="275">
        <v>2</v>
      </c>
      <c r="F621" s="276">
        <v>11</v>
      </c>
      <c r="G621" s="51" t="s">
        <v>309</v>
      </c>
      <c r="H621" s="79" t="s">
        <v>8</v>
      </c>
      <c r="I621" s="35" t="s">
        <v>710</v>
      </c>
      <c r="J621" s="51" t="s">
        <v>145</v>
      </c>
      <c r="K621" s="52">
        <v>25200</v>
      </c>
      <c r="L621" s="62"/>
      <c r="M621" s="53">
        <v>1200</v>
      </c>
      <c r="N621" s="320"/>
      <c r="O621" s="260"/>
      <c r="V621" s="49"/>
    </row>
    <row r="622" spans="2:22" s="32" customFormat="1" ht="16.5" customHeight="1">
      <c r="B622" s="205">
        <v>620</v>
      </c>
      <c r="C622" s="205">
        <v>10</v>
      </c>
      <c r="D622" s="274">
        <v>2</v>
      </c>
      <c r="E622" s="275">
        <v>5</v>
      </c>
      <c r="F622" s="276">
        <v>22</v>
      </c>
      <c r="G622" s="51" t="s">
        <v>125</v>
      </c>
      <c r="H622" s="79" t="s">
        <v>8</v>
      </c>
      <c r="I622" s="35" t="s">
        <v>710</v>
      </c>
      <c r="J622" s="51" t="s">
        <v>145</v>
      </c>
      <c r="K622" s="52">
        <v>25200</v>
      </c>
      <c r="L622" s="62"/>
      <c r="M622" s="53">
        <v>1200</v>
      </c>
      <c r="N622" s="320"/>
      <c r="O622" s="260"/>
      <c r="P622" s="32">
        <v>25200</v>
      </c>
      <c r="Q622" s="32">
        <v>1200</v>
      </c>
      <c r="R622" s="32">
        <v>26400</v>
      </c>
      <c r="V622" s="49"/>
    </row>
    <row r="623" spans="2:22" s="32" customFormat="1" ht="16.5" customHeight="1">
      <c r="B623" s="205">
        <v>621</v>
      </c>
      <c r="C623" s="205">
        <v>11</v>
      </c>
      <c r="D623" s="274">
        <v>2</v>
      </c>
      <c r="E623" s="275">
        <v>8</v>
      </c>
      <c r="F623" s="276">
        <v>9</v>
      </c>
      <c r="G623" s="51" t="s">
        <v>655</v>
      </c>
      <c r="H623" s="79" t="s">
        <v>8</v>
      </c>
      <c r="I623" s="35" t="s">
        <v>710</v>
      </c>
      <c r="J623" s="51" t="s">
        <v>145</v>
      </c>
      <c r="K623" s="52">
        <v>25200</v>
      </c>
      <c r="L623" s="62"/>
      <c r="M623" s="53">
        <v>1200</v>
      </c>
      <c r="N623" s="320"/>
      <c r="O623" s="260"/>
      <c r="P623" s="32">
        <f>P622*28</f>
        <v>705600</v>
      </c>
      <c r="Q623" s="32">
        <f t="shared" ref="Q623:R623" si="102">Q622*28</f>
        <v>33600</v>
      </c>
      <c r="R623" s="32">
        <f t="shared" si="102"/>
        <v>739200</v>
      </c>
      <c r="V623" s="49"/>
    </row>
    <row r="624" spans="2:22" s="32" customFormat="1" ht="16.5" customHeight="1">
      <c r="B624" s="205">
        <v>622</v>
      </c>
      <c r="C624" s="205">
        <v>12</v>
      </c>
      <c r="D624" s="274">
        <v>2</v>
      </c>
      <c r="E624" s="275">
        <v>9</v>
      </c>
      <c r="F624" s="276">
        <v>22</v>
      </c>
      <c r="G624" s="51" t="s">
        <v>38</v>
      </c>
      <c r="H624" s="79" t="s">
        <v>8</v>
      </c>
      <c r="I624" s="35" t="s">
        <v>710</v>
      </c>
      <c r="J624" s="51" t="s">
        <v>145</v>
      </c>
      <c r="K624" s="52">
        <v>25200</v>
      </c>
      <c r="L624" s="62"/>
      <c r="M624" s="53">
        <v>1200</v>
      </c>
      <c r="N624" s="320"/>
      <c r="O624" s="260"/>
      <c r="P624" s="32">
        <v>-63000</v>
      </c>
      <c r="Q624" s="32">
        <v>-3000</v>
      </c>
      <c r="R624" s="32">
        <v>-66000</v>
      </c>
      <c r="V624" s="49"/>
    </row>
    <row r="625" spans="2:22" s="32" customFormat="1" ht="16.5" customHeight="1">
      <c r="B625" s="205">
        <v>623</v>
      </c>
      <c r="C625" s="205">
        <v>13</v>
      </c>
      <c r="D625" s="274">
        <v>2</v>
      </c>
      <c r="E625" s="275">
        <v>10</v>
      </c>
      <c r="F625" s="276">
        <v>21</v>
      </c>
      <c r="G625" s="51" t="s">
        <v>48</v>
      </c>
      <c r="H625" s="79" t="s">
        <v>8</v>
      </c>
      <c r="I625" s="35" t="s">
        <v>710</v>
      </c>
      <c r="J625" s="51" t="s">
        <v>145</v>
      </c>
      <c r="K625" s="52">
        <v>25200</v>
      </c>
      <c r="L625" s="62"/>
      <c r="M625" s="53">
        <v>1200</v>
      </c>
      <c r="N625" s="320"/>
      <c r="O625" s="260"/>
      <c r="P625" s="32">
        <f>SUM(P623:P624)</f>
        <v>642600</v>
      </c>
      <c r="Q625" s="32">
        <f t="shared" ref="Q625:R625" si="103">SUM(Q623:Q624)</f>
        <v>30600</v>
      </c>
      <c r="R625" s="32">
        <f t="shared" si="103"/>
        <v>673200</v>
      </c>
      <c r="V625" s="49"/>
    </row>
    <row r="626" spans="2:22" s="32" customFormat="1" ht="16.5" customHeight="1">
      <c r="B626" s="205">
        <v>624</v>
      </c>
      <c r="C626" s="205">
        <v>14</v>
      </c>
      <c r="D626" s="274">
        <v>2</v>
      </c>
      <c r="E626" s="275">
        <v>11</v>
      </c>
      <c r="F626" s="276">
        <v>19</v>
      </c>
      <c r="G626" s="51" t="s">
        <v>508</v>
      </c>
      <c r="H626" s="79" t="s">
        <v>8</v>
      </c>
      <c r="I626" s="35" t="s">
        <v>710</v>
      </c>
      <c r="J626" s="51" t="s">
        <v>145</v>
      </c>
      <c r="K626" s="52">
        <v>25200</v>
      </c>
      <c r="L626" s="62"/>
      <c r="M626" s="53">
        <v>1200</v>
      </c>
      <c r="N626" s="320"/>
      <c r="O626" s="260"/>
      <c r="V626" s="49"/>
    </row>
    <row r="627" spans="2:22" s="32" customFormat="1" ht="16.5" customHeight="1">
      <c r="B627" s="205">
        <v>625</v>
      </c>
      <c r="C627" s="205">
        <v>15</v>
      </c>
      <c r="D627" s="274">
        <v>3</v>
      </c>
      <c r="E627" s="275">
        <v>4</v>
      </c>
      <c r="F627" s="276">
        <v>1</v>
      </c>
      <c r="G627" s="51" t="s">
        <v>35</v>
      </c>
      <c r="H627" s="79" t="s">
        <v>8</v>
      </c>
      <c r="I627" s="35" t="s">
        <v>710</v>
      </c>
      <c r="J627" s="51" t="s">
        <v>145</v>
      </c>
      <c r="K627" s="52">
        <v>25200</v>
      </c>
      <c r="L627" s="62"/>
      <c r="M627" s="53">
        <v>1200</v>
      </c>
      <c r="N627" s="320"/>
      <c r="O627" s="260"/>
      <c r="P627" s="32">
        <v>25200</v>
      </c>
      <c r="Q627" s="32">
        <v>1200</v>
      </c>
      <c r="R627" s="32">
        <v>26400</v>
      </c>
      <c r="V627" s="49"/>
    </row>
    <row r="628" spans="2:22" s="32" customFormat="1" ht="16.5" customHeight="1">
      <c r="B628" s="205">
        <v>626</v>
      </c>
      <c r="C628" s="205">
        <v>16</v>
      </c>
      <c r="D628" s="274">
        <v>3</v>
      </c>
      <c r="E628" s="275">
        <v>6</v>
      </c>
      <c r="F628" s="276">
        <v>6</v>
      </c>
      <c r="G628" s="51" t="s">
        <v>62</v>
      </c>
      <c r="H628" s="79" t="s">
        <v>8</v>
      </c>
      <c r="I628" s="35" t="s">
        <v>712</v>
      </c>
      <c r="J628" s="85" t="s">
        <v>147</v>
      </c>
      <c r="K628" s="86">
        <v>18900</v>
      </c>
      <c r="L628" s="215"/>
      <c r="M628" s="87">
        <v>900</v>
      </c>
      <c r="N628" s="320"/>
      <c r="O628" s="260"/>
      <c r="P628" s="32">
        <f>P627*28</f>
        <v>705600</v>
      </c>
      <c r="Q628" s="32">
        <f t="shared" ref="Q628" si="104">Q627*28</f>
        <v>33600</v>
      </c>
      <c r="R628" s="32">
        <f t="shared" ref="R628" si="105">R627*28</f>
        <v>739200</v>
      </c>
      <c r="V628" s="49"/>
    </row>
    <row r="629" spans="2:22" s="32" customFormat="1" ht="16.5" customHeight="1">
      <c r="B629" s="205">
        <v>627</v>
      </c>
      <c r="C629" s="205">
        <v>17</v>
      </c>
      <c r="D629" s="274">
        <v>3</v>
      </c>
      <c r="E629" s="275">
        <v>6</v>
      </c>
      <c r="F629" s="276">
        <v>21</v>
      </c>
      <c r="G629" s="51" t="s">
        <v>546</v>
      </c>
      <c r="H629" s="79" t="s">
        <v>8</v>
      </c>
      <c r="I629" s="35" t="s">
        <v>710</v>
      </c>
      <c r="J629" s="51" t="s">
        <v>145</v>
      </c>
      <c r="K629" s="52">
        <v>25200</v>
      </c>
      <c r="L629" s="62"/>
      <c r="M629" s="53">
        <v>1200</v>
      </c>
      <c r="N629" s="320"/>
      <c r="O629" s="260"/>
      <c r="V629" s="49"/>
    </row>
    <row r="630" spans="2:22" s="32" customFormat="1" ht="16.5" customHeight="1">
      <c r="B630" s="205">
        <v>628</v>
      </c>
      <c r="C630" s="205">
        <v>18</v>
      </c>
      <c r="D630" s="274">
        <v>3</v>
      </c>
      <c r="E630" s="275">
        <v>7</v>
      </c>
      <c r="F630" s="276">
        <v>16</v>
      </c>
      <c r="G630" s="51" t="s">
        <v>455</v>
      </c>
      <c r="H630" s="79" t="s">
        <v>8</v>
      </c>
      <c r="I630" s="35" t="s">
        <v>710</v>
      </c>
      <c r="J630" s="51" t="s">
        <v>145</v>
      </c>
      <c r="K630" s="52">
        <v>25200</v>
      </c>
      <c r="L630" s="62"/>
      <c r="M630" s="53">
        <v>1200</v>
      </c>
      <c r="N630" s="320"/>
      <c r="O630" s="260"/>
      <c r="P630" s="32">
        <v>18900</v>
      </c>
      <c r="Q630" s="32">
        <v>900</v>
      </c>
      <c r="R630" s="32">
        <v>19800</v>
      </c>
      <c r="V630" s="49"/>
    </row>
    <row r="631" spans="2:22" s="32" customFormat="1" ht="16.5" customHeight="1">
      <c r="B631" s="205">
        <v>629</v>
      </c>
      <c r="C631" s="205">
        <v>19</v>
      </c>
      <c r="D631" s="274">
        <v>3</v>
      </c>
      <c r="E631" s="275">
        <v>8</v>
      </c>
      <c r="F631" s="276">
        <v>21</v>
      </c>
      <c r="G631" s="51" t="s">
        <v>704</v>
      </c>
      <c r="H631" s="79" t="s">
        <v>8</v>
      </c>
      <c r="I631" s="35" t="s">
        <v>710</v>
      </c>
      <c r="J631" s="51" t="s">
        <v>145</v>
      </c>
      <c r="K631" s="52">
        <v>25200</v>
      </c>
      <c r="L631" s="62"/>
      <c r="M631" s="53">
        <v>1200</v>
      </c>
      <c r="N631" s="320"/>
      <c r="O631" s="260"/>
      <c r="P631" s="32">
        <f>P630*28</f>
        <v>529200</v>
      </c>
      <c r="Q631" s="32">
        <f t="shared" ref="Q631" si="106">Q630*28</f>
        <v>25200</v>
      </c>
      <c r="R631" s="32">
        <f t="shared" ref="R631" si="107">R630*28</f>
        <v>554400</v>
      </c>
      <c r="V631" s="49"/>
    </row>
    <row r="632" spans="2:22" s="32" customFormat="1" ht="16.5" customHeight="1">
      <c r="B632" s="205">
        <v>630</v>
      </c>
      <c r="C632" s="205">
        <v>20</v>
      </c>
      <c r="D632" s="274">
        <v>3</v>
      </c>
      <c r="E632" s="275">
        <v>9</v>
      </c>
      <c r="F632" s="276">
        <v>3</v>
      </c>
      <c r="G632" s="51" t="s">
        <v>371</v>
      </c>
      <c r="H632" s="79" t="s">
        <v>8</v>
      </c>
      <c r="I632" s="35" t="s">
        <v>710</v>
      </c>
      <c r="J632" s="51" t="s">
        <v>145</v>
      </c>
      <c r="K632" s="52">
        <v>25200</v>
      </c>
      <c r="L632" s="62"/>
      <c r="M632" s="53">
        <v>1200</v>
      </c>
      <c r="N632" s="320"/>
      <c r="O632" s="260"/>
      <c r="V632" s="49"/>
    </row>
    <row r="633" spans="2:22" s="32" customFormat="1" ht="16.5" customHeight="1">
      <c r="B633" s="205">
        <v>631</v>
      </c>
      <c r="C633" s="205">
        <v>21</v>
      </c>
      <c r="D633" s="274">
        <v>1</v>
      </c>
      <c r="E633" s="275">
        <v>3</v>
      </c>
      <c r="F633" s="276">
        <v>10</v>
      </c>
      <c r="G633" s="51" t="s">
        <v>130</v>
      </c>
      <c r="H633" s="79" t="s">
        <v>8</v>
      </c>
      <c r="I633" s="35" t="s">
        <v>713</v>
      </c>
      <c r="J633" s="85" t="s">
        <v>147</v>
      </c>
      <c r="K633" s="86">
        <v>18900</v>
      </c>
      <c r="L633" s="215"/>
      <c r="M633" s="87">
        <v>900</v>
      </c>
      <c r="N633" s="320"/>
      <c r="O633" s="260"/>
      <c r="V633" s="49"/>
    </row>
    <row r="634" spans="2:22" s="32" customFormat="1" ht="16.5" customHeight="1">
      <c r="B634" s="205">
        <v>632</v>
      </c>
      <c r="C634" s="205">
        <v>22</v>
      </c>
      <c r="D634" s="274">
        <v>1</v>
      </c>
      <c r="E634" s="275">
        <v>3</v>
      </c>
      <c r="F634" s="276">
        <v>12</v>
      </c>
      <c r="G634" s="51" t="s">
        <v>267</v>
      </c>
      <c r="H634" s="79" t="s">
        <v>8</v>
      </c>
      <c r="I634" s="35" t="s">
        <v>713</v>
      </c>
      <c r="J634" s="85" t="s">
        <v>147</v>
      </c>
      <c r="K634" s="86">
        <v>18900</v>
      </c>
      <c r="L634" s="215"/>
      <c r="M634" s="87">
        <v>900</v>
      </c>
      <c r="N634" s="320"/>
      <c r="O634" s="260"/>
      <c r="P634" s="32">
        <f>SUM(P625,P628,P631)</f>
        <v>1877400</v>
      </c>
      <c r="Q634" s="32">
        <f t="shared" ref="Q634:R634" si="108">SUM(Q625,Q628,Q631)</f>
        <v>89400</v>
      </c>
      <c r="R634" s="32">
        <f t="shared" si="108"/>
        <v>1966800</v>
      </c>
      <c r="V634" s="49"/>
    </row>
    <row r="635" spans="2:22" s="32" customFormat="1" ht="16.5" customHeight="1">
      <c r="B635" s="205">
        <v>633</v>
      </c>
      <c r="C635" s="205">
        <v>23</v>
      </c>
      <c r="D635" s="274">
        <v>1</v>
      </c>
      <c r="E635" s="275">
        <v>8</v>
      </c>
      <c r="F635" s="276">
        <v>10</v>
      </c>
      <c r="G635" s="51" t="s">
        <v>197</v>
      </c>
      <c r="H635" s="79" t="s">
        <v>8</v>
      </c>
      <c r="I635" s="35" t="s">
        <v>713</v>
      </c>
      <c r="J635" s="51" t="s">
        <v>145</v>
      </c>
      <c r="K635" s="52">
        <v>25200</v>
      </c>
      <c r="L635" s="62"/>
      <c r="M635" s="53">
        <v>1200</v>
      </c>
      <c r="N635" s="320"/>
      <c r="O635" s="260"/>
      <c r="V635" s="49"/>
    </row>
    <row r="636" spans="2:22" s="32" customFormat="1" ht="16.5" customHeight="1">
      <c r="B636" s="205">
        <v>634</v>
      </c>
      <c r="C636" s="205">
        <v>24</v>
      </c>
      <c r="D636" s="274">
        <v>2</v>
      </c>
      <c r="E636" s="275">
        <v>7</v>
      </c>
      <c r="F636" s="276">
        <v>4</v>
      </c>
      <c r="G636" s="51" t="s">
        <v>228</v>
      </c>
      <c r="H636" s="79" t="s">
        <v>8</v>
      </c>
      <c r="I636" s="35" t="s">
        <v>713</v>
      </c>
      <c r="J636" s="51" t="s">
        <v>145</v>
      </c>
      <c r="K636" s="52">
        <v>25200</v>
      </c>
      <c r="L636" s="62"/>
      <c r="M636" s="53">
        <v>1200</v>
      </c>
      <c r="N636" s="320"/>
      <c r="O636" s="260"/>
      <c r="T636" s="65">
        <f>SUM(P625,P628,P631)</f>
        <v>1877400</v>
      </c>
      <c r="U636" s="65">
        <f>SUM(Q625,Q628,Q631)</f>
        <v>89400</v>
      </c>
      <c r="V636" s="65">
        <f>SUM(R625,R628,R631)</f>
        <v>1966800</v>
      </c>
    </row>
    <row r="637" spans="2:22" s="32" customFormat="1" ht="16.5" customHeight="1">
      <c r="B637" s="205">
        <v>635</v>
      </c>
      <c r="C637" s="205">
        <v>25</v>
      </c>
      <c r="D637" s="274">
        <v>3</v>
      </c>
      <c r="E637" s="275">
        <v>3</v>
      </c>
      <c r="F637" s="276">
        <v>26</v>
      </c>
      <c r="G637" s="51" t="s">
        <v>681</v>
      </c>
      <c r="H637" s="79" t="s">
        <v>8</v>
      </c>
      <c r="I637" s="35" t="s">
        <v>713</v>
      </c>
      <c r="J637" s="85" t="s">
        <v>147</v>
      </c>
      <c r="K637" s="86">
        <v>18900</v>
      </c>
      <c r="L637" s="215"/>
      <c r="M637" s="87">
        <v>900</v>
      </c>
      <c r="N637" s="320"/>
      <c r="O637" s="260"/>
      <c r="V637" s="49"/>
    </row>
    <row r="638" spans="2:22" s="32" customFormat="1" ht="16.5" customHeight="1">
      <c r="B638" s="205">
        <v>636</v>
      </c>
      <c r="C638" s="205">
        <v>26</v>
      </c>
      <c r="D638" s="274">
        <v>4</v>
      </c>
      <c r="E638" s="275">
        <v>7</v>
      </c>
      <c r="F638" s="276">
        <v>15</v>
      </c>
      <c r="G638" s="51" t="s">
        <v>376</v>
      </c>
      <c r="H638" s="79" t="s">
        <v>8</v>
      </c>
      <c r="I638" s="35" t="s">
        <v>713</v>
      </c>
      <c r="J638" s="85" t="s">
        <v>147</v>
      </c>
      <c r="K638" s="86">
        <v>18900</v>
      </c>
      <c r="L638" s="215"/>
      <c r="M638" s="87">
        <v>900</v>
      </c>
      <c r="N638" s="320"/>
      <c r="O638" s="260"/>
      <c r="V638" s="49"/>
    </row>
    <row r="639" spans="2:22" s="32" customFormat="1" ht="16.5" customHeight="1">
      <c r="B639" s="205">
        <v>637</v>
      </c>
      <c r="C639" s="205">
        <v>27</v>
      </c>
      <c r="D639" s="274">
        <v>5</v>
      </c>
      <c r="E639" s="275">
        <v>4</v>
      </c>
      <c r="F639" s="276">
        <v>5</v>
      </c>
      <c r="G639" s="143" t="s">
        <v>314</v>
      </c>
      <c r="H639" s="120" t="s">
        <v>8</v>
      </c>
      <c r="I639" s="88" t="s">
        <v>713</v>
      </c>
      <c r="J639" s="51" t="s">
        <v>145</v>
      </c>
      <c r="K639" s="52">
        <v>25200</v>
      </c>
      <c r="L639" s="62"/>
      <c r="M639" s="53">
        <v>1200</v>
      </c>
      <c r="N639" s="320"/>
      <c r="O639" s="260"/>
      <c r="V639" s="49"/>
    </row>
    <row r="640" spans="2:22" s="32" customFormat="1" ht="16.5" customHeight="1">
      <c r="B640" s="205">
        <v>638</v>
      </c>
      <c r="C640" s="205">
        <v>28</v>
      </c>
      <c r="D640" s="274">
        <v>5</v>
      </c>
      <c r="E640" s="275">
        <v>7</v>
      </c>
      <c r="F640" s="276">
        <v>9</v>
      </c>
      <c r="G640" s="143" t="s">
        <v>301</v>
      </c>
      <c r="H640" s="120" t="s">
        <v>8</v>
      </c>
      <c r="I640" s="88" t="s">
        <v>713</v>
      </c>
      <c r="J640" s="51" t="s">
        <v>145</v>
      </c>
      <c r="K640" s="52">
        <v>25200</v>
      </c>
      <c r="L640" s="64"/>
      <c r="M640" s="53">
        <v>1200</v>
      </c>
      <c r="N640" s="320"/>
      <c r="O640" s="260"/>
      <c r="V640" s="49"/>
    </row>
    <row r="641" spans="2:22" s="32" customFormat="1" ht="16.5" customHeight="1">
      <c r="B641" s="205">
        <v>639</v>
      </c>
      <c r="C641" s="293">
        <v>1</v>
      </c>
      <c r="D641" s="271">
        <v>1</v>
      </c>
      <c r="E641" s="272">
        <v>1</v>
      </c>
      <c r="F641" s="273">
        <v>2</v>
      </c>
      <c r="G641" s="142" t="s">
        <v>714</v>
      </c>
      <c r="H641" s="119" t="s">
        <v>8</v>
      </c>
      <c r="I641" s="89" t="s">
        <v>715</v>
      </c>
      <c r="J641" s="42" t="s">
        <v>145</v>
      </c>
      <c r="K641" s="82">
        <v>25200</v>
      </c>
      <c r="L641" s="134"/>
      <c r="M641" s="82">
        <v>1200</v>
      </c>
      <c r="N641" s="319">
        <f>SUM(K641:L680)</f>
        <v>869400</v>
      </c>
      <c r="O641" s="260"/>
      <c r="V641" s="49"/>
    </row>
    <row r="642" spans="2:22" s="32" customFormat="1" ht="16.5" customHeight="1">
      <c r="B642" s="205">
        <v>640</v>
      </c>
      <c r="C642" s="205">
        <v>2</v>
      </c>
      <c r="D642" s="274">
        <v>1</v>
      </c>
      <c r="E642" s="275">
        <v>1</v>
      </c>
      <c r="F642" s="276">
        <v>12</v>
      </c>
      <c r="G642" s="143" t="s">
        <v>302</v>
      </c>
      <c r="H642" s="120" t="s">
        <v>8</v>
      </c>
      <c r="I642" s="88" t="s">
        <v>715</v>
      </c>
      <c r="J642" s="51" t="s">
        <v>145</v>
      </c>
      <c r="K642" s="53">
        <v>25200</v>
      </c>
      <c r="L642" s="70"/>
      <c r="M642" s="53">
        <v>1200</v>
      </c>
      <c r="N642" s="320"/>
      <c r="O642" s="260"/>
      <c r="V642" s="49"/>
    </row>
    <row r="643" spans="2:22" s="32" customFormat="1" ht="16.5" customHeight="1">
      <c r="B643" s="205">
        <v>641</v>
      </c>
      <c r="C643" s="205">
        <v>3</v>
      </c>
      <c r="D643" s="274">
        <v>1</v>
      </c>
      <c r="E643" s="275">
        <v>6</v>
      </c>
      <c r="F643" s="276">
        <v>15</v>
      </c>
      <c r="G643" s="51" t="s">
        <v>286</v>
      </c>
      <c r="H643" s="79" t="s">
        <v>8</v>
      </c>
      <c r="I643" s="35" t="s">
        <v>715</v>
      </c>
      <c r="J643" s="51" t="s">
        <v>145</v>
      </c>
      <c r="K643" s="53">
        <v>25200</v>
      </c>
      <c r="L643" s="70"/>
      <c r="M643" s="53">
        <v>1200</v>
      </c>
      <c r="N643" s="320"/>
      <c r="O643" s="260"/>
      <c r="V643" s="49"/>
    </row>
    <row r="644" spans="2:22" s="32" customFormat="1" ht="16.5" customHeight="1">
      <c r="B644" s="205">
        <v>642</v>
      </c>
      <c r="C644" s="205">
        <v>4</v>
      </c>
      <c r="D644" s="274">
        <v>1</v>
      </c>
      <c r="E644" s="275">
        <v>6</v>
      </c>
      <c r="F644" s="276">
        <v>19</v>
      </c>
      <c r="G644" s="51" t="s">
        <v>153</v>
      </c>
      <c r="H644" s="79" t="s">
        <v>8</v>
      </c>
      <c r="I644" s="35" t="s">
        <v>715</v>
      </c>
      <c r="J644" s="85" t="s">
        <v>461</v>
      </c>
      <c r="K644" s="87">
        <v>6300</v>
      </c>
      <c r="L644" s="196"/>
      <c r="M644" s="87">
        <v>300</v>
      </c>
      <c r="N644" s="320"/>
      <c r="O644" s="260"/>
      <c r="P644" s="125">
        <f>SUM(K641:L680)</f>
        <v>869400</v>
      </c>
      <c r="V644" s="49"/>
    </row>
    <row r="645" spans="2:22" s="32" customFormat="1" ht="16.5" customHeight="1">
      <c r="B645" s="205">
        <v>643</v>
      </c>
      <c r="C645" s="205">
        <v>5</v>
      </c>
      <c r="D645" s="274">
        <v>1</v>
      </c>
      <c r="E645" s="275">
        <v>9</v>
      </c>
      <c r="F645" s="276">
        <v>14</v>
      </c>
      <c r="G645" s="51" t="s">
        <v>519</v>
      </c>
      <c r="H645" s="79" t="s">
        <v>8</v>
      </c>
      <c r="I645" s="35" t="s">
        <v>715</v>
      </c>
      <c r="J645" s="85" t="s">
        <v>147</v>
      </c>
      <c r="K645" s="87">
        <v>18900</v>
      </c>
      <c r="L645" s="54"/>
      <c r="M645" s="87">
        <v>900</v>
      </c>
      <c r="N645" s="320"/>
      <c r="O645" s="260"/>
      <c r="P645" s="125">
        <f>SUM(M641:M680)</f>
        <v>41400</v>
      </c>
      <c r="V645" s="49"/>
    </row>
    <row r="646" spans="2:22" s="32" customFormat="1" ht="16.5" customHeight="1">
      <c r="B646" s="205">
        <v>644</v>
      </c>
      <c r="C646" s="205">
        <v>6</v>
      </c>
      <c r="D646" s="274">
        <v>1</v>
      </c>
      <c r="E646" s="275">
        <v>11</v>
      </c>
      <c r="F646" s="276">
        <v>2</v>
      </c>
      <c r="G646" s="51" t="s">
        <v>342</v>
      </c>
      <c r="H646" s="79" t="s">
        <v>8</v>
      </c>
      <c r="I646" s="35" t="s">
        <v>715</v>
      </c>
      <c r="J646" s="85" t="s">
        <v>147</v>
      </c>
      <c r="K646" s="87">
        <v>18900</v>
      </c>
      <c r="L646" s="54"/>
      <c r="M646" s="87">
        <v>900</v>
      </c>
      <c r="N646" s="320"/>
      <c r="O646" s="260"/>
      <c r="P646" s="125">
        <f>SUM(P644:P645)</f>
        <v>910800</v>
      </c>
      <c r="V646" s="49"/>
    </row>
    <row r="647" spans="2:22" s="32" customFormat="1" ht="16.5" customHeight="1">
      <c r="B647" s="205">
        <v>645</v>
      </c>
      <c r="C647" s="205">
        <v>7</v>
      </c>
      <c r="D647" s="274">
        <v>1</v>
      </c>
      <c r="E647" s="275">
        <v>11</v>
      </c>
      <c r="F647" s="276">
        <v>18</v>
      </c>
      <c r="G647" s="51" t="s">
        <v>262</v>
      </c>
      <c r="H647" s="79" t="s">
        <v>8</v>
      </c>
      <c r="I647" s="35" t="s">
        <v>845</v>
      </c>
      <c r="J647" s="51" t="s">
        <v>145</v>
      </c>
      <c r="K647" s="53">
        <v>25200</v>
      </c>
      <c r="L647" s="70"/>
      <c r="M647" s="53">
        <v>1200</v>
      </c>
      <c r="N647" s="320"/>
      <c r="O647" s="260"/>
      <c r="V647" s="49"/>
    </row>
    <row r="648" spans="2:22" s="32" customFormat="1" ht="16.5" customHeight="1">
      <c r="B648" s="205">
        <v>646</v>
      </c>
      <c r="C648" s="205">
        <v>8</v>
      </c>
      <c r="D648" s="274">
        <v>1</v>
      </c>
      <c r="E648" s="275">
        <v>11</v>
      </c>
      <c r="F648" s="276">
        <v>19</v>
      </c>
      <c r="G648" s="51" t="s">
        <v>223</v>
      </c>
      <c r="H648" s="79" t="s">
        <v>8</v>
      </c>
      <c r="I648" s="35" t="s">
        <v>715</v>
      </c>
      <c r="J648" s="51" t="s">
        <v>145</v>
      </c>
      <c r="K648" s="53">
        <v>25200</v>
      </c>
      <c r="L648" s="70"/>
      <c r="M648" s="53">
        <v>1200</v>
      </c>
      <c r="N648" s="320"/>
      <c r="O648" s="260"/>
      <c r="V648" s="49"/>
    </row>
    <row r="649" spans="2:22" s="32" customFormat="1" ht="16.5" customHeight="1">
      <c r="B649" s="205">
        <v>647</v>
      </c>
      <c r="C649" s="205">
        <v>9</v>
      </c>
      <c r="D649" s="274">
        <v>2</v>
      </c>
      <c r="E649" s="275">
        <v>4</v>
      </c>
      <c r="F649" s="276">
        <v>5</v>
      </c>
      <c r="G649" s="51" t="s">
        <v>449</v>
      </c>
      <c r="H649" s="79" t="s">
        <v>8</v>
      </c>
      <c r="I649" s="35" t="s">
        <v>715</v>
      </c>
      <c r="J649" s="51" t="s">
        <v>145</v>
      </c>
      <c r="K649" s="53">
        <v>25200</v>
      </c>
      <c r="L649" s="70"/>
      <c r="M649" s="53">
        <v>1200</v>
      </c>
      <c r="N649" s="320"/>
      <c r="O649" s="260"/>
      <c r="V649" s="49"/>
    </row>
    <row r="650" spans="2:22" s="32" customFormat="1" ht="16.5" customHeight="1">
      <c r="B650" s="205">
        <v>648</v>
      </c>
      <c r="C650" s="205">
        <v>10</v>
      </c>
      <c r="D650" s="274">
        <v>2</v>
      </c>
      <c r="E650" s="275">
        <v>9</v>
      </c>
      <c r="F650" s="276">
        <v>2</v>
      </c>
      <c r="G650" s="51" t="s">
        <v>29</v>
      </c>
      <c r="H650" s="79" t="s">
        <v>8</v>
      </c>
      <c r="I650" s="35" t="s">
        <v>715</v>
      </c>
      <c r="J650" s="51" t="s">
        <v>145</v>
      </c>
      <c r="K650" s="53">
        <v>25200</v>
      </c>
      <c r="L650" s="70"/>
      <c r="M650" s="53">
        <v>1200</v>
      </c>
      <c r="N650" s="320"/>
      <c r="O650" s="260"/>
      <c r="P650" s="32">
        <v>25200</v>
      </c>
      <c r="Q650" s="32">
        <v>1200</v>
      </c>
      <c r="R650" s="32">
        <v>26400</v>
      </c>
      <c r="V650" s="49"/>
    </row>
    <row r="651" spans="2:22" s="32" customFormat="1" ht="16.5" customHeight="1">
      <c r="B651" s="205">
        <v>649</v>
      </c>
      <c r="C651" s="205">
        <v>11</v>
      </c>
      <c r="D651" s="274">
        <v>2</v>
      </c>
      <c r="E651" s="275">
        <v>9</v>
      </c>
      <c r="F651" s="276">
        <v>11</v>
      </c>
      <c r="G651" s="51" t="s">
        <v>73</v>
      </c>
      <c r="H651" s="79" t="s">
        <v>8</v>
      </c>
      <c r="I651" s="35" t="s">
        <v>715</v>
      </c>
      <c r="J651" s="51" t="s">
        <v>145</v>
      </c>
      <c r="K651" s="53">
        <v>25200</v>
      </c>
      <c r="L651" s="70"/>
      <c r="M651" s="53">
        <v>1200</v>
      </c>
      <c r="N651" s="320"/>
      <c r="O651" s="260"/>
      <c r="P651" s="32">
        <f>P650*40</f>
        <v>1008000</v>
      </c>
      <c r="Q651" s="32">
        <f t="shared" ref="Q651:R651" si="109">Q650*40</f>
        <v>48000</v>
      </c>
      <c r="R651" s="32">
        <f t="shared" si="109"/>
        <v>1056000</v>
      </c>
      <c r="V651" s="49"/>
    </row>
    <row r="652" spans="2:22" s="32" customFormat="1" ht="16.5" customHeight="1">
      <c r="B652" s="205">
        <v>650</v>
      </c>
      <c r="C652" s="205">
        <v>12</v>
      </c>
      <c r="D652" s="274">
        <v>3</v>
      </c>
      <c r="E652" s="275">
        <v>4</v>
      </c>
      <c r="F652" s="276">
        <v>24</v>
      </c>
      <c r="G652" s="51" t="s">
        <v>55</v>
      </c>
      <c r="H652" s="79" t="s">
        <v>8</v>
      </c>
      <c r="I652" s="35" t="s">
        <v>715</v>
      </c>
      <c r="J652" s="51" t="s">
        <v>145</v>
      </c>
      <c r="K652" s="53">
        <v>25200</v>
      </c>
      <c r="L652" s="70"/>
      <c r="M652" s="53">
        <v>1200</v>
      </c>
      <c r="N652" s="320"/>
      <c r="O652" s="260"/>
      <c r="P652" s="32">
        <v>-138600</v>
      </c>
      <c r="Q652" s="32">
        <v>-6600</v>
      </c>
      <c r="R652" s="32">
        <v>-145200</v>
      </c>
      <c r="V652" s="49"/>
    </row>
    <row r="653" spans="2:22" s="32" customFormat="1" ht="16.5" customHeight="1">
      <c r="B653" s="205">
        <v>651</v>
      </c>
      <c r="C653" s="205">
        <v>13</v>
      </c>
      <c r="D653" s="274">
        <v>3</v>
      </c>
      <c r="E653" s="275">
        <v>5</v>
      </c>
      <c r="F653" s="276">
        <v>1</v>
      </c>
      <c r="G653" s="51" t="s">
        <v>483</v>
      </c>
      <c r="H653" s="79" t="s">
        <v>8</v>
      </c>
      <c r="I653" s="35" t="s">
        <v>715</v>
      </c>
      <c r="J653" s="51" t="s">
        <v>145</v>
      </c>
      <c r="K653" s="53">
        <v>25200</v>
      </c>
      <c r="L653" s="70"/>
      <c r="M653" s="53">
        <v>1200</v>
      </c>
      <c r="N653" s="320"/>
      <c r="O653" s="260"/>
      <c r="P653" s="32">
        <f>SUM(P651:P652)</f>
        <v>869400</v>
      </c>
      <c r="Q653" s="32">
        <f t="shared" ref="Q653:R653" si="110">SUM(Q651:Q652)</f>
        <v>41400</v>
      </c>
      <c r="R653" s="32">
        <f t="shared" si="110"/>
        <v>910800</v>
      </c>
      <c r="V653" s="49"/>
    </row>
    <row r="654" spans="2:22" s="32" customFormat="1" ht="16.5" customHeight="1">
      <c r="B654" s="205">
        <v>652</v>
      </c>
      <c r="C654" s="205">
        <v>14</v>
      </c>
      <c r="D654" s="274">
        <v>3</v>
      </c>
      <c r="E654" s="275">
        <v>9</v>
      </c>
      <c r="F654" s="276">
        <v>5</v>
      </c>
      <c r="G654" s="51" t="s">
        <v>61</v>
      </c>
      <c r="H654" s="79" t="s">
        <v>8</v>
      </c>
      <c r="I654" s="35" t="s">
        <v>715</v>
      </c>
      <c r="J654" s="51" t="s">
        <v>145</v>
      </c>
      <c r="K654" s="53">
        <v>25200</v>
      </c>
      <c r="L654" s="70"/>
      <c r="M654" s="53">
        <v>1200</v>
      </c>
      <c r="N654" s="320"/>
      <c r="O654" s="260"/>
      <c r="V654" s="49"/>
    </row>
    <row r="655" spans="2:22" s="32" customFormat="1" ht="16.5" customHeight="1">
      <c r="B655" s="205">
        <v>653</v>
      </c>
      <c r="C655" s="205">
        <v>15</v>
      </c>
      <c r="D655" s="274">
        <v>4</v>
      </c>
      <c r="E655" s="275">
        <v>1</v>
      </c>
      <c r="F655" s="276">
        <v>13</v>
      </c>
      <c r="G655" s="51" t="s">
        <v>66</v>
      </c>
      <c r="H655" s="79" t="s">
        <v>8</v>
      </c>
      <c r="I655" s="35" t="s">
        <v>715</v>
      </c>
      <c r="J655" s="85" t="s">
        <v>147</v>
      </c>
      <c r="K655" s="87">
        <v>18900</v>
      </c>
      <c r="L655" s="54"/>
      <c r="M655" s="87">
        <v>900</v>
      </c>
      <c r="N655" s="320"/>
      <c r="O655" s="260"/>
      <c r="P655" s="32">
        <v>25200</v>
      </c>
      <c r="Q655" s="32">
        <v>1200</v>
      </c>
      <c r="R655" s="32">
        <v>26400</v>
      </c>
      <c r="V655" s="49"/>
    </row>
    <row r="656" spans="2:22" s="32" customFormat="1" ht="16.5" customHeight="1">
      <c r="B656" s="205">
        <v>654</v>
      </c>
      <c r="C656" s="205">
        <v>16</v>
      </c>
      <c r="D656" s="274">
        <v>4</v>
      </c>
      <c r="E656" s="275">
        <v>1</v>
      </c>
      <c r="F656" s="276">
        <v>14</v>
      </c>
      <c r="G656" s="51" t="s">
        <v>525</v>
      </c>
      <c r="H656" s="79" t="s">
        <v>8</v>
      </c>
      <c r="I656" s="35" t="s">
        <v>715</v>
      </c>
      <c r="J656" s="85" t="s">
        <v>147</v>
      </c>
      <c r="K656" s="87">
        <v>18900</v>
      </c>
      <c r="L656" s="54"/>
      <c r="M656" s="87">
        <v>900</v>
      </c>
      <c r="N656" s="320"/>
      <c r="O656" s="260"/>
      <c r="P656" s="32">
        <f>P655*40</f>
        <v>1008000</v>
      </c>
      <c r="Q656" s="32">
        <f t="shared" ref="Q656" si="111">Q655*40</f>
        <v>48000</v>
      </c>
      <c r="R656" s="32">
        <f t="shared" ref="R656" si="112">R655*40</f>
        <v>1056000</v>
      </c>
      <c r="V656" s="49"/>
    </row>
    <row r="657" spans="2:22" s="32" customFormat="1" ht="16.5" customHeight="1">
      <c r="B657" s="205">
        <v>655</v>
      </c>
      <c r="C657" s="205">
        <v>17</v>
      </c>
      <c r="D657" s="274">
        <v>4</v>
      </c>
      <c r="E657" s="275">
        <v>3</v>
      </c>
      <c r="F657" s="276">
        <v>15</v>
      </c>
      <c r="G657" s="51" t="s">
        <v>716</v>
      </c>
      <c r="H657" s="79" t="s">
        <v>8</v>
      </c>
      <c r="I657" s="35" t="s">
        <v>715</v>
      </c>
      <c r="J657" s="85" t="s">
        <v>147</v>
      </c>
      <c r="K657" s="87">
        <v>18900</v>
      </c>
      <c r="L657" s="54"/>
      <c r="M657" s="87">
        <v>900</v>
      </c>
      <c r="N657" s="320"/>
      <c r="O657" s="260"/>
      <c r="V657" s="49"/>
    </row>
    <row r="658" spans="2:22" s="32" customFormat="1" ht="16.5" customHeight="1">
      <c r="B658" s="205">
        <v>656</v>
      </c>
      <c r="C658" s="205">
        <v>18</v>
      </c>
      <c r="D658" s="274">
        <v>4</v>
      </c>
      <c r="E658" s="275">
        <v>5</v>
      </c>
      <c r="F658" s="276">
        <v>2</v>
      </c>
      <c r="G658" s="51" t="s">
        <v>512</v>
      </c>
      <c r="H658" s="79" t="s">
        <v>8</v>
      </c>
      <c r="I658" s="35" t="s">
        <v>715</v>
      </c>
      <c r="J658" s="51" t="s">
        <v>145</v>
      </c>
      <c r="K658" s="53">
        <v>25200</v>
      </c>
      <c r="L658" s="70"/>
      <c r="M658" s="53">
        <v>1200</v>
      </c>
      <c r="N658" s="320"/>
      <c r="O658" s="260"/>
      <c r="P658" s="32">
        <v>18900</v>
      </c>
      <c r="Q658" s="32">
        <v>900</v>
      </c>
      <c r="R658" s="32">
        <v>19800</v>
      </c>
      <c r="V658" s="49"/>
    </row>
    <row r="659" spans="2:22" s="32" customFormat="1" ht="16.5" customHeight="1">
      <c r="B659" s="205">
        <v>657</v>
      </c>
      <c r="C659" s="205">
        <v>19</v>
      </c>
      <c r="D659" s="274">
        <v>4</v>
      </c>
      <c r="E659" s="275">
        <v>5</v>
      </c>
      <c r="F659" s="276">
        <v>10</v>
      </c>
      <c r="G659" s="51" t="s">
        <v>717</v>
      </c>
      <c r="H659" s="79" t="s">
        <v>8</v>
      </c>
      <c r="I659" s="35" t="s">
        <v>715</v>
      </c>
      <c r="J659" s="85" t="s">
        <v>147</v>
      </c>
      <c r="K659" s="87">
        <v>18900</v>
      </c>
      <c r="L659" s="54"/>
      <c r="M659" s="87">
        <v>900</v>
      </c>
      <c r="N659" s="320"/>
      <c r="O659" s="260"/>
      <c r="P659" s="32">
        <f>P658*40</f>
        <v>756000</v>
      </c>
      <c r="Q659" s="32">
        <f t="shared" ref="Q659" si="113">Q658*40</f>
        <v>36000</v>
      </c>
      <c r="R659" s="32">
        <f t="shared" ref="R659" si="114">R658*40</f>
        <v>792000</v>
      </c>
      <c r="V659" s="49"/>
    </row>
    <row r="660" spans="2:22" s="32" customFormat="1" ht="16.5" customHeight="1">
      <c r="B660" s="205">
        <v>658</v>
      </c>
      <c r="C660" s="205">
        <v>20</v>
      </c>
      <c r="D660" s="274">
        <v>4</v>
      </c>
      <c r="E660" s="275">
        <v>8</v>
      </c>
      <c r="F660" s="276">
        <v>14</v>
      </c>
      <c r="G660" s="51" t="s">
        <v>67</v>
      </c>
      <c r="H660" s="79" t="s">
        <v>8</v>
      </c>
      <c r="I660" s="35" t="s">
        <v>715</v>
      </c>
      <c r="J660" s="51" t="s">
        <v>145</v>
      </c>
      <c r="K660" s="53">
        <v>25200</v>
      </c>
      <c r="L660" s="70"/>
      <c r="M660" s="53">
        <v>1200</v>
      </c>
      <c r="N660" s="320"/>
      <c r="O660" s="260"/>
      <c r="V660" s="49"/>
    </row>
    <row r="661" spans="2:22" s="32" customFormat="1" ht="16.5" customHeight="1">
      <c r="B661" s="205">
        <v>659</v>
      </c>
      <c r="C661" s="205">
        <v>21</v>
      </c>
      <c r="D661" s="274">
        <v>2</v>
      </c>
      <c r="E661" s="275">
        <v>4</v>
      </c>
      <c r="F661" s="276">
        <v>4</v>
      </c>
      <c r="G661" s="51" t="s">
        <v>718</v>
      </c>
      <c r="H661" s="79" t="s">
        <v>8</v>
      </c>
      <c r="I661" s="35" t="s">
        <v>719</v>
      </c>
      <c r="J661" s="85" t="s">
        <v>147</v>
      </c>
      <c r="K661" s="87">
        <v>18900</v>
      </c>
      <c r="L661" s="54"/>
      <c r="M661" s="87">
        <v>900</v>
      </c>
      <c r="N661" s="320"/>
      <c r="O661" s="260"/>
      <c r="T661" s="65">
        <f>SUM(P653,P656,P659)</f>
        <v>2633400</v>
      </c>
      <c r="U661" s="65">
        <f>SUM(Q653,Q656,Q659)</f>
        <v>125400</v>
      </c>
      <c r="V661" s="65">
        <f>SUM(R653,R656,R659)</f>
        <v>2758800</v>
      </c>
    </row>
    <row r="662" spans="2:22" s="32" customFormat="1" ht="16.5" customHeight="1">
      <c r="B662" s="205">
        <v>660</v>
      </c>
      <c r="C662" s="205">
        <v>22</v>
      </c>
      <c r="D662" s="274">
        <v>3</v>
      </c>
      <c r="E662" s="275">
        <v>1</v>
      </c>
      <c r="F662" s="276">
        <v>6</v>
      </c>
      <c r="G662" s="51" t="s">
        <v>720</v>
      </c>
      <c r="H662" s="79" t="s">
        <v>8</v>
      </c>
      <c r="I662" s="35" t="s">
        <v>719</v>
      </c>
      <c r="J662" s="85" t="s">
        <v>147</v>
      </c>
      <c r="K662" s="87">
        <v>18900</v>
      </c>
      <c r="L662" s="54"/>
      <c r="M662" s="87">
        <v>900</v>
      </c>
      <c r="N662" s="320"/>
      <c r="O662" s="260"/>
      <c r="V662" s="49"/>
    </row>
    <row r="663" spans="2:22" s="32" customFormat="1" ht="16.5" customHeight="1">
      <c r="B663" s="205">
        <v>661</v>
      </c>
      <c r="C663" s="205">
        <v>23</v>
      </c>
      <c r="D663" s="274">
        <v>3</v>
      </c>
      <c r="E663" s="275">
        <v>2</v>
      </c>
      <c r="F663" s="276">
        <v>24</v>
      </c>
      <c r="G663" s="51" t="s">
        <v>680</v>
      </c>
      <c r="H663" s="79" t="s">
        <v>8</v>
      </c>
      <c r="I663" s="35" t="s">
        <v>719</v>
      </c>
      <c r="J663" s="51" t="s">
        <v>145</v>
      </c>
      <c r="K663" s="53">
        <v>25200</v>
      </c>
      <c r="L663" s="70"/>
      <c r="M663" s="53">
        <v>1200</v>
      </c>
      <c r="N663" s="320"/>
      <c r="O663" s="260"/>
      <c r="V663" s="49"/>
    </row>
    <row r="664" spans="2:22" s="32" customFormat="1" ht="16.5" customHeight="1">
      <c r="B664" s="205">
        <v>662</v>
      </c>
      <c r="C664" s="205">
        <v>24</v>
      </c>
      <c r="D664" s="274">
        <v>3</v>
      </c>
      <c r="E664" s="275">
        <v>6</v>
      </c>
      <c r="F664" s="276">
        <v>16</v>
      </c>
      <c r="G664" s="51" t="s">
        <v>32</v>
      </c>
      <c r="H664" s="79" t="s">
        <v>8</v>
      </c>
      <c r="I664" s="35" t="s">
        <v>719</v>
      </c>
      <c r="J664" s="85" t="s">
        <v>147</v>
      </c>
      <c r="K664" s="87">
        <v>18900</v>
      </c>
      <c r="L664" s="54"/>
      <c r="M664" s="87">
        <v>900</v>
      </c>
      <c r="N664" s="320"/>
      <c r="O664" s="260"/>
      <c r="V664" s="49"/>
    </row>
    <row r="665" spans="2:22" s="32" customFormat="1" ht="16.5" customHeight="1">
      <c r="B665" s="205">
        <v>663</v>
      </c>
      <c r="C665" s="205">
        <v>25</v>
      </c>
      <c r="D665" s="274">
        <v>3</v>
      </c>
      <c r="E665" s="275">
        <v>7</v>
      </c>
      <c r="F665" s="276">
        <v>15</v>
      </c>
      <c r="G665" s="51" t="s">
        <v>12</v>
      </c>
      <c r="H665" s="79" t="s">
        <v>8</v>
      </c>
      <c r="I665" s="35" t="s">
        <v>719</v>
      </c>
      <c r="J665" s="85" t="s">
        <v>147</v>
      </c>
      <c r="K665" s="87">
        <v>18900</v>
      </c>
      <c r="L665" s="197"/>
      <c r="M665" s="87">
        <v>900</v>
      </c>
      <c r="N665" s="320"/>
      <c r="O665" s="260"/>
      <c r="V665" s="49"/>
    </row>
    <row r="666" spans="2:22" s="32" customFormat="1" ht="16.5" customHeight="1">
      <c r="B666" s="205">
        <v>664</v>
      </c>
      <c r="C666" s="205">
        <v>26</v>
      </c>
      <c r="D666" s="274">
        <v>4</v>
      </c>
      <c r="E666" s="275">
        <v>1</v>
      </c>
      <c r="F666" s="276">
        <v>6</v>
      </c>
      <c r="G666" s="51" t="s">
        <v>298</v>
      </c>
      <c r="H666" s="79" t="s">
        <v>8</v>
      </c>
      <c r="I666" s="35" t="s">
        <v>719</v>
      </c>
      <c r="J666" s="85" t="s">
        <v>110</v>
      </c>
      <c r="K666" s="87">
        <v>12600</v>
      </c>
      <c r="L666" s="198"/>
      <c r="M666" s="87">
        <v>600</v>
      </c>
      <c r="N666" s="320"/>
      <c r="O666" s="260"/>
      <c r="V666" s="49"/>
    </row>
    <row r="667" spans="2:22" s="32" customFormat="1" ht="16.5" customHeight="1">
      <c r="B667" s="205">
        <v>665</v>
      </c>
      <c r="C667" s="205">
        <v>27</v>
      </c>
      <c r="D667" s="274">
        <v>4</v>
      </c>
      <c r="E667" s="275">
        <v>8</v>
      </c>
      <c r="F667" s="276">
        <v>1</v>
      </c>
      <c r="G667" s="51" t="s">
        <v>244</v>
      </c>
      <c r="H667" s="79" t="s">
        <v>8</v>
      </c>
      <c r="I667" s="35" t="s">
        <v>719</v>
      </c>
      <c r="J667" s="51" t="s">
        <v>145</v>
      </c>
      <c r="K667" s="53">
        <v>25200</v>
      </c>
      <c r="L667" s="70"/>
      <c r="M667" s="53">
        <v>1200</v>
      </c>
      <c r="N667" s="320"/>
      <c r="O667" s="260"/>
      <c r="V667" s="49"/>
    </row>
    <row r="668" spans="2:22" s="32" customFormat="1" ht="16.5" customHeight="1">
      <c r="B668" s="205">
        <v>666</v>
      </c>
      <c r="C668" s="205">
        <v>28</v>
      </c>
      <c r="D668" s="274">
        <v>4</v>
      </c>
      <c r="E668" s="275">
        <v>8</v>
      </c>
      <c r="F668" s="276">
        <v>13</v>
      </c>
      <c r="G668" s="51" t="s">
        <v>721</v>
      </c>
      <c r="H668" s="79" t="s">
        <v>8</v>
      </c>
      <c r="I668" s="35" t="s">
        <v>719</v>
      </c>
      <c r="J668" s="85" t="s">
        <v>147</v>
      </c>
      <c r="K668" s="87">
        <v>18900</v>
      </c>
      <c r="L668" s="54"/>
      <c r="M668" s="87">
        <v>900</v>
      </c>
      <c r="N668" s="320"/>
      <c r="O668" s="260"/>
      <c r="V668" s="49"/>
    </row>
    <row r="669" spans="2:22" s="32" customFormat="1" ht="16.5" customHeight="1">
      <c r="B669" s="205">
        <v>667</v>
      </c>
      <c r="C669" s="205">
        <v>29</v>
      </c>
      <c r="D669" s="274">
        <v>4</v>
      </c>
      <c r="E669" s="275">
        <v>8</v>
      </c>
      <c r="F669" s="276">
        <v>22</v>
      </c>
      <c r="G669" s="51" t="s">
        <v>627</v>
      </c>
      <c r="H669" s="79" t="s">
        <v>8</v>
      </c>
      <c r="I669" s="35" t="s">
        <v>719</v>
      </c>
      <c r="J669" s="51" t="s">
        <v>145</v>
      </c>
      <c r="K669" s="53">
        <v>25200</v>
      </c>
      <c r="L669" s="70"/>
      <c r="M669" s="53">
        <v>1200</v>
      </c>
      <c r="N669" s="320"/>
      <c r="O669" s="260"/>
      <c r="V669" s="49"/>
    </row>
    <row r="670" spans="2:22" s="32" customFormat="1" ht="16.5" customHeight="1">
      <c r="B670" s="205">
        <v>668</v>
      </c>
      <c r="C670" s="205">
        <v>30</v>
      </c>
      <c r="D670" s="274">
        <v>5</v>
      </c>
      <c r="E670" s="275">
        <v>2</v>
      </c>
      <c r="F670" s="276">
        <v>7</v>
      </c>
      <c r="G670" s="51" t="s">
        <v>426</v>
      </c>
      <c r="H670" s="79" t="s">
        <v>8</v>
      </c>
      <c r="I670" s="35" t="s">
        <v>719</v>
      </c>
      <c r="J670" s="85" t="s">
        <v>147</v>
      </c>
      <c r="K670" s="87">
        <v>18900</v>
      </c>
      <c r="L670" s="54"/>
      <c r="M670" s="87">
        <v>900</v>
      </c>
      <c r="N670" s="320"/>
      <c r="O670" s="260"/>
      <c r="V670" s="49"/>
    </row>
    <row r="671" spans="2:22" s="32" customFormat="1" ht="16.5" customHeight="1">
      <c r="B671" s="205">
        <v>669</v>
      </c>
      <c r="C671" s="205">
        <v>31</v>
      </c>
      <c r="D671" s="274">
        <v>5</v>
      </c>
      <c r="E671" s="275">
        <v>3</v>
      </c>
      <c r="F671" s="276">
        <v>5</v>
      </c>
      <c r="G671" s="51" t="s">
        <v>315</v>
      </c>
      <c r="H671" s="79" t="s">
        <v>8</v>
      </c>
      <c r="I671" s="35" t="s">
        <v>719</v>
      </c>
      <c r="J671" s="85" t="s">
        <v>147</v>
      </c>
      <c r="K671" s="87">
        <v>18900</v>
      </c>
      <c r="L671" s="54"/>
      <c r="M671" s="87">
        <v>900</v>
      </c>
      <c r="N671" s="320"/>
      <c r="O671" s="260"/>
      <c r="V671" s="49"/>
    </row>
    <row r="672" spans="2:22" s="32" customFormat="1" ht="16.5" customHeight="1">
      <c r="B672" s="205">
        <v>670</v>
      </c>
      <c r="C672" s="205">
        <v>32</v>
      </c>
      <c r="D672" s="274">
        <v>5</v>
      </c>
      <c r="E672" s="275">
        <v>3</v>
      </c>
      <c r="F672" s="276">
        <v>18</v>
      </c>
      <c r="G672" s="51" t="s">
        <v>722</v>
      </c>
      <c r="H672" s="79" t="s">
        <v>8</v>
      </c>
      <c r="I672" s="35" t="s">
        <v>719</v>
      </c>
      <c r="J672" s="51" t="s">
        <v>145</v>
      </c>
      <c r="K672" s="53">
        <v>25200</v>
      </c>
      <c r="L672" s="70"/>
      <c r="M672" s="53">
        <v>1200</v>
      </c>
      <c r="N672" s="320"/>
      <c r="O672" s="260"/>
      <c r="V672" s="49"/>
    </row>
    <row r="673" spans="2:22" s="32" customFormat="1" ht="16.5" customHeight="1">
      <c r="B673" s="205">
        <v>671</v>
      </c>
      <c r="C673" s="205">
        <v>33</v>
      </c>
      <c r="D673" s="274">
        <v>5</v>
      </c>
      <c r="E673" s="275">
        <v>5</v>
      </c>
      <c r="F673" s="276">
        <v>26</v>
      </c>
      <c r="G673" s="51" t="s">
        <v>138</v>
      </c>
      <c r="H673" s="79" t="s">
        <v>8</v>
      </c>
      <c r="I673" s="35" t="s">
        <v>719</v>
      </c>
      <c r="J673" s="51" t="s">
        <v>145</v>
      </c>
      <c r="K673" s="53">
        <v>25200</v>
      </c>
      <c r="L673" s="70"/>
      <c r="M673" s="53">
        <v>1200</v>
      </c>
      <c r="N673" s="320"/>
      <c r="O673" s="260"/>
      <c r="V673" s="49"/>
    </row>
    <row r="674" spans="2:22" s="32" customFormat="1" ht="16.5" customHeight="1">
      <c r="B674" s="205">
        <v>672</v>
      </c>
      <c r="C674" s="205">
        <v>34</v>
      </c>
      <c r="D674" s="274">
        <v>5</v>
      </c>
      <c r="E674" s="275">
        <v>5</v>
      </c>
      <c r="F674" s="276">
        <v>27</v>
      </c>
      <c r="G674" s="51" t="s">
        <v>428</v>
      </c>
      <c r="H674" s="79" t="s">
        <v>8</v>
      </c>
      <c r="I674" s="35" t="s">
        <v>719</v>
      </c>
      <c r="J674" s="51" t="s">
        <v>145</v>
      </c>
      <c r="K674" s="53">
        <v>25200</v>
      </c>
      <c r="L674" s="70"/>
      <c r="M674" s="53">
        <v>1200</v>
      </c>
      <c r="N674" s="320"/>
      <c r="O674" s="260"/>
      <c r="V674" s="49"/>
    </row>
    <row r="675" spans="2:22" s="32" customFormat="1" ht="16.5" customHeight="1">
      <c r="B675" s="205">
        <v>673</v>
      </c>
      <c r="C675" s="205">
        <v>35</v>
      </c>
      <c r="D675" s="274">
        <v>5</v>
      </c>
      <c r="E675" s="275">
        <v>6</v>
      </c>
      <c r="F675" s="276">
        <v>25</v>
      </c>
      <c r="G675" s="51" t="s">
        <v>723</v>
      </c>
      <c r="H675" s="79" t="s">
        <v>8</v>
      </c>
      <c r="I675" s="35" t="s">
        <v>719</v>
      </c>
      <c r="J675" s="51" t="s">
        <v>145</v>
      </c>
      <c r="K675" s="53">
        <v>25200</v>
      </c>
      <c r="L675" s="70"/>
      <c r="M675" s="53">
        <v>1200</v>
      </c>
      <c r="N675" s="320"/>
      <c r="O675" s="260"/>
      <c r="V675" s="49"/>
    </row>
    <row r="676" spans="2:22" s="32" customFormat="1" ht="16.5" customHeight="1">
      <c r="B676" s="205">
        <v>674</v>
      </c>
      <c r="C676" s="205">
        <v>36</v>
      </c>
      <c r="D676" s="274">
        <v>6</v>
      </c>
      <c r="E676" s="275">
        <v>1</v>
      </c>
      <c r="F676" s="276">
        <v>9</v>
      </c>
      <c r="G676" s="51" t="s">
        <v>724</v>
      </c>
      <c r="H676" s="79" t="s">
        <v>8</v>
      </c>
      <c r="I676" s="35" t="s">
        <v>719</v>
      </c>
      <c r="J676" s="85" t="s">
        <v>147</v>
      </c>
      <c r="K676" s="87">
        <v>18900</v>
      </c>
      <c r="L676" s="54"/>
      <c r="M676" s="87">
        <v>900</v>
      </c>
      <c r="N676" s="320"/>
      <c r="O676" s="260"/>
      <c r="V676" s="49"/>
    </row>
    <row r="677" spans="2:22" s="32" customFormat="1" ht="16.5" customHeight="1">
      <c r="B677" s="205">
        <v>675</v>
      </c>
      <c r="C677" s="205">
        <v>37</v>
      </c>
      <c r="D677" s="274">
        <v>6</v>
      </c>
      <c r="E677" s="275">
        <v>1</v>
      </c>
      <c r="F677" s="276">
        <v>13</v>
      </c>
      <c r="G677" s="51" t="s">
        <v>531</v>
      </c>
      <c r="H677" s="79" t="s">
        <v>8</v>
      </c>
      <c r="I677" s="35" t="s">
        <v>719</v>
      </c>
      <c r="J677" s="51" t="s">
        <v>145</v>
      </c>
      <c r="K677" s="53">
        <v>25200</v>
      </c>
      <c r="L677" s="70"/>
      <c r="M677" s="53">
        <v>1200</v>
      </c>
      <c r="N677" s="320"/>
      <c r="O677" s="260"/>
      <c r="V677" s="49"/>
    </row>
    <row r="678" spans="2:22" s="32" customFormat="1" ht="16.5" customHeight="1">
      <c r="B678" s="205">
        <v>676</v>
      </c>
      <c r="C678" s="205">
        <v>38</v>
      </c>
      <c r="D678" s="274">
        <v>6</v>
      </c>
      <c r="E678" s="275">
        <v>5</v>
      </c>
      <c r="F678" s="276">
        <v>17</v>
      </c>
      <c r="G678" s="51" t="s">
        <v>726</v>
      </c>
      <c r="H678" s="79" t="s">
        <v>8</v>
      </c>
      <c r="I678" s="35" t="s">
        <v>719</v>
      </c>
      <c r="J678" s="85" t="s">
        <v>147</v>
      </c>
      <c r="K678" s="87">
        <v>18900</v>
      </c>
      <c r="L678" s="54"/>
      <c r="M678" s="87">
        <v>900</v>
      </c>
      <c r="N678" s="320"/>
      <c r="O678" s="260"/>
      <c r="V678" s="49"/>
    </row>
    <row r="679" spans="2:22" s="32" customFormat="1" ht="16.5" customHeight="1">
      <c r="B679" s="205">
        <v>677</v>
      </c>
      <c r="C679" s="205">
        <v>39</v>
      </c>
      <c r="D679" s="274">
        <v>6</v>
      </c>
      <c r="E679" s="275">
        <v>5</v>
      </c>
      <c r="F679" s="276">
        <v>26</v>
      </c>
      <c r="G679" s="51" t="s">
        <v>725</v>
      </c>
      <c r="H679" s="79" t="s">
        <v>8</v>
      </c>
      <c r="I679" s="35" t="s">
        <v>719</v>
      </c>
      <c r="J679" s="85" t="s">
        <v>147</v>
      </c>
      <c r="K679" s="87">
        <v>18900</v>
      </c>
      <c r="L679" s="54"/>
      <c r="M679" s="87">
        <v>900</v>
      </c>
      <c r="N679" s="320"/>
      <c r="O679" s="260"/>
      <c r="V679" s="49"/>
    </row>
    <row r="680" spans="2:22" s="32" customFormat="1" ht="16.5" customHeight="1">
      <c r="B680" s="205">
        <v>678</v>
      </c>
      <c r="C680" s="205">
        <v>40</v>
      </c>
      <c r="D680" s="274">
        <v>6</v>
      </c>
      <c r="E680" s="275">
        <v>7</v>
      </c>
      <c r="F680" s="276">
        <v>24</v>
      </c>
      <c r="G680" s="51" t="s">
        <v>424</v>
      </c>
      <c r="H680" s="79" t="s">
        <v>8</v>
      </c>
      <c r="I680" s="35" t="s">
        <v>719</v>
      </c>
      <c r="J680" s="85" t="s">
        <v>147</v>
      </c>
      <c r="K680" s="87">
        <v>18900</v>
      </c>
      <c r="L680" s="54"/>
      <c r="M680" s="87">
        <v>900</v>
      </c>
      <c r="N680" s="320"/>
      <c r="O680" s="260"/>
      <c r="V680" s="49"/>
    </row>
    <row r="681" spans="2:22" s="32" customFormat="1" ht="16.5" customHeight="1">
      <c r="B681" s="205">
        <v>679</v>
      </c>
      <c r="C681" s="293">
        <v>1</v>
      </c>
      <c r="D681" s="271">
        <v>2</v>
      </c>
      <c r="E681" s="272">
        <v>3</v>
      </c>
      <c r="F681" s="273">
        <v>8</v>
      </c>
      <c r="G681" s="142" t="s">
        <v>471</v>
      </c>
      <c r="H681" s="119" t="s">
        <v>8</v>
      </c>
      <c r="I681" s="89" t="s">
        <v>727</v>
      </c>
      <c r="J681" s="216" t="s">
        <v>147</v>
      </c>
      <c r="K681" s="113">
        <v>24600</v>
      </c>
      <c r="L681" s="201"/>
      <c r="M681" s="113">
        <v>1200</v>
      </c>
      <c r="N681" s="322">
        <f>SUM(K681:L702)</f>
        <v>680600</v>
      </c>
      <c r="O681" s="260"/>
      <c r="V681" s="49"/>
    </row>
    <row r="682" spans="2:22" s="32" customFormat="1" ht="16.5" customHeight="1">
      <c r="B682" s="205">
        <v>680</v>
      </c>
      <c r="C682" s="205">
        <v>2</v>
      </c>
      <c r="D682" s="274">
        <v>2</v>
      </c>
      <c r="E682" s="275">
        <v>3</v>
      </c>
      <c r="F682" s="276">
        <v>10</v>
      </c>
      <c r="G682" s="143" t="s">
        <v>728</v>
      </c>
      <c r="H682" s="120" t="s">
        <v>8</v>
      </c>
      <c r="I682" s="88" t="s">
        <v>727</v>
      </c>
      <c r="J682" s="127" t="s">
        <v>145</v>
      </c>
      <c r="K682" s="53">
        <v>32800</v>
      </c>
      <c r="L682" s="70"/>
      <c r="M682" s="53">
        <v>1600</v>
      </c>
      <c r="N682" s="323"/>
      <c r="O682" s="260"/>
      <c r="V682" s="49"/>
    </row>
    <row r="683" spans="2:22" s="32" customFormat="1" ht="16.5" customHeight="1">
      <c r="B683" s="205">
        <v>681</v>
      </c>
      <c r="C683" s="205">
        <v>3</v>
      </c>
      <c r="D683" s="274">
        <v>2</v>
      </c>
      <c r="E683" s="275">
        <v>7</v>
      </c>
      <c r="F683" s="276">
        <v>23</v>
      </c>
      <c r="G683" s="143" t="s">
        <v>472</v>
      </c>
      <c r="H683" s="120" t="s">
        <v>8</v>
      </c>
      <c r="I683" s="88" t="s">
        <v>727</v>
      </c>
      <c r="J683" s="127" t="s">
        <v>145</v>
      </c>
      <c r="K683" s="53">
        <v>32800</v>
      </c>
      <c r="L683" s="70"/>
      <c r="M683" s="53">
        <v>1600</v>
      </c>
      <c r="N683" s="323"/>
      <c r="O683" s="260"/>
      <c r="P683" s="125">
        <f>SUM(K681:L702)</f>
        <v>680600</v>
      </c>
      <c r="V683" s="49"/>
    </row>
    <row r="684" spans="2:22" s="32" customFormat="1" ht="16.5" customHeight="1">
      <c r="B684" s="205">
        <v>682</v>
      </c>
      <c r="C684" s="205">
        <v>4</v>
      </c>
      <c r="D684" s="274">
        <v>3</v>
      </c>
      <c r="E684" s="275">
        <v>2</v>
      </c>
      <c r="F684" s="276">
        <v>14</v>
      </c>
      <c r="G684" s="143" t="s">
        <v>729</v>
      </c>
      <c r="H684" s="120" t="s">
        <v>8</v>
      </c>
      <c r="I684" s="88" t="s">
        <v>727</v>
      </c>
      <c r="J684" s="127" t="s">
        <v>145</v>
      </c>
      <c r="K684" s="53">
        <v>32800</v>
      </c>
      <c r="L684" s="70"/>
      <c r="M684" s="53">
        <v>1600</v>
      </c>
      <c r="N684" s="323"/>
      <c r="O684" s="260"/>
      <c r="P684" s="125">
        <f>SUM(M681:M702)</f>
        <v>33200</v>
      </c>
      <c r="V684" s="49"/>
    </row>
    <row r="685" spans="2:22" s="32" customFormat="1" ht="16.5" customHeight="1">
      <c r="B685" s="205">
        <v>683</v>
      </c>
      <c r="C685" s="205">
        <v>5</v>
      </c>
      <c r="D685" s="274">
        <v>3</v>
      </c>
      <c r="E685" s="275">
        <v>3</v>
      </c>
      <c r="F685" s="276">
        <v>24</v>
      </c>
      <c r="G685" s="143" t="s">
        <v>730</v>
      </c>
      <c r="H685" s="120" t="s">
        <v>8</v>
      </c>
      <c r="I685" s="88" t="s">
        <v>727</v>
      </c>
      <c r="J685" s="202" t="s">
        <v>147</v>
      </c>
      <c r="K685" s="87">
        <v>24600</v>
      </c>
      <c r="L685" s="197"/>
      <c r="M685" s="87">
        <v>1200</v>
      </c>
      <c r="N685" s="323"/>
      <c r="O685" s="260"/>
      <c r="P685" s="125">
        <f>SUM(P683:P684)</f>
        <v>713800</v>
      </c>
      <c r="V685" s="49"/>
    </row>
    <row r="686" spans="2:22" s="32" customFormat="1" ht="16.5" customHeight="1">
      <c r="B686" s="205">
        <v>684</v>
      </c>
      <c r="C686" s="205">
        <v>6</v>
      </c>
      <c r="D686" s="274">
        <v>3</v>
      </c>
      <c r="E686" s="275">
        <v>5</v>
      </c>
      <c r="F686" s="276">
        <v>8</v>
      </c>
      <c r="G686" s="143" t="s">
        <v>161</v>
      </c>
      <c r="H686" s="120" t="s">
        <v>8</v>
      </c>
      <c r="I686" s="88" t="s">
        <v>727</v>
      </c>
      <c r="J686" s="127" t="s">
        <v>145</v>
      </c>
      <c r="K686" s="53">
        <v>32800</v>
      </c>
      <c r="L686" s="70"/>
      <c r="M686" s="53">
        <v>1600</v>
      </c>
      <c r="N686" s="323"/>
      <c r="O686" s="260"/>
      <c r="V686" s="49"/>
    </row>
    <row r="687" spans="2:22" s="32" customFormat="1" ht="16.5" customHeight="1">
      <c r="B687" s="205">
        <v>685</v>
      </c>
      <c r="C687" s="205">
        <v>7</v>
      </c>
      <c r="D687" s="274">
        <v>3</v>
      </c>
      <c r="E687" s="275">
        <v>7</v>
      </c>
      <c r="F687" s="276">
        <v>6</v>
      </c>
      <c r="G687" s="143" t="s">
        <v>731</v>
      </c>
      <c r="H687" s="120" t="s">
        <v>8</v>
      </c>
      <c r="I687" s="88" t="s">
        <v>727</v>
      </c>
      <c r="J687" s="127" t="s">
        <v>145</v>
      </c>
      <c r="K687" s="53">
        <v>32800</v>
      </c>
      <c r="L687" s="70"/>
      <c r="M687" s="53">
        <v>1600</v>
      </c>
      <c r="N687" s="323"/>
      <c r="O687" s="260"/>
      <c r="P687" s="32">
        <v>32800</v>
      </c>
      <c r="Q687" s="32">
        <v>1600</v>
      </c>
      <c r="R687" s="32">
        <v>34400</v>
      </c>
      <c r="V687" s="49"/>
    </row>
    <row r="688" spans="2:22" s="32" customFormat="1" ht="16.5" customHeight="1">
      <c r="B688" s="205">
        <v>686</v>
      </c>
      <c r="C688" s="205">
        <v>8</v>
      </c>
      <c r="D688" s="274">
        <v>3</v>
      </c>
      <c r="E688" s="275">
        <v>8</v>
      </c>
      <c r="F688" s="276">
        <v>6</v>
      </c>
      <c r="G688" s="143" t="s">
        <v>135</v>
      </c>
      <c r="H688" s="120" t="s">
        <v>8</v>
      </c>
      <c r="I688" s="88" t="s">
        <v>727</v>
      </c>
      <c r="J688" s="127" t="s">
        <v>145</v>
      </c>
      <c r="K688" s="53">
        <v>32800</v>
      </c>
      <c r="L688" s="70"/>
      <c r="M688" s="53">
        <v>1600</v>
      </c>
      <c r="N688" s="323"/>
      <c r="O688" s="260"/>
      <c r="P688" s="32">
        <f>P687*22</f>
        <v>721600</v>
      </c>
      <c r="Q688" s="32">
        <f t="shared" ref="Q688:R688" si="115">Q687*22</f>
        <v>35200</v>
      </c>
      <c r="R688" s="32">
        <f t="shared" si="115"/>
        <v>756800</v>
      </c>
      <c r="V688" s="49"/>
    </row>
    <row r="689" spans="2:22" s="32" customFormat="1" ht="16.5" customHeight="1">
      <c r="B689" s="205">
        <v>687</v>
      </c>
      <c r="C689" s="205">
        <v>9</v>
      </c>
      <c r="D689" s="274">
        <v>3</v>
      </c>
      <c r="E689" s="275">
        <v>8</v>
      </c>
      <c r="F689" s="276">
        <v>14</v>
      </c>
      <c r="G689" s="143" t="s">
        <v>732</v>
      </c>
      <c r="H689" s="120" t="s">
        <v>8</v>
      </c>
      <c r="I689" s="88" t="s">
        <v>727</v>
      </c>
      <c r="J689" s="127" t="s">
        <v>145</v>
      </c>
      <c r="K689" s="53">
        <v>32800</v>
      </c>
      <c r="L689" s="70"/>
      <c r="M689" s="53">
        <v>1600</v>
      </c>
      <c r="N689" s="323"/>
      <c r="O689" s="260"/>
      <c r="P689" s="32">
        <v>-41000</v>
      </c>
      <c r="Q689" s="32">
        <v>-2000</v>
      </c>
      <c r="R689" s="32">
        <v>-43000</v>
      </c>
      <c r="V689" s="49"/>
    </row>
    <row r="690" spans="2:22" s="32" customFormat="1" ht="16.5" customHeight="1">
      <c r="B690" s="205">
        <v>688</v>
      </c>
      <c r="C690" s="205">
        <v>10</v>
      </c>
      <c r="D690" s="274">
        <v>4</v>
      </c>
      <c r="E690" s="275">
        <v>3</v>
      </c>
      <c r="F690" s="276">
        <v>13</v>
      </c>
      <c r="G690" s="143" t="s">
        <v>64</v>
      </c>
      <c r="H690" s="120" t="s">
        <v>8</v>
      </c>
      <c r="I690" s="88" t="s">
        <v>727</v>
      </c>
      <c r="J690" s="127" t="s">
        <v>145</v>
      </c>
      <c r="K690" s="53">
        <v>32800</v>
      </c>
      <c r="L690" s="70"/>
      <c r="M690" s="53">
        <v>1600</v>
      </c>
      <c r="N690" s="323"/>
      <c r="O690" s="260"/>
      <c r="P690" s="32">
        <f>SUM(P688:P689)</f>
        <v>680600</v>
      </c>
      <c r="Q690" s="32">
        <f t="shared" ref="Q690:R690" si="116">SUM(Q688:Q689)</f>
        <v>33200</v>
      </c>
      <c r="R690" s="32">
        <f t="shared" si="116"/>
        <v>713800</v>
      </c>
      <c r="V690" s="49"/>
    </row>
    <row r="691" spans="2:22" s="32" customFormat="1" ht="16.5" customHeight="1">
      <c r="B691" s="205">
        <v>689</v>
      </c>
      <c r="C691" s="205">
        <v>11</v>
      </c>
      <c r="D691" s="274">
        <v>4</v>
      </c>
      <c r="E691" s="275">
        <v>5</v>
      </c>
      <c r="F691" s="276">
        <v>20</v>
      </c>
      <c r="G691" s="143" t="s">
        <v>733</v>
      </c>
      <c r="H691" s="120" t="s">
        <v>8</v>
      </c>
      <c r="I691" s="88" t="s">
        <v>846</v>
      </c>
      <c r="J691" s="127" t="s">
        <v>145</v>
      </c>
      <c r="K691" s="53">
        <v>32800</v>
      </c>
      <c r="L691" s="70"/>
      <c r="M691" s="53">
        <v>1600</v>
      </c>
      <c r="N691" s="323"/>
      <c r="O691" s="260"/>
      <c r="V691" s="49"/>
    </row>
    <row r="692" spans="2:22" s="32" customFormat="1" ht="16.5" customHeight="1">
      <c r="B692" s="205">
        <v>690</v>
      </c>
      <c r="C692" s="205">
        <v>12</v>
      </c>
      <c r="D692" s="274">
        <v>5</v>
      </c>
      <c r="E692" s="275">
        <v>5</v>
      </c>
      <c r="F692" s="276">
        <v>22</v>
      </c>
      <c r="G692" s="143" t="s">
        <v>96</v>
      </c>
      <c r="H692" s="120" t="s">
        <v>8</v>
      </c>
      <c r="I692" s="88" t="s">
        <v>727</v>
      </c>
      <c r="J692" s="202" t="s">
        <v>147</v>
      </c>
      <c r="K692" s="87">
        <v>24600</v>
      </c>
      <c r="L692" s="197"/>
      <c r="M692" s="87">
        <v>1200</v>
      </c>
      <c r="N692" s="323"/>
      <c r="O692" s="260"/>
      <c r="P692" s="32">
        <v>32800</v>
      </c>
      <c r="Q692" s="32">
        <v>1600</v>
      </c>
      <c r="R692" s="32">
        <v>34400</v>
      </c>
      <c r="V692" s="49"/>
    </row>
    <row r="693" spans="2:22" s="32" customFormat="1" ht="16.5" customHeight="1">
      <c r="B693" s="205">
        <v>691</v>
      </c>
      <c r="C693" s="205">
        <v>13</v>
      </c>
      <c r="D693" s="274">
        <v>5</v>
      </c>
      <c r="E693" s="275">
        <v>7</v>
      </c>
      <c r="F693" s="276">
        <v>11</v>
      </c>
      <c r="G693" s="143" t="s">
        <v>140</v>
      </c>
      <c r="H693" s="120" t="s">
        <v>8</v>
      </c>
      <c r="I693" s="88" t="s">
        <v>727</v>
      </c>
      <c r="J693" s="127" t="s">
        <v>145</v>
      </c>
      <c r="K693" s="53">
        <v>32800</v>
      </c>
      <c r="L693" s="70"/>
      <c r="M693" s="53">
        <v>1600</v>
      </c>
      <c r="N693" s="323"/>
      <c r="O693" s="260"/>
      <c r="P693" s="32">
        <f>P692*20</f>
        <v>656000</v>
      </c>
      <c r="Q693" s="32">
        <f t="shared" ref="Q693:R693" si="117">Q692*20</f>
        <v>32000</v>
      </c>
      <c r="R693" s="32">
        <f t="shared" si="117"/>
        <v>688000</v>
      </c>
      <c r="V693" s="49"/>
    </row>
    <row r="694" spans="2:22" s="32" customFormat="1" ht="16.5" customHeight="1">
      <c r="B694" s="205">
        <v>692</v>
      </c>
      <c r="C694" s="205">
        <v>14</v>
      </c>
      <c r="D694" s="274">
        <v>6</v>
      </c>
      <c r="E694" s="275">
        <v>3</v>
      </c>
      <c r="F694" s="276">
        <v>26</v>
      </c>
      <c r="G694" s="143" t="s">
        <v>596</v>
      </c>
      <c r="H694" s="120" t="s">
        <v>8</v>
      </c>
      <c r="I694" s="88" t="s">
        <v>727</v>
      </c>
      <c r="J694" s="127" t="s">
        <v>145</v>
      </c>
      <c r="K694" s="53">
        <v>32800</v>
      </c>
      <c r="L694" s="70"/>
      <c r="M694" s="53">
        <v>1600</v>
      </c>
      <c r="N694" s="323"/>
      <c r="O694" s="260"/>
      <c r="V694" s="49"/>
    </row>
    <row r="695" spans="2:22" s="32" customFormat="1" ht="16.5" customHeight="1">
      <c r="B695" s="205">
        <v>693</v>
      </c>
      <c r="C695" s="205">
        <v>15</v>
      </c>
      <c r="D695" s="274">
        <v>6</v>
      </c>
      <c r="E695" s="275">
        <v>7</v>
      </c>
      <c r="F695" s="276">
        <v>6</v>
      </c>
      <c r="G695" s="143" t="s">
        <v>734</v>
      </c>
      <c r="H695" s="120" t="s">
        <v>8</v>
      </c>
      <c r="I695" s="88" t="s">
        <v>727</v>
      </c>
      <c r="J695" s="127" t="s">
        <v>145</v>
      </c>
      <c r="K695" s="53">
        <v>32800</v>
      </c>
      <c r="L695" s="70"/>
      <c r="M695" s="53">
        <v>1600</v>
      </c>
      <c r="N695" s="323"/>
      <c r="O695" s="260"/>
      <c r="P695" s="32">
        <v>24600</v>
      </c>
      <c r="Q695" s="32">
        <v>1200</v>
      </c>
      <c r="R695" s="32">
        <v>25800</v>
      </c>
      <c r="V695" s="49"/>
    </row>
    <row r="696" spans="2:22" s="32" customFormat="1" ht="16.5" customHeight="1">
      <c r="B696" s="205">
        <v>694</v>
      </c>
      <c r="C696" s="205">
        <v>16</v>
      </c>
      <c r="D696" s="274">
        <v>1</v>
      </c>
      <c r="E696" s="275">
        <v>9</v>
      </c>
      <c r="F696" s="276">
        <v>1</v>
      </c>
      <c r="G696" s="143" t="s">
        <v>41</v>
      </c>
      <c r="H696" s="120" t="s">
        <v>8</v>
      </c>
      <c r="I696" s="88" t="s">
        <v>736</v>
      </c>
      <c r="J696" s="127" t="s">
        <v>145</v>
      </c>
      <c r="K696" s="53">
        <v>32800</v>
      </c>
      <c r="L696" s="70"/>
      <c r="M696" s="53">
        <v>1600</v>
      </c>
      <c r="N696" s="323"/>
      <c r="O696" s="260"/>
      <c r="P696" s="32">
        <f>P695*20</f>
        <v>492000</v>
      </c>
      <c r="Q696" s="32">
        <f t="shared" ref="Q696" si="118">Q695*20</f>
        <v>24000</v>
      </c>
      <c r="R696" s="32">
        <f t="shared" ref="R696" si="119">R695*20</f>
        <v>516000</v>
      </c>
      <c r="V696" s="49"/>
    </row>
    <row r="697" spans="2:22" s="32" customFormat="1" ht="16.5" customHeight="1">
      <c r="B697" s="205">
        <v>695</v>
      </c>
      <c r="C697" s="205">
        <v>17</v>
      </c>
      <c r="D697" s="274">
        <v>2</v>
      </c>
      <c r="E697" s="275">
        <v>1</v>
      </c>
      <c r="F697" s="276">
        <v>12</v>
      </c>
      <c r="G697" s="143" t="s">
        <v>28</v>
      </c>
      <c r="H697" s="120" t="s">
        <v>8</v>
      </c>
      <c r="I697" s="88" t="s">
        <v>736</v>
      </c>
      <c r="J697" s="127" t="s">
        <v>145</v>
      </c>
      <c r="K697" s="53">
        <v>32800</v>
      </c>
      <c r="L697" s="70"/>
      <c r="M697" s="53">
        <v>1600</v>
      </c>
      <c r="N697" s="323"/>
      <c r="O697" s="260"/>
      <c r="V697" s="49"/>
    </row>
    <row r="698" spans="2:22" s="32" customFormat="1" ht="16.5" customHeight="1">
      <c r="B698" s="205">
        <v>696</v>
      </c>
      <c r="C698" s="205">
        <v>18</v>
      </c>
      <c r="D698" s="274">
        <v>2</v>
      </c>
      <c r="E698" s="275">
        <v>2</v>
      </c>
      <c r="F698" s="276">
        <v>6</v>
      </c>
      <c r="G698" s="143" t="s">
        <v>735</v>
      </c>
      <c r="H698" s="120" t="s">
        <v>8</v>
      </c>
      <c r="I698" s="88" t="s">
        <v>736</v>
      </c>
      <c r="J698" s="202" t="s">
        <v>110</v>
      </c>
      <c r="K698" s="87">
        <v>16400</v>
      </c>
      <c r="L698" s="196"/>
      <c r="M698" s="87">
        <v>800</v>
      </c>
      <c r="N698" s="323"/>
      <c r="O698" s="260"/>
      <c r="T698" s="65">
        <f>SUM(P690,P693,P696)</f>
        <v>1828600</v>
      </c>
      <c r="U698" s="65">
        <f>SUM(Q690,Q693,Q696)</f>
        <v>89200</v>
      </c>
      <c r="V698" s="65">
        <f>SUM(R690,R693,R696)</f>
        <v>1917800</v>
      </c>
    </row>
    <row r="699" spans="2:22" s="32" customFormat="1" ht="16.5" customHeight="1">
      <c r="B699" s="205">
        <v>697</v>
      </c>
      <c r="C699" s="205">
        <v>19</v>
      </c>
      <c r="D699" s="274">
        <v>2</v>
      </c>
      <c r="E699" s="275">
        <v>8</v>
      </c>
      <c r="F699" s="276">
        <v>16</v>
      </c>
      <c r="G699" s="143" t="s">
        <v>253</v>
      </c>
      <c r="H699" s="120" t="s">
        <v>8</v>
      </c>
      <c r="I699" s="88" t="s">
        <v>736</v>
      </c>
      <c r="J699" s="127" t="s">
        <v>145</v>
      </c>
      <c r="K699" s="53">
        <v>32800</v>
      </c>
      <c r="L699" s="70"/>
      <c r="M699" s="53">
        <v>1600</v>
      </c>
      <c r="N699" s="323"/>
      <c r="O699" s="260"/>
      <c r="V699" s="49"/>
    </row>
    <row r="700" spans="2:22" s="32" customFormat="1" ht="16.5" customHeight="1">
      <c r="B700" s="205">
        <v>698</v>
      </c>
      <c r="C700" s="205">
        <v>20</v>
      </c>
      <c r="D700" s="274">
        <v>2</v>
      </c>
      <c r="E700" s="275">
        <v>9</v>
      </c>
      <c r="F700" s="276">
        <v>1</v>
      </c>
      <c r="G700" s="143" t="s">
        <v>478</v>
      </c>
      <c r="H700" s="120" t="s">
        <v>8</v>
      </c>
      <c r="I700" s="88" t="s">
        <v>736</v>
      </c>
      <c r="J700" s="127" t="s">
        <v>145</v>
      </c>
      <c r="K700" s="53">
        <v>32800</v>
      </c>
      <c r="L700" s="70"/>
      <c r="M700" s="53">
        <v>1600</v>
      </c>
      <c r="N700" s="323"/>
      <c r="O700" s="260"/>
      <c r="V700" s="49"/>
    </row>
    <row r="701" spans="2:22" s="32" customFormat="1" ht="16.5" customHeight="1">
      <c r="B701" s="205">
        <v>699</v>
      </c>
      <c r="C701" s="205">
        <v>21</v>
      </c>
      <c r="D701" s="274">
        <v>2</v>
      </c>
      <c r="E701" s="275">
        <v>9</v>
      </c>
      <c r="F701" s="276">
        <v>20</v>
      </c>
      <c r="G701" s="143" t="s">
        <v>452</v>
      </c>
      <c r="H701" s="120" t="s">
        <v>8</v>
      </c>
      <c r="I701" s="88" t="s">
        <v>736</v>
      </c>
      <c r="J701" s="127" t="s">
        <v>145</v>
      </c>
      <c r="K701" s="53">
        <v>32800</v>
      </c>
      <c r="L701" s="70"/>
      <c r="M701" s="53">
        <v>1600</v>
      </c>
      <c r="N701" s="323"/>
      <c r="O701" s="260"/>
      <c r="V701" s="49"/>
    </row>
    <row r="702" spans="2:22" s="32" customFormat="1" ht="16.5" customHeight="1">
      <c r="B702" s="205">
        <v>700</v>
      </c>
      <c r="C702" s="205">
        <v>22</v>
      </c>
      <c r="D702" s="274">
        <v>5</v>
      </c>
      <c r="E702" s="275">
        <v>1</v>
      </c>
      <c r="F702" s="276">
        <v>21</v>
      </c>
      <c r="G702" s="143" t="s">
        <v>313</v>
      </c>
      <c r="H702" s="120" t="s">
        <v>8</v>
      </c>
      <c r="I702" s="88" t="s">
        <v>736</v>
      </c>
      <c r="J702" s="127" t="s">
        <v>145</v>
      </c>
      <c r="K702" s="84">
        <v>32800</v>
      </c>
      <c r="L702" s="70"/>
      <c r="M702" s="84">
        <v>1600</v>
      </c>
      <c r="N702" s="323"/>
      <c r="O702" s="260"/>
      <c r="V702" s="49"/>
    </row>
    <row r="703" spans="2:22" s="32" customFormat="1" ht="16.5" customHeight="1">
      <c r="B703" s="205">
        <v>701</v>
      </c>
      <c r="C703" s="293">
        <v>1</v>
      </c>
      <c r="D703" s="271">
        <v>1</v>
      </c>
      <c r="E703" s="272">
        <v>4</v>
      </c>
      <c r="F703" s="273">
        <v>4</v>
      </c>
      <c r="G703" s="42" t="s">
        <v>737</v>
      </c>
      <c r="H703" s="81" t="s">
        <v>8</v>
      </c>
      <c r="I703" s="74" t="s">
        <v>738</v>
      </c>
      <c r="J703" s="116" t="s">
        <v>147</v>
      </c>
      <c r="K703" s="113">
        <v>18900</v>
      </c>
      <c r="L703" s="190"/>
      <c r="M703" s="113">
        <v>900</v>
      </c>
      <c r="N703" s="319">
        <f>SUM(K703:L739)</f>
        <v>844200</v>
      </c>
      <c r="O703" s="260"/>
      <c r="V703" s="49"/>
    </row>
    <row r="704" spans="2:22" s="32" customFormat="1" ht="16.5" customHeight="1">
      <c r="B704" s="205">
        <v>702</v>
      </c>
      <c r="C704" s="205">
        <v>2</v>
      </c>
      <c r="D704" s="274">
        <v>1</v>
      </c>
      <c r="E704" s="275">
        <v>5</v>
      </c>
      <c r="F704" s="276">
        <v>16</v>
      </c>
      <c r="G704" s="51" t="s">
        <v>151</v>
      </c>
      <c r="H704" s="79" t="s">
        <v>8</v>
      </c>
      <c r="I704" s="35" t="s">
        <v>738</v>
      </c>
      <c r="J704" s="85" t="s">
        <v>147</v>
      </c>
      <c r="K704" s="87">
        <v>18900</v>
      </c>
      <c r="L704" s="54"/>
      <c r="M704" s="87">
        <v>900</v>
      </c>
      <c r="N704" s="320"/>
      <c r="O704" s="260"/>
      <c r="S704" s="32">
        <f t="shared" ref="S704" si="120">SUM(S702:S703)</f>
        <v>0</v>
      </c>
      <c r="V704" s="49"/>
    </row>
    <row r="705" spans="2:22" s="32" customFormat="1" ht="16.5" customHeight="1">
      <c r="B705" s="205">
        <v>703</v>
      </c>
      <c r="C705" s="205">
        <v>3</v>
      </c>
      <c r="D705" s="274">
        <v>1</v>
      </c>
      <c r="E705" s="275">
        <v>6</v>
      </c>
      <c r="F705" s="276">
        <v>19</v>
      </c>
      <c r="G705" s="51" t="s">
        <v>153</v>
      </c>
      <c r="H705" s="79" t="s">
        <v>8</v>
      </c>
      <c r="I705" s="35" t="s">
        <v>738</v>
      </c>
      <c r="J705" s="85" t="s">
        <v>110</v>
      </c>
      <c r="K705" s="87">
        <v>12600</v>
      </c>
      <c r="L705" s="198"/>
      <c r="M705" s="87">
        <v>600</v>
      </c>
      <c r="N705" s="320"/>
      <c r="O705" s="260"/>
      <c r="P705" s="125">
        <f>SUM(K703:L739)</f>
        <v>844200</v>
      </c>
      <c r="V705" s="49"/>
    </row>
    <row r="706" spans="2:22" s="32" customFormat="1" ht="16.5" customHeight="1">
      <c r="B706" s="205">
        <v>704</v>
      </c>
      <c r="C706" s="205">
        <v>4</v>
      </c>
      <c r="D706" s="274">
        <v>1</v>
      </c>
      <c r="E706" s="275">
        <v>7</v>
      </c>
      <c r="F706" s="276">
        <v>5</v>
      </c>
      <c r="G706" s="51" t="s">
        <v>184</v>
      </c>
      <c r="H706" s="79" t="s">
        <v>8</v>
      </c>
      <c r="I706" s="35" t="s">
        <v>847</v>
      </c>
      <c r="J706" s="51" t="s">
        <v>145</v>
      </c>
      <c r="K706" s="53">
        <v>25200</v>
      </c>
      <c r="L706" s="46"/>
      <c r="M706" s="53">
        <v>1200</v>
      </c>
      <c r="N706" s="320"/>
      <c r="O706" s="260"/>
      <c r="P706" s="125">
        <f>SUM(M703:M739)</f>
        <v>40200</v>
      </c>
      <c r="V706" s="49"/>
    </row>
    <row r="707" spans="2:22" s="32" customFormat="1" ht="16.5" customHeight="1">
      <c r="B707" s="205">
        <v>705</v>
      </c>
      <c r="C707" s="205">
        <v>5</v>
      </c>
      <c r="D707" s="274">
        <v>1</v>
      </c>
      <c r="E707" s="275">
        <v>8</v>
      </c>
      <c r="F707" s="276">
        <v>4</v>
      </c>
      <c r="G707" s="51" t="s">
        <v>216</v>
      </c>
      <c r="H707" s="79" t="s">
        <v>8</v>
      </c>
      <c r="I707" s="35" t="s">
        <v>738</v>
      </c>
      <c r="J707" s="85" t="s">
        <v>147</v>
      </c>
      <c r="K707" s="87">
        <v>18900</v>
      </c>
      <c r="L707" s="54"/>
      <c r="M707" s="87">
        <v>900</v>
      </c>
      <c r="N707" s="320"/>
      <c r="O707" s="260"/>
      <c r="P707" s="125">
        <f>SUM(P705:P706)</f>
        <v>884400</v>
      </c>
      <c r="V707" s="49"/>
    </row>
    <row r="708" spans="2:22" s="32" customFormat="1" ht="16.5" customHeight="1">
      <c r="B708" s="205">
        <v>706</v>
      </c>
      <c r="C708" s="205">
        <v>6</v>
      </c>
      <c r="D708" s="274">
        <v>1</v>
      </c>
      <c r="E708" s="275">
        <v>8</v>
      </c>
      <c r="F708" s="276">
        <v>18</v>
      </c>
      <c r="G708" s="51" t="s">
        <v>237</v>
      </c>
      <c r="H708" s="79" t="s">
        <v>8</v>
      </c>
      <c r="I708" s="35" t="s">
        <v>738</v>
      </c>
      <c r="J708" s="51" t="s">
        <v>145</v>
      </c>
      <c r="K708" s="53">
        <v>25200</v>
      </c>
      <c r="L708" s="46"/>
      <c r="M708" s="53">
        <v>1200</v>
      </c>
      <c r="N708" s="320"/>
      <c r="O708" s="260"/>
      <c r="V708" s="49"/>
    </row>
    <row r="709" spans="2:22" s="32" customFormat="1" ht="16.5" customHeight="1">
      <c r="B709" s="205">
        <v>707</v>
      </c>
      <c r="C709" s="205">
        <v>7</v>
      </c>
      <c r="D709" s="274">
        <v>1</v>
      </c>
      <c r="E709" s="275">
        <v>9</v>
      </c>
      <c r="F709" s="276">
        <v>16</v>
      </c>
      <c r="G709" s="51" t="s">
        <v>739</v>
      </c>
      <c r="H709" s="79" t="s">
        <v>8</v>
      </c>
      <c r="I709" s="35" t="s">
        <v>738</v>
      </c>
      <c r="J709" s="51" t="s">
        <v>145</v>
      </c>
      <c r="K709" s="53">
        <v>25200</v>
      </c>
      <c r="L709" s="46"/>
      <c r="M709" s="53">
        <v>1200</v>
      </c>
      <c r="N709" s="320"/>
      <c r="O709" s="260"/>
      <c r="V709" s="49"/>
    </row>
    <row r="710" spans="2:22" s="32" customFormat="1" ht="16.5" customHeight="1">
      <c r="B710" s="205">
        <v>708</v>
      </c>
      <c r="C710" s="205">
        <v>8</v>
      </c>
      <c r="D710" s="274">
        <v>1</v>
      </c>
      <c r="E710" s="275">
        <v>9</v>
      </c>
      <c r="F710" s="276">
        <v>18</v>
      </c>
      <c r="G710" s="51" t="s">
        <v>240</v>
      </c>
      <c r="H710" s="79" t="s">
        <v>8</v>
      </c>
      <c r="I710" s="35" t="s">
        <v>738</v>
      </c>
      <c r="J710" s="51" t="s">
        <v>145</v>
      </c>
      <c r="K710" s="53">
        <v>25200</v>
      </c>
      <c r="L710" s="46"/>
      <c r="M710" s="53">
        <v>1200</v>
      </c>
      <c r="N710" s="320"/>
      <c r="O710" s="260"/>
      <c r="P710" s="32">
        <v>25200</v>
      </c>
      <c r="Q710" s="32">
        <v>1200</v>
      </c>
      <c r="R710" s="32">
        <v>26400</v>
      </c>
      <c r="V710" s="49"/>
    </row>
    <row r="711" spans="2:22" s="32" customFormat="1" ht="16.5" customHeight="1">
      <c r="B711" s="205">
        <v>709</v>
      </c>
      <c r="C711" s="205">
        <v>9</v>
      </c>
      <c r="D711" s="274">
        <v>1</v>
      </c>
      <c r="E711" s="275">
        <v>10</v>
      </c>
      <c r="F711" s="276">
        <v>6</v>
      </c>
      <c r="G711" s="51" t="s">
        <v>385</v>
      </c>
      <c r="H711" s="79" t="s">
        <v>8</v>
      </c>
      <c r="I711" s="35" t="s">
        <v>738</v>
      </c>
      <c r="J711" s="51" t="s">
        <v>145</v>
      </c>
      <c r="K711" s="53">
        <v>25200</v>
      </c>
      <c r="L711" s="46"/>
      <c r="M711" s="53">
        <v>1200</v>
      </c>
      <c r="N711" s="320"/>
      <c r="O711" s="260"/>
      <c r="P711" s="32">
        <f>P710*37</f>
        <v>932400</v>
      </c>
      <c r="Q711" s="32">
        <f t="shared" ref="Q711:R711" si="121">Q710*37</f>
        <v>44400</v>
      </c>
      <c r="R711" s="32">
        <f t="shared" si="121"/>
        <v>976800</v>
      </c>
      <c r="V711" s="49"/>
    </row>
    <row r="712" spans="2:22" s="32" customFormat="1" ht="16.5" customHeight="1">
      <c r="B712" s="205">
        <v>710</v>
      </c>
      <c r="C712" s="205">
        <v>10</v>
      </c>
      <c r="D712" s="274">
        <v>1</v>
      </c>
      <c r="E712" s="275">
        <v>11</v>
      </c>
      <c r="F712" s="276">
        <v>6</v>
      </c>
      <c r="G712" s="51" t="s">
        <v>221</v>
      </c>
      <c r="H712" s="79" t="s">
        <v>8</v>
      </c>
      <c r="I712" s="35" t="s">
        <v>738</v>
      </c>
      <c r="J712" s="51" t="s">
        <v>145</v>
      </c>
      <c r="K712" s="53">
        <v>25200</v>
      </c>
      <c r="L712" s="46"/>
      <c r="M712" s="53">
        <v>1200</v>
      </c>
      <c r="N712" s="320"/>
      <c r="O712" s="260"/>
      <c r="P712" s="32">
        <v>-88200</v>
      </c>
      <c r="Q712" s="32">
        <v>-4200</v>
      </c>
      <c r="R712" s="32">
        <v>-92400</v>
      </c>
      <c r="V712" s="49"/>
    </row>
    <row r="713" spans="2:22" s="32" customFormat="1" ht="16.5" customHeight="1">
      <c r="B713" s="205">
        <v>711</v>
      </c>
      <c r="C713" s="205">
        <v>11</v>
      </c>
      <c r="D713" s="274">
        <v>1</v>
      </c>
      <c r="E713" s="275">
        <v>11</v>
      </c>
      <c r="F713" s="276">
        <v>13</v>
      </c>
      <c r="G713" s="51" t="s">
        <v>15</v>
      </c>
      <c r="H713" s="79" t="s">
        <v>8</v>
      </c>
      <c r="I713" s="35" t="s">
        <v>738</v>
      </c>
      <c r="J713" s="51" t="s">
        <v>145</v>
      </c>
      <c r="K713" s="53">
        <v>25200</v>
      </c>
      <c r="L713" s="46"/>
      <c r="M713" s="53">
        <v>1200</v>
      </c>
      <c r="N713" s="320"/>
      <c r="O713" s="260"/>
      <c r="P713" s="32">
        <f>SUM(P711:P712)</f>
        <v>844200</v>
      </c>
      <c r="Q713" s="32">
        <f t="shared" ref="Q713:R713" si="122">SUM(Q711:Q712)</f>
        <v>40200</v>
      </c>
      <c r="R713" s="32">
        <f t="shared" si="122"/>
        <v>884400</v>
      </c>
      <c r="V713" s="49"/>
    </row>
    <row r="714" spans="2:22" s="32" customFormat="1" ht="16.5" customHeight="1">
      <c r="B714" s="205">
        <v>712</v>
      </c>
      <c r="C714" s="205">
        <v>12</v>
      </c>
      <c r="D714" s="274">
        <v>1</v>
      </c>
      <c r="E714" s="275">
        <v>12</v>
      </c>
      <c r="F714" s="276">
        <v>3</v>
      </c>
      <c r="G714" s="51" t="s">
        <v>740</v>
      </c>
      <c r="H714" s="79" t="s">
        <v>8</v>
      </c>
      <c r="I714" s="35" t="s">
        <v>847</v>
      </c>
      <c r="J714" s="51" t="s">
        <v>145</v>
      </c>
      <c r="K714" s="53">
        <v>25200</v>
      </c>
      <c r="L714" s="46"/>
      <c r="M714" s="53">
        <v>1200</v>
      </c>
      <c r="N714" s="320"/>
      <c r="O714" s="260"/>
      <c r="V714" s="49"/>
    </row>
    <row r="715" spans="2:22" s="32" customFormat="1" ht="16.5" customHeight="1">
      <c r="B715" s="205">
        <v>713</v>
      </c>
      <c r="C715" s="205">
        <v>13</v>
      </c>
      <c r="D715" s="283">
        <v>2</v>
      </c>
      <c r="E715" s="284">
        <v>4</v>
      </c>
      <c r="F715" s="285">
        <v>17</v>
      </c>
      <c r="G715" s="77" t="s">
        <v>450</v>
      </c>
      <c r="H715" s="211" t="s">
        <v>11</v>
      </c>
      <c r="I715" s="75" t="s">
        <v>847</v>
      </c>
      <c r="J715" s="77" t="s">
        <v>145</v>
      </c>
      <c r="K715" s="219"/>
      <c r="L715" s="55">
        <v>25200</v>
      </c>
      <c r="M715" s="55">
        <v>1200</v>
      </c>
      <c r="N715" s="320"/>
      <c r="O715" s="260"/>
      <c r="P715" s="32">
        <v>25200</v>
      </c>
      <c r="Q715" s="32">
        <v>1200</v>
      </c>
      <c r="R715" s="32">
        <v>26400</v>
      </c>
      <c r="V715" s="49"/>
    </row>
    <row r="716" spans="2:22" s="32" customFormat="1" ht="16.5" customHeight="1">
      <c r="B716" s="205">
        <v>714</v>
      </c>
      <c r="C716" s="205">
        <v>14</v>
      </c>
      <c r="D716" s="274">
        <v>2</v>
      </c>
      <c r="E716" s="275">
        <v>7</v>
      </c>
      <c r="F716" s="276">
        <v>3</v>
      </c>
      <c r="G716" s="51" t="s">
        <v>44</v>
      </c>
      <c r="H716" s="79" t="s">
        <v>8</v>
      </c>
      <c r="I716" s="35" t="s">
        <v>738</v>
      </c>
      <c r="J716" s="51" t="s">
        <v>145</v>
      </c>
      <c r="K716" s="53">
        <v>25200</v>
      </c>
      <c r="L716" s="46"/>
      <c r="M716" s="53">
        <v>1200</v>
      </c>
      <c r="N716" s="320"/>
      <c r="O716" s="260"/>
      <c r="P716" s="32">
        <f>P715*36</f>
        <v>907200</v>
      </c>
      <c r="Q716" s="32">
        <f t="shared" ref="Q716:R716" si="123">Q715*36</f>
        <v>43200</v>
      </c>
      <c r="R716" s="32">
        <f t="shared" si="123"/>
        <v>950400</v>
      </c>
      <c r="V716" s="49"/>
    </row>
    <row r="717" spans="2:22" s="32" customFormat="1" ht="16.5" customHeight="1">
      <c r="B717" s="205">
        <v>715</v>
      </c>
      <c r="C717" s="205">
        <v>15</v>
      </c>
      <c r="D717" s="274">
        <v>2</v>
      </c>
      <c r="E717" s="275">
        <v>7</v>
      </c>
      <c r="F717" s="276">
        <v>5</v>
      </c>
      <c r="G717" s="51" t="s">
        <v>741</v>
      </c>
      <c r="H717" s="79" t="s">
        <v>8</v>
      </c>
      <c r="I717" s="35" t="s">
        <v>738</v>
      </c>
      <c r="J717" s="85" t="s">
        <v>147</v>
      </c>
      <c r="K717" s="87">
        <v>18900</v>
      </c>
      <c r="L717" s="54"/>
      <c r="M717" s="87">
        <v>900</v>
      </c>
      <c r="N717" s="320"/>
      <c r="O717" s="365">
        <f>SUM(K703:K752)</f>
        <v>1108800</v>
      </c>
      <c r="V717" s="49"/>
    </row>
    <row r="718" spans="2:22" s="32" customFormat="1" ht="16.5" customHeight="1">
      <c r="B718" s="205">
        <v>716</v>
      </c>
      <c r="C718" s="205">
        <v>16</v>
      </c>
      <c r="D718" s="274">
        <v>2</v>
      </c>
      <c r="E718" s="275">
        <v>7</v>
      </c>
      <c r="F718" s="276">
        <v>19</v>
      </c>
      <c r="G718" s="51" t="s">
        <v>742</v>
      </c>
      <c r="H718" s="79" t="s">
        <v>8</v>
      </c>
      <c r="I718" s="35" t="s">
        <v>738</v>
      </c>
      <c r="J718" s="85" t="s">
        <v>147</v>
      </c>
      <c r="K718" s="87">
        <v>18900</v>
      </c>
      <c r="L718" s="54"/>
      <c r="M718" s="87">
        <v>900</v>
      </c>
      <c r="N718" s="320"/>
      <c r="O718" s="365">
        <f>SUM(L703:L752)</f>
        <v>50400</v>
      </c>
      <c r="P718" s="32">
        <v>25200</v>
      </c>
      <c r="Q718" s="32">
        <v>1200</v>
      </c>
      <c r="R718" s="32">
        <v>26400</v>
      </c>
      <c r="V718" s="49"/>
    </row>
    <row r="719" spans="2:22" s="32" customFormat="1" ht="16.5" customHeight="1">
      <c r="B719" s="205">
        <v>717</v>
      </c>
      <c r="C719" s="205">
        <v>17</v>
      </c>
      <c r="D719" s="274">
        <v>2</v>
      </c>
      <c r="E719" s="275">
        <v>8</v>
      </c>
      <c r="F719" s="276">
        <v>18</v>
      </c>
      <c r="G719" s="51" t="s">
        <v>743</v>
      </c>
      <c r="H719" s="79" t="s">
        <v>8</v>
      </c>
      <c r="I719" s="35" t="s">
        <v>738</v>
      </c>
      <c r="J719" s="85" t="s">
        <v>147</v>
      </c>
      <c r="K719" s="87">
        <v>18900</v>
      </c>
      <c r="L719" s="54"/>
      <c r="M719" s="87">
        <v>900</v>
      </c>
      <c r="N719" s="320"/>
      <c r="O719" s="365"/>
      <c r="P719" s="32">
        <f>P718*36</f>
        <v>907200</v>
      </c>
      <c r="Q719" s="32">
        <f t="shared" ref="Q719" si="124">Q718*36</f>
        <v>43200</v>
      </c>
      <c r="R719" s="32">
        <f t="shared" ref="R719" si="125">R718*36</f>
        <v>950400</v>
      </c>
      <c r="V719" s="49"/>
    </row>
    <row r="720" spans="2:22" s="32" customFormat="1" ht="16.5" customHeight="1">
      <c r="B720" s="205">
        <v>718</v>
      </c>
      <c r="C720" s="205">
        <v>18</v>
      </c>
      <c r="D720" s="274">
        <v>2</v>
      </c>
      <c r="E720" s="275">
        <v>10</v>
      </c>
      <c r="F720" s="276">
        <v>13</v>
      </c>
      <c r="G720" s="51" t="s">
        <v>744</v>
      </c>
      <c r="H720" s="79" t="s">
        <v>8</v>
      </c>
      <c r="I720" s="35" t="s">
        <v>738</v>
      </c>
      <c r="J720" s="51" t="s">
        <v>145</v>
      </c>
      <c r="K720" s="53">
        <v>25200</v>
      </c>
      <c r="L720" s="46"/>
      <c r="M720" s="53">
        <v>1200</v>
      </c>
      <c r="N720" s="320"/>
      <c r="O720" s="260"/>
      <c r="V720" s="49"/>
    </row>
    <row r="721" spans="2:22" s="32" customFormat="1" ht="16.5" customHeight="1">
      <c r="B721" s="205">
        <v>719</v>
      </c>
      <c r="C721" s="205">
        <v>19</v>
      </c>
      <c r="D721" s="274">
        <v>2</v>
      </c>
      <c r="E721" s="275">
        <v>11</v>
      </c>
      <c r="F721" s="276">
        <v>8</v>
      </c>
      <c r="G721" s="51" t="s">
        <v>745</v>
      </c>
      <c r="H721" s="79" t="s">
        <v>8</v>
      </c>
      <c r="I721" s="35" t="s">
        <v>738</v>
      </c>
      <c r="J721" s="85" t="s">
        <v>147</v>
      </c>
      <c r="K721" s="87">
        <v>18900</v>
      </c>
      <c r="L721" s="54"/>
      <c r="M721" s="87">
        <v>900</v>
      </c>
      <c r="N721" s="320"/>
      <c r="O721" s="260"/>
      <c r="T721" s="65">
        <f>SUM(P713,P716,P719)</f>
        <v>2658600</v>
      </c>
      <c r="U721" s="65">
        <f>SUM(Q713,Q716,Q719)</f>
        <v>126600</v>
      </c>
      <c r="V721" s="65">
        <f>SUM(R713,R716,R719)</f>
        <v>2785200</v>
      </c>
    </row>
    <row r="722" spans="2:22" s="32" customFormat="1" ht="16.5" customHeight="1">
      <c r="B722" s="205">
        <v>720</v>
      </c>
      <c r="C722" s="205">
        <v>20</v>
      </c>
      <c r="D722" s="274">
        <v>2</v>
      </c>
      <c r="E722" s="275">
        <v>11</v>
      </c>
      <c r="F722" s="276">
        <v>19</v>
      </c>
      <c r="G722" s="51" t="s">
        <v>508</v>
      </c>
      <c r="H722" s="79" t="s">
        <v>8</v>
      </c>
      <c r="I722" s="35" t="s">
        <v>738</v>
      </c>
      <c r="J722" s="51" t="s">
        <v>145</v>
      </c>
      <c r="K722" s="53">
        <v>25200</v>
      </c>
      <c r="L722" s="46"/>
      <c r="M722" s="53">
        <v>1200</v>
      </c>
      <c r="N722" s="320"/>
      <c r="O722" s="260"/>
      <c r="V722" s="49"/>
    </row>
    <row r="723" spans="2:22" s="32" customFormat="1" ht="16.5" customHeight="1">
      <c r="B723" s="205">
        <v>721</v>
      </c>
      <c r="C723" s="205">
        <v>21</v>
      </c>
      <c r="D723" s="274">
        <v>3</v>
      </c>
      <c r="E723" s="275">
        <v>2</v>
      </c>
      <c r="F723" s="276">
        <v>10</v>
      </c>
      <c r="G723" s="51" t="s">
        <v>474</v>
      </c>
      <c r="H723" s="79" t="s">
        <v>8</v>
      </c>
      <c r="I723" s="35" t="s">
        <v>746</v>
      </c>
      <c r="J723" s="51" t="s">
        <v>145</v>
      </c>
      <c r="K723" s="53">
        <v>25200</v>
      </c>
      <c r="L723" s="46"/>
      <c r="M723" s="53">
        <v>1200</v>
      </c>
      <c r="N723" s="320"/>
      <c r="O723" s="260"/>
      <c r="V723" s="49"/>
    </row>
    <row r="724" spans="2:22" s="32" customFormat="1" ht="16.5" customHeight="1">
      <c r="B724" s="205">
        <v>722</v>
      </c>
      <c r="C724" s="205">
        <v>22</v>
      </c>
      <c r="D724" s="274">
        <v>3</v>
      </c>
      <c r="E724" s="275">
        <v>4</v>
      </c>
      <c r="F724" s="276">
        <v>21</v>
      </c>
      <c r="G724" s="51" t="s">
        <v>475</v>
      </c>
      <c r="H724" s="79" t="s">
        <v>8</v>
      </c>
      <c r="I724" s="35" t="s">
        <v>746</v>
      </c>
      <c r="J724" s="51" t="s">
        <v>145</v>
      </c>
      <c r="K724" s="53">
        <v>25200</v>
      </c>
      <c r="L724" s="46"/>
      <c r="M724" s="53">
        <v>1200</v>
      </c>
      <c r="N724" s="320"/>
      <c r="O724" s="260"/>
      <c r="V724" s="49"/>
    </row>
    <row r="725" spans="2:22" s="32" customFormat="1" ht="16.5" customHeight="1">
      <c r="B725" s="205">
        <v>723</v>
      </c>
      <c r="C725" s="205">
        <v>23</v>
      </c>
      <c r="D725" s="274">
        <v>3</v>
      </c>
      <c r="E725" s="275">
        <v>6</v>
      </c>
      <c r="F725" s="276">
        <v>11</v>
      </c>
      <c r="G725" s="51" t="s">
        <v>33</v>
      </c>
      <c r="H725" s="79" t="s">
        <v>8</v>
      </c>
      <c r="I725" s="35" t="s">
        <v>746</v>
      </c>
      <c r="J725" s="51" t="s">
        <v>145</v>
      </c>
      <c r="K725" s="53">
        <v>25200</v>
      </c>
      <c r="L725" s="46"/>
      <c r="M725" s="53">
        <v>1200</v>
      </c>
      <c r="N725" s="320"/>
      <c r="O725" s="260"/>
      <c r="V725" s="49"/>
    </row>
    <row r="726" spans="2:22" s="32" customFormat="1" ht="16.5" customHeight="1">
      <c r="B726" s="205">
        <v>724</v>
      </c>
      <c r="C726" s="205">
        <v>24</v>
      </c>
      <c r="D726" s="274">
        <v>3</v>
      </c>
      <c r="E726" s="275">
        <v>7</v>
      </c>
      <c r="F726" s="276">
        <v>21</v>
      </c>
      <c r="G726" s="51" t="s">
        <v>403</v>
      </c>
      <c r="H726" s="79" t="s">
        <v>8</v>
      </c>
      <c r="I726" s="35" t="s">
        <v>746</v>
      </c>
      <c r="J726" s="51" t="s">
        <v>145</v>
      </c>
      <c r="K726" s="53">
        <v>25200</v>
      </c>
      <c r="L726" s="46"/>
      <c r="M726" s="53">
        <v>1200</v>
      </c>
      <c r="N726" s="320"/>
      <c r="O726" s="260"/>
      <c r="V726" s="49"/>
    </row>
    <row r="727" spans="2:22" s="32" customFormat="1" ht="16.5" customHeight="1">
      <c r="B727" s="205">
        <v>725</v>
      </c>
      <c r="C727" s="205">
        <v>25</v>
      </c>
      <c r="D727" s="274">
        <v>4</v>
      </c>
      <c r="E727" s="275">
        <v>1</v>
      </c>
      <c r="F727" s="276">
        <v>14</v>
      </c>
      <c r="G727" s="51" t="s">
        <v>525</v>
      </c>
      <c r="H727" s="79" t="s">
        <v>8</v>
      </c>
      <c r="I727" s="35" t="s">
        <v>746</v>
      </c>
      <c r="J727" s="85" t="s">
        <v>147</v>
      </c>
      <c r="K727" s="87">
        <v>18900</v>
      </c>
      <c r="L727" s="54"/>
      <c r="M727" s="87">
        <v>900</v>
      </c>
      <c r="N727" s="320"/>
      <c r="O727" s="260"/>
      <c r="V727" s="49"/>
    </row>
    <row r="728" spans="2:22" s="32" customFormat="1" ht="16.5" customHeight="1">
      <c r="B728" s="205">
        <v>726</v>
      </c>
      <c r="C728" s="205">
        <v>26</v>
      </c>
      <c r="D728" s="274">
        <v>4</v>
      </c>
      <c r="E728" s="275">
        <v>2</v>
      </c>
      <c r="F728" s="276">
        <v>4</v>
      </c>
      <c r="G728" s="51" t="s">
        <v>747</v>
      </c>
      <c r="H728" s="79" t="s">
        <v>8</v>
      </c>
      <c r="I728" s="35" t="s">
        <v>746</v>
      </c>
      <c r="J728" s="51" t="s">
        <v>145</v>
      </c>
      <c r="K728" s="53">
        <v>25200</v>
      </c>
      <c r="L728" s="46"/>
      <c r="M728" s="53">
        <v>1200</v>
      </c>
      <c r="N728" s="320"/>
      <c r="O728" s="260"/>
      <c r="V728" s="49"/>
    </row>
    <row r="729" spans="2:22" s="32" customFormat="1" ht="16.5" customHeight="1">
      <c r="B729" s="205">
        <v>727</v>
      </c>
      <c r="C729" s="205">
        <v>27</v>
      </c>
      <c r="D729" s="274">
        <v>4</v>
      </c>
      <c r="E729" s="275">
        <v>4</v>
      </c>
      <c r="F729" s="276">
        <v>10</v>
      </c>
      <c r="G729" s="51" t="s">
        <v>173</v>
      </c>
      <c r="H729" s="79" t="s">
        <v>8</v>
      </c>
      <c r="I729" s="35" t="s">
        <v>746</v>
      </c>
      <c r="J729" s="51" t="s">
        <v>145</v>
      </c>
      <c r="K729" s="53">
        <v>25200</v>
      </c>
      <c r="L729" s="46"/>
      <c r="M729" s="53">
        <v>1200</v>
      </c>
      <c r="N729" s="320"/>
      <c r="O729" s="260"/>
      <c r="V729" s="49"/>
    </row>
    <row r="730" spans="2:22" s="32" customFormat="1" ht="16.5" customHeight="1">
      <c r="B730" s="205">
        <v>728</v>
      </c>
      <c r="C730" s="205">
        <v>28</v>
      </c>
      <c r="D730" s="274">
        <v>4</v>
      </c>
      <c r="E730" s="275">
        <v>4</v>
      </c>
      <c r="F730" s="276">
        <v>13</v>
      </c>
      <c r="G730" s="51" t="s">
        <v>174</v>
      </c>
      <c r="H730" s="79" t="s">
        <v>8</v>
      </c>
      <c r="I730" s="35" t="s">
        <v>746</v>
      </c>
      <c r="J730" s="51" t="s">
        <v>145</v>
      </c>
      <c r="K730" s="53">
        <v>25200</v>
      </c>
      <c r="L730" s="46"/>
      <c r="M730" s="53">
        <v>1200</v>
      </c>
      <c r="N730" s="320"/>
      <c r="O730" s="260"/>
      <c r="V730" s="49"/>
    </row>
    <row r="731" spans="2:22" s="32" customFormat="1" ht="16.5" customHeight="1">
      <c r="B731" s="205">
        <v>729</v>
      </c>
      <c r="C731" s="205">
        <v>29</v>
      </c>
      <c r="D731" s="274">
        <v>4</v>
      </c>
      <c r="E731" s="275">
        <v>7</v>
      </c>
      <c r="F731" s="276">
        <v>20</v>
      </c>
      <c r="G731" s="51" t="s">
        <v>80</v>
      </c>
      <c r="H731" s="79" t="s">
        <v>8</v>
      </c>
      <c r="I731" s="35" t="s">
        <v>746</v>
      </c>
      <c r="J731" s="51" t="s">
        <v>145</v>
      </c>
      <c r="K731" s="53">
        <v>25200</v>
      </c>
      <c r="L731" s="46"/>
      <c r="M731" s="53">
        <v>1200</v>
      </c>
      <c r="N731" s="320"/>
      <c r="O731" s="260"/>
      <c r="V731" s="49"/>
    </row>
    <row r="732" spans="2:22" s="32" customFormat="1" ht="16.5" customHeight="1">
      <c r="B732" s="205">
        <v>730</v>
      </c>
      <c r="C732" s="205">
        <v>30</v>
      </c>
      <c r="D732" s="274">
        <v>4</v>
      </c>
      <c r="E732" s="275">
        <v>8</v>
      </c>
      <c r="F732" s="276">
        <v>14</v>
      </c>
      <c r="G732" s="51" t="s">
        <v>67</v>
      </c>
      <c r="H732" s="79" t="s">
        <v>8</v>
      </c>
      <c r="I732" s="35" t="s">
        <v>746</v>
      </c>
      <c r="J732" s="51" t="s">
        <v>145</v>
      </c>
      <c r="K732" s="53">
        <v>25200</v>
      </c>
      <c r="L732" s="46"/>
      <c r="M732" s="53">
        <v>1200</v>
      </c>
      <c r="N732" s="320"/>
      <c r="O732" s="260"/>
      <c r="V732" s="49"/>
    </row>
    <row r="733" spans="2:22" s="32" customFormat="1" ht="16.5" customHeight="1">
      <c r="B733" s="205">
        <v>731</v>
      </c>
      <c r="C733" s="205">
        <v>31</v>
      </c>
      <c r="D733" s="274">
        <v>5</v>
      </c>
      <c r="E733" s="275">
        <v>1</v>
      </c>
      <c r="F733" s="276">
        <v>11</v>
      </c>
      <c r="G733" s="51" t="s">
        <v>688</v>
      </c>
      <c r="H733" s="79" t="s">
        <v>8</v>
      </c>
      <c r="I733" s="35" t="s">
        <v>746</v>
      </c>
      <c r="J733" s="85" t="s">
        <v>147</v>
      </c>
      <c r="K733" s="87">
        <v>18900</v>
      </c>
      <c r="L733" s="54"/>
      <c r="M733" s="87">
        <v>900</v>
      </c>
      <c r="N733" s="320"/>
      <c r="O733" s="260"/>
      <c r="V733" s="49"/>
    </row>
    <row r="734" spans="2:22" s="32" customFormat="1" ht="16.5" customHeight="1">
      <c r="B734" s="205">
        <v>732</v>
      </c>
      <c r="C734" s="205">
        <v>32</v>
      </c>
      <c r="D734" s="274">
        <v>5</v>
      </c>
      <c r="E734" s="275">
        <v>2</v>
      </c>
      <c r="F734" s="276">
        <v>18</v>
      </c>
      <c r="G734" s="51" t="s">
        <v>689</v>
      </c>
      <c r="H734" s="79" t="s">
        <v>8</v>
      </c>
      <c r="I734" s="35" t="s">
        <v>746</v>
      </c>
      <c r="J734" s="85" t="s">
        <v>147</v>
      </c>
      <c r="K734" s="87">
        <v>18900</v>
      </c>
      <c r="L734" s="54"/>
      <c r="M734" s="87">
        <v>900</v>
      </c>
      <c r="N734" s="320"/>
      <c r="O734" s="260"/>
      <c r="V734" s="49"/>
    </row>
    <row r="735" spans="2:22" s="32" customFormat="1" ht="16.5" customHeight="1">
      <c r="B735" s="205">
        <v>733</v>
      </c>
      <c r="C735" s="205">
        <v>33</v>
      </c>
      <c r="D735" s="274">
        <v>5</v>
      </c>
      <c r="E735" s="275">
        <v>3</v>
      </c>
      <c r="F735" s="276">
        <v>9</v>
      </c>
      <c r="G735" s="51" t="s">
        <v>706</v>
      </c>
      <c r="H735" s="79" t="s">
        <v>8</v>
      </c>
      <c r="I735" s="35" t="s">
        <v>746</v>
      </c>
      <c r="J735" s="51" t="s">
        <v>145</v>
      </c>
      <c r="K735" s="53">
        <v>25200</v>
      </c>
      <c r="L735" s="46"/>
      <c r="M735" s="53">
        <v>1200</v>
      </c>
      <c r="N735" s="320"/>
      <c r="O735" s="260"/>
      <c r="V735" s="49"/>
    </row>
    <row r="736" spans="2:22" s="32" customFormat="1" ht="16.5" customHeight="1">
      <c r="B736" s="205">
        <v>734</v>
      </c>
      <c r="C736" s="205">
        <v>34</v>
      </c>
      <c r="D736" s="283">
        <v>5</v>
      </c>
      <c r="E736" s="284">
        <v>3</v>
      </c>
      <c r="F736" s="285">
        <v>25</v>
      </c>
      <c r="G736" s="77" t="s">
        <v>748</v>
      </c>
      <c r="H736" s="211" t="s">
        <v>11</v>
      </c>
      <c r="I736" s="75" t="s">
        <v>746</v>
      </c>
      <c r="J736" s="77" t="s">
        <v>145</v>
      </c>
      <c r="K736" s="219"/>
      <c r="L736" s="55">
        <v>25200</v>
      </c>
      <c r="M736" s="55">
        <v>1200</v>
      </c>
      <c r="N736" s="320"/>
      <c r="O736" s="260"/>
      <c r="V736" s="49"/>
    </row>
    <row r="737" spans="2:26" s="32" customFormat="1" ht="16.5" customHeight="1">
      <c r="B737" s="205">
        <v>735</v>
      </c>
      <c r="C737" s="205">
        <v>35</v>
      </c>
      <c r="D737" s="274">
        <v>5</v>
      </c>
      <c r="E737" s="275">
        <v>5</v>
      </c>
      <c r="F737" s="276">
        <v>20</v>
      </c>
      <c r="G737" s="51" t="s">
        <v>749</v>
      </c>
      <c r="H737" s="79" t="s">
        <v>8</v>
      </c>
      <c r="I737" s="35" t="s">
        <v>746</v>
      </c>
      <c r="J737" s="85" t="s">
        <v>147</v>
      </c>
      <c r="K737" s="87">
        <v>18900</v>
      </c>
      <c r="L737" s="54"/>
      <c r="M737" s="87">
        <v>900</v>
      </c>
      <c r="N737" s="320"/>
      <c r="O737" s="260"/>
      <c r="V737" s="49"/>
    </row>
    <row r="738" spans="2:26" s="32" customFormat="1" ht="16.5" customHeight="1">
      <c r="B738" s="205">
        <v>736</v>
      </c>
      <c r="C738" s="205">
        <v>36</v>
      </c>
      <c r="D738" s="274">
        <v>5</v>
      </c>
      <c r="E738" s="275">
        <v>5</v>
      </c>
      <c r="F738" s="276">
        <v>27</v>
      </c>
      <c r="G738" s="51" t="s">
        <v>428</v>
      </c>
      <c r="H738" s="79" t="s">
        <v>8</v>
      </c>
      <c r="I738" s="35" t="s">
        <v>746</v>
      </c>
      <c r="J738" s="85" t="s">
        <v>147</v>
      </c>
      <c r="K738" s="87">
        <v>18900</v>
      </c>
      <c r="L738" s="54"/>
      <c r="M738" s="87">
        <v>900</v>
      </c>
      <c r="N738" s="320"/>
      <c r="O738" s="260"/>
      <c r="V738" s="49"/>
    </row>
    <row r="739" spans="2:26" s="32" customFormat="1" ht="16.5" customHeight="1">
      <c r="B739" s="205">
        <v>737</v>
      </c>
      <c r="C739" s="294">
        <v>37</v>
      </c>
      <c r="D739" s="277">
        <v>6</v>
      </c>
      <c r="E739" s="278">
        <v>6</v>
      </c>
      <c r="F739" s="279">
        <v>20</v>
      </c>
      <c r="G739" s="94" t="s">
        <v>750</v>
      </c>
      <c r="H739" s="83" t="s">
        <v>8</v>
      </c>
      <c r="I739" s="91" t="s">
        <v>746</v>
      </c>
      <c r="J739" s="94" t="s">
        <v>145</v>
      </c>
      <c r="K739" s="84">
        <v>25200</v>
      </c>
      <c r="L739" s="61"/>
      <c r="M739" s="84">
        <v>1200</v>
      </c>
      <c r="N739" s="321"/>
      <c r="O739" s="260"/>
      <c r="V739" s="49"/>
    </row>
    <row r="740" spans="2:26" s="32" customFormat="1" ht="16.5" customHeight="1">
      <c r="B740" s="205">
        <v>738</v>
      </c>
      <c r="C740" s="293">
        <v>1</v>
      </c>
      <c r="D740" s="271">
        <v>1</v>
      </c>
      <c r="E740" s="272">
        <v>3</v>
      </c>
      <c r="F740" s="273">
        <v>1</v>
      </c>
      <c r="G740" s="142" t="s">
        <v>633</v>
      </c>
      <c r="H740" s="119" t="s">
        <v>8</v>
      </c>
      <c r="I740" s="89" t="s">
        <v>755</v>
      </c>
      <c r="J740" s="42" t="s">
        <v>145</v>
      </c>
      <c r="K740" s="82">
        <v>25200</v>
      </c>
      <c r="L740" s="41"/>
      <c r="M740" s="82">
        <v>1200</v>
      </c>
      <c r="N740" s="319">
        <f>SUM(K740:L752)</f>
        <v>315000</v>
      </c>
      <c r="O740" s="260"/>
      <c r="V740" s="49"/>
    </row>
    <row r="741" spans="2:26" s="32" customFormat="1" ht="16.5" customHeight="1">
      <c r="B741" s="205">
        <v>739</v>
      </c>
      <c r="C741" s="205">
        <v>2</v>
      </c>
      <c r="D741" s="274">
        <v>1</v>
      </c>
      <c r="E741" s="275">
        <v>3</v>
      </c>
      <c r="F741" s="276">
        <v>13</v>
      </c>
      <c r="G741" s="143" t="s">
        <v>751</v>
      </c>
      <c r="H741" s="120" t="s">
        <v>8</v>
      </c>
      <c r="I741" s="88" t="s">
        <v>755</v>
      </c>
      <c r="J741" s="51" t="s">
        <v>145</v>
      </c>
      <c r="K741" s="53">
        <v>25200</v>
      </c>
      <c r="L741" s="46"/>
      <c r="M741" s="53">
        <v>1200</v>
      </c>
      <c r="N741" s="320"/>
      <c r="O741" s="260"/>
      <c r="P741" s="199">
        <f>SUM(K740:L752)</f>
        <v>315000</v>
      </c>
      <c r="V741" s="49"/>
    </row>
    <row r="742" spans="2:26" s="32" customFormat="1" ht="16.5" customHeight="1">
      <c r="B742" s="205">
        <v>740</v>
      </c>
      <c r="C742" s="205">
        <v>3</v>
      </c>
      <c r="D742" s="274">
        <v>1</v>
      </c>
      <c r="E742" s="275">
        <v>3</v>
      </c>
      <c r="F742" s="276">
        <v>16</v>
      </c>
      <c r="G742" s="143" t="s">
        <v>752</v>
      </c>
      <c r="H742" s="120" t="s">
        <v>8</v>
      </c>
      <c r="I742" s="88" t="s">
        <v>855</v>
      </c>
      <c r="J742" s="51" t="s">
        <v>145</v>
      </c>
      <c r="K742" s="53">
        <v>25200</v>
      </c>
      <c r="L742" s="46"/>
      <c r="M742" s="53">
        <v>1200</v>
      </c>
      <c r="N742" s="320"/>
      <c r="O742" s="260"/>
      <c r="P742" s="199">
        <f>SUM(M740:M752)</f>
        <v>15000</v>
      </c>
      <c r="V742" s="49"/>
    </row>
    <row r="743" spans="2:26" s="32" customFormat="1" ht="16.5" customHeight="1">
      <c r="B743" s="205">
        <v>741</v>
      </c>
      <c r="C743" s="205">
        <v>4</v>
      </c>
      <c r="D743" s="274">
        <v>1</v>
      </c>
      <c r="E743" s="275">
        <v>3</v>
      </c>
      <c r="F743" s="276">
        <v>20</v>
      </c>
      <c r="G743" s="143" t="s">
        <v>635</v>
      </c>
      <c r="H743" s="120" t="s">
        <v>8</v>
      </c>
      <c r="I743" s="88" t="s">
        <v>755</v>
      </c>
      <c r="J743" s="51" t="s">
        <v>145</v>
      </c>
      <c r="K743" s="53">
        <v>25200</v>
      </c>
      <c r="L743" s="46"/>
      <c r="M743" s="53">
        <v>1200</v>
      </c>
      <c r="N743" s="320"/>
      <c r="O743" s="260"/>
      <c r="P743" s="199">
        <f>SUM(P741:P742)</f>
        <v>330000</v>
      </c>
      <c r="V743" s="49"/>
    </row>
    <row r="744" spans="2:26" s="32" customFormat="1" ht="16.5" customHeight="1">
      <c r="B744" s="205">
        <v>742</v>
      </c>
      <c r="C744" s="205">
        <v>5</v>
      </c>
      <c r="D744" s="274">
        <v>1</v>
      </c>
      <c r="E744" s="275">
        <v>10</v>
      </c>
      <c r="F744" s="276">
        <v>1</v>
      </c>
      <c r="G744" s="143" t="s">
        <v>638</v>
      </c>
      <c r="H744" s="120" t="s">
        <v>8</v>
      </c>
      <c r="I744" s="88" t="s">
        <v>755</v>
      </c>
      <c r="J744" s="51" t="s">
        <v>145</v>
      </c>
      <c r="K744" s="53">
        <v>25200</v>
      </c>
      <c r="L744" s="46"/>
      <c r="M744" s="53">
        <v>1200</v>
      </c>
      <c r="N744" s="320"/>
      <c r="O744" s="260"/>
      <c r="V744" s="49"/>
    </row>
    <row r="745" spans="2:26" s="32" customFormat="1" ht="16.5" customHeight="1">
      <c r="B745" s="205">
        <v>743</v>
      </c>
      <c r="C745" s="205">
        <v>6</v>
      </c>
      <c r="D745" s="274">
        <v>1</v>
      </c>
      <c r="E745" s="275">
        <v>11</v>
      </c>
      <c r="F745" s="276">
        <v>10</v>
      </c>
      <c r="G745" s="143" t="s">
        <v>753</v>
      </c>
      <c r="H745" s="120" t="s">
        <v>8</v>
      </c>
      <c r="I745" s="88" t="s">
        <v>755</v>
      </c>
      <c r="J745" s="51" t="s">
        <v>145</v>
      </c>
      <c r="K745" s="53">
        <v>25200</v>
      </c>
      <c r="L745" s="46"/>
      <c r="M745" s="53">
        <v>1200</v>
      </c>
      <c r="N745" s="320"/>
      <c r="O745" s="260"/>
      <c r="P745" s="32">
        <v>25200</v>
      </c>
      <c r="Q745" s="32">
        <v>1200</v>
      </c>
      <c r="R745" s="32">
        <v>26400</v>
      </c>
      <c r="V745" s="49"/>
      <c r="X745" s="32">
        <v>18900</v>
      </c>
      <c r="Y745" s="32">
        <v>900</v>
      </c>
      <c r="Z745" s="32">
        <v>19800</v>
      </c>
    </row>
    <row r="746" spans="2:26" s="32" customFormat="1" ht="16.5" customHeight="1">
      <c r="B746" s="205">
        <v>744</v>
      </c>
      <c r="C746" s="205">
        <v>7</v>
      </c>
      <c r="D746" s="274">
        <v>2</v>
      </c>
      <c r="E746" s="275">
        <v>2</v>
      </c>
      <c r="F746" s="276">
        <v>3</v>
      </c>
      <c r="G746" s="143" t="s">
        <v>620</v>
      </c>
      <c r="H746" s="120" t="s">
        <v>8</v>
      </c>
      <c r="I746" s="88" t="s">
        <v>856</v>
      </c>
      <c r="J746" s="51" t="s">
        <v>145</v>
      </c>
      <c r="K746" s="53">
        <v>25200</v>
      </c>
      <c r="L746" s="46"/>
      <c r="M746" s="53">
        <v>1200</v>
      </c>
      <c r="N746" s="320"/>
      <c r="O746" s="260"/>
      <c r="P746" s="32">
        <f>P745*13</f>
        <v>327600</v>
      </c>
      <c r="Q746" s="32">
        <f t="shared" ref="Q746:R746" si="126">Q745*13</f>
        <v>15600</v>
      </c>
      <c r="R746" s="32">
        <f t="shared" si="126"/>
        <v>343200</v>
      </c>
      <c r="V746" s="49"/>
      <c r="X746" s="32">
        <f>X745*13</f>
        <v>245700</v>
      </c>
      <c r="Y746" s="32">
        <f t="shared" ref="Y746" si="127">Y745*13</f>
        <v>11700</v>
      </c>
      <c r="Z746" s="32">
        <f t="shared" ref="Z746" si="128">Z745*13</f>
        <v>257400</v>
      </c>
    </row>
    <row r="747" spans="2:26" s="32" customFormat="1" ht="16.5" customHeight="1">
      <c r="B747" s="205">
        <v>745</v>
      </c>
      <c r="C747" s="205">
        <v>8</v>
      </c>
      <c r="D747" s="274">
        <v>2</v>
      </c>
      <c r="E747" s="275">
        <v>4</v>
      </c>
      <c r="F747" s="276">
        <v>2</v>
      </c>
      <c r="G747" s="143" t="s">
        <v>754</v>
      </c>
      <c r="H747" s="120" t="s">
        <v>8</v>
      </c>
      <c r="I747" s="88" t="s">
        <v>755</v>
      </c>
      <c r="J747" s="51" t="s">
        <v>145</v>
      </c>
      <c r="K747" s="53">
        <v>25200</v>
      </c>
      <c r="L747" s="46"/>
      <c r="M747" s="53">
        <v>1200</v>
      </c>
      <c r="N747" s="320"/>
      <c r="O747" s="260"/>
      <c r="P747" s="32">
        <v>-12600</v>
      </c>
      <c r="Q747" s="32">
        <v>-600</v>
      </c>
      <c r="R747" s="32">
        <v>-13200</v>
      </c>
      <c r="S747" s="32">
        <f t="shared" ref="S747" si="129">SUM(S745:S746)</f>
        <v>0</v>
      </c>
      <c r="V747" s="49"/>
    </row>
    <row r="748" spans="2:26" s="32" customFormat="1" ht="16.5" customHeight="1">
      <c r="B748" s="205">
        <v>746</v>
      </c>
      <c r="C748" s="205">
        <v>9</v>
      </c>
      <c r="D748" s="274">
        <v>2</v>
      </c>
      <c r="E748" s="275">
        <v>6</v>
      </c>
      <c r="F748" s="276">
        <v>13</v>
      </c>
      <c r="G748" s="143" t="s">
        <v>506</v>
      </c>
      <c r="H748" s="120" t="s">
        <v>8</v>
      </c>
      <c r="I748" s="88" t="s">
        <v>755</v>
      </c>
      <c r="J748" s="85" t="s">
        <v>147</v>
      </c>
      <c r="K748" s="87">
        <v>18900</v>
      </c>
      <c r="L748" s="54"/>
      <c r="M748" s="87">
        <v>900</v>
      </c>
      <c r="N748" s="320"/>
      <c r="O748" s="260"/>
      <c r="P748" s="32">
        <f>SUM(P746:P747)</f>
        <v>315000</v>
      </c>
      <c r="Q748" s="32">
        <f>SUM(Q746:Q747)</f>
        <v>15000</v>
      </c>
      <c r="R748" s="32">
        <f>SUM(R746:R747)</f>
        <v>330000</v>
      </c>
      <c r="V748" s="49"/>
    </row>
    <row r="749" spans="2:26" s="32" customFormat="1" ht="16.5" customHeight="1">
      <c r="B749" s="205">
        <v>747</v>
      </c>
      <c r="C749" s="205">
        <v>10</v>
      </c>
      <c r="D749" s="274">
        <v>2</v>
      </c>
      <c r="E749" s="275">
        <v>8</v>
      </c>
      <c r="F749" s="276">
        <v>17</v>
      </c>
      <c r="G749" s="143" t="s">
        <v>388</v>
      </c>
      <c r="H749" s="120" t="s">
        <v>8</v>
      </c>
      <c r="I749" s="88" t="s">
        <v>755</v>
      </c>
      <c r="J749" s="51" t="s">
        <v>145</v>
      </c>
      <c r="K749" s="53">
        <v>25200</v>
      </c>
      <c r="L749" s="46"/>
      <c r="M749" s="53">
        <v>1200</v>
      </c>
      <c r="N749" s="320"/>
      <c r="O749" s="260"/>
    </row>
    <row r="750" spans="2:26" s="32" customFormat="1" ht="16.5" customHeight="1">
      <c r="B750" s="205">
        <v>748</v>
      </c>
      <c r="C750" s="205">
        <v>11</v>
      </c>
      <c r="D750" s="274">
        <v>2</v>
      </c>
      <c r="E750" s="275">
        <v>9</v>
      </c>
      <c r="F750" s="276">
        <v>12</v>
      </c>
      <c r="G750" s="143" t="s">
        <v>52</v>
      </c>
      <c r="H750" s="120" t="s">
        <v>8</v>
      </c>
      <c r="I750" s="88" t="s">
        <v>755</v>
      </c>
      <c r="J750" s="51" t="s">
        <v>145</v>
      </c>
      <c r="K750" s="53">
        <v>25200</v>
      </c>
      <c r="L750" s="46"/>
      <c r="M750" s="53">
        <v>1200</v>
      </c>
      <c r="N750" s="320"/>
      <c r="O750" s="260"/>
      <c r="P750" s="32">
        <v>25200</v>
      </c>
      <c r="Q750" s="32">
        <v>1200</v>
      </c>
      <c r="R750" s="32">
        <v>26400</v>
      </c>
    </row>
    <row r="751" spans="2:26" s="32" customFormat="1" ht="16.5" customHeight="1">
      <c r="B751" s="205">
        <v>749</v>
      </c>
      <c r="C751" s="205">
        <v>12</v>
      </c>
      <c r="D751" s="274">
        <v>2</v>
      </c>
      <c r="E751" s="275">
        <v>10</v>
      </c>
      <c r="F751" s="276">
        <v>23</v>
      </c>
      <c r="G751" s="143" t="s">
        <v>389</v>
      </c>
      <c r="H751" s="120" t="s">
        <v>8</v>
      </c>
      <c r="I751" s="88" t="s">
        <v>755</v>
      </c>
      <c r="J751" s="85" t="s">
        <v>147</v>
      </c>
      <c r="K751" s="87">
        <v>18900</v>
      </c>
      <c r="L751" s="54"/>
      <c r="M751" s="87">
        <v>900</v>
      </c>
      <c r="N751" s="320"/>
      <c r="O751" s="260"/>
      <c r="P751" s="32">
        <f>P750*13</f>
        <v>327600</v>
      </c>
      <c r="Q751" s="32">
        <f t="shared" ref="Q751" si="130">Q750*13</f>
        <v>15600</v>
      </c>
      <c r="R751" s="32">
        <f t="shared" ref="R751" si="131">R750*13</f>
        <v>343200</v>
      </c>
    </row>
    <row r="752" spans="2:26" s="32" customFormat="1" ht="16.5" customHeight="1">
      <c r="B752" s="205">
        <v>750</v>
      </c>
      <c r="C752" s="205">
        <v>13</v>
      </c>
      <c r="D752" s="274">
        <v>2</v>
      </c>
      <c r="E752" s="275">
        <v>11</v>
      </c>
      <c r="F752" s="276">
        <v>5</v>
      </c>
      <c r="G752" s="143" t="s">
        <v>756</v>
      </c>
      <c r="H752" s="120" t="s">
        <v>8</v>
      </c>
      <c r="I752" s="88" t="s">
        <v>755</v>
      </c>
      <c r="J752" s="51" t="s">
        <v>145</v>
      </c>
      <c r="K752" s="53">
        <v>25200</v>
      </c>
      <c r="L752" s="46"/>
      <c r="M752" s="53">
        <v>1200</v>
      </c>
      <c r="N752" s="321"/>
      <c r="O752" s="260"/>
      <c r="T752" s="65">
        <f>SUM(P748,P751,X746)</f>
        <v>888300</v>
      </c>
      <c r="U752" s="65">
        <f>SUM(Q748,Q751,Y746)</f>
        <v>42300</v>
      </c>
      <c r="V752" s="65">
        <f>SUM(R748,R751,Z746)</f>
        <v>930600</v>
      </c>
    </row>
    <row r="753" spans="2:22" s="32" customFormat="1" ht="16.5" customHeight="1">
      <c r="B753" s="205">
        <v>751</v>
      </c>
      <c r="C753" s="293">
        <v>1</v>
      </c>
      <c r="D753" s="271">
        <v>4</v>
      </c>
      <c r="E753" s="272">
        <v>1</v>
      </c>
      <c r="F753" s="273">
        <v>7</v>
      </c>
      <c r="G753" s="42" t="s">
        <v>757</v>
      </c>
      <c r="H753" s="81" t="s">
        <v>8</v>
      </c>
      <c r="I753" s="74" t="s">
        <v>848</v>
      </c>
      <c r="J753" s="126" t="s">
        <v>775</v>
      </c>
      <c r="K753" s="43">
        <v>22050</v>
      </c>
      <c r="L753" s="82"/>
      <c r="M753" s="44">
        <v>1050</v>
      </c>
      <c r="N753" s="319">
        <f>SUM(K753:L774)</f>
        <v>529200</v>
      </c>
      <c r="O753" s="260"/>
      <c r="V753" s="49"/>
    </row>
    <row r="754" spans="2:22" s="32" customFormat="1" ht="16.5" customHeight="1">
      <c r="B754" s="205">
        <v>752</v>
      </c>
      <c r="C754" s="205">
        <v>2</v>
      </c>
      <c r="D754" s="274">
        <v>4</v>
      </c>
      <c r="E754" s="275">
        <v>3</v>
      </c>
      <c r="F754" s="276">
        <v>6</v>
      </c>
      <c r="G754" s="51" t="s">
        <v>759</v>
      </c>
      <c r="H754" s="79" t="s">
        <v>8</v>
      </c>
      <c r="I754" s="35" t="s">
        <v>758</v>
      </c>
      <c r="J754" s="127" t="s">
        <v>773</v>
      </c>
      <c r="K754" s="52">
        <v>25200</v>
      </c>
      <c r="L754" s="53"/>
      <c r="M754" s="47">
        <v>1200</v>
      </c>
      <c r="N754" s="320"/>
      <c r="O754" s="260"/>
      <c r="V754" s="49"/>
    </row>
    <row r="755" spans="2:22" s="32" customFormat="1" ht="16.5" customHeight="1">
      <c r="B755" s="205">
        <v>753</v>
      </c>
      <c r="C755" s="205">
        <v>3</v>
      </c>
      <c r="D755" s="274">
        <v>4</v>
      </c>
      <c r="E755" s="275">
        <v>3</v>
      </c>
      <c r="F755" s="276">
        <v>7</v>
      </c>
      <c r="G755" s="51" t="s">
        <v>760</v>
      </c>
      <c r="H755" s="79" t="s">
        <v>8</v>
      </c>
      <c r="I755" s="35" t="s">
        <v>758</v>
      </c>
      <c r="J755" s="127" t="s">
        <v>773</v>
      </c>
      <c r="K755" s="52">
        <v>25200</v>
      </c>
      <c r="L755" s="53"/>
      <c r="M755" s="47">
        <v>1200</v>
      </c>
      <c r="N755" s="320"/>
      <c r="O755" s="260"/>
      <c r="P755" s="125">
        <f>SUM(K753:L774)</f>
        <v>529200</v>
      </c>
      <c r="V755" s="49"/>
    </row>
    <row r="756" spans="2:22" s="32" customFormat="1" ht="16.5" customHeight="1">
      <c r="B756" s="205">
        <v>754</v>
      </c>
      <c r="C756" s="205">
        <v>4</v>
      </c>
      <c r="D756" s="274">
        <v>4</v>
      </c>
      <c r="E756" s="275">
        <v>3</v>
      </c>
      <c r="F756" s="276">
        <v>17</v>
      </c>
      <c r="G756" s="51" t="s">
        <v>761</v>
      </c>
      <c r="H756" s="79" t="s">
        <v>8</v>
      </c>
      <c r="I756" s="35" t="s">
        <v>758</v>
      </c>
      <c r="J756" s="127" t="s">
        <v>773</v>
      </c>
      <c r="K756" s="52">
        <v>25200</v>
      </c>
      <c r="L756" s="53"/>
      <c r="M756" s="47">
        <v>1200</v>
      </c>
      <c r="N756" s="320"/>
      <c r="O756" s="260"/>
      <c r="P756" s="125">
        <f>SUM(M753:M774)</f>
        <v>25200</v>
      </c>
      <c r="V756" s="49"/>
    </row>
    <row r="757" spans="2:22" s="32" customFormat="1" ht="16.5" customHeight="1">
      <c r="B757" s="205">
        <v>755</v>
      </c>
      <c r="C757" s="205">
        <v>5</v>
      </c>
      <c r="D757" s="274">
        <v>4</v>
      </c>
      <c r="E757" s="275">
        <v>5</v>
      </c>
      <c r="F757" s="276">
        <v>5</v>
      </c>
      <c r="G757" s="51" t="s">
        <v>641</v>
      </c>
      <c r="H757" s="79" t="s">
        <v>8</v>
      </c>
      <c r="I757" s="35" t="s">
        <v>848</v>
      </c>
      <c r="J757" s="127" t="s">
        <v>775</v>
      </c>
      <c r="K757" s="52">
        <v>22050</v>
      </c>
      <c r="L757" s="53"/>
      <c r="M757" s="47">
        <v>1050</v>
      </c>
      <c r="N757" s="320"/>
      <c r="O757" s="260"/>
      <c r="P757" s="125">
        <f>SUM(P755:P756)</f>
        <v>554400</v>
      </c>
      <c r="V757" s="49"/>
    </row>
    <row r="758" spans="2:22" s="32" customFormat="1" ht="16.5" customHeight="1">
      <c r="B758" s="205">
        <v>756</v>
      </c>
      <c r="C758" s="205">
        <v>6</v>
      </c>
      <c r="D758" s="274">
        <v>4</v>
      </c>
      <c r="E758" s="275">
        <v>6</v>
      </c>
      <c r="F758" s="276">
        <v>15</v>
      </c>
      <c r="G758" s="51" t="s">
        <v>513</v>
      </c>
      <c r="H758" s="79" t="s">
        <v>8</v>
      </c>
      <c r="I758" s="35" t="s">
        <v>758</v>
      </c>
      <c r="J758" s="127" t="s">
        <v>773</v>
      </c>
      <c r="K758" s="52">
        <v>25200</v>
      </c>
      <c r="L758" s="53"/>
      <c r="M758" s="47">
        <v>1200</v>
      </c>
      <c r="N758" s="320"/>
      <c r="O758" s="260"/>
      <c r="V758" s="49"/>
    </row>
    <row r="759" spans="2:22" s="32" customFormat="1" ht="16.5" customHeight="1">
      <c r="B759" s="205">
        <v>757</v>
      </c>
      <c r="C759" s="205">
        <v>7</v>
      </c>
      <c r="D759" s="274">
        <v>4</v>
      </c>
      <c r="E759" s="275">
        <v>7</v>
      </c>
      <c r="F759" s="276">
        <v>13</v>
      </c>
      <c r="G759" s="51" t="s">
        <v>762</v>
      </c>
      <c r="H759" s="79" t="s">
        <v>8</v>
      </c>
      <c r="I759" s="35" t="s">
        <v>758</v>
      </c>
      <c r="J759" s="127" t="s">
        <v>773</v>
      </c>
      <c r="K759" s="52">
        <v>25200</v>
      </c>
      <c r="L759" s="53"/>
      <c r="M759" s="47">
        <v>1200</v>
      </c>
      <c r="N759" s="320"/>
      <c r="O759" s="260"/>
      <c r="V759" s="49"/>
    </row>
    <row r="760" spans="2:22" s="32" customFormat="1" ht="16.5" customHeight="1">
      <c r="B760" s="205">
        <v>758</v>
      </c>
      <c r="C760" s="205">
        <v>8</v>
      </c>
      <c r="D760" s="274">
        <v>5</v>
      </c>
      <c r="E760" s="275">
        <v>2</v>
      </c>
      <c r="F760" s="276">
        <v>4</v>
      </c>
      <c r="G760" s="51" t="s">
        <v>203</v>
      </c>
      <c r="H760" s="79" t="s">
        <v>8</v>
      </c>
      <c r="I760" s="35" t="s">
        <v>758</v>
      </c>
      <c r="J760" s="127" t="s">
        <v>773</v>
      </c>
      <c r="K760" s="52">
        <v>25200</v>
      </c>
      <c r="L760" s="53"/>
      <c r="M760" s="47">
        <v>1200</v>
      </c>
      <c r="N760" s="320"/>
      <c r="O760" s="260"/>
      <c r="P760" s="32">
        <v>25200</v>
      </c>
      <c r="Q760" s="32">
        <v>1200</v>
      </c>
      <c r="R760" s="32">
        <v>26400</v>
      </c>
      <c r="V760" s="49"/>
    </row>
    <row r="761" spans="2:22" s="32" customFormat="1" ht="16.5" customHeight="1">
      <c r="B761" s="205">
        <v>759</v>
      </c>
      <c r="C761" s="205">
        <v>9</v>
      </c>
      <c r="D761" s="274">
        <v>5</v>
      </c>
      <c r="E761" s="275">
        <v>2</v>
      </c>
      <c r="F761" s="276">
        <v>10</v>
      </c>
      <c r="G761" s="51" t="s">
        <v>300</v>
      </c>
      <c r="H761" s="79" t="s">
        <v>8</v>
      </c>
      <c r="I761" s="35" t="s">
        <v>758</v>
      </c>
      <c r="J761" s="127" t="s">
        <v>773</v>
      </c>
      <c r="K761" s="52">
        <v>25200</v>
      </c>
      <c r="L761" s="53"/>
      <c r="M761" s="47">
        <v>1200</v>
      </c>
      <c r="N761" s="320"/>
      <c r="O761" s="260"/>
      <c r="P761" s="32">
        <f>P760*22</f>
        <v>554400</v>
      </c>
      <c r="Q761" s="32">
        <f t="shared" ref="Q761:R761" si="132">Q760*22</f>
        <v>26400</v>
      </c>
      <c r="R761" s="32">
        <f t="shared" si="132"/>
        <v>580800</v>
      </c>
      <c r="V761" s="49"/>
    </row>
    <row r="762" spans="2:22" s="32" customFormat="1" ht="16.5" customHeight="1">
      <c r="B762" s="205">
        <v>760</v>
      </c>
      <c r="C762" s="205">
        <v>10</v>
      </c>
      <c r="D762" s="274">
        <v>5</v>
      </c>
      <c r="E762" s="275">
        <v>2</v>
      </c>
      <c r="F762" s="276">
        <v>19</v>
      </c>
      <c r="G762" s="51" t="s">
        <v>763</v>
      </c>
      <c r="H762" s="79" t="s">
        <v>8</v>
      </c>
      <c r="I762" s="35" t="s">
        <v>758</v>
      </c>
      <c r="J762" s="127" t="s">
        <v>773</v>
      </c>
      <c r="K762" s="52">
        <v>25200</v>
      </c>
      <c r="L762" s="53"/>
      <c r="M762" s="47">
        <v>1200</v>
      </c>
      <c r="N762" s="320"/>
      <c r="O762" s="260"/>
      <c r="P762" s="32">
        <v>-25200</v>
      </c>
      <c r="Q762" s="32">
        <v>-1200</v>
      </c>
      <c r="R762" s="32">
        <v>-26400</v>
      </c>
      <c r="V762" s="49"/>
    </row>
    <row r="763" spans="2:22" s="32" customFormat="1" ht="16.5" customHeight="1">
      <c r="B763" s="205">
        <v>761</v>
      </c>
      <c r="C763" s="205">
        <v>11</v>
      </c>
      <c r="D763" s="274">
        <v>5</v>
      </c>
      <c r="E763" s="275">
        <v>2</v>
      </c>
      <c r="F763" s="276">
        <v>20</v>
      </c>
      <c r="G763" s="51" t="s">
        <v>764</v>
      </c>
      <c r="H763" s="79" t="s">
        <v>8</v>
      </c>
      <c r="I763" s="35" t="s">
        <v>758</v>
      </c>
      <c r="J763" s="127" t="s">
        <v>773</v>
      </c>
      <c r="K763" s="52">
        <v>25200</v>
      </c>
      <c r="L763" s="53"/>
      <c r="M763" s="47">
        <v>1200</v>
      </c>
      <c r="N763" s="320"/>
      <c r="O763" s="260"/>
      <c r="P763" s="32">
        <f>SUM(P761:P762)</f>
        <v>529200</v>
      </c>
      <c r="Q763" s="32">
        <f t="shared" ref="Q763:R763" si="133">SUM(Q761:Q762)</f>
        <v>25200</v>
      </c>
      <c r="R763" s="32">
        <f t="shared" si="133"/>
        <v>554400</v>
      </c>
      <c r="V763" s="49"/>
    </row>
    <row r="764" spans="2:22" s="32" customFormat="1" ht="16.5" customHeight="1">
      <c r="B764" s="205">
        <v>762</v>
      </c>
      <c r="C764" s="205">
        <v>12</v>
      </c>
      <c r="D764" s="274">
        <v>5</v>
      </c>
      <c r="E764" s="275">
        <v>5</v>
      </c>
      <c r="F764" s="276">
        <v>7</v>
      </c>
      <c r="G764" s="51" t="s">
        <v>765</v>
      </c>
      <c r="H764" s="79" t="s">
        <v>8</v>
      </c>
      <c r="I764" s="35" t="s">
        <v>758</v>
      </c>
      <c r="J764" s="127" t="s">
        <v>773</v>
      </c>
      <c r="K764" s="52">
        <v>25200</v>
      </c>
      <c r="L764" s="53"/>
      <c r="M764" s="47">
        <v>1200</v>
      </c>
      <c r="N764" s="320"/>
      <c r="O764" s="260"/>
      <c r="V764" s="49"/>
    </row>
    <row r="765" spans="2:22" s="32" customFormat="1" ht="16.5" customHeight="1">
      <c r="B765" s="205">
        <v>763</v>
      </c>
      <c r="C765" s="205">
        <v>13</v>
      </c>
      <c r="D765" s="274">
        <v>6</v>
      </c>
      <c r="E765" s="275">
        <v>1</v>
      </c>
      <c r="F765" s="276">
        <v>1</v>
      </c>
      <c r="G765" s="51" t="s">
        <v>431</v>
      </c>
      <c r="H765" s="79" t="s">
        <v>8</v>
      </c>
      <c r="I765" s="35" t="s">
        <v>758</v>
      </c>
      <c r="J765" s="127" t="s">
        <v>773</v>
      </c>
      <c r="K765" s="52">
        <v>25200</v>
      </c>
      <c r="L765" s="53"/>
      <c r="M765" s="47">
        <v>1200</v>
      </c>
      <c r="N765" s="320"/>
      <c r="O765" s="260"/>
      <c r="P765" s="32">
        <v>22050</v>
      </c>
      <c r="Q765" s="32">
        <v>1050</v>
      </c>
      <c r="R765" s="32">
        <v>23100</v>
      </c>
      <c r="V765" s="49"/>
    </row>
    <row r="766" spans="2:22" s="32" customFormat="1" ht="16.5" customHeight="1">
      <c r="B766" s="205">
        <v>764</v>
      </c>
      <c r="C766" s="205">
        <v>14</v>
      </c>
      <c r="D766" s="274">
        <v>6</v>
      </c>
      <c r="E766" s="275">
        <v>1</v>
      </c>
      <c r="F766" s="276">
        <v>15</v>
      </c>
      <c r="G766" s="51" t="s">
        <v>766</v>
      </c>
      <c r="H766" s="79" t="s">
        <v>8</v>
      </c>
      <c r="I766" s="35" t="s">
        <v>758</v>
      </c>
      <c r="J766" s="127" t="s">
        <v>773</v>
      </c>
      <c r="K766" s="52">
        <v>25200</v>
      </c>
      <c r="L766" s="53"/>
      <c r="M766" s="47">
        <v>1200</v>
      </c>
      <c r="N766" s="320"/>
      <c r="O766" s="260"/>
      <c r="P766" s="32">
        <f>P765*22</f>
        <v>485100</v>
      </c>
      <c r="Q766" s="32">
        <f t="shared" ref="Q766" si="134">Q765*22</f>
        <v>23100</v>
      </c>
      <c r="R766" s="32">
        <f t="shared" ref="R766" si="135">R765*22</f>
        <v>508200</v>
      </c>
      <c r="V766" s="49"/>
    </row>
    <row r="767" spans="2:22" s="32" customFormat="1" ht="16.5" customHeight="1">
      <c r="B767" s="205">
        <v>765</v>
      </c>
      <c r="C767" s="205">
        <v>15</v>
      </c>
      <c r="D767" s="274">
        <v>6</v>
      </c>
      <c r="E767" s="275">
        <v>2</v>
      </c>
      <c r="F767" s="276">
        <v>4</v>
      </c>
      <c r="G767" s="51" t="s">
        <v>767</v>
      </c>
      <c r="H767" s="79" t="s">
        <v>8</v>
      </c>
      <c r="I767" s="35" t="s">
        <v>758</v>
      </c>
      <c r="J767" s="127" t="s">
        <v>773</v>
      </c>
      <c r="K767" s="52">
        <v>25200</v>
      </c>
      <c r="L767" s="53"/>
      <c r="M767" s="47">
        <v>1200</v>
      </c>
      <c r="N767" s="320"/>
      <c r="O767" s="260"/>
      <c r="V767" s="49"/>
    </row>
    <row r="768" spans="2:22" s="32" customFormat="1" ht="16.5" customHeight="1">
      <c r="B768" s="205">
        <v>766</v>
      </c>
      <c r="C768" s="205">
        <v>16</v>
      </c>
      <c r="D768" s="274">
        <v>6</v>
      </c>
      <c r="E768" s="275">
        <v>2</v>
      </c>
      <c r="F768" s="276">
        <v>15</v>
      </c>
      <c r="G768" s="51" t="s">
        <v>768</v>
      </c>
      <c r="H768" s="79" t="s">
        <v>8</v>
      </c>
      <c r="I768" s="35" t="s">
        <v>758</v>
      </c>
      <c r="J768" s="127" t="s">
        <v>773</v>
      </c>
      <c r="K768" s="52">
        <v>25200</v>
      </c>
      <c r="L768" s="53"/>
      <c r="M768" s="47">
        <v>1200</v>
      </c>
      <c r="N768" s="320"/>
      <c r="O768" s="260"/>
      <c r="P768" s="32">
        <v>25200</v>
      </c>
      <c r="Q768" s="32">
        <v>1200</v>
      </c>
      <c r="R768" s="32">
        <v>26400</v>
      </c>
      <c r="V768" s="49"/>
    </row>
    <row r="769" spans="2:22" s="32" customFormat="1" ht="16.5" customHeight="1">
      <c r="B769" s="205">
        <v>767</v>
      </c>
      <c r="C769" s="205">
        <v>17</v>
      </c>
      <c r="D769" s="274">
        <v>6</v>
      </c>
      <c r="E769" s="275">
        <v>3</v>
      </c>
      <c r="F769" s="276">
        <v>6</v>
      </c>
      <c r="G769" s="51" t="s">
        <v>171</v>
      </c>
      <c r="H769" s="79" t="s">
        <v>8</v>
      </c>
      <c r="I769" s="35" t="s">
        <v>758</v>
      </c>
      <c r="J769" s="127" t="s">
        <v>774</v>
      </c>
      <c r="K769" s="52">
        <v>18900</v>
      </c>
      <c r="L769" s="53"/>
      <c r="M769" s="47">
        <v>900</v>
      </c>
      <c r="N769" s="320"/>
      <c r="O769" s="260"/>
      <c r="P769" s="32">
        <f>P768*22</f>
        <v>554400</v>
      </c>
      <c r="Q769" s="32">
        <f t="shared" ref="Q769" si="136">Q768*22</f>
        <v>26400</v>
      </c>
      <c r="R769" s="32">
        <f t="shared" ref="R769" si="137">R768*22</f>
        <v>580800</v>
      </c>
      <c r="V769" s="49"/>
    </row>
    <row r="770" spans="2:22" s="32" customFormat="1" ht="16.5" customHeight="1">
      <c r="B770" s="205">
        <v>768</v>
      </c>
      <c r="C770" s="205">
        <v>18</v>
      </c>
      <c r="D770" s="274">
        <v>6</v>
      </c>
      <c r="E770" s="275">
        <v>4</v>
      </c>
      <c r="F770" s="276">
        <v>24</v>
      </c>
      <c r="G770" s="51" t="s">
        <v>769</v>
      </c>
      <c r="H770" s="79" t="s">
        <v>8</v>
      </c>
      <c r="I770" s="35" t="s">
        <v>758</v>
      </c>
      <c r="J770" s="127" t="s">
        <v>773</v>
      </c>
      <c r="K770" s="52">
        <v>25200</v>
      </c>
      <c r="L770" s="53"/>
      <c r="M770" s="47">
        <v>1200</v>
      </c>
      <c r="N770" s="320"/>
      <c r="O770" s="260"/>
      <c r="V770" s="49"/>
    </row>
    <row r="771" spans="2:22" s="32" customFormat="1" ht="16.5" customHeight="1">
      <c r="B771" s="205">
        <v>769</v>
      </c>
      <c r="C771" s="205">
        <v>19</v>
      </c>
      <c r="D771" s="274">
        <v>6</v>
      </c>
      <c r="E771" s="275">
        <v>5</v>
      </c>
      <c r="F771" s="276">
        <v>8</v>
      </c>
      <c r="G771" s="51" t="s">
        <v>770</v>
      </c>
      <c r="H771" s="79" t="s">
        <v>8</v>
      </c>
      <c r="I771" s="35" t="s">
        <v>758</v>
      </c>
      <c r="J771" s="127" t="s">
        <v>773</v>
      </c>
      <c r="K771" s="52">
        <v>25200</v>
      </c>
      <c r="L771" s="53"/>
      <c r="M771" s="47">
        <v>1200</v>
      </c>
      <c r="N771" s="320"/>
      <c r="O771" s="260"/>
      <c r="T771" s="65">
        <f>SUM(P763,P766,P769)</f>
        <v>1568700</v>
      </c>
      <c r="U771" s="65">
        <f>SUM(Q763,Q766,Q769)</f>
        <v>74700</v>
      </c>
      <c r="V771" s="65">
        <f>SUM(R763,R766,R769)</f>
        <v>1643400</v>
      </c>
    </row>
    <row r="772" spans="2:22" s="32" customFormat="1" ht="16.5" customHeight="1">
      <c r="B772" s="205">
        <v>770</v>
      </c>
      <c r="C772" s="205">
        <v>20</v>
      </c>
      <c r="D772" s="274">
        <v>6</v>
      </c>
      <c r="E772" s="275">
        <v>6</v>
      </c>
      <c r="F772" s="276">
        <v>16</v>
      </c>
      <c r="G772" s="51" t="s">
        <v>771</v>
      </c>
      <c r="H772" s="79" t="s">
        <v>8</v>
      </c>
      <c r="I772" s="35" t="s">
        <v>758</v>
      </c>
      <c r="J772" s="127" t="s">
        <v>774</v>
      </c>
      <c r="K772" s="52">
        <v>18900</v>
      </c>
      <c r="L772" s="53"/>
      <c r="M772" s="47">
        <v>900</v>
      </c>
      <c r="N772" s="320"/>
      <c r="O772" s="260"/>
      <c r="V772" s="49"/>
    </row>
    <row r="773" spans="2:22" s="32" customFormat="1" ht="16.5" customHeight="1">
      <c r="B773" s="205">
        <v>771</v>
      </c>
      <c r="C773" s="205">
        <v>21</v>
      </c>
      <c r="D773" s="274">
        <v>6</v>
      </c>
      <c r="E773" s="275">
        <v>7</v>
      </c>
      <c r="F773" s="276">
        <v>2</v>
      </c>
      <c r="G773" s="51" t="s">
        <v>772</v>
      </c>
      <c r="H773" s="79" t="s">
        <v>8</v>
      </c>
      <c r="I773" s="35" t="s">
        <v>758</v>
      </c>
      <c r="J773" s="127" t="s">
        <v>774</v>
      </c>
      <c r="K773" s="52">
        <v>18900</v>
      </c>
      <c r="L773" s="53"/>
      <c r="M773" s="47">
        <v>900</v>
      </c>
      <c r="N773" s="320"/>
      <c r="O773" s="260"/>
      <c r="V773" s="49"/>
    </row>
    <row r="774" spans="2:22" s="32" customFormat="1" ht="16.5" customHeight="1">
      <c r="B774" s="205">
        <v>772</v>
      </c>
      <c r="C774" s="205">
        <v>22</v>
      </c>
      <c r="D774" s="274">
        <v>6</v>
      </c>
      <c r="E774" s="275">
        <v>7</v>
      </c>
      <c r="F774" s="276">
        <v>3</v>
      </c>
      <c r="G774" s="51" t="s">
        <v>208</v>
      </c>
      <c r="H774" s="79" t="s">
        <v>8</v>
      </c>
      <c r="I774" s="35" t="s">
        <v>758</v>
      </c>
      <c r="J774" s="195" t="s">
        <v>773</v>
      </c>
      <c r="K774" s="78">
        <v>25200</v>
      </c>
      <c r="L774" s="84"/>
      <c r="M774" s="47">
        <v>1200</v>
      </c>
      <c r="N774" s="320"/>
      <c r="O774" s="260"/>
      <c r="V774" s="49"/>
    </row>
    <row r="775" spans="2:22" s="32" customFormat="1" ht="16.5" customHeight="1">
      <c r="B775" s="205">
        <v>773</v>
      </c>
      <c r="C775" s="293">
        <v>1</v>
      </c>
      <c r="D775" s="271">
        <v>4</v>
      </c>
      <c r="E775" s="272">
        <v>1</v>
      </c>
      <c r="F775" s="273">
        <v>14</v>
      </c>
      <c r="G775" s="142" t="s">
        <v>525</v>
      </c>
      <c r="H775" s="119" t="s">
        <v>8</v>
      </c>
      <c r="I775" s="89" t="s">
        <v>776</v>
      </c>
      <c r="J775" s="116" t="s">
        <v>147</v>
      </c>
      <c r="K775" s="113">
        <v>18900</v>
      </c>
      <c r="L775" s="190"/>
      <c r="M775" s="113">
        <v>900</v>
      </c>
      <c r="N775" s="319">
        <f>SUM(K775:L796)</f>
        <v>516600</v>
      </c>
      <c r="O775" s="260"/>
      <c r="V775" s="49"/>
    </row>
    <row r="776" spans="2:22" s="32" customFormat="1" ht="16.5" customHeight="1">
      <c r="B776" s="205">
        <v>774</v>
      </c>
      <c r="C776" s="205">
        <v>2</v>
      </c>
      <c r="D776" s="274">
        <v>4</v>
      </c>
      <c r="E776" s="275">
        <v>3</v>
      </c>
      <c r="F776" s="276">
        <v>13</v>
      </c>
      <c r="G776" s="143" t="s">
        <v>64</v>
      </c>
      <c r="H776" s="120" t="s">
        <v>8</v>
      </c>
      <c r="I776" s="88" t="s">
        <v>776</v>
      </c>
      <c r="J776" s="51" t="s">
        <v>145</v>
      </c>
      <c r="K776" s="53">
        <v>25200</v>
      </c>
      <c r="L776" s="46"/>
      <c r="M776" s="53">
        <v>1200</v>
      </c>
      <c r="N776" s="320"/>
      <c r="O776" s="260"/>
      <c r="V776" s="49"/>
    </row>
    <row r="777" spans="2:22" s="32" customFormat="1" ht="16.5" customHeight="1">
      <c r="B777" s="205">
        <v>775</v>
      </c>
      <c r="C777" s="205">
        <v>3</v>
      </c>
      <c r="D777" s="274">
        <v>4</v>
      </c>
      <c r="E777" s="275">
        <v>5</v>
      </c>
      <c r="F777" s="276">
        <v>10</v>
      </c>
      <c r="G777" s="143" t="s">
        <v>717</v>
      </c>
      <c r="H777" s="120" t="s">
        <v>8</v>
      </c>
      <c r="I777" s="88" t="s">
        <v>849</v>
      </c>
      <c r="J777" s="51" t="s">
        <v>145</v>
      </c>
      <c r="K777" s="53">
        <v>25200</v>
      </c>
      <c r="L777" s="46"/>
      <c r="M777" s="53">
        <v>1200</v>
      </c>
      <c r="N777" s="320"/>
      <c r="O777" s="260"/>
      <c r="P777" s="125">
        <f>SUM(K775:L796)</f>
        <v>516600</v>
      </c>
      <c r="V777" s="49"/>
    </row>
    <row r="778" spans="2:22" s="32" customFormat="1" ht="16.5" customHeight="1">
      <c r="B778" s="205">
        <v>776</v>
      </c>
      <c r="C778" s="205">
        <v>4</v>
      </c>
      <c r="D778" s="274">
        <v>4</v>
      </c>
      <c r="E778" s="275">
        <v>5</v>
      </c>
      <c r="F778" s="276">
        <v>14</v>
      </c>
      <c r="G778" s="143" t="s">
        <v>705</v>
      </c>
      <c r="H778" s="120" t="s">
        <v>8</v>
      </c>
      <c r="I778" s="88" t="s">
        <v>776</v>
      </c>
      <c r="J778" s="51" t="s">
        <v>145</v>
      </c>
      <c r="K778" s="53">
        <v>25200</v>
      </c>
      <c r="L778" s="46"/>
      <c r="M778" s="53">
        <v>1200</v>
      </c>
      <c r="N778" s="320"/>
      <c r="O778" s="260"/>
      <c r="P778" s="125">
        <f>SUM(M775:M796)</f>
        <v>24600</v>
      </c>
      <c r="V778" s="49"/>
    </row>
    <row r="779" spans="2:22" s="32" customFormat="1" ht="16.5" customHeight="1">
      <c r="B779" s="205">
        <v>777</v>
      </c>
      <c r="C779" s="205">
        <v>5</v>
      </c>
      <c r="D779" s="274">
        <v>4</v>
      </c>
      <c r="E779" s="275">
        <v>7</v>
      </c>
      <c r="F779" s="276">
        <v>11</v>
      </c>
      <c r="G779" s="143" t="s">
        <v>93</v>
      </c>
      <c r="H779" s="120" t="s">
        <v>8</v>
      </c>
      <c r="I779" s="88" t="s">
        <v>776</v>
      </c>
      <c r="J779" s="85" t="s">
        <v>147</v>
      </c>
      <c r="K779" s="87">
        <v>18900</v>
      </c>
      <c r="L779" s="54"/>
      <c r="M779" s="87">
        <v>900</v>
      </c>
      <c r="N779" s="320"/>
      <c r="O779" s="260"/>
      <c r="P779" s="125">
        <f>SUM(P777:P778)</f>
        <v>541200</v>
      </c>
      <c r="V779" s="49"/>
    </row>
    <row r="780" spans="2:22" s="32" customFormat="1" ht="16.5" customHeight="1">
      <c r="B780" s="205">
        <v>778</v>
      </c>
      <c r="C780" s="205">
        <v>6</v>
      </c>
      <c r="D780" s="274">
        <v>5</v>
      </c>
      <c r="E780" s="275">
        <v>1</v>
      </c>
      <c r="F780" s="276">
        <v>14</v>
      </c>
      <c r="G780" s="143" t="s">
        <v>777</v>
      </c>
      <c r="H780" s="120" t="s">
        <v>8</v>
      </c>
      <c r="I780" s="88" t="s">
        <v>776</v>
      </c>
      <c r="J780" s="51" t="s">
        <v>145</v>
      </c>
      <c r="K780" s="53">
        <v>25200</v>
      </c>
      <c r="L780" s="46"/>
      <c r="M780" s="53">
        <v>1200</v>
      </c>
      <c r="N780" s="320"/>
      <c r="O780" s="260"/>
      <c r="V780" s="49"/>
    </row>
    <row r="781" spans="2:22" s="32" customFormat="1" ht="16.5" customHeight="1">
      <c r="B781" s="205">
        <v>779</v>
      </c>
      <c r="C781" s="205">
        <v>7</v>
      </c>
      <c r="D781" s="274">
        <v>5</v>
      </c>
      <c r="E781" s="275">
        <v>1</v>
      </c>
      <c r="F781" s="276">
        <v>25</v>
      </c>
      <c r="G781" s="143" t="s">
        <v>778</v>
      </c>
      <c r="H781" s="120" t="s">
        <v>8</v>
      </c>
      <c r="I781" s="88" t="s">
        <v>776</v>
      </c>
      <c r="J781" s="51" t="s">
        <v>145</v>
      </c>
      <c r="K781" s="53">
        <v>25200</v>
      </c>
      <c r="L781" s="46"/>
      <c r="M781" s="53">
        <v>1200</v>
      </c>
      <c r="N781" s="320"/>
      <c r="O781" s="260"/>
      <c r="P781" s="32">
        <v>25200</v>
      </c>
      <c r="Q781" s="32">
        <v>1200</v>
      </c>
      <c r="R781" s="32">
        <v>26400</v>
      </c>
      <c r="V781" s="49"/>
    </row>
    <row r="782" spans="2:22" s="32" customFormat="1" ht="16.5" customHeight="1">
      <c r="B782" s="205">
        <v>780</v>
      </c>
      <c r="C782" s="205">
        <v>8</v>
      </c>
      <c r="D782" s="274">
        <v>5</v>
      </c>
      <c r="E782" s="275">
        <v>2</v>
      </c>
      <c r="F782" s="276">
        <v>11</v>
      </c>
      <c r="G782" s="143" t="s">
        <v>325</v>
      </c>
      <c r="H782" s="120" t="s">
        <v>8</v>
      </c>
      <c r="I782" s="88" t="s">
        <v>776</v>
      </c>
      <c r="J782" s="85" t="s">
        <v>147</v>
      </c>
      <c r="K782" s="87">
        <v>18900</v>
      </c>
      <c r="L782" s="54"/>
      <c r="M782" s="87">
        <v>900</v>
      </c>
      <c r="N782" s="320"/>
      <c r="O782" s="260"/>
      <c r="P782" s="32">
        <f>P781*22</f>
        <v>554400</v>
      </c>
      <c r="Q782" s="32">
        <f t="shared" ref="Q782:R782" si="138">Q781*22</f>
        <v>26400</v>
      </c>
      <c r="R782" s="32">
        <f t="shared" si="138"/>
        <v>580800</v>
      </c>
      <c r="V782" s="49"/>
    </row>
    <row r="783" spans="2:22" s="32" customFormat="1" ht="16.5" customHeight="1">
      <c r="B783" s="205">
        <v>781</v>
      </c>
      <c r="C783" s="205">
        <v>9</v>
      </c>
      <c r="D783" s="274">
        <v>5</v>
      </c>
      <c r="E783" s="275">
        <v>2</v>
      </c>
      <c r="F783" s="276">
        <v>19</v>
      </c>
      <c r="G783" s="143" t="s">
        <v>763</v>
      </c>
      <c r="H783" s="120" t="s">
        <v>8</v>
      </c>
      <c r="I783" s="88" t="s">
        <v>776</v>
      </c>
      <c r="J783" s="51" t="s">
        <v>145</v>
      </c>
      <c r="K783" s="53">
        <v>25200</v>
      </c>
      <c r="L783" s="46"/>
      <c r="M783" s="53">
        <v>1200</v>
      </c>
      <c r="N783" s="320"/>
      <c r="O783" s="260"/>
      <c r="P783" s="32">
        <v>-37800</v>
      </c>
      <c r="Q783" s="32">
        <v>-1800</v>
      </c>
      <c r="R783" s="32">
        <v>-39600</v>
      </c>
      <c r="V783" s="49"/>
    </row>
    <row r="784" spans="2:22" s="32" customFormat="1" ht="16.5" customHeight="1">
      <c r="B784" s="205">
        <v>782</v>
      </c>
      <c r="C784" s="205">
        <v>10</v>
      </c>
      <c r="D784" s="274">
        <v>5</v>
      </c>
      <c r="E784" s="275">
        <v>3</v>
      </c>
      <c r="F784" s="276">
        <v>19</v>
      </c>
      <c r="G784" s="143" t="s">
        <v>779</v>
      </c>
      <c r="H784" s="120" t="s">
        <v>8</v>
      </c>
      <c r="I784" s="88" t="s">
        <v>776</v>
      </c>
      <c r="J784" s="51" t="s">
        <v>145</v>
      </c>
      <c r="K784" s="53">
        <v>25200</v>
      </c>
      <c r="L784" s="46"/>
      <c r="M784" s="53">
        <v>1200</v>
      </c>
      <c r="N784" s="320"/>
      <c r="O784" s="260"/>
      <c r="P784" s="32">
        <f>SUM(P782:P783)</f>
        <v>516600</v>
      </c>
      <c r="Q784" s="32">
        <f t="shared" ref="Q784:R784" si="139">SUM(Q782:Q783)</f>
        <v>24600</v>
      </c>
      <c r="R784" s="32">
        <f t="shared" si="139"/>
        <v>541200</v>
      </c>
      <c r="V784" s="49"/>
    </row>
    <row r="785" spans="2:22" s="32" customFormat="1" ht="16.5" customHeight="1">
      <c r="B785" s="205">
        <v>783</v>
      </c>
      <c r="C785" s="205">
        <v>11</v>
      </c>
      <c r="D785" s="274">
        <v>5</v>
      </c>
      <c r="E785" s="275">
        <v>4</v>
      </c>
      <c r="F785" s="276">
        <v>2</v>
      </c>
      <c r="G785" s="143" t="s">
        <v>594</v>
      </c>
      <c r="H785" s="120" t="s">
        <v>8</v>
      </c>
      <c r="I785" s="88" t="s">
        <v>776</v>
      </c>
      <c r="J785" s="51" t="s">
        <v>145</v>
      </c>
      <c r="K785" s="53">
        <v>25200</v>
      </c>
      <c r="L785" s="46"/>
      <c r="M785" s="53">
        <v>1200</v>
      </c>
      <c r="N785" s="320"/>
      <c r="O785" s="260"/>
      <c r="V785" s="49"/>
    </row>
    <row r="786" spans="2:22" s="32" customFormat="1" ht="16.5" customHeight="1">
      <c r="B786" s="205">
        <v>784</v>
      </c>
      <c r="C786" s="205">
        <v>12</v>
      </c>
      <c r="D786" s="274">
        <v>5</v>
      </c>
      <c r="E786" s="275">
        <v>4</v>
      </c>
      <c r="F786" s="276">
        <v>14</v>
      </c>
      <c r="G786" s="143" t="s">
        <v>231</v>
      </c>
      <c r="H786" s="120" t="s">
        <v>8</v>
      </c>
      <c r="I786" s="88" t="s">
        <v>776</v>
      </c>
      <c r="J786" s="51" t="s">
        <v>145</v>
      </c>
      <c r="K786" s="53">
        <v>25200</v>
      </c>
      <c r="L786" s="46"/>
      <c r="M786" s="53">
        <v>1200</v>
      </c>
      <c r="N786" s="320"/>
      <c r="O786" s="260"/>
      <c r="P786" s="32">
        <v>18900</v>
      </c>
      <c r="Q786" s="32">
        <v>900</v>
      </c>
      <c r="R786" s="32">
        <v>19800</v>
      </c>
      <c r="V786" s="49"/>
    </row>
    <row r="787" spans="2:22" s="32" customFormat="1" ht="16.5" customHeight="1">
      <c r="B787" s="205">
        <v>785</v>
      </c>
      <c r="C787" s="205">
        <v>13</v>
      </c>
      <c r="D787" s="274">
        <v>5</v>
      </c>
      <c r="E787" s="275">
        <v>5</v>
      </c>
      <c r="F787" s="276">
        <v>2</v>
      </c>
      <c r="G787" s="143" t="s">
        <v>229</v>
      </c>
      <c r="H787" s="120" t="s">
        <v>8</v>
      </c>
      <c r="I787" s="88" t="s">
        <v>776</v>
      </c>
      <c r="J787" s="51" t="s">
        <v>145</v>
      </c>
      <c r="K787" s="53">
        <v>25200</v>
      </c>
      <c r="L787" s="46"/>
      <c r="M787" s="53">
        <v>1200</v>
      </c>
      <c r="N787" s="320"/>
      <c r="O787" s="260"/>
      <c r="P787" s="32">
        <f>P786*22</f>
        <v>415800</v>
      </c>
      <c r="Q787" s="32">
        <f t="shared" ref="Q787" si="140">Q786*22</f>
        <v>19800</v>
      </c>
      <c r="R787" s="32">
        <f t="shared" ref="R787" si="141">R786*22</f>
        <v>435600</v>
      </c>
      <c r="V787" s="49"/>
    </row>
    <row r="788" spans="2:22" s="32" customFormat="1" ht="16.5" customHeight="1">
      <c r="B788" s="205">
        <v>786</v>
      </c>
      <c r="C788" s="205">
        <v>14</v>
      </c>
      <c r="D788" s="274">
        <v>5</v>
      </c>
      <c r="E788" s="275">
        <v>5</v>
      </c>
      <c r="F788" s="276">
        <v>26</v>
      </c>
      <c r="G788" s="143" t="s">
        <v>138</v>
      </c>
      <c r="H788" s="120" t="s">
        <v>8</v>
      </c>
      <c r="I788" s="88" t="s">
        <v>776</v>
      </c>
      <c r="J788" s="51" t="s">
        <v>145</v>
      </c>
      <c r="K788" s="53">
        <v>25200</v>
      </c>
      <c r="L788" s="46"/>
      <c r="M788" s="53">
        <v>1200</v>
      </c>
      <c r="N788" s="320"/>
      <c r="O788" s="260"/>
      <c r="V788" s="49"/>
    </row>
    <row r="789" spans="2:22" s="32" customFormat="1" ht="16.5" customHeight="1">
      <c r="B789" s="205">
        <v>787</v>
      </c>
      <c r="C789" s="205">
        <v>15</v>
      </c>
      <c r="D789" s="274">
        <v>5</v>
      </c>
      <c r="E789" s="275">
        <v>6</v>
      </c>
      <c r="F789" s="276">
        <v>6</v>
      </c>
      <c r="G789" s="143" t="s">
        <v>780</v>
      </c>
      <c r="H789" s="120" t="s">
        <v>8</v>
      </c>
      <c r="I789" s="88" t="s">
        <v>776</v>
      </c>
      <c r="J789" s="51" t="s">
        <v>145</v>
      </c>
      <c r="K789" s="53">
        <v>25200</v>
      </c>
      <c r="L789" s="46"/>
      <c r="M789" s="53">
        <v>1200</v>
      </c>
      <c r="N789" s="320"/>
      <c r="O789" s="260"/>
      <c r="V789" s="49"/>
    </row>
    <row r="790" spans="2:22" s="32" customFormat="1" ht="16.5" customHeight="1">
      <c r="B790" s="205">
        <v>788</v>
      </c>
      <c r="C790" s="205">
        <v>16</v>
      </c>
      <c r="D790" s="274">
        <v>5</v>
      </c>
      <c r="E790" s="275">
        <v>6</v>
      </c>
      <c r="F790" s="276">
        <v>26</v>
      </c>
      <c r="G790" s="143" t="s">
        <v>177</v>
      </c>
      <c r="H790" s="120" t="s">
        <v>8</v>
      </c>
      <c r="I790" s="88" t="s">
        <v>776</v>
      </c>
      <c r="J790" s="51" t="s">
        <v>145</v>
      </c>
      <c r="K790" s="53">
        <v>25200</v>
      </c>
      <c r="L790" s="46"/>
      <c r="M790" s="53">
        <v>1200</v>
      </c>
      <c r="N790" s="320"/>
      <c r="O790" s="260"/>
      <c r="P790" s="32">
        <v>25200</v>
      </c>
      <c r="Q790" s="32">
        <v>1200</v>
      </c>
      <c r="R790" s="32">
        <v>26400</v>
      </c>
      <c r="V790" s="49"/>
    </row>
    <row r="791" spans="2:22" s="32" customFormat="1" ht="16.5" customHeight="1">
      <c r="B791" s="205">
        <v>789</v>
      </c>
      <c r="C791" s="205">
        <v>17</v>
      </c>
      <c r="D791" s="274">
        <v>6</v>
      </c>
      <c r="E791" s="275">
        <v>1</v>
      </c>
      <c r="F791" s="276">
        <v>18</v>
      </c>
      <c r="G791" s="143" t="s">
        <v>781</v>
      </c>
      <c r="H791" s="120" t="s">
        <v>8</v>
      </c>
      <c r="I791" s="88" t="s">
        <v>776</v>
      </c>
      <c r="J791" s="51" t="s">
        <v>145</v>
      </c>
      <c r="K791" s="53">
        <v>25200</v>
      </c>
      <c r="L791" s="46"/>
      <c r="M791" s="53">
        <v>1200</v>
      </c>
      <c r="N791" s="320"/>
      <c r="O791" s="260"/>
      <c r="P791" s="32">
        <f>P790*22</f>
        <v>554400</v>
      </c>
      <c r="Q791" s="32">
        <f t="shared" ref="Q791" si="142">Q790*22</f>
        <v>26400</v>
      </c>
      <c r="R791" s="32">
        <f t="shared" ref="R791" si="143">R790*22</f>
        <v>580800</v>
      </c>
      <c r="V791" s="49"/>
    </row>
    <row r="792" spans="2:22" s="32" customFormat="1" ht="16.5" customHeight="1">
      <c r="B792" s="205">
        <v>790</v>
      </c>
      <c r="C792" s="205">
        <v>18</v>
      </c>
      <c r="D792" s="274">
        <v>6</v>
      </c>
      <c r="E792" s="275">
        <v>5</v>
      </c>
      <c r="F792" s="276">
        <v>12</v>
      </c>
      <c r="G792" s="143" t="s">
        <v>418</v>
      </c>
      <c r="H792" s="120" t="s">
        <v>8</v>
      </c>
      <c r="I792" s="88" t="s">
        <v>776</v>
      </c>
      <c r="J792" s="51" t="s">
        <v>145</v>
      </c>
      <c r="K792" s="53">
        <v>25200</v>
      </c>
      <c r="L792" s="46"/>
      <c r="M792" s="53">
        <v>1200</v>
      </c>
      <c r="N792" s="320"/>
      <c r="O792" s="260"/>
      <c r="V792" s="49"/>
    </row>
    <row r="793" spans="2:22" s="32" customFormat="1" ht="16.5" customHeight="1">
      <c r="B793" s="205">
        <v>791</v>
      </c>
      <c r="C793" s="205">
        <v>19</v>
      </c>
      <c r="D793" s="274">
        <v>6</v>
      </c>
      <c r="E793" s="275">
        <v>5</v>
      </c>
      <c r="F793" s="276">
        <v>14</v>
      </c>
      <c r="G793" s="143" t="s">
        <v>782</v>
      </c>
      <c r="H793" s="120" t="s">
        <v>8</v>
      </c>
      <c r="I793" s="88" t="s">
        <v>776</v>
      </c>
      <c r="J793" s="85" t="s">
        <v>147</v>
      </c>
      <c r="K793" s="87">
        <v>18900</v>
      </c>
      <c r="L793" s="54"/>
      <c r="M793" s="87">
        <v>900</v>
      </c>
      <c r="N793" s="320"/>
      <c r="O793" s="260"/>
      <c r="V793" s="49"/>
    </row>
    <row r="794" spans="2:22" s="32" customFormat="1" ht="16.5" customHeight="1">
      <c r="B794" s="205">
        <v>792</v>
      </c>
      <c r="C794" s="205">
        <v>20</v>
      </c>
      <c r="D794" s="274">
        <v>6</v>
      </c>
      <c r="E794" s="275">
        <v>6</v>
      </c>
      <c r="F794" s="276">
        <v>1</v>
      </c>
      <c r="G794" s="143" t="s">
        <v>597</v>
      </c>
      <c r="H794" s="120" t="s">
        <v>8</v>
      </c>
      <c r="I794" s="88" t="s">
        <v>776</v>
      </c>
      <c r="J794" s="85" t="s">
        <v>147</v>
      </c>
      <c r="K794" s="87">
        <v>18900</v>
      </c>
      <c r="L794" s="54"/>
      <c r="M794" s="87">
        <v>900</v>
      </c>
      <c r="N794" s="320"/>
      <c r="O794" s="260"/>
      <c r="T794" s="65">
        <f>SUM(P784,P787,P791)</f>
        <v>1486800</v>
      </c>
      <c r="U794" s="65">
        <f>SUM(Q784,Q787,Q791)</f>
        <v>70800</v>
      </c>
      <c r="V794" s="65">
        <f>SUM(R784,R787,R791)</f>
        <v>1557600</v>
      </c>
    </row>
    <row r="795" spans="2:22" s="32" customFormat="1" ht="16.5" customHeight="1">
      <c r="B795" s="205">
        <v>793</v>
      </c>
      <c r="C795" s="205">
        <v>21</v>
      </c>
      <c r="D795" s="274">
        <v>6</v>
      </c>
      <c r="E795" s="275">
        <v>6</v>
      </c>
      <c r="F795" s="276">
        <v>14</v>
      </c>
      <c r="G795" s="143" t="s">
        <v>333</v>
      </c>
      <c r="H795" s="120" t="s">
        <v>8</v>
      </c>
      <c r="I795" s="88" t="s">
        <v>776</v>
      </c>
      <c r="J795" s="85" t="s">
        <v>147</v>
      </c>
      <c r="K795" s="87">
        <v>18900</v>
      </c>
      <c r="L795" s="54"/>
      <c r="M795" s="87">
        <v>900</v>
      </c>
      <c r="N795" s="320"/>
      <c r="O795" s="260"/>
      <c r="V795" s="49"/>
    </row>
    <row r="796" spans="2:22" s="32" customFormat="1" ht="16.5" customHeight="1">
      <c r="B796" s="205">
        <v>794</v>
      </c>
      <c r="C796" s="294">
        <v>22</v>
      </c>
      <c r="D796" s="277">
        <v>6</v>
      </c>
      <c r="E796" s="278">
        <v>7</v>
      </c>
      <c r="F796" s="279">
        <v>12</v>
      </c>
      <c r="G796" s="144" t="s">
        <v>533</v>
      </c>
      <c r="H796" s="150" t="s">
        <v>8</v>
      </c>
      <c r="I796" s="90" t="s">
        <v>776</v>
      </c>
      <c r="J796" s="94" t="s">
        <v>145</v>
      </c>
      <c r="K796" s="84">
        <v>25200</v>
      </c>
      <c r="L796" s="61"/>
      <c r="M796" s="84">
        <v>1200</v>
      </c>
      <c r="N796" s="321"/>
      <c r="O796" s="260"/>
      <c r="V796" s="49"/>
    </row>
    <row r="797" spans="2:22" s="32" customFormat="1" ht="16.5" customHeight="1">
      <c r="B797" s="205">
        <v>795</v>
      </c>
      <c r="C797" s="293">
        <v>1</v>
      </c>
      <c r="D797" s="271">
        <v>1</v>
      </c>
      <c r="E797" s="272">
        <v>1</v>
      </c>
      <c r="F797" s="273">
        <v>10</v>
      </c>
      <c r="G797" s="142" t="s">
        <v>250</v>
      </c>
      <c r="H797" s="119" t="s">
        <v>8</v>
      </c>
      <c r="I797" s="89" t="s">
        <v>850</v>
      </c>
      <c r="J797" s="126" t="s">
        <v>773</v>
      </c>
      <c r="K797" s="82">
        <v>25200</v>
      </c>
      <c r="L797" s="44"/>
      <c r="M797" s="44">
        <v>1200</v>
      </c>
      <c r="N797" s="319">
        <f>SUM(K797:L817)</f>
        <v>497700</v>
      </c>
      <c r="O797" s="260"/>
      <c r="V797" s="49"/>
    </row>
    <row r="798" spans="2:22" s="32" customFormat="1" ht="16.5" customHeight="1">
      <c r="B798" s="205">
        <v>796</v>
      </c>
      <c r="C798" s="205">
        <v>2</v>
      </c>
      <c r="D798" s="274">
        <v>1</v>
      </c>
      <c r="E798" s="275">
        <v>5</v>
      </c>
      <c r="F798" s="276">
        <v>5</v>
      </c>
      <c r="G798" s="51" t="s">
        <v>182</v>
      </c>
      <c r="H798" s="79" t="s">
        <v>8</v>
      </c>
      <c r="I798" s="35" t="s">
        <v>783</v>
      </c>
      <c r="J798" s="127" t="s">
        <v>773</v>
      </c>
      <c r="K798" s="53">
        <v>25200</v>
      </c>
      <c r="L798" s="47"/>
      <c r="M798" s="128">
        <v>1200</v>
      </c>
      <c r="N798" s="320"/>
      <c r="O798" s="260"/>
      <c r="P798" s="125">
        <f>SUM(K797:L817)</f>
        <v>497700</v>
      </c>
      <c r="V798" s="49"/>
    </row>
    <row r="799" spans="2:22" s="32" customFormat="1" ht="16.5" customHeight="1">
      <c r="B799" s="205">
        <v>797</v>
      </c>
      <c r="C799" s="205">
        <v>3</v>
      </c>
      <c r="D799" s="274">
        <v>1</v>
      </c>
      <c r="E799" s="275">
        <v>7</v>
      </c>
      <c r="F799" s="276">
        <v>5</v>
      </c>
      <c r="G799" s="51" t="s">
        <v>184</v>
      </c>
      <c r="H799" s="79" t="s">
        <v>8</v>
      </c>
      <c r="I799" s="35" t="s">
        <v>783</v>
      </c>
      <c r="J799" s="127" t="s">
        <v>773</v>
      </c>
      <c r="K799" s="53">
        <v>25200</v>
      </c>
      <c r="L799" s="47"/>
      <c r="M799" s="128">
        <v>1200</v>
      </c>
      <c r="N799" s="320"/>
      <c r="O799" s="260"/>
      <c r="P799" s="125">
        <f>SUM(M797:M817)</f>
        <v>23700</v>
      </c>
      <c r="V799" s="49"/>
    </row>
    <row r="800" spans="2:22" s="32" customFormat="1" ht="16.5" customHeight="1">
      <c r="B800" s="205">
        <v>798</v>
      </c>
      <c r="C800" s="205">
        <v>4</v>
      </c>
      <c r="D800" s="265">
        <v>1</v>
      </c>
      <c r="E800" s="266">
        <v>8</v>
      </c>
      <c r="F800" s="267">
        <v>10</v>
      </c>
      <c r="G800" s="51" t="s">
        <v>197</v>
      </c>
      <c r="H800" s="79" t="s">
        <v>8</v>
      </c>
      <c r="I800" s="35" t="s">
        <v>783</v>
      </c>
      <c r="J800" s="202" t="s">
        <v>775</v>
      </c>
      <c r="K800" s="87">
        <v>22050</v>
      </c>
      <c r="L800" s="97"/>
      <c r="M800" s="129">
        <v>1050</v>
      </c>
      <c r="N800" s="320"/>
      <c r="O800" s="260"/>
      <c r="P800" s="125">
        <f>SUM(P798:P799)</f>
        <v>521400</v>
      </c>
      <c r="V800" s="49"/>
    </row>
    <row r="801" spans="2:22" s="32" customFormat="1" ht="16.5" customHeight="1">
      <c r="B801" s="205">
        <v>799</v>
      </c>
      <c r="C801" s="205">
        <v>5</v>
      </c>
      <c r="D801" s="274">
        <v>1</v>
      </c>
      <c r="E801" s="275">
        <v>9</v>
      </c>
      <c r="F801" s="276">
        <v>11</v>
      </c>
      <c r="G801" s="51" t="s">
        <v>341</v>
      </c>
      <c r="H801" s="79" t="s">
        <v>8</v>
      </c>
      <c r="I801" s="35" t="s">
        <v>783</v>
      </c>
      <c r="J801" s="202" t="s">
        <v>775</v>
      </c>
      <c r="K801" s="87">
        <v>22050</v>
      </c>
      <c r="L801" s="97"/>
      <c r="M801" s="129">
        <v>1050</v>
      </c>
      <c r="N801" s="320"/>
      <c r="O801" s="260"/>
      <c r="V801" s="49"/>
    </row>
    <row r="802" spans="2:22" s="32" customFormat="1" ht="16.5" customHeight="1">
      <c r="B802" s="205">
        <v>800</v>
      </c>
      <c r="C802" s="205">
        <v>6</v>
      </c>
      <c r="D802" s="274">
        <v>1</v>
      </c>
      <c r="E802" s="275">
        <v>10</v>
      </c>
      <c r="F802" s="276">
        <v>11</v>
      </c>
      <c r="G802" s="51" t="s">
        <v>698</v>
      </c>
      <c r="H802" s="79" t="s">
        <v>8</v>
      </c>
      <c r="I802" s="35" t="s">
        <v>783</v>
      </c>
      <c r="J802" s="202" t="s">
        <v>774</v>
      </c>
      <c r="K802" s="87">
        <v>18900</v>
      </c>
      <c r="L802" s="97"/>
      <c r="M802" s="129">
        <v>900</v>
      </c>
      <c r="N802" s="320"/>
      <c r="O802" s="260"/>
      <c r="P802" s="32">
        <v>25200</v>
      </c>
      <c r="Q802" s="32">
        <v>1200</v>
      </c>
      <c r="R802" s="32">
        <v>26400</v>
      </c>
      <c r="V802" s="49"/>
    </row>
    <row r="803" spans="2:22" s="32" customFormat="1" ht="16.5" customHeight="1">
      <c r="B803" s="205">
        <v>801</v>
      </c>
      <c r="C803" s="205">
        <v>7</v>
      </c>
      <c r="D803" s="274">
        <v>2</v>
      </c>
      <c r="E803" s="275">
        <v>1</v>
      </c>
      <c r="F803" s="276">
        <v>2</v>
      </c>
      <c r="G803" s="51" t="s">
        <v>784</v>
      </c>
      <c r="H803" s="79" t="s">
        <v>8</v>
      </c>
      <c r="I803" s="35" t="s">
        <v>850</v>
      </c>
      <c r="J803" s="202" t="s">
        <v>773</v>
      </c>
      <c r="K803" s="87">
        <v>18900</v>
      </c>
      <c r="L803" s="97"/>
      <c r="M803" s="129">
        <v>900</v>
      </c>
      <c r="N803" s="320"/>
      <c r="O803" s="260"/>
      <c r="P803" s="32">
        <f>P802*20</f>
        <v>504000</v>
      </c>
      <c r="Q803" s="32">
        <f t="shared" ref="Q803:R803" si="144">Q802*20</f>
        <v>24000</v>
      </c>
      <c r="R803" s="32">
        <f t="shared" si="144"/>
        <v>528000</v>
      </c>
      <c r="V803" s="49"/>
    </row>
    <row r="804" spans="2:22" s="32" customFormat="1" ht="16.5" customHeight="1">
      <c r="B804" s="205">
        <v>802</v>
      </c>
      <c r="C804" s="205">
        <v>8</v>
      </c>
      <c r="D804" s="274">
        <v>2</v>
      </c>
      <c r="E804" s="275">
        <v>5</v>
      </c>
      <c r="F804" s="276">
        <v>21</v>
      </c>
      <c r="G804" s="51" t="s">
        <v>22</v>
      </c>
      <c r="H804" s="79" t="s">
        <v>8</v>
      </c>
      <c r="I804" s="35" t="s">
        <v>783</v>
      </c>
      <c r="J804" s="127" t="s">
        <v>773</v>
      </c>
      <c r="K804" s="53">
        <v>25200</v>
      </c>
      <c r="L804" s="47"/>
      <c r="M804" s="128">
        <v>1200</v>
      </c>
      <c r="N804" s="320"/>
      <c r="O804" s="260"/>
      <c r="P804" s="203">
        <v>22050</v>
      </c>
      <c r="Q804" s="203">
        <v>1050</v>
      </c>
      <c r="R804" s="203">
        <v>23100</v>
      </c>
      <c r="V804" s="49"/>
    </row>
    <row r="805" spans="2:22" s="32" customFormat="1" ht="16.5" customHeight="1">
      <c r="B805" s="205">
        <v>803</v>
      </c>
      <c r="C805" s="205">
        <v>9</v>
      </c>
      <c r="D805" s="274">
        <v>2</v>
      </c>
      <c r="E805" s="275">
        <v>7</v>
      </c>
      <c r="F805" s="276">
        <v>14</v>
      </c>
      <c r="G805" s="51" t="s">
        <v>672</v>
      </c>
      <c r="H805" s="79" t="s">
        <v>8</v>
      </c>
      <c r="I805" s="35" t="s">
        <v>783</v>
      </c>
      <c r="J805" s="127" t="s">
        <v>773</v>
      </c>
      <c r="K805" s="53">
        <v>25200</v>
      </c>
      <c r="L805" s="47"/>
      <c r="M805" s="47">
        <v>1200</v>
      </c>
      <c r="N805" s="320"/>
      <c r="O805" s="260"/>
      <c r="P805" s="32">
        <v>-28350</v>
      </c>
      <c r="Q805" s="32">
        <v>-1350</v>
      </c>
      <c r="R805" s="32">
        <v>-29700</v>
      </c>
      <c r="V805" s="49"/>
    </row>
    <row r="806" spans="2:22" s="32" customFormat="1" ht="16.5" customHeight="1">
      <c r="B806" s="205">
        <v>804</v>
      </c>
      <c r="C806" s="205">
        <v>10</v>
      </c>
      <c r="D806" s="274">
        <v>2</v>
      </c>
      <c r="E806" s="275">
        <v>9</v>
      </c>
      <c r="F806" s="276">
        <v>15</v>
      </c>
      <c r="G806" s="51" t="s">
        <v>522</v>
      </c>
      <c r="H806" s="79" t="s">
        <v>8</v>
      </c>
      <c r="I806" s="35" t="s">
        <v>783</v>
      </c>
      <c r="J806" s="127" t="s">
        <v>773</v>
      </c>
      <c r="K806" s="53">
        <v>25200</v>
      </c>
      <c r="L806" s="47"/>
      <c r="M806" s="47">
        <v>1200</v>
      </c>
      <c r="N806" s="320"/>
      <c r="O806" s="260"/>
      <c r="P806" s="32">
        <f>SUM(P803:P805)</f>
        <v>497700</v>
      </c>
      <c r="Q806" s="32">
        <f t="shared" ref="Q806:S806" si="145">SUM(Q803:Q805)</f>
        <v>23700</v>
      </c>
      <c r="R806" s="32">
        <f t="shared" si="145"/>
        <v>521400</v>
      </c>
      <c r="S806" s="32">
        <f t="shared" si="145"/>
        <v>0</v>
      </c>
      <c r="V806" s="49"/>
    </row>
    <row r="807" spans="2:22" s="32" customFormat="1" ht="16.5" customHeight="1">
      <c r="B807" s="205">
        <v>805</v>
      </c>
      <c r="C807" s="205">
        <v>11</v>
      </c>
      <c r="D807" s="274">
        <v>2</v>
      </c>
      <c r="E807" s="275">
        <v>10</v>
      </c>
      <c r="F807" s="276">
        <v>21</v>
      </c>
      <c r="G807" s="51" t="s">
        <v>48</v>
      </c>
      <c r="H807" s="79" t="s">
        <v>8</v>
      </c>
      <c r="I807" s="35" t="s">
        <v>783</v>
      </c>
      <c r="J807" s="127" t="s">
        <v>773</v>
      </c>
      <c r="K807" s="53">
        <v>25200</v>
      </c>
      <c r="L807" s="47"/>
      <c r="M807" s="47">
        <v>1200</v>
      </c>
      <c r="N807" s="320"/>
      <c r="O807" s="260"/>
      <c r="V807" s="49"/>
    </row>
    <row r="808" spans="2:22" s="32" customFormat="1" ht="16.5" customHeight="1">
      <c r="B808" s="205">
        <v>806</v>
      </c>
      <c r="C808" s="205">
        <v>12</v>
      </c>
      <c r="D808" s="274">
        <v>2</v>
      </c>
      <c r="E808" s="275">
        <v>10</v>
      </c>
      <c r="F808" s="276">
        <v>22</v>
      </c>
      <c r="G808" s="51" t="s">
        <v>507</v>
      </c>
      <c r="H808" s="79" t="s">
        <v>8</v>
      </c>
      <c r="I808" s="35" t="s">
        <v>783</v>
      </c>
      <c r="J808" s="127" t="s">
        <v>773</v>
      </c>
      <c r="K808" s="53">
        <v>25200</v>
      </c>
      <c r="L808" s="47"/>
      <c r="M808" s="47">
        <v>1200</v>
      </c>
      <c r="N808" s="320"/>
      <c r="O808" s="260"/>
      <c r="P808" s="32">
        <v>22050</v>
      </c>
      <c r="Q808" s="32">
        <v>1050</v>
      </c>
      <c r="R808" s="32">
        <v>23100</v>
      </c>
      <c r="V808" s="49"/>
    </row>
    <row r="809" spans="2:22" s="32" customFormat="1" ht="16.5" customHeight="1">
      <c r="B809" s="205">
        <v>807</v>
      </c>
      <c r="C809" s="205">
        <v>13</v>
      </c>
      <c r="D809" s="274">
        <v>2</v>
      </c>
      <c r="E809" s="275">
        <v>11</v>
      </c>
      <c r="F809" s="276">
        <v>16</v>
      </c>
      <c r="G809" s="51" t="s">
        <v>77</v>
      </c>
      <c r="H809" s="79" t="s">
        <v>8</v>
      </c>
      <c r="I809" s="35" t="s">
        <v>783</v>
      </c>
      <c r="J809" s="202" t="s">
        <v>773</v>
      </c>
      <c r="K809" s="87">
        <v>18900</v>
      </c>
      <c r="L809" s="97"/>
      <c r="M809" s="129">
        <v>900</v>
      </c>
      <c r="N809" s="320"/>
      <c r="O809" s="260"/>
      <c r="P809" s="32">
        <f>P808*21</f>
        <v>463050</v>
      </c>
      <c r="Q809" s="32">
        <f t="shared" ref="Q809" si="146">Q808*21</f>
        <v>22050</v>
      </c>
      <c r="R809" s="32">
        <f t="shared" ref="R809" si="147">R808*21</f>
        <v>485100</v>
      </c>
      <c r="V809" s="49"/>
    </row>
    <row r="810" spans="2:22" s="32" customFormat="1" ht="16.5" customHeight="1">
      <c r="B810" s="205">
        <v>808</v>
      </c>
      <c r="C810" s="205">
        <v>14</v>
      </c>
      <c r="D810" s="274">
        <v>3</v>
      </c>
      <c r="E810" s="275">
        <v>1</v>
      </c>
      <c r="F810" s="276">
        <v>24</v>
      </c>
      <c r="G810" s="51" t="s">
        <v>54</v>
      </c>
      <c r="H810" s="79" t="s">
        <v>8</v>
      </c>
      <c r="I810" s="35" t="s">
        <v>783</v>
      </c>
      <c r="J810" s="127" t="s">
        <v>773</v>
      </c>
      <c r="K810" s="53">
        <v>25200</v>
      </c>
      <c r="L810" s="47"/>
      <c r="M810" s="47">
        <v>1200</v>
      </c>
      <c r="N810" s="320"/>
      <c r="O810" s="260"/>
      <c r="S810" s="32">
        <f t="shared" ref="S810" si="148">SUM(S808:S809)</f>
        <v>0</v>
      </c>
      <c r="V810" s="49"/>
    </row>
    <row r="811" spans="2:22" s="32" customFormat="1" ht="16.5" customHeight="1">
      <c r="B811" s="205">
        <v>809</v>
      </c>
      <c r="C811" s="205">
        <v>15</v>
      </c>
      <c r="D811" s="274">
        <v>3</v>
      </c>
      <c r="E811" s="275">
        <v>2</v>
      </c>
      <c r="F811" s="276">
        <v>10</v>
      </c>
      <c r="G811" s="51" t="s">
        <v>474</v>
      </c>
      <c r="H811" s="79" t="s">
        <v>8</v>
      </c>
      <c r="I811" s="35" t="s">
        <v>783</v>
      </c>
      <c r="J811" s="127" t="s">
        <v>773</v>
      </c>
      <c r="K811" s="53">
        <v>25200</v>
      </c>
      <c r="L811" s="47"/>
      <c r="M811" s="47">
        <v>1200</v>
      </c>
      <c r="N811" s="320"/>
      <c r="O811" s="260"/>
      <c r="P811" s="32">
        <v>25200</v>
      </c>
      <c r="Q811" s="32">
        <v>1200</v>
      </c>
      <c r="R811" s="32">
        <v>26400</v>
      </c>
      <c r="V811" s="49"/>
    </row>
    <row r="812" spans="2:22" s="32" customFormat="1" ht="16.5" customHeight="1">
      <c r="B812" s="205">
        <v>810</v>
      </c>
      <c r="C812" s="205">
        <v>16</v>
      </c>
      <c r="D812" s="274">
        <v>3</v>
      </c>
      <c r="E812" s="275">
        <v>2</v>
      </c>
      <c r="F812" s="276">
        <v>14</v>
      </c>
      <c r="G812" s="51" t="s">
        <v>729</v>
      </c>
      <c r="H812" s="79" t="s">
        <v>8</v>
      </c>
      <c r="I812" s="35" t="s">
        <v>783</v>
      </c>
      <c r="J812" s="127" t="s">
        <v>773</v>
      </c>
      <c r="K812" s="53">
        <v>25200</v>
      </c>
      <c r="L812" s="47"/>
      <c r="M812" s="47">
        <v>1200</v>
      </c>
      <c r="N812" s="320"/>
      <c r="O812" s="260"/>
      <c r="P812" s="32">
        <f>P811*21</f>
        <v>529200</v>
      </c>
      <c r="Q812" s="32">
        <f t="shared" ref="Q812" si="149">Q811*21</f>
        <v>25200</v>
      </c>
      <c r="R812" s="32">
        <f t="shared" ref="R812" si="150">R811*21</f>
        <v>554400</v>
      </c>
      <c r="V812" s="49"/>
    </row>
    <row r="813" spans="2:22" s="32" customFormat="1" ht="16.5" customHeight="1">
      <c r="B813" s="205">
        <v>811</v>
      </c>
      <c r="C813" s="205">
        <v>17</v>
      </c>
      <c r="D813" s="274">
        <v>3</v>
      </c>
      <c r="E813" s="275">
        <v>2</v>
      </c>
      <c r="F813" s="276">
        <v>22</v>
      </c>
      <c r="G813" s="51" t="s">
        <v>354</v>
      </c>
      <c r="H813" s="79" t="s">
        <v>8</v>
      </c>
      <c r="I813" s="35" t="s">
        <v>783</v>
      </c>
      <c r="J813" s="127" t="s">
        <v>773</v>
      </c>
      <c r="K813" s="53">
        <v>25200</v>
      </c>
      <c r="L813" s="47"/>
      <c r="M813" s="47">
        <v>1200</v>
      </c>
      <c r="N813" s="320"/>
      <c r="O813" s="260"/>
      <c r="V813" s="49"/>
    </row>
    <row r="814" spans="2:22" s="32" customFormat="1" ht="16.5" customHeight="1">
      <c r="B814" s="205">
        <v>812</v>
      </c>
      <c r="C814" s="205">
        <v>18</v>
      </c>
      <c r="D814" s="274">
        <v>3</v>
      </c>
      <c r="E814" s="275">
        <v>3</v>
      </c>
      <c r="F814" s="276">
        <v>13</v>
      </c>
      <c r="G814" s="51" t="s">
        <v>198</v>
      </c>
      <c r="H814" s="79" t="s">
        <v>8</v>
      </c>
      <c r="I814" s="35" t="s">
        <v>783</v>
      </c>
      <c r="J814" s="127" t="s">
        <v>773</v>
      </c>
      <c r="K814" s="53">
        <v>25200</v>
      </c>
      <c r="L814" s="47"/>
      <c r="M814" s="47">
        <v>1200</v>
      </c>
      <c r="N814" s="320"/>
      <c r="O814" s="260"/>
      <c r="T814" s="65">
        <f>SUM(P806,P809,P812)</f>
        <v>1489950</v>
      </c>
      <c r="U814" s="65">
        <f>SUM(Q806,Q809,Q812)</f>
        <v>70950</v>
      </c>
      <c r="V814" s="65">
        <f>SUM(R806,R809,R812)</f>
        <v>1560900</v>
      </c>
    </row>
    <row r="815" spans="2:22" s="32" customFormat="1" ht="16.5" customHeight="1">
      <c r="B815" s="205">
        <v>813</v>
      </c>
      <c r="C815" s="205">
        <v>19</v>
      </c>
      <c r="D815" s="274">
        <v>3</v>
      </c>
      <c r="E815" s="275">
        <v>4</v>
      </c>
      <c r="F815" s="276">
        <v>20</v>
      </c>
      <c r="G815" s="51" t="s">
        <v>356</v>
      </c>
      <c r="H815" s="79" t="s">
        <v>8</v>
      </c>
      <c r="I815" s="35" t="s">
        <v>783</v>
      </c>
      <c r="J815" s="127" t="s">
        <v>773</v>
      </c>
      <c r="K815" s="53">
        <v>25200</v>
      </c>
      <c r="L815" s="47"/>
      <c r="M815" s="47">
        <v>1200</v>
      </c>
      <c r="N815" s="320"/>
      <c r="O815" s="260"/>
      <c r="V815" s="49"/>
    </row>
    <row r="816" spans="2:22" s="32" customFormat="1" ht="16.5" customHeight="1">
      <c r="B816" s="205">
        <v>814</v>
      </c>
      <c r="C816" s="205">
        <v>20</v>
      </c>
      <c r="D816" s="274">
        <v>3</v>
      </c>
      <c r="E816" s="275">
        <v>5</v>
      </c>
      <c r="F816" s="276">
        <v>14</v>
      </c>
      <c r="G816" s="51" t="s">
        <v>31</v>
      </c>
      <c r="H816" s="79" t="s">
        <v>8</v>
      </c>
      <c r="I816" s="35" t="s">
        <v>783</v>
      </c>
      <c r="J816" s="127" t="s">
        <v>773</v>
      </c>
      <c r="K816" s="53">
        <v>25200</v>
      </c>
      <c r="L816" s="47"/>
      <c r="M816" s="47">
        <v>1200</v>
      </c>
      <c r="N816" s="320"/>
      <c r="O816" s="260"/>
      <c r="V816" s="49"/>
    </row>
    <row r="817" spans="2:22" s="32" customFormat="1" ht="16.5" customHeight="1">
      <c r="B817" s="205">
        <v>815</v>
      </c>
      <c r="C817" s="294">
        <v>21</v>
      </c>
      <c r="D817" s="277">
        <v>3</v>
      </c>
      <c r="E817" s="278">
        <v>6</v>
      </c>
      <c r="F817" s="279">
        <v>8</v>
      </c>
      <c r="G817" s="94" t="s">
        <v>545</v>
      </c>
      <c r="H817" s="83" t="s">
        <v>8</v>
      </c>
      <c r="I817" s="91" t="s">
        <v>783</v>
      </c>
      <c r="J817" s="217" t="s">
        <v>773</v>
      </c>
      <c r="K817" s="122">
        <v>18900</v>
      </c>
      <c r="L817" s="191"/>
      <c r="M817" s="138">
        <v>900</v>
      </c>
      <c r="N817" s="321"/>
      <c r="O817" s="260"/>
      <c r="V817" s="49"/>
    </row>
    <row r="818" spans="2:22" s="32" customFormat="1" ht="16.5" customHeight="1">
      <c r="B818" s="205">
        <v>816</v>
      </c>
      <c r="C818" s="205">
        <v>1</v>
      </c>
      <c r="D818" s="274">
        <v>3</v>
      </c>
      <c r="E818" s="275">
        <v>1</v>
      </c>
      <c r="F818" s="276">
        <v>12</v>
      </c>
      <c r="G818" s="143" t="s">
        <v>669</v>
      </c>
      <c r="H818" s="120" t="s">
        <v>8</v>
      </c>
      <c r="I818" s="88" t="s">
        <v>785</v>
      </c>
      <c r="J818" s="42" t="s">
        <v>773</v>
      </c>
      <c r="K818" s="128">
        <v>25200</v>
      </c>
      <c r="L818" s="82"/>
      <c r="M818" s="47">
        <v>1200</v>
      </c>
      <c r="N818" s="319">
        <f>SUM(K818:L839)</f>
        <v>538650</v>
      </c>
      <c r="O818" s="260"/>
      <c r="V818" s="49"/>
    </row>
    <row r="819" spans="2:22" s="32" customFormat="1" ht="16.5" customHeight="1">
      <c r="B819" s="205">
        <v>817</v>
      </c>
      <c r="C819" s="205">
        <v>2</v>
      </c>
      <c r="D819" s="274">
        <v>3</v>
      </c>
      <c r="E819" s="275">
        <v>2</v>
      </c>
      <c r="F819" s="276">
        <v>10</v>
      </c>
      <c r="G819" s="143" t="s">
        <v>474</v>
      </c>
      <c r="H819" s="120" t="s">
        <v>8</v>
      </c>
      <c r="I819" s="88" t="s">
        <v>785</v>
      </c>
      <c r="J819" s="51" t="s">
        <v>773</v>
      </c>
      <c r="K819" s="128">
        <v>25200</v>
      </c>
      <c r="L819" s="53"/>
      <c r="M819" s="47">
        <v>1200</v>
      </c>
      <c r="N819" s="320"/>
      <c r="O819" s="260"/>
      <c r="V819" s="49"/>
    </row>
    <row r="820" spans="2:22" s="32" customFormat="1" ht="16.5" customHeight="1">
      <c r="B820" s="205">
        <v>818</v>
      </c>
      <c r="C820" s="205">
        <v>3</v>
      </c>
      <c r="D820" s="274">
        <v>3</v>
      </c>
      <c r="E820" s="275">
        <v>4</v>
      </c>
      <c r="F820" s="276">
        <v>1</v>
      </c>
      <c r="G820" s="143" t="s">
        <v>35</v>
      </c>
      <c r="H820" s="120" t="s">
        <v>8</v>
      </c>
      <c r="I820" s="88" t="s">
        <v>785</v>
      </c>
      <c r="J820" s="51" t="s">
        <v>773</v>
      </c>
      <c r="K820" s="128">
        <v>25200</v>
      </c>
      <c r="L820" s="53"/>
      <c r="M820" s="47">
        <v>1200</v>
      </c>
      <c r="N820" s="320"/>
      <c r="O820" s="260"/>
      <c r="P820" s="125">
        <f>SUM(K818:L839)</f>
        <v>538650</v>
      </c>
      <c r="V820" s="49"/>
    </row>
    <row r="821" spans="2:22" s="32" customFormat="1" ht="16.5" customHeight="1">
      <c r="B821" s="205">
        <v>819</v>
      </c>
      <c r="C821" s="205">
        <v>4</v>
      </c>
      <c r="D821" s="274">
        <v>3</v>
      </c>
      <c r="E821" s="275">
        <v>5</v>
      </c>
      <c r="F821" s="276">
        <v>24</v>
      </c>
      <c r="G821" s="143" t="s">
        <v>786</v>
      </c>
      <c r="H821" s="120" t="s">
        <v>8</v>
      </c>
      <c r="I821" s="88" t="s">
        <v>785</v>
      </c>
      <c r="J821" s="51" t="s">
        <v>773</v>
      </c>
      <c r="K821" s="128">
        <v>25200</v>
      </c>
      <c r="L821" s="53"/>
      <c r="M821" s="47">
        <v>1200</v>
      </c>
      <c r="N821" s="320"/>
      <c r="O821" s="260"/>
      <c r="P821" s="125">
        <f>SUM(M818:M839)</f>
        <v>25650</v>
      </c>
      <c r="V821" s="49"/>
    </row>
    <row r="822" spans="2:22" s="32" customFormat="1" ht="16.5" customHeight="1">
      <c r="B822" s="205">
        <v>820</v>
      </c>
      <c r="C822" s="205">
        <v>5</v>
      </c>
      <c r="D822" s="274">
        <v>3</v>
      </c>
      <c r="E822" s="275">
        <v>7</v>
      </c>
      <c r="F822" s="276">
        <v>25</v>
      </c>
      <c r="G822" s="143" t="s">
        <v>787</v>
      </c>
      <c r="H822" s="120" t="s">
        <v>8</v>
      </c>
      <c r="I822" s="88" t="s">
        <v>785</v>
      </c>
      <c r="J822" s="51" t="s">
        <v>773</v>
      </c>
      <c r="K822" s="128">
        <v>25200</v>
      </c>
      <c r="L822" s="53"/>
      <c r="M822" s="47">
        <v>1200</v>
      </c>
      <c r="N822" s="320"/>
      <c r="O822" s="260"/>
      <c r="P822" s="125">
        <f>SUM(P820:P821)</f>
        <v>564300</v>
      </c>
      <c r="V822" s="49"/>
    </row>
    <row r="823" spans="2:22" s="32" customFormat="1" ht="16.5" customHeight="1">
      <c r="B823" s="205">
        <v>821</v>
      </c>
      <c r="C823" s="205">
        <v>6</v>
      </c>
      <c r="D823" s="274">
        <v>3</v>
      </c>
      <c r="E823" s="275">
        <v>9</v>
      </c>
      <c r="F823" s="276">
        <v>6</v>
      </c>
      <c r="G823" s="143" t="s">
        <v>788</v>
      </c>
      <c r="H823" s="120" t="s">
        <v>8</v>
      </c>
      <c r="I823" s="88" t="s">
        <v>785</v>
      </c>
      <c r="J823" s="51" t="s">
        <v>773</v>
      </c>
      <c r="K823" s="128">
        <v>25200</v>
      </c>
      <c r="L823" s="53"/>
      <c r="M823" s="47">
        <v>1200</v>
      </c>
      <c r="N823" s="320"/>
      <c r="O823" s="260"/>
      <c r="V823" s="49"/>
    </row>
    <row r="824" spans="2:22" s="32" customFormat="1" ht="16.5" customHeight="1">
      <c r="B824" s="205">
        <v>822</v>
      </c>
      <c r="C824" s="205">
        <v>7</v>
      </c>
      <c r="D824" s="274">
        <v>4</v>
      </c>
      <c r="E824" s="275">
        <v>2</v>
      </c>
      <c r="F824" s="276">
        <v>19</v>
      </c>
      <c r="G824" s="143" t="s">
        <v>413</v>
      </c>
      <c r="H824" s="120" t="s">
        <v>8</v>
      </c>
      <c r="I824" s="88" t="s">
        <v>785</v>
      </c>
      <c r="J824" s="51" t="s">
        <v>773</v>
      </c>
      <c r="K824" s="128">
        <v>25200</v>
      </c>
      <c r="L824" s="53"/>
      <c r="M824" s="47">
        <v>1200</v>
      </c>
      <c r="N824" s="320"/>
      <c r="O824" s="260"/>
      <c r="V824" s="49"/>
    </row>
    <row r="825" spans="2:22" s="32" customFormat="1" ht="16.5" customHeight="1">
      <c r="B825" s="205">
        <v>823</v>
      </c>
      <c r="C825" s="205">
        <v>8</v>
      </c>
      <c r="D825" s="274">
        <v>4</v>
      </c>
      <c r="E825" s="275">
        <v>3</v>
      </c>
      <c r="F825" s="276">
        <v>24</v>
      </c>
      <c r="G825" s="143" t="s">
        <v>363</v>
      </c>
      <c r="H825" s="120" t="s">
        <v>8</v>
      </c>
      <c r="I825" s="88" t="s">
        <v>785</v>
      </c>
      <c r="J825" s="51" t="s">
        <v>773</v>
      </c>
      <c r="K825" s="128">
        <v>25200</v>
      </c>
      <c r="L825" s="53"/>
      <c r="M825" s="47">
        <v>1200</v>
      </c>
      <c r="N825" s="320"/>
      <c r="O825" s="260"/>
      <c r="P825" s="32">
        <v>25200</v>
      </c>
      <c r="Q825" s="32">
        <v>1200</v>
      </c>
      <c r="R825" s="32">
        <v>26400</v>
      </c>
      <c r="V825" s="49"/>
    </row>
    <row r="826" spans="2:22" s="32" customFormat="1" ht="16.5" customHeight="1">
      <c r="B826" s="205">
        <v>824</v>
      </c>
      <c r="C826" s="205">
        <v>9</v>
      </c>
      <c r="D826" s="274">
        <v>4</v>
      </c>
      <c r="E826" s="275">
        <v>8</v>
      </c>
      <c r="F826" s="276">
        <v>5</v>
      </c>
      <c r="G826" s="143" t="s">
        <v>100</v>
      </c>
      <c r="H826" s="120" t="s">
        <v>8</v>
      </c>
      <c r="I826" s="88" t="s">
        <v>785</v>
      </c>
      <c r="J826" s="51" t="s">
        <v>773</v>
      </c>
      <c r="K826" s="128">
        <v>25200</v>
      </c>
      <c r="L826" s="53"/>
      <c r="M826" s="47">
        <v>1200</v>
      </c>
      <c r="N826" s="320"/>
      <c r="O826" s="260"/>
      <c r="P826" s="32">
        <f>P825*22</f>
        <v>554400</v>
      </c>
      <c r="Q826" s="32">
        <f t="shared" ref="Q826:R826" si="151">Q825*22</f>
        <v>26400</v>
      </c>
      <c r="R826" s="32">
        <f t="shared" si="151"/>
        <v>580800</v>
      </c>
      <c r="V826" s="49"/>
    </row>
    <row r="827" spans="2:22" s="32" customFormat="1" ht="16.5" customHeight="1">
      <c r="B827" s="205">
        <v>825</v>
      </c>
      <c r="C827" s="205">
        <v>10</v>
      </c>
      <c r="D827" s="274">
        <v>4</v>
      </c>
      <c r="E827" s="275">
        <v>8</v>
      </c>
      <c r="F827" s="276">
        <v>23</v>
      </c>
      <c r="G827" s="143" t="s">
        <v>789</v>
      </c>
      <c r="H827" s="120" t="s">
        <v>8</v>
      </c>
      <c r="I827" s="88" t="s">
        <v>872</v>
      </c>
      <c r="J827" s="51" t="s">
        <v>773</v>
      </c>
      <c r="K827" s="128">
        <v>25200</v>
      </c>
      <c r="L827" s="53"/>
      <c r="M827" s="47">
        <v>1200</v>
      </c>
      <c r="N827" s="320"/>
      <c r="O827" s="260"/>
      <c r="P827" s="32">
        <v>-15750</v>
      </c>
      <c r="Q827" s="32">
        <v>-750</v>
      </c>
      <c r="R827" s="32">
        <v>-16500</v>
      </c>
      <c r="V827" s="49"/>
    </row>
    <row r="828" spans="2:22" s="32" customFormat="1" ht="16.5" customHeight="1">
      <c r="B828" s="205">
        <v>826</v>
      </c>
      <c r="C828" s="205">
        <v>11</v>
      </c>
      <c r="D828" s="274">
        <v>5</v>
      </c>
      <c r="E828" s="275">
        <v>1</v>
      </c>
      <c r="F828" s="276">
        <v>22</v>
      </c>
      <c r="G828" s="143" t="s">
        <v>458</v>
      </c>
      <c r="H828" s="120" t="s">
        <v>8</v>
      </c>
      <c r="I828" s="88" t="s">
        <v>785</v>
      </c>
      <c r="J828" s="51" t="s">
        <v>773</v>
      </c>
      <c r="K828" s="128">
        <v>25200</v>
      </c>
      <c r="L828" s="53"/>
      <c r="M828" s="47">
        <v>1200</v>
      </c>
      <c r="N828" s="320"/>
      <c r="O828" s="260"/>
      <c r="P828" s="32">
        <f>SUM(P826:P827)</f>
        <v>538650</v>
      </c>
      <c r="Q828" s="32">
        <f t="shared" ref="Q828:R828" si="152">SUM(Q826:Q827)</f>
        <v>25650</v>
      </c>
      <c r="R828" s="32">
        <f t="shared" si="152"/>
        <v>564300</v>
      </c>
      <c r="V828" s="49"/>
    </row>
    <row r="829" spans="2:22" s="32" customFormat="1" ht="16.5" customHeight="1">
      <c r="B829" s="205">
        <v>827</v>
      </c>
      <c r="C829" s="205">
        <v>12</v>
      </c>
      <c r="D829" s="274">
        <v>5</v>
      </c>
      <c r="E829" s="275">
        <v>1</v>
      </c>
      <c r="F829" s="276">
        <v>25</v>
      </c>
      <c r="G829" s="143" t="s">
        <v>778</v>
      </c>
      <c r="H829" s="120" t="s">
        <v>8</v>
      </c>
      <c r="I829" s="88" t="s">
        <v>785</v>
      </c>
      <c r="J829" s="51" t="s">
        <v>773</v>
      </c>
      <c r="K829" s="128">
        <v>25200</v>
      </c>
      <c r="L829" s="53"/>
      <c r="M829" s="47">
        <v>1200</v>
      </c>
      <c r="N829" s="320"/>
      <c r="O829" s="260"/>
      <c r="V829" s="49"/>
    </row>
    <row r="830" spans="2:22" s="32" customFormat="1" ht="16.5" customHeight="1">
      <c r="B830" s="205">
        <v>828</v>
      </c>
      <c r="C830" s="205">
        <v>13</v>
      </c>
      <c r="D830" s="274">
        <v>5</v>
      </c>
      <c r="E830" s="275">
        <v>3</v>
      </c>
      <c r="F830" s="276">
        <v>2</v>
      </c>
      <c r="G830" s="143" t="s">
        <v>417</v>
      </c>
      <c r="H830" s="120" t="s">
        <v>8</v>
      </c>
      <c r="I830" s="88" t="s">
        <v>785</v>
      </c>
      <c r="J830" s="51" t="s">
        <v>773</v>
      </c>
      <c r="K830" s="128">
        <v>25200</v>
      </c>
      <c r="L830" s="53"/>
      <c r="M830" s="47">
        <v>1200</v>
      </c>
      <c r="N830" s="320"/>
      <c r="O830" s="260"/>
      <c r="P830" s="32">
        <v>22050</v>
      </c>
      <c r="Q830" s="32">
        <v>1050</v>
      </c>
      <c r="R830" s="32">
        <v>23100</v>
      </c>
      <c r="V830" s="49"/>
    </row>
    <row r="831" spans="2:22" s="32" customFormat="1" ht="16.5" customHeight="1">
      <c r="B831" s="205">
        <v>829</v>
      </c>
      <c r="C831" s="205">
        <v>14</v>
      </c>
      <c r="D831" s="274">
        <v>5</v>
      </c>
      <c r="E831" s="275">
        <v>3</v>
      </c>
      <c r="F831" s="276">
        <v>22</v>
      </c>
      <c r="G831" s="143" t="s">
        <v>790</v>
      </c>
      <c r="H831" s="120" t="s">
        <v>8</v>
      </c>
      <c r="I831" s="88" t="s">
        <v>785</v>
      </c>
      <c r="J831" s="51" t="s">
        <v>773</v>
      </c>
      <c r="K831" s="128">
        <v>25200</v>
      </c>
      <c r="L831" s="53"/>
      <c r="M831" s="47">
        <v>1200</v>
      </c>
      <c r="N831" s="320"/>
      <c r="O831" s="260"/>
      <c r="P831" s="32">
        <f>P830*22</f>
        <v>485100</v>
      </c>
      <c r="Q831" s="32">
        <f t="shared" ref="Q831" si="153">Q830*22</f>
        <v>23100</v>
      </c>
      <c r="R831" s="32">
        <f t="shared" ref="R831" si="154">R830*22</f>
        <v>508200</v>
      </c>
      <c r="V831" s="49"/>
    </row>
    <row r="832" spans="2:22" s="32" customFormat="1" ht="16.5" customHeight="1">
      <c r="B832" s="205">
        <v>830</v>
      </c>
      <c r="C832" s="205">
        <v>15</v>
      </c>
      <c r="D832" s="274">
        <v>5</v>
      </c>
      <c r="E832" s="275">
        <v>4</v>
      </c>
      <c r="F832" s="276">
        <v>23</v>
      </c>
      <c r="G832" s="143" t="s">
        <v>97</v>
      </c>
      <c r="H832" s="120" t="s">
        <v>8</v>
      </c>
      <c r="I832" s="88" t="s">
        <v>785</v>
      </c>
      <c r="J832" s="51" t="s">
        <v>773</v>
      </c>
      <c r="K832" s="128">
        <v>25200</v>
      </c>
      <c r="L832" s="53"/>
      <c r="M832" s="47">
        <v>1200</v>
      </c>
      <c r="N832" s="320"/>
      <c r="O832" s="260"/>
      <c r="V832" s="49"/>
    </row>
    <row r="833" spans="2:22" s="32" customFormat="1" ht="16.5" customHeight="1">
      <c r="B833" s="205">
        <v>831</v>
      </c>
      <c r="C833" s="205">
        <v>16</v>
      </c>
      <c r="D833" s="274">
        <v>5</v>
      </c>
      <c r="E833" s="275">
        <v>5</v>
      </c>
      <c r="F833" s="276">
        <v>10</v>
      </c>
      <c r="G833" s="143" t="s">
        <v>409</v>
      </c>
      <c r="H833" s="120" t="s">
        <v>8</v>
      </c>
      <c r="I833" s="88" t="s">
        <v>785</v>
      </c>
      <c r="J833" s="85" t="s">
        <v>774</v>
      </c>
      <c r="K833" s="129">
        <v>18900</v>
      </c>
      <c r="L833" s="87"/>
      <c r="M833" s="129">
        <v>900</v>
      </c>
      <c r="N833" s="320"/>
      <c r="O833" s="260"/>
      <c r="P833" s="32">
        <v>22050</v>
      </c>
      <c r="Q833" s="32">
        <v>1050</v>
      </c>
      <c r="R833" s="32">
        <v>23100</v>
      </c>
      <c r="V833" s="49"/>
    </row>
    <row r="834" spans="2:22" s="32" customFormat="1" ht="16.5" customHeight="1">
      <c r="B834" s="205">
        <v>832</v>
      </c>
      <c r="C834" s="205">
        <v>17</v>
      </c>
      <c r="D834" s="274">
        <v>5</v>
      </c>
      <c r="E834" s="275">
        <v>5</v>
      </c>
      <c r="F834" s="276">
        <v>14</v>
      </c>
      <c r="G834" s="143" t="s">
        <v>316</v>
      </c>
      <c r="H834" s="120" t="s">
        <v>8</v>
      </c>
      <c r="I834" s="88" t="s">
        <v>785</v>
      </c>
      <c r="J834" s="51" t="s">
        <v>773</v>
      </c>
      <c r="K834" s="128">
        <v>25200</v>
      </c>
      <c r="L834" s="53"/>
      <c r="M834" s="47">
        <v>1200</v>
      </c>
      <c r="N834" s="320"/>
      <c r="O834" s="260"/>
      <c r="P834" s="32">
        <f>P833*22</f>
        <v>485100</v>
      </c>
      <c r="Q834" s="32">
        <f t="shared" ref="Q834" si="155">Q833*22</f>
        <v>23100</v>
      </c>
      <c r="R834" s="32">
        <f t="shared" ref="R834" si="156">R833*22</f>
        <v>508200</v>
      </c>
      <c r="V834" s="49"/>
    </row>
    <row r="835" spans="2:22" s="32" customFormat="1" ht="16.5" customHeight="1">
      <c r="B835" s="205">
        <v>833</v>
      </c>
      <c r="C835" s="205">
        <v>18</v>
      </c>
      <c r="D835" s="274">
        <v>5</v>
      </c>
      <c r="E835" s="275">
        <v>6</v>
      </c>
      <c r="F835" s="276">
        <v>7</v>
      </c>
      <c r="G835" s="143" t="s">
        <v>418</v>
      </c>
      <c r="H835" s="120" t="s">
        <v>8</v>
      </c>
      <c r="I835" s="88" t="s">
        <v>785</v>
      </c>
      <c r="J835" s="51" t="s">
        <v>773</v>
      </c>
      <c r="K835" s="128">
        <v>25200</v>
      </c>
      <c r="L835" s="53"/>
      <c r="M835" s="47">
        <v>1200</v>
      </c>
      <c r="N835" s="320"/>
      <c r="O835" s="260"/>
      <c r="V835" s="49"/>
    </row>
    <row r="836" spans="2:22" s="32" customFormat="1" ht="16.5" customHeight="1">
      <c r="B836" s="205">
        <v>834</v>
      </c>
      <c r="C836" s="205">
        <v>19</v>
      </c>
      <c r="D836" s="274">
        <v>5</v>
      </c>
      <c r="E836" s="275">
        <v>7</v>
      </c>
      <c r="F836" s="276">
        <v>21</v>
      </c>
      <c r="G836" s="143" t="s">
        <v>320</v>
      </c>
      <c r="H836" s="120" t="s">
        <v>8</v>
      </c>
      <c r="I836" s="88" t="s">
        <v>785</v>
      </c>
      <c r="J836" s="85" t="s">
        <v>775</v>
      </c>
      <c r="K836" s="129">
        <v>22050</v>
      </c>
      <c r="L836" s="87"/>
      <c r="M836" s="129">
        <v>1050</v>
      </c>
      <c r="N836" s="320"/>
      <c r="O836" s="260"/>
      <c r="V836" s="49"/>
    </row>
    <row r="837" spans="2:22" s="32" customFormat="1" ht="16.5" customHeight="1">
      <c r="B837" s="205">
        <v>835</v>
      </c>
      <c r="C837" s="205">
        <v>20</v>
      </c>
      <c r="D837" s="274">
        <v>6</v>
      </c>
      <c r="E837" s="275">
        <v>1</v>
      </c>
      <c r="F837" s="276">
        <v>9</v>
      </c>
      <c r="G837" s="143" t="s">
        <v>724</v>
      </c>
      <c r="H837" s="120" t="s">
        <v>8</v>
      </c>
      <c r="I837" s="88" t="s">
        <v>785</v>
      </c>
      <c r="J837" s="51" t="s">
        <v>773</v>
      </c>
      <c r="K837" s="128">
        <v>25200</v>
      </c>
      <c r="L837" s="53"/>
      <c r="M837" s="47">
        <v>1200</v>
      </c>
      <c r="N837" s="320"/>
      <c r="O837" s="260"/>
      <c r="T837" s="65">
        <f>SUM(P828,P831,P834)</f>
        <v>1508850</v>
      </c>
      <c r="U837" s="65">
        <f>SUM(Q828,Q831,Q834)</f>
        <v>71850</v>
      </c>
      <c r="V837" s="65">
        <f>SUM(R828,R831,R834)</f>
        <v>1580700</v>
      </c>
    </row>
    <row r="838" spans="2:22" s="32" customFormat="1" ht="16.5" customHeight="1">
      <c r="B838" s="205">
        <v>836</v>
      </c>
      <c r="C838" s="205">
        <v>21</v>
      </c>
      <c r="D838" s="274">
        <v>6</v>
      </c>
      <c r="E838" s="275">
        <v>6</v>
      </c>
      <c r="F838" s="276">
        <v>11</v>
      </c>
      <c r="G838" s="143" t="s">
        <v>791</v>
      </c>
      <c r="H838" s="120" t="s">
        <v>8</v>
      </c>
      <c r="I838" s="88" t="s">
        <v>785</v>
      </c>
      <c r="J838" s="85" t="s">
        <v>774</v>
      </c>
      <c r="K838" s="129">
        <v>18900</v>
      </c>
      <c r="L838" s="87"/>
      <c r="M838" s="129">
        <v>900</v>
      </c>
      <c r="N838" s="320"/>
      <c r="O838" s="260"/>
      <c r="V838" s="49"/>
    </row>
    <row r="839" spans="2:22" s="32" customFormat="1" ht="16.5" customHeight="1">
      <c r="B839" s="205">
        <v>837</v>
      </c>
      <c r="C839" s="205">
        <v>22</v>
      </c>
      <c r="D839" s="274">
        <v>6</v>
      </c>
      <c r="E839" s="275">
        <v>7</v>
      </c>
      <c r="F839" s="276">
        <v>3</v>
      </c>
      <c r="G839" s="143" t="s">
        <v>208</v>
      </c>
      <c r="H839" s="120" t="s">
        <v>8</v>
      </c>
      <c r="I839" s="88" t="s">
        <v>785</v>
      </c>
      <c r="J839" s="94" t="s">
        <v>773</v>
      </c>
      <c r="K839" s="128">
        <v>25200</v>
      </c>
      <c r="L839" s="84"/>
      <c r="M839" s="47">
        <v>1200</v>
      </c>
      <c r="N839" s="321"/>
      <c r="O839" s="260"/>
      <c r="V839" s="49"/>
    </row>
    <row r="840" spans="2:22" s="32" customFormat="1" ht="16.5" customHeight="1">
      <c r="B840" s="205">
        <v>838</v>
      </c>
      <c r="C840" s="293">
        <v>1</v>
      </c>
      <c r="D840" s="271">
        <v>1</v>
      </c>
      <c r="E840" s="272">
        <v>2</v>
      </c>
      <c r="F840" s="273">
        <v>5</v>
      </c>
      <c r="G840" s="142" t="s">
        <v>692</v>
      </c>
      <c r="H840" s="119" t="s">
        <v>8</v>
      </c>
      <c r="I840" s="89" t="s">
        <v>794</v>
      </c>
      <c r="J840" s="42" t="s">
        <v>145</v>
      </c>
      <c r="K840" s="82">
        <v>25200</v>
      </c>
      <c r="L840" s="41"/>
      <c r="M840" s="82">
        <v>1200</v>
      </c>
      <c r="N840" s="319">
        <f>SUM(K840:L861)</f>
        <v>554400</v>
      </c>
      <c r="O840" s="260"/>
      <c r="V840" s="49"/>
    </row>
    <row r="841" spans="2:22" s="32" customFormat="1" ht="16.5" customHeight="1">
      <c r="B841" s="205">
        <v>839</v>
      </c>
      <c r="C841" s="205">
        <v>2</v>
      </c>
      <c r="D841" s="274">
        <v>1</v>
      </c>
      <c r="E841" s="275">
        <v>4</v>
      </c>
      <c r="F841" s="276">
        <v>8</v>
      </c>
      <c r="G841" s="143" t="s">
        <v>665</v>
      </c>
      <c r="H841" s="120" t="s">
        <v>8</v>
      </c>
      <c r="I841" s="88" t="s">
        <v>851</v>
      </c>
      <c r="J841" s="51" t="s">
        <v>145</v>
      </c>
      <c r="K841" s="53">
        <v>25200</v>
      </c>
      <c r="L841" s="46"/>
      <c r="M841" s="53">
        <v>1200</v>
      </c>
      <c r="N841" s="320"/>
      <c r="O841" s="260"/>
      <c r="V841" s="49"/>
    </row>
    <row r="842" spans="2:22" s="32" customFormat="1" ht="16.5" customHeight="1">
      <c r="B842" s="205">
        <v>840</v>
      </c>
      <c r="C842" s="205">
        <v>3</v>
      </c>
      <c r="D842" s="274">
        <v>1</v>
      </c>
      <c r="E842" s="275">
        <v>5</v>
      </c>
      <c r="F842" s="276">
        <v>20</v>
      </c>
      <c r="G842" s="143" t="s">
        <v>502</v>
      </c>
      <c r="H842" s="120" t="s">
        <v>8</v>
      </c>
      <c r="I842" s="88" t="s">
        <v>794</v>
      </c>
      <c r="J842" s="51" t="s">
        <v>145</v>
      </c>
      <c r="K842" s="53">
        <v>25200</v>
      </c>
      <c r="L842" s="46"/>
      <c r="M842" s="53">
        <v>1200</v>
      </c>
      <c r="N842" s="320"/>
      <c r="O842" s="260"/>
      <c r="P842" s="125">
        <f>SUM(K840:L861)</f>
        <v>554400</v>
      </c>
      <c r="V842" s="49"/>
    </row>
    <row r="843" spans="2:22" s="32" customFormat="1" ht="16.5" customHeight="1">
      <c r="B843" s="205">
        <v>841</v>
      </c>
      <c r="C843" s="205">
        <v>4</v>
      </c>
      <c r="D843" s="274">
        <v>1</v>
      </c>
      <c r="E843" s="275">
        <v>6</v>
      </c>
      <c r="F843" s="276">
        <v>5</v>
      </c>
      <c r="G843" s="143" t="s">
        <v>643</v>
      </c>
      <c r="H843" s="120" t="s">
        <v>8</v>
      </c>
      <c r="I843" s="88" t="s">
        <v>794</v>
      </c>
      <c r="J843" s="51" t="s">
        <v>145</v>
      </c>
      <c r="K843" s="53">
        <v>25200</v>
      </c>
      <c r="L843" s="46"/>
      <c r="M843" s="53">
        <v>1200</v>
      </c>
      <c r="N843" s="320"/>
      <c r="O843" s="260"/>
      <c r="P843" s="125">
        <f>SUM(M840:M861)</f>
        <v>26400</v>
      </c>
      <c r="V843" s="49"/>
    </row>
    <row r="844" spans="2:22" s="32" customFormat="1" ht="16.5" customHeight="1">
      <c r="B844" s="205">
        <v>842</v>
      </c>
      <c r="C844" s="205">
        <v>5</v>
      </c>
      <c r="D844" s="274">
        <v>1</v>
      </c>
      <c r="E844" s="275">
        <v>11</v>
      </c>
      <c r="F844" s="276">
        <v>8</v>
      </c>
      <c r="G844" s="143" t="s">
        <v>261</v>
      </c>
      <c r="H844" s="120" t="s">
        <v>8</v>
      </c>
      <c r="I844" s="88" t="s">
        <v>794</v>
      </c>
      <c r="J844" s="51" t="s">
        <v>145</v>
      </c>
      <c r="K844" s="53">
        <v>25200</v>
      </c>
      <c r="L844" s="46"/>
      <c r="M844" s="53">
        <v>1200</v>
      </c>
      <c r="N844" s="320"/>
      <c r="O844" s="260"/>
      <c r="P844" s="125">
        <f>SUM(P842:P843)</f>
        <v>580800</v>
      </c>
      <c r="V844" s="49"/>
    </row>
    <row r="845" spans="2:22" s="32" customFormat="1" ht="16.5" customHeight="1">
      <c r="B845" s="205">
        <v>843</v>
      </c>
      <c r="C845" s="205">
        <v>6</v>
      </c>
      <c r="D845" s="274">
        <v>1</v>
      </c>
      <c r="E845" s="275">
        <v>11</v>
      </c>
      <c r="F845" s="276">
        <v>11</v>
      </c>
      <c r="G845" s="143" t="s">
        <v>251</v>
      </c>
      <c r="H845" s="120" t="s">
        <v>8</v>
      </c>
      <c r="I845" s="88" t="s">
        <v>794</v>
      </c>
      <c r="J845" s="51" t="s">
        <v>145</v>
      </c>
      <c r="K845" s="53">
        <v>25200</v>
      </c>
      <c r="L845" s="46"/>
      <c r="M845" s="53">
        <v>1200</v>
      </c>
      <c r="N845" s="320"/>
      <c r="O845" s="260"/>
      <c r="V845" s="49"/>
    </row>
    <row r="846" spans="2:22" s="32" customFormat="1" ht="16.5" customHeight="1">
      <c r="B846" s="205">
        <v>844</v>
      </c>
      <c r="C846" s="205">
        <v>7</v>
      </c>
      <c r="D846" s="274">
        <v>1</v>
      </c>
      <c r="E846" s="275">
        <v>11</v>
      </c>
      <c r="F846" s="276">
        <v>12</v>
      </c>
      <c r="G846" s="143" t="s">
        <v>188</v>
      </c>
      <c r="H846" s="120" t="s">
        <v>8</v>
      </c>
      <c r="I846" s="88" t="s">
        <v>794</v>
      </c>
      <c r="J846" s="51" t="s">
        <v>145</v>
      </c>
      <c r="K846" s="53">
        <v>25200</v>
      </c>
      <c r="L846" s="46"/>
      <c r="M846" s="53">
        <v>1200</v>
      </c>
      <c r="N846" s="320"/>
      <c r="O846" s="260"/>
      <c r="V846" s="49"/>
    </row>
    <row r="847" spans="2:22" s="32" customFormat="1" ht="16.5" customHeight="1">
      <c r="B847" s="205">
        <v>845</v>
      </c>
      <c r="C847" s="205">
        <v>8</v>
      </c>
      <c r="D847" s="274">
        <v>1</v>
      </c>
      <c r="E847" s="275">
        <v>12</v>
      </c>
      <c r="F847" s="276">
        <v>3</v>
      </c>
      <c r="G847" s="143" t="s">
        <v>740</v>
      </c>
      <c r="H847" s="120" t="s">
        <v>8</v>
      </c>
      <c r="I847" s="88" t="s">
        <v>794</v>
      </c>
      <c r="J847" s="51" t="s">
        <v>145</v>
      </c>
      <c r="K847" s="53">
        <v>25200</v>
      </c>
      <c r="L847" s="46"/>
      <c r="M847" s="53">
        <v>1200</v>
      </c>
      <c r="N847" s="320"/>
      <c r="O847" s="260"/>
      <c r="V847" s="49"/>
    </row>
    <row r="848" spans="2:22" s="32" customFormat="1" ht="16.5" customHeight="1">
      <c r="B848" s="205">
        <v>846</v>
      </c>
      <c r="C848" s="205">
        <v>9</v>
      </c>
      <c r="D848" s="274">
        <v>1</v>
      </c>
      <c r="E848" s="275">
        <v>12</v>
      </c>
      <c r="F848" s="276">
        <v>5</v>
      </c>
      <c r="G848" s="143" t="s">
        <v>263</v>
      </c>
      <c r="H848" s="120" t="s">
        <v>8</v>
      </c>
      <c r="I848" s="88" t="s">
        <v>794</v>
      </c>
      <c r="J848" s="51" t="s">
        <v>145</v>
      </c>
      <c r="K848" s="53">
        <v>25200</v>
      </c>
      <c r="L848" s="46"/>
      <c r="M848" s="53">
        <v>1200</v>
      </c>
      <c r="N848" s="320"/>
      <c r="O848" s="260"/>
      <c r="P848" s="32">
        <v>25200</v>
      </c>
      <c r="Q848" s="32">
        <v>1200</v>
      </c>
      <c r="R848" s="32">
        <v>26400</v>
      </c>
      <c r="V848" s="49"/>
    </row>
    <row r="849" spans="2:22" s="32" customFormat="1" ht="16.5" customHeight="1">
      <c r="B849" s="205">
        <v>847</v>
      </c>
      <c r="C849" s="205">
        <v>10</v>
      </c>
      <c r="D849" s="274">
        <v>2</v>
      </c>
      <c r="E849" s="275">
        <v>1</v>
      </c>
      <c r="F849" s="276">
        <v>7</v>
      </c>
      <c r="G849" s="143" t="s">
        <v>45</v>
      </c>
      <c r="H849" s="120" t="s">
        <v>8</v>
      </c>
      <c r="I849" s="88" t="s">
        <v>794</v>
      </c>
      <c r="J849" s="51" t="s">
        <v>145</v>
      </c>
      <c r="K849" s="53">
        <v>25200</v>
      </c>
      <c r="L849" s="46"/>
      <c r="M849" s="53">
        <v>1200</v>
      </c>
      <c r="N849" s="320"/>
      <c r="O849" s="260"/>
      <c r="P849" s="32">
        <f>P848*22</f>
        <v>554400</v>
      </c>
      <c r="Q849" s="32">
        <f t="shared" ref="Q849:R849" si="157">Q848*22</f>
        <v>26400</v>
      </c>
      <c r="R849" s="32">
        <f t="shared" si="157"/>
        <v>580800</v>
      </c>
      <c r="V849" s="49"/>
    </row>
    <row r="850" spans="2:22" s="32" customFormat="1" ht="16.5" customHeight="1">
      <c r="B850" s="205">
        <v>848</v>
      </c>
      <c r="C850" s="205">
        <v>11</v>
      </c>
      <c r="D850" s="274">
        <v>2</v>
      </c>
      <c r="E850" s="275">
        <v>1</v>
      </c>
      <c r="F850" s="276">
        <v>19</v>
      </c>
      <c r="G850" s="143" t="s">
        <v>86</v>
      </c>
      <c r="H850" s="120" t="s">
        <v>8</v>
      </c>
      <c r="I850" s="88" t="s">
        <v>794</v>
      </c>
      <c r="J850" s="51" t="s">
        <v>145</v>
      </c>
      <c r="K850" s="53">
        <v>25200</v>
      </c>
      <c r="L850" s="46"/>
      <c r="M850" s="53">
        <v>1200</v>
      </c>
      <c r="N850" s="320"/>
      <c r="O850" s="260"/>
      <c r="V850" s="49"/>
    </row>
    <row r="851" spans="2:22" s="32" customFormat="1" ht="16.5" customHeight="1">
      <c r="B851" s="205">
        <v>849</v>
      </c>
      <c r="C851" s="205">
        <v>12</v>
      </c>
      <c r="D851" s="274">
        <v>2</v>
      </c>
      <c r="E851" s="275">
        <v>3</v>
      </c>
      <c r="F851" s="276">
        <v>8</v>
      </c>
      <c r="G851" s="143" t="s">
        <v>471</v>
      </c>
      <c r="H851" s="120" t="s">
        <v>8</v>
      </c>
      <c r="I851" s="88" t="s">
        <v>794</v>
      </c>
      <c r="J851" s="51" t="s">
        <v>145</v>
      </c>
      <c r="K851" s="53">
        <v>25200</v>
      </c>
      <c r="L851" s="46"/>
      <c r="M851" s="53">
        <v>1200</v>
      </c>
      <c r="N851" s="320"/>
      <c r="O851" s="260"/>
      <c r="P851" s="32">
        <v>25200</v>
      </c>
      <c r="Q851" s="32">
        <v>1200</v>
      </c>
      <c r="R851" s="32">
        <v>26400</v>
      </c>
      <c r="V851" s="49"/>
    </row>
    <row r="852" spans="2:22" s="32" customFormat="1" ht="16.5" customHeight="1">
      <c r="B852" s="205">
        <v>850</v>
      </c>
      <c r="C852" s="205">
        <v>13</v>
      </c>
      <c r="D852" s="283">
        <v>2</v>
      </c>
      <c r="E852" s="284">
        <v>4</v>
      </c>
      <c r="F852" s="285">
        <v>17</v>
      </c>
      <c r="G852" s="145" t="s">
        <v>450</v>
      </c>
      <c r="H852" s="212" t="s">
        <v>11</v>
      </c>
      <c r="I852" s="95" t="s">
        <v>794</v>
      </c>
      <c r="J852" s="77" t="s">
        <v>145</v>
      </c>
      <c r="K852" s="219"/>
      <c r="L852" s="55">
        <v>25200</v>
      </c>
      <c r="M852" s="55">
        <v>1200</v>
      </c>
      <c r="N852" s="320"/>
      <c r="O852" s="260"/>
      <c r="P852" s="32">
        <f>P851*22</f>
        <v>554400</v>
      </c>
      <c r="Q852" s="32">
        <f t="shared" ref="Q852" si="158">Q851*22</f>
        <v>26400</v>
      </c>
      <c r="R852" s="32">
        <f t="shared" ref="R852" si="159">R851*22</f>
        <v>580800</v>
      </c>
      <c r="V852" s="49"/>
    </row>
    <row r="853" spans="2:22" s="32" customFormat="1" ht="16.5" customHeight="1">
      <c r="B853" s="205">
        <v>851</v>
      </c>
      <c r="C853" s="205">
        <v>14</v>
      </c>
      <c r="D853" s="274">
        <v>2</v>
      </c>
      <c r="E853" s="275">
        <v>5</v>
      </c>
      <c r="F853" s="276">
        <v>1</v>
      </c>
      <c r="G853" s="143" t="s">
        <v>124</v>
      </c>
      <c r="H853" s="120" t="s">
        <v>8</v>
      </c>
      <c r="I853" s="88" t="s">
        <v>794</v>
      </c>
      <c r="J853" s="51" t="s">
        <v>145</v>
      </c>
      <c r="K853" s="53">
        <v>25200</v>
      </c>
      <c r="L853" s="46"/>
      <c r="M853" s="53">
        <v>1200</v>
      </c>
      <c r="N853" s="320"/>
      <c r="O853" s="260"/>
      <c r="V853" s="49"/>
    </row>
    <row r="854" spans="2:22" s="32" customFormat="1" ht="16.5" customHeight="1">
      <c r="B854" s="205">
        <v>852</v>
      </c>
      <c r="C854" s="205">
        <v>15</v>
      </c>
      <c r="D854" s="274">
        <v>2</v>
      </c>
      <c r="E854" s="275">
        <v>7</v>
      </c>
      <c r="F854" s="276">
        <v>6</v>
      </c>
      <c r="G854" s="143" t="s">
        <v>703</v>
      </c>
      <c r="H854" s="120" t="s">
        <v>8</v>
      </c>
      <c r="I854" s="88" t="s">
        <v>794</v>
      </c>
      <c r="J854" s="51" t="s">
        <v>145</v>
      </c>
      <c r="K854" s="53">
        <v>25200</v>
      </c>
      <c r="L854" s="46"/>
      <c r="M854" s="53">
        <v>1200</v>
      </c>
      <c r="N854" s="320"/>
      <c r="O854" s="260"/>
      <c r="V854" s="49"/>
    </row>
    <row r="855" spans="2:22" s="32" customFormat="1" ht="16.5" customHeight="1">
      <c r="B855" s="205">
        <v>853</v>
      </c>
      <c r="C855" s="205">
        <v>16</v>
      </c>
      <c r="D855" s="274">
        <v>2</v>
      </c>
      <c r="E855" s="275">
        <v>7</v>
      </c>
      <c r="F855" s="276">
        <v>21</v>
      </c>
      <c r="G855" s="143" t="s">
        <v>27</v>
      </c>
      <c r="H855" s="120" t="s">
        <v>8</v>
      </c>
      <c r="I855" s="88" t="s">
        <v>794</v>
      </c>
      <c r="J855" s="51" t="s">
        <v>145</v>
      </c>
      <c r="K855" s="53">
        <v>25200</v>
      </c>
      <c r="L855" s="46"/>
      <c r="M855" s="53">
        <v>1200</v>
      </c>
      <c r="N855" s="320"/>
      <c r="O855" s="260"/>
      <c r="P855" s="32">
        <v>25200</v>
      </c>
      <c r="Q855" s="32">
        <v>1200</v>
      </c>
      <c r="R855" s="32">
        <v>26400</v>
      </c>
      <c r="V855" s="49"/>
    </row>
    <row r="856" spans="2:22" s="32" customFormat="1" ht="16.5" customHeight="1">
      <c r="B856" s="205">
        <v>854</v>
      </c>
      <c r="C856" s="205">
        <v>17</v>
      </c>
      <c r="D856" s="274">
        <v>2</v>
      </c>
      <c r="E856" s="275">
        <v>8</v>
      </c>
      <c r="F856" s="276">
        <v>18</v>
      </c>
      <c r="G856" s="143" t="s">
        <v>743</v>
      </c>
      <c r="H856" s="120" t="s">
        <v>8</v>
      </c>
      <c r="I856" s="88" t="s">
        <v>794</v>
      </c>
      <c r="J856" s="51" t="s">
        <v>145</v>
      </c>
      <c r="K856" s="53">
        <v>25200</v>
      </c>
      <c r="L856" s="46"/>
      <c r="M856" s="53">
        <v>1200</v>
      </c>
      <c r="N856" s="320"/>
      <c r="O856" s="260"/>
      <c r="P856" s="32">
        <f>P855*22</f>
        <v>554400</v>
      </c>
      <c r="Q856" s="32">
        <f t="shared" ref="Q856" si="160">Q855*22</f>
        <v>26400</v>
      </c>
      <c r="R856" s="32">
        <f t="shared" ref="R856" si="161">R855*22</f>
        <v>580800</v>
      </c>
      <c r="V856" s="49"/>
    </row>
    <row r="857" spans="2:22" s="32" customFormat="1" ht="16.5" customHeight="1">
      <c r="B857" s="205">
        <v>855</v>
      </c>
      <c r="C857" s="205">
        <v>18</v>
      </c>
      <c r="D857" s="274">
        <v>2</v>
      </c>
      <c r="E857" s="275">
        <v>8</v>
      </c>
      <c r="F857" s="276">
        <v>21</v>
      </c>
      <c r="G857" s="143" t="s">
        <v>592</v>
      </c>
      <c r="H857" s="120" t="s">
        <v>8</v>
      </c>
      <c r="I857" s="88" t="s">
        <v>794</v>
      </c>
      <c r="J857" s="51" t="s">
        <v>145</v>
      </c>
      <c r="K857" s="53">
        <v>25200</v>
      </c>
      <c r="L857" s="46"/>
      <c r="M857" s="53">
        <v>1200</v>
      </c>
      <c r="N857" s="320"/>
      <c r="O857" s="260"/>
      <c r="V857" s="49"/>
    </row>
    <row r="858" spans="2:22" s="32" customFormat="1" ht="16.5" customHeight="1">
      <c r="B858" s="205">
        <v>856</v>
      </c>
      <c r="C858" s="205">
        <v>19</v>
      </c>
      <c r="D858" s="274">
        <v>2</v>
      </c>
      <c r="E858" s="275">
        <v>10</v>
      </c>
      <c r="F858" s="276">
        <v>13</v>
      </c>
      <c r="G858" s="143" t="s">
        <v>744</v>
      </c>
      <c r="H858" s="120" t="s">
        <v>8</v>
      </c>
      <c r="I858" s="88" t="s">
        <v>794</v>
      </c>
      <c r="J858" s="51" t="s">
        <v>145</v>
      </c>
      <c r="K858" s="53">
        <v>25200</v>
      </c>
      <c r="L858" s="46"/>
      <c r="M858" s="53">
        <v>1200</v>
      </c>
      <c r="N858" s="320"/>
      <c r="O858" s="260"/>
      <c r="T858" s="65">
        <f>SUM(P849,P852,P856)</f>
        <v>1663200</v>
      </c>
      <c r="U858" s="65">
        <f>SUM(Q849,Q852,Q856)</f>
        <v>79200</v>
      </c>
      <c r="V858" s="65">
        <f>SUM(R849,R852,R856)</f>
        <v>1742400</v>
      </c>
    </row>
    <row r="859" spans="2:22" s="32" customFormat="1" ht="16.5" customHeight="1">
      <c r="B859" s="205">
        <v>857</v>
      </c>
      <c r="C859" s="205">
        <v>20</v>
      </c>
      <c r="D859" s="274">
        <v>3</v>
      </c>
      <c r="E859" s="275">
        <v>7</v>
      </c>
      <c r="F859" s="276">
        <v>10</v>
      </c>
      <c r="G859" s="143" t="s">
        <v>792</v>
      </c>
      <c r="H859" s="120" t="s">
        <v>8</v>
      </c>
      <c r="I859" s="88" t="s">
        <v>852</v>
      </c>
      <c r="J859" s="51" t="s">
        <v>145</v>
      </c>
      <c r="K859" s="53">
        <v>25200</v>
      </c>
      <c r="L859" s="46"/>
      <c r="M859" s="53">
        <v>1200</v>
      </c>
      <c r="N859" s="320"/>
      <c r="O859" s="260"/>
      <c r="V859" s="49"/>
    </row>
    <row r="860" spans="2:22" s="32" customFormat="1" ht="16.5" customHeight="1">
      <c r="B860" s="205">
        <v>858</v>
      </c>
      <c r="C860" s="205">
        <v>21</v>
      </c>
      <c r="D860" s="274">
        <v>3</v>
      </c>
      <c r="E860" s="275">
        <v>7</v>
      </c>
      <c r="F860" s="276">
        <v>17</v>
      </c>
      <c r="G860" s="143" t="s">
        <v>456</v>
      </c>
      <c r="H860" s="120" t="s">
        <v>8</v>
      </c>
      <c r="I860" s="88" t="s">
        <v>794</v>
      </c>
      <c r="J860" s="51" t="s">
        <v>145</v>
      </c>
      <c r="K860" s="53">
        <v>25200</v>
      </c>
      <c r="L860" s="46"/>
      <c r="M860" s="53">
        <v>1200</v>
      </c>
      <c r="N860" s="320"/>
      <c r="O860" s="260"/>
      <c r="V860" s="49"/>
    </row>
    <row r="861" spans="2:22" s="32" customFormat="1" ht="16.5" customHeight="1">
      <c r="B861" s="205">
        <v>859</v>
      </c>
      <c r="C861" s="205">
        <v>22</v>
      </c>
      <c r="D861" s="274">
        <v>3</v>
      </c>
      <c r="E861" s="275">
        <v>8</v>
      </c>
      <c r="F861" s="276">
        <v>2</v>
      </c>
      <c r="G861" s="143" t="s">
        <v>793</v>
      </c>
      <c r="H861" s="120" t="s">
        <v>8</v>
      </c>
      <c r="I861" s="88" t="s">
        <v>794</v>
      </c>
      <c r="J861" s="51" t="s">
        <v>145</v>
      </c>
      <c r="K861" s="53">
        <v>25200</v>
      </c>
      <c r="L861" s="46"/>
      <c r="M861" s="53">
        <v>1200</v>
      </c>
      <c r="N861" s="320"/>
      <c r="O861" s="260"/>
      <c r="V861" s="49"/>
    </row>
    <row r="862" spans="2:22" s="32" customFormat="1" ht="16.5" customHeight="1">
      <c r="B862" s="205">
        <v>860</v>
      </c>
      <c r="C862" s="293">
        <v>1</v>
      </c>
      <c r="D862" s="271">
        <v>3</v>
      </c>
      <c r="E862" s="272">
        <v>2</v>
      </c>
      <c r="F862" s="273">
        <v>4</v>
      </c>
      <c r="G862" s="142" t="s">
        <v>571</v>
      </c>
      <c r="H862" s="119" t="s">
        <v>8</v>
      </c>
      <c r="I862" s="89" t="s">
        <v>795</v>
      </c>
      <c r="J862" s="42" t="s">
        <v>145</v>
      </c>
      <c r="K862" s="82">
        <v>25200</v>
      </c>
      <c r="L862" s="41"/>
      <c r="M862" s="82">
        <v>1200</v>
      </c>
      <c r="N862" s="319">
        <f>SUM(K862:L875)</f>
        <v>352800</v>
      </c>
      <c r="O862" s="260"/>
      <c r="V862" s="49"/>
    </row>
    <row r="863" spans="2:22" s="32" customFormat="1" ht="16.5" customHeight="1">
      <c r="B863" s="205">
        <v>861</v>
      </c>
      <c r="C863" s="205">
        <v>2</v>
      </c>
      <c r="D863" s="274">
        <v>4</v>
      </c>
      <c r="E863" s="275">
        <v>7</v>
      </c>
      <c r="F863" s="276">
        <v>3</v>
      </c>
      <c r="G863" s="143" t="s">
        <v>278</v>
      </c>
      <c r="H863" s="120" t="s">
        <v>8</v>
      </c>
      <c r="I863" s="88" t="s">
        <v>795</v>
      </c>
      <c r="J863" s="51" t="s">
        <v>145</v>
      </c>
      <c r="K863" s="53">
        <v>25200</v>
      </c>
      <c r="L863" s="46"/>
      <c r="M863" s="53">
        <v>1200</v>
      </c>
      <c r="N863" s="320"/>
      <c r="O863" s="260"/>
      <c r="P863" s="125">
        <f>SUM(K862:L875)</f>
        <v>352800</v>
      </c>
      <c r="V863" s="49"/>
    </row>
    <row r="864" spans="2:22" s="32" customFormat="1" ht="16.5" customHeight="1">
      <c r="B864" s="205">
        <v>862</v>
      </c>
      <c r="C864" s="205">
        <v>3</v>
      </c>
      <c r="D864" s="274">
        <v>5</v>
      </c>
      <c r="E864" s="275">
        <v>1</v>
      </c>
      <c r="F864" s="276">
        <v>6</v>
      </c>
      <c r="G864" s="143" t="s">
        <v>796</v>
      </c>
      <c r="H864" s="120" t="s">
        <v>8</v>
      </c>
      <c r="I864" s="88" t="s">
        <v>795</v>
      </c>
      <c r="J864" s="51" t="s">
        <v>145</v>
      </c>
      <c r="K864" s="53">
        <v>25200</v>
      </c>
      <c r="L864" s="46"/>
      <c r="M864" s="53">
        <v>1200</v>
      </c>
      <c r="N864" s="320"/>
      <c r="O864" s="260"/>
      <c r="P864" s="125">
        <f>SUM(M862:M875)</f>
        <v>16800</v>
      </c>
      <c r="V864" s="49"/>
    </row>
    <row r="865" spans="2:22" s="32" customFormat="1" ht="16.5" customHeight="1">
      <c r="B865" s="205">
        <v>863</v>
      </c>
      <c r="C865" s="205">
        <v>4</v>
      </c>
      <c r="D865" s="274">
        <v>5</v>
      </c>
      <c r="E865" s="275">
        <v>3</v>
      </c>
      <c r="F865" s="276">
        <v>5</v>
      </c>
      <c r="G865" s="143" t="s">
        <v>315</v>
      </c>
      <c r="H865" s="120" t="s">
        <v>8</v>
      </c>
      <c r="I865" s="88" t="s">
        <v>795</v>
      </c>
      <c r="J865" s="51" t="s">
        <v>145</v>
      </c>
      <c r="K865" s="53">
        <v>25200</v>
      </c>
      <c r="L865" s="46"/>
      <c r="M865" s="53">
        <v>1200</v>
      </c>
      <c r="N865" s="320"/>
      <c r="O865" s="260"/>
      <c r="P865" s="125">
        <f>SUM(P862:P864)</f>
        <v>369600</v>
      </c>
      <c r="V865" s="49"/>
    </row>
    <row r="866" spans="2:22" s="32" customFormat="1" ht="16.5" customHeight="1">
      <c r="B866" s="205">
        <v>864</v>
      </c>
      <c r="C866" s="205">
        <v>5</v>
      </c>
      <c r="D866" s="274">
        <v>5</v>
      </c>
      <c r="E866" s="275">
        <v>3</v>
      </c>
      <c r="F866" s="276">
        <v>15</v>
      </c>
      <c r="G866" s="143" t="s">
        <v>659</v>
      </c>
      <c r="H866" s="120" t="s">
        <v>8</v>
      </c>
      <c r="I866" s="88" t="s">
        <v>795</v>
      </c>
      <c r="J866" s="51" t="s">
        <v>145</v>
      </c>
      <c r="K866" s="53">
        <v>25200</v>
      </c>
      <c r="L866" s="46"/>
      <c r="M866" s="53">
        <v>1200</v>
      </c>
      <c r="N866" s="320"/>
      <c r="O866" s="260"/>
      <c r="V866" s="49"/>
    </row>
    <row r="867" spans="2:22" s="32" customFormat="1" ht="16.5" customHeight="1">
      <c r="B867" s="205">
        <v>865</v>
      </c>
      <c r="C867" s="205">
        <v>6</v>
      </c>
      <c r="D867" s="274">
        <v>5</v>
      </c>
      <c r="E867" s="275">
        <v>3</v>
      </c>
      <c r="F867" s="276">
        <v>21</v>
      </c>
      <c r="G867" s="143" t="s">
        <v>676</v>
      </c>
      <c r="H867" s="120" t="s">
        <v>8</v>
      </c>
      <c r="I867" s="88" t="s">
        <v>853</v>
      </c>
      <c r="J867" s="51" t="s">
        <v>145</v>
      </c>
      <c r="K867" s="53">
        <v>25200</v>
      </c>
      <c r="L867" s="46"/>
      <c r="M867" s="53">
        <v>1200</v>
      </c>
      <c r="N867" s="320"/>
      <c r="O867" s="260"/>
      <c r="P867" s="32">
        <v>25200</v>
      </c>
      <c r="Q867" s="32">
        <v>1200</v>
      </c>
      <c r="R867" s="32">
        <v>26400</v>
      </c>
      <c r="V867" s="49"/>
    </row>
    <row r="868" spans="2:22" s="32" customFormat="1" ht="16.5" customHeight="1">
      <c r="B868" s="205">
        <v>866</v>
      </c>
      <c r="C868" s="205">
        <v>7</v>
      </c>
      <c r="D868" s="274">
        <v>5</v>
      </c>
      <c r="E868" s="275">
        <v>6</v>
      </c>
      <c r="F868" s="276">
        <v>2</v>
      </c>
      <c r="G868" s="143" t="s">
        <v>330</v>
      </c>
      <c r="H868" s="120" t="s">
        <v>8</v>
      </c>
      <c r="I868" s="88" t="s">
        <v>795</v>
      </c>
      <c r="J868" s="51" t="s">
        <v>145</v>
      </c>
      <c r="K868" s="53">
        <v>25200</v>
      </c>
      <c r="L868" s="46"/>
      <c r="M868" s="53">
        <v>1200</v>
      </c>
      <c r="N868" s="320"/>
      <c r="O868" s="260"/>
      <c r="P868" s="32">
        <f>P867*14</f>
        <v>352800</v>
      </c>
      <c r="Q868" s="32">
        <f t="shared" ref="Q868:R868" si="162">Q867*14</f>
        <v>16800</v>
      </c>
      <c r="R868" s="32">
        <f t="shared" si="162"/>
        <v>369600</v>
      </c>
      <c r="V868" s="49"/>
    </row>
    <row r="869" spans="2:22" s="32" customFormat="1" ht="16.5" customHeight="1">
      <c r="B869" s="205">
        <v>867</v>
      </c>
      <c r="C869" s="205">
        <v>8</v>
      </c>
      <c r="D869" s="274">
        <v>5</v>
      </c>
      <c r="E869" s="275">
        <v>6</v>
      </c>
      <c r="F869" s="276">
        <v>6</v>
      </c>
      <c r="G869" s="143" t="s">
        <v>780</v>
      </c>
      <c r="H869" s="120" t="s">
        <v>8</v>
      </c>
      <c r="I869" s="88" t="s">
        <v>795</v>
      </c>
      <c r="J869" s="51" t="s">
        <v>145</v>
      </c>
      <c r="K869" s="53">
        <v>25200</v>
      </c>
      <c r="L869" s="46"/>
      <c r="M869" s="53">
        <v>1200</v>
      </c>
      <c r="N869" s="320"/>
      <c r="O869" s="260"/>
      <c r="V869" s="49"/>
    </row>
    <row r="870" spans="2:22" s="32" customFormat="1" ht="16.5" customHeight="1">
      <c r="B870" s="205">
        <v>868</v>
      </c>
      <c r="C870" s="205">
        <v>9</v>
      </c>
      <c r="D870" s="274">
        <v>5</v>
      </c>
      <c r="E870" s="275">
        <v>7</v>
      </c>
      <c r="F870" s="276">
        <v>10</v>
      </c>
      <c r="G870" s="143" t="s">
        <v>797</v>
      </c>
      <c r="H870" s="120" t="s">
        <v>8</v>
      </c>
      <c r="I870" s="88" t="s">
        <v>795</v>
      </c>
      <c r="J870" s="51" t="s">
        <v>145</v>
      </c>
      <c r="K870" s="53">
        <v>25200</v>
      </c>
      <c r="L870" s="46"/>
      <c r="M870" s="53">
        <v>1200</v>
      </c>
      <c r="N870" s="320"/>
      <c r="O870" s="260"/>
      <c r="P870" s="32">
        <v>18900</v>
      </c>
      <c r="Q870" s="32">
        <v>900</v>
      </c>
      <c r="R870" s="32">
        <v>19800</v>
      </c>
      <c r="V870" s="49"/>
    </row>
    <row r="871" spans="2:22" s="32" customFormat="1" ht="16.5" customHeight="1">
      <c r="B871" s="205">
        <v>869</v>
      </c>
      <c r="C871" s="205">
        <v>10</v>
      </c>
      <c r="D871" s="274">
        <v>5</v>
      </c>
      <c r="E871" s="275">
        <v>7</v>
      </c>
      <c r="F871" s="276">
        <v>14</v>
      </c>
      <c r="G871" s="143" t="s">
        <v>798</v>
      </c>
      <c r="H871" s="120" t="s">
        <v>8</v>
      </c>
      <c r="I871" s="88" t="s">
        <v>795</v>
      </c>
      <c r="J871" s="51" t="s">
        <v>145</v>
      </c>
      <c r="K871" s="53">
        <v>25200</v>
      </c>
      <c r="L871" s="46"/>
      <c r="M871" s="53">
        <v>1200</v>
      </c>
      <c r="N871" s="320"/>
      <c r="O871" s="260"/>
      <c r="P871" s="32">
        <f>P870*14</f>
        <v>264600</v>
      </c>
      <c r="Q871" s="32">
        <f t="shared" ref="Q871" si="163">Q870*14</f>
        <v>12600</v>
      </c>
      <c r="R871" s="32">
        <f t="shared" ref="R871" si="164">R870*14</f>
        <v>277200</v>
      </c>
      <c r="V871" s="49"/>
    </row>
    <row r="872" spans="2:22" s="32" customFormat="1" ht="16.5" customHeight="1">
      <c r="B872" s="205">
        <v>870</v>
      </c>
      <c r="C872" s="205">
        <v>11</v>
      </c>
      <c r="D872" s="274">
        <v>5</v>
      </c>
      <c r="E872" s="275">
        <v>7</v>
      </c>
      <c r="F872" s="276">
        <v>15</v>
      </c>
      <c r="G872" s="143" t="s">
        <v>506</v>
      </c>
      <c r="H872" s="120" t="s">
        <v>8</v>
      </c>
      <c r="I872" s="88" t="s">
        <v>795</v>
      </c>
      <c r="J872" s="51" t="s">
        <v>145</v>
      </c>
      <c r="K872" s="53">
        <v>25200</v>
      </c>
      <c r="L872" s="46"/>
      <c r="M872" s="53">
        <v>1200</v>
      </c>
      <c r="N872" s="320"/>
      <c r="O872" s="260"/>
      <c r="V872" s="49"/>
    </row>
    <row r="873" spans="2:22" s="32" customFormat="1" ht="16.5" customHeight="1">
      <c r="B873" s="205">
        <v>871</v>
      </c>
      <c r="C873" s="205">
        <v>12</v>
      </c>
      <c r="D873" s="274">
        <v>5</v>
      </c>
      <c r="E873" s="275">
        <v>7</v>
      </c>
      <c r="F873" s="276">
        <v>16</v>
      </c>
      <c r="G873" s="143" t="s">
        <v>103</v>
      </c>
      <c r="H873" s="120" t="s">
        <v>8</v>
      </c>
      <c r="I873" s="88" t="s">
        <v>795</v>
      </c>
      <c r="J873" s="51" t="s">
        <v>145</v>
      </c>
      <c r="K873" s="53">
        <v>25200</v>
      </c>
      <c r="L873" s="46"/>
      <c r="M873" s="53">
        <v>1200</v>
      </c>
      <c r="N873" s="320"/>
      <c r="O873" s="260"/>
      <c r="P873" s="32">
        <v>25200</v>
      </c>
      <c r="Q873" s="32">
        <v>1200</v>
      </c>
      <c r="R873" s="32">
        <v>26400</v>
      </c>
      <c r="V873" s="49"/>
    </row>
    <row r="874" spans="2:22" s="32" customFormat="1" ht="16.5" customHeight="1">
      <c r="B874" s="205">
        <v>872</v>
      </c>
      <c r="C874" s="205">
        <v>13</v>
      </c>
      <c r="D874" s="274">
        <v>6</v>
      </c>
      <c r="E874" s="275">
        <v>1</v>
      </c>
      <c r="F874" s="276">
        <v>18</v>
      </c>
      <c r="G874" s="143" t="s">
        <v>781</v>
      </c>
      <c r="H874" s="120" t="s">
        <v>8</v>
      </c>
      <c r="I874" s="88" t="s">
        <v>795</v>
      </c>
      <c r="J874" s="51" t="s">
        <v>145</v>
      </c>
      <c r="K874" s="53">
        <v>25200</v>
      </c>
      <c r="L874" s="46"/>
      <c r="M874" s="53">
        <v>1200</v>
      </c>
      <c r="N874" s="320"/>
      <c r="O874" s="260"/>
      <c r="P874" s="32">
        <f>P873*14</f>
        <v>352800</v>
      </c>
      <c r="Q874" s="32">
        <f t="shared" ref="Q874" si="165">Q873*14</f>
        <v>16800</v>
      </c>
      <c r="R874" s="32">
        <f t="shared" ref="R874" si="166">R873*14</f>
        <v>369600</v>
      </c>
      <c r="V874" s="49"/>
    </row>
    <row r="875" spans="2:22" s="32" customFormat="1" ht="16.5" customHeight="1">
      <c r="B875" s="205">
        <v>873</v>
      </c>
      <c r="C875" s="294">
        <v>14</v>
      </c>
      <c r="D875" s="286">
        <v>6</v>
      </c>
      <c r="E875" s="287">
        <v>3</v>
      </c>
      <c r="F875" s="288">
        <v>24</v>
      </c>
      <c r="G875" s="94" t="s">
        <v>799</v>
      </c>
      <c r="H875" s="83" t="s">
        <v>8</v>
      </c>
      <c r="I875" s="91" t="s">
        <v>795</v>
      </c>
      <c r="J875" s="94" t="s">
        <v>145</v>
      </c>
      <c r="K875" s="84">
        <v>25200</v>
      </c>
      <c r="L875" s="61"/>
      <c r="M875" s="84">
        <v>1200</v>
      </c>
      <c r="N875" s="321"/>
      <c r="O875" s="260"/>
      <c r="V875" s="49"/>
    </row>
    <row r="876" spans="2:22" s="32" customFormat="1" ht="16.5" customHeight="1">
      <c r="B876" s="205">
        <v>874</v>
      </c>
      <c r="C876" s="293">
        <v>1</v>
      </c>
      <c r="D876" s="268">
        <v>1</v>
      </c>
      <c r="E876" s="269">
        <v>4</v>
      </c>
      <c r="F876" s="270">
        <v>11</v>
      </c>
      <c r="G876" s="42" t="s">
        <v>550</v>
      </c>
      <c r="H876" s="81" t="s">
        <v>8</v>
      </c>
      <c r="I876" s="81" t="s">
        <v>538</v>
      </c>
      <c r="J876" s="74" t="s">
        <v>145</v>
      </c>
      <c r="K876" s="82">
        <v>25200</v>
      </c>
      <c r="L876" s="45"/>
      <c r="M876" s="44">
        <v>1200</v>
      </c>
      <c r="N876" s="319">
        <f>SUM(K876:L913)</f>
        <v>869400</v>
      </c>
      <c r="O876" s="260"/>
      <c r="T876" s="65">
        <f>SUM(P868,P871,P874)</f>
        <v>970200</v>
      </c>
      <c r="U876" s="65">
        <f>SUM(Q868,Q871,Q874)</f>
        <v>46200</v>
      </c>
      <c r="V876" s="65">
        <f>SUM(R868,R871,R874)</f>
        <v>1016400</v>
      </c>
    </row>
    <row r="877" spans="2:22" s="32" customFormat="1" ht="16.5" customHeight="1">
      <c r="B877" s="205">
        <v>875</v>
      </c>
      <c r="C877" s="205">
        <v>2</v>
      </c>
      <c r="D877" s="265">
        <v>1</v>
      </c>
      <c r="E877" s="266">
        <v>5</v>
      </c>
      <c r="F877" s="267">
        <v>5</v>
      </c>
      <c r="G877" s="51" t="s">
        <v>182</v>
      </c>
      <c r="H877" s="79" t="s">
        <v>8</v>
      </c>
      <c r="I877" s="79" t="s">
        <v>538</v>
      </c>
      <c r="J877" s="35" t="s">
        <v>145</v>
      </c>
      <c r="K877" s="53">
        <v>25200</v>
      </c>
      <c r="L877" s="48"/>
      <c r="M877" s="47">
        <v>1200</v>
      </c>
      <c r="N877" s="320"/>
      <c r="O877" s="260"/>
      <c r="V877" s="49"/>
    </row>
    <row r="878" spans="2:22" s="32" customFormat="1" ht="16.5" customHeight="1">
      <c r="B878" s="205">
        <v>876</v>
      </c>
      <c r="C878" s="205">
        <v>3</v>
      </c>
      <c r="D878" s="265">
        <v>1</v>
      </c>
      <c r="E878" s="266">
        <v>5</v>
      </c>
      <c r="F878" s="267">
        <v>12</v>
      </c>
      <c r="G878" s="51" t="s">
        <v>501</v>
      </c>
      <c r="H878" s="79" t="s">
        <v>8</v>
      </c>
      <c r="I878" s="79" t="s">
        <v>538</v>
      </c>
      <c r="J878" s="114" t="s">
        <v>147</v>
      </c>
      <c r="K878" s="87">
        <v>18900</v>
      </c>
      <c r="L878" s="110"/>
      <c r="M878" s="97">
        <v>900</v>
      </c>
      <c r="N878" s="320"/>
      <c r="O878" s="260"/>
      <c r="V878" s="49"/>
    </row>
    <row r="879" spans="2:22" s="32" customFormat="1" ht="16.5" customHeight="1">
      <c r="B879" s="205">
        <v>877</v>
      </c>
      <c r="C879" s="205">
        <v>4</v>
      </c>
      <c r="D879" s="265">
        <v>1</v>
      </c>
      <c r="E879" s="266">
        <v>5</v>
      </c>
      <c r="F879" s="267">
        <v>20</v>
      </c>
      <c r="G879" s="51" t="s">
        <v>502</v>
      </c>
      <c r="H879" s="79" t="s">
        <v>8</v>
      </c>
      <c r="I879" s="79" t="s">
        <v>538</v>
      </c>
      <c r="J879" s="114" t="s">
        <v>147</v>
      </c>
      <c r="K879" s="87">
        <v>18900</v>
      </c>
      <c r="L879" s="110"/>
      <c r="M879" s="97">
        <v>900</v>
      </c>
      <c r="N879" s="320"/>
      <c r="O879" s="260"/>
      <c r="V879" s="49"/>
    </row>
    <row r="880" spans="2:22" s="32" customFormat="1" ht="16.5" customHeight="1">
      <c r="B880" s="205">
        <v>878</v>
      </c>
      <c r="C880" s="205">
        <v>5</v>
      </c>
      <c r="D880" s="265">
        <v>1</v>
      </c>
      <c r="E880" s="266">
        <v>7</v>
      </c>
      <c r="F880" s="267">
        <v>1</v>
      </c>
      <c r="G880" s="51" t="s">
        <v>539</v>
      </c>
      <c r="H880" s="79" t="s">
        <v>8</v>
      </c>
      <c r="I880" s="79" t="s">
        <v>538</v>
      </c>
      <c r="J880" s="35" t="s">
        <v>145</v>
      </c>
      <c r="K880" s="53">
        <v>25200</v>
      </c>
      <c r="L880" s="48"/>
      <c r="M880" s="47">
        <v>1200</v>
      </c>
      <c r="N880" s="320"/>
      <c r="O880" s="260"/>
      <c r="P880" s="133">
        <f>SUM(K876:L913)</f>
        <v>869400</v>
      </c>
      <c r="V880" s="49"/>
    </row>
    <row r="881" spans="2:22" s="32" customFormat="1" ht="16.5" customHeight="1">
      <c r="B881" s="205">
        <v>879</v>
      </c>
      <c r="C881" s="205">
        <v>6</v>
      </c>
      <c r="D881" s="265">
        <v>1</v>
      </c>
      <c r="E881" s="266">
        <v>7</v>
      </c>
      <c r="F881" s="267">
        <v>5</v>
      </c>
      <c r="G881" s="51" t="s">
        <v>184</v>
      </c>
      <c r="H881" s="79" t="s">
        <v>8</v>
      </c>
      <c r="I881" s="79" t="s">
        <v>538</v>
      </c>
      <c r="J881" s="35" t="s">
        <v>145</v>
      </c>
      <c r="K881" s="53">
        <v>25200</v>
      </c>
      <c r="L881" s="48"/>
      <c r="M881" s="47">
        <v>1200</v>
      </c>
      <c r="N881" s="320"/>
      <c r="O881" s="260"/>
      <c r="P881" s="133">
        <f>SUM(M876:M913)</f>
        <v>41400</v>
      </c>
      <c r="V881" s="49"/>
    </row>
    <row r="882" spans="2:22" s="32" customFormat="1" ht="16.5" customHeight="1">
      <c r="B882" s="205">
        <v>880</v>
      </c>
      <c r="C882" s="205">
        <v>7</v>
      </c>
      <c r="D882" s="265">
        <v>1</v>
      </c>
      <c r="E882" s="266">
        <v>7</v>
      </c>
      <c r="F882" s="267">
        <v>10</v>
      </c>
      <c r="G882" s="51" t="s">
        <v>540</v>
      </c>
      <c r="H882" s="79" t="s">
        <v>8</v>
      </c>
      <c r="I882" s="79" t="s">
        <v>538</v>
      </c>
      <c r="J882" s="35" t="s">
        <v>145</v>
      </c>
      <c r="K882" s="53">
        <v>25200</v>
      </c>
      <c r="L882" s="48"/>
      <c r="M882" s="47">
        <v>1200</v>
      </c>
      <c r="N882" s="320"/>
      <c r="O882" s="260"/>
      <c r="P882" s="133">
        <f>SUM(P880:P881)</f>
        <v>910800</v>
      </c>
      <c r="V882" s="49"/>
    </row>
    <row r="883" spans="2:22" s="32" customFormat="1" ht="16.5" customHeight="1">
      <c r="B883" s="205">
        <v>881</v>
      </c>
      <c r="C883" s="205">
        <v>8</v>
      </c>
      <c r="D883" s="265">
        <v>1</v>
      </c>
      <c r="E883" s="266">
        <v>8</v>
      </c>
      <c r="F883" s="267">
        <v>16</v>
      </c>
      <c r="G883" s="51" t="s">
        <v>187</v>
      </c>
      <c r="H883" s="79" t="s">
        <v>8</v>
      </c>
      <c r="I883" s="79" t="s">
        <v>538</v>
      </c>
      <c r="J883" s="35" t="s">
        <v>145</v>
      </c>
      <c r="K883" s="53">
        <v>25200</v>
      </c>
      <c r="L883" s="48"/>
      <c r="M883" s="47">
        <v>1200</v>
      </c>
      <c r="N883" s="320"/>
      <c r="O883" s="260"/>
      <c r="V883" s="49"/>
    </row>
    <row r="884" spans="2:22" s="32" customFormat="1" ht="16.5" customHeight="1">
      <c r="B884" s="205">
        <v>882</v>
      </c>
      <c r="C884" s="205">
        <v>9</v>
      </c>
      <c r="D884" s="265">
        <v>1</v>
      </c>
      <c r="E884" s="266">
        <v>10</v>
      </c>
      <c r="F884" s="267">
        <v>23</v>
      </c>
      <c r="G884" s="51" t="s">
        <v>504</v>
      </c>
      <c r="H884" s="79" t="s">
        <v>8</v>
      </c>
      <c r="I884" s="79" t="s">
        <v>538</v>
      </c>
      <c r="J884" s="35" t="s">
        <v>145</v>
      </c>
      <c r="K884" s="53">
        <v>25200</v>
      </c>
      <c r="L884" s="48"/>
      <c r="M884" s="47">
        <v>1200</v>
      </c>
      <c r="N884" s="320"/>
      <c r="O884" s="260"/>
      <c r="P884" s="32">
        <v>25200</v>
      </c>
      <c r="Q884" s="32">
        <v>1200</v>
      </c>
      <c r="R884" s="32">
        <v>26400</v>
      </c>
      <c r="V884" s="49"/>
    </row>
    <row r="885" spans="2:22" s="32" customFormat="1" ht="16.5" customHeight="1">
      <c r="B885" s="205">
        <v>883</v>
      </c>
      <c r="C885" s="205">
        <v>10</v>
      </c>
      <c r="D885" s="265">
        <v>1</v>
      </c>
      <c r="E885" s="266">
        <v>11</v>
      </c>
      <c r="F885" s="267">
        <v>8</v>
      </c>
      <c r="G885" s="51" t="s">
        <v>261</v>
      </c>
      <c r="H885" s="79" t="s">
        <v>8</v>
      </c>
      <c r="I885" s="79" t="s">
        <v>538</v>
      </c>
      <c r="J885" s="35" t="s">
        <v>145</v>
      </c>
      <c r="K885" s="53">
        <v>25200</v>
      </c>
      <c r="L885" s="48"/>
      <c r="M885" s="47">
        <v>1200</v>
      </c>
      <c r="N885" s="320"/>
      <c r="O885" s="260"/>
      <c r="P885" s="32">
        <f>P884*38</f>
        <v>957600</v>
      </c>
      <c r="Q885" s="32">
        <f t="shared" ref="Q885:R885" si="167">Q884*38</f>
        <v>45600</v>
      </c>
      <c r="R885" s="32">
        <f t="shared" si="167"/>
        <v>1003200</v>
      </c>
      <c r="V885" s="49"/>
    </row>
    <row r="886" spans="2:22" s="32" customFormat="1" ht="16.5" customHeight="1">
      <c r="B886" s="205">
        <v>884</v>
      </c>
      <c r="C886" s="205">
        <v>11</v>
      </c>
      <c r="D886" s="265">
        <v>2</v>
      </c>
      <c r="E886" s="266">
        <v>1</v>
      </c>
      <c r="F886" s="267">
        <v>9</v>
      </c>
      <c r="G886" s="51" t="s">
        <v>448</v>
      </c>
      <c r="H886" s="79" t="s">
        <v>8</v>
      </c>
      <c r="I886" s="79" t="s">
        <v>538</v>
      </c>
      <c r="J886" s="114" t="s">
        <v>147</v>
      </c>
      <c r="K886" s="87">
        <v>18900</v>
      </c>
      <c r="L886" s="110"/>
      <c r="M886" s="97">
        <v>900</v>
      </c>
      <c r="N886" s="320"/>
      <c r="O886" s="260"/>
      <c r="P886" s="32">
        <v>-88200</v>
      </c>
      <c r="Q886" s="32">
        <v>-4200</v>
      </c>
      <c r="R886" s="32">
        <v>-92400</v>
      </c>
      <c r="V886" s="49"/>
    </row>
    <row r="887" spans="2:22" s="32" customFormat="1" ht="16.5" customHeight="1">
      <c r="B887" s="205">
        <v>885</v>
      </c>
      <c r="C887" s="205">
        <v>12</v>
      </c>
      <c r="D887" s="265">
        <v>2</v>
      </c>
      <c r="E887" s="266">
        <v>2</v>
      </c>
      <c r="F887" s="267">
        <v>11</v>
      </c>
      <c r="G887" s="51" t="s">
        <v>309</v>
      </c>
      <c r="H887" s="79" t="s">
        <v>8</v>
      </c>
      <c r="I887" s="79" t="s">
        <v>538</v>
      </c>
      <c r="J887" s="114" t="s">
        <v>147</v>
      </c>
      <c r="K887" s="87">
        <v>18900</v>
      </c>
      <c r="L887" s="110"/>
      <c r="M887" s="97">
        <v>900</v>
      </c>
      <c r="N887" s="320"/>
      <c r="O887" s="260"/>
      <c r="P887" s="32">
        <f>SUM(P885:P886)</f>
        <v>869400</v>
      </c>
      <c r="Q887" s="32">
        <f t="shared" ref="Q887:R887" si="168">SUM(Q885:Q886)</f>
        <v>41400</v>
      </c>
      <c r="R887" s="32">
        <f t="shared" si="168"/>
        <v>910800</v>
      </c>
      <c r="V887" s="49"/>
    </row>
    <row r="888" spans="2:22" s="32" customFormat="1" ht="16.5" customHeight="1">
      <c r="B888" s="205">
        <v>886</v>
      </c>
      <c r="C888" s="205">
        <v>13</v>
      </c>
      <c r="D888" s="265">
        <v>2</v>
      </c>
      <c r="E888" s="266">
        <v>5</v>
      </c>
      <c r="F888" s="267">
        <v>3</v>
      </c>
      <c r="G888" s="51" t="s">
        <v>30</v>
      </c>
      <c r="H888" s="79" t="s">
        <v>8</v>
      </c>
      <c r="I888" s="79" t="s">
        <v>538</v>
      </c>
      <c r="J888" s="114" t="s">
        <v>462</v>
      </c>
      <c r="K888" s="87">
        <v>12600</v>
      </c>
      <c r="L888" s="110"/>
      <c r="M888" s="97">
        <v>600</v>
      </c>
      <c r="N888" s="320"/>
      <c r="O888" s="260"/>
      <c r="V888" s="49"/>
    </row>
    <row r="889" spans="2:22" s="32" customFormat="1" ht="16.5" customHeight="1">
      <c r="B889" s="205">
        <v>887</v>
      </c>
      <c r="C889" s="205">
        <v>14</v>
      </c>
      <c r="D889" s="265">
        <v>2</v>
      </c>
      <c r="E889" s="266">
        <v>5</v>
      </c>
      <c r="F889" s="267">
        <v>18</v>
      </c>
      <c r="G889" s="51" t="s">
        <v>91</v>
      </c>
      <c r="H889" s="79" t="s">
        <v>8</v>
      </c>
      <c r="I889" s="79" t="s">
        <v>538</v>
      </c>
      <c r="J889" s="35" t="s">
        <v>145</v>
      </c>
      <c r="K889" s="53">
        <v>25200</v>
      </c>
      <c r="L889" s="48"/>
      <c r="M889" s="47">
        <v>1200</v>
      </c>
      <c r="N889" s="320"/>
      <c r="O889" s="260"/>
      <c r="V889" s="49"/>
    </row>
    <row r="890" spans="2:22" s="32" customFormat="1" ht="16.5" customHeight="1">
      <c r="B890" s="205">
        <v>888</v>
      </c>
      <c r="C890" s="205">
        <v>15</v>
      </c>
      <c r="D890" s="265">
        <v>2</v>
      </c>
      <c r="E890" s="266">
        <v>6</v>
      </c>
      <c r="F890" s="267">
        <v>7</v>
      </c>
      <c r="G890" s="51" t="s">
        <v>541</v>
      </c>
      <c r="H890" s="79" t="s">
        <v>8</v>
      </c>
      <c r="I890" s="79" t="s">
        <v>538</v>
      </c>
      <c r="J890" s="35" t="s">
        <v>145</v>
      </c>
      <c r="K890" s="53">
        <v>25200</v>
      </c>
      <c r="L890" s="48"/>
      <c r="M890" s="47">
        <v>1200</v>
      </c>
      <c r="N890" s="320"/>
      <c r="O890" s="260"/>
      <c r="P890" s="32">
        <v>18900</v>
      </c>
      <c r="Q890" s="32">
        <v>900</v>
      </c>
      <c r="R890" s="32">
        <v>19800</v>
      </c>
      <c r="V890" s="49"/>
    </row>
    <row r="891" spans="2:22" s="32" customFormat="1" ht="16.5" customHeight="1">
      <c r="B891" s="205">
        <v>889</v>
      </c>
      <c r="C891" s="205">
        <v>16</v>
      </c>
      <c r="D891" s="265">
        <v>2</v>
      </c>
      <c r="E891" s="266">
        <v>6</v>
      </c>
      <c r="F891" s="267">
        <v>10</v>
      </c>
      <c r="G891" s="51" t="s">
        <v>126</v>
      </c>
      <c r="H891" s="79" t="s">
        <v>8</v>
      </c>
      <c r="I891" s="79" t="s">
        <v>854</v>
      </c>
      <c r="J891" s="35" t="s">
        <v>145</v>
      </c>
      <c r="K891" s="53">
        <v>25200</v>
      </c>
      <c r="L891" s="48"/>
      <c r="M891" s="47">
        <v>1200</v>
      </c>
      <c r="N891" s="320"/>
      <c r="O891" s="260"/>
      <c r="P891" s="32">
        <f>P890*37</f>
        <v>699300</v>
      </c>
      <c r="Q891" s="32">
        <f t="shared" ref="Q891:R891" si="169">Q890*37</f>
        <v>33300</v>
      </c>
      <c r="R891" s="32">
        <f t="shared" si="169"/>
        <v>732600</v>
      </c>
      <c r="V891" s="49"/>
    </row>
    <row r="892" spans="2:22" s="32" customFormat="1" ht="16.5" customHeight="1">
      <c r="B892" s="205">
        <v>890</v>
      </c>
      <c r="C892" s="205">
        <v>17</v>
      </c>
      <c r="D892" s="265">
        <v>2</v>
      </c>
      <c r="E892" s="266">
        <v>6</v>
      </c>
      <c r="F892" s="267">
        <v>22</v>
      </c>
      <c r="G892" s="51" t="s">
        <v>127</v>
      </c>
      <c r="H892" s="79" t="s">
        <v>8</v>
      </c>
      <c r="I892" s="79" t="s">
        <v>538</v>
      </c>
      <c r="J892" s="35" t="s">
        <v>145</v>
      </c>
      <c r="K892" s="53">
        <v>25200</v>
      </c>
      <c r="L892" s="48"/>
      <c r="M892" s="47">
        <v>1200</v>
      </c>
      <c r="N892" s="320"/>
      <c r="O892" s="260"/>
      <c r="V892" s="49"/>
    </row>
    <row r="893" spans="2:22" s="32" customFormat="1" ht="16.5" customHeight="1">
      <c r="B893" s="205">
        <v>891</v>
      </c>
      <c r="C893" s="205">
        <v>18</v>
      </c>
      <c r="D893" s="265">
        <v>2</v>
      </c>
      <c r="E893" s="266">
        <v>7</v>
      </c>
      <c r="F893" s="267">
        <v>13</v>
      </c>
      <c r="G893" s="51" t="s">
        <v>282</v>
      </c>
      <c r="H893" s="79" t="s">
        <v>8</v>
      </c>
      <c r="I893" s="79" t="s">
        <v>538</v>
      </c>
      <c r="J893" s="35" t="s">
        <v>145</v>
      </c>
      <c r="K893" s="53">
        <v>25200</v>
      </c>
      <c r="L893" s="48"/>
      <c r="M893" s="47">
        <v>1200</v>
      </c>
      <c r="N893" s="320"/>
      <c r="O893" s="260"/>
      <c r="P893" s="32">
        <v>25200</v>
      </c>
      <c r="Q893" s="32">
        <v>1200</v>
      </c>
      <c r="R893" s="32">
        <v>26400</v>
      </c>
      <c r="V893" s="49"/>
    </row>
    <row r="894" spans="2:22" s="32" customFormat="1" ht="16.5" customHeight="1">
      <c r="B894" s="205">
        <v>892</v>
      </c>
      <c r="C894" s="205">
        <v>19</v>
      </c>
      <c r="D894" s="265">
        <v>2</v>
      </c>
      <c r="E894" s="266">
        <v>8</v>
      </c>
      <c r="F894" s="267">
        <v>17</v>
      </c>
      <c r="G894" s="51" t="s">
        <v>388</v>
      </c>
      <c r="H894" s="79" t="s">
        <v>8</v>
      </c>
      <c r="I894" s="79" t="s">
        <v>538</v>
      </c>
      <c r="J894" s="35" t="s">
        <v>145</v>
      </c>
      <c r="K894" s="53">
        <v>25200</v>
      </c>
      <c r="L894" s="48"/>
      <c r="M894" s="47">
        <v>1200</v>
      </c>
      <c r="N894" s="320"/>
      <c r="O894" s="260"/>
      <c r="P894" s="32">
        <f>P893*37</f>
        <v>932400</v>
      </c>
      <c r="Q894" s="32">
        <f t="shared" ref="Q894:R894" si="170">Q893*37</f>
        <v>44400</v>
      </c>
      <c r="R894" s="32">
        <f t="shared" si="170"/>
        <v>976800</v>
      </c>
      <c r="V894" s="49"/>
    </row>
    <row r="895" spans="2:22" s="32" customFormat="1" ht="16.5" customHeight="1">
      <c r="B895" s="205">
        <v>893</v>
      </c>
      <c r="C895" s="205">
        <v>20</v>
      </c>
      <c r="D895" s="265">
        <v>2</v>
      </c>
      <c r="E895" s="266">
        <v>9</v>
      </c>
      <c r="F895" s="267">
        <v>9</v>
      </c>
      <c r="G895" s="51" t="s">
        <v>542</v>
      </c>
      <c r="H895" s="79" t="s">
        <v>8</v>
      </c>
      <c r="I895" s="79" t="s">
        <v>538</v>
      </c>
      <c r="J895" s="35" t="s">
        <v>145</v>
      </c>
      <c r="K895" s="53">
        <v>25200</v>
      </c>
      <c r="L895" s="48"/>
      <c r="M895" s="47">
        <v>1200</v>
      </c>
      <c r="N895" s="320"/>
      <c r="O895" s="260"/>
      <c r="V895" s="49"/>
    </row>
    <row r="896" spans="2:22" s="32" customFormat="1" ht="16.5" customHeight="1">
      <c r="B896" s="205">
        <v>894</v>
      </c>
      <c r="C896" s="205">
        <v>21</v>
      </c>
      <c r="D896" s="265">
        <v>1</v>
      </c>
      <c r="E896" s="266">
        <v>3</v>
      </c>
      <c r="F896" s="267">
        <v>10</v>
      </c>
      <c r="G896" s="51" t="s">
        <v>130</v>
      </c>
      <c r="H896" s="79" t="s">
        <v>8</v>
      </c>
      <c r="I896" s="79" t="s">
        <v>543</v>
      </c>
      <c r="J896" s="114" t="s">
        <v>147</v>
      </c>
      <c r="K896" s="87">
        <v>18900</v>
      </c>
      <c r="L896" s="110"/>
      <c r="M896" s="97">
        <v>900</v>
      </c>
      <c r="N896" s="320"/>
      <c r="O896" s="260"/>
      <c r="V896" s="49"/>
    </row>
    <row r="897" spans="2:22" s="32" customFormat="1" ht="16.5" customHeight="1">
      <c r="B897" s="205">
        <v>895</v>
      </c>
      <c r="C897" s="205">
        <v>22</v>
      </c>
      <c r="D897" s="265">
        <v>1</v>
      </c>
      <c r="E897" s="266">
        <v>3</v>
      </c>
      <c r="F897" s="267">
        <v>12</v>
      </c>
      <c r="G897" s="51" t="s">
        <v>267</v>
      </c>
      <c r="H897" s="79" t="s">
        <v>8</v>
      </c>
      <c r="I897" s="79" t="s">
        <v>543</v>
      </c>
      <c r="J897" s="114" t="s">
        <v>147</v>
      </c>
      <c r="K897" s="87">
        <v>18900</v>
      </c>
      <c r="L897" s="110"/>
      <c r="M897" s="97">
        <v>900</v>
      </c>
      <c r="N897" s="320"/>
      <c r="O897" s="260"/>
      <c r="T897" s="65">
        <f>SUM(P887,P891,P894)</f>
        <v>2501100</v>
      </c>
      <c r="U897" s="65">
        <f>SUM(Q887,Q891,Q894)</f>
        <v>119100</v>
      </c>
      <c r="V897" s="65">
        <f>SUM(R887,R891,R894)</f>
        <v>2620200</v>
      </c>
    </row>
    <row r="898" spans="2:22" s="32" customFormat="1" ht="16.5" customHeight="1">
      <c r="B898" s="205">
        <v>896</v>
      </c>
      <c r="C898" s="205">
        <v>23</v>
      </c>
      <c r="D898" s="265">
        <v>3</v>
      </c>
      <c r="E898" s="266">
        <v>4</v>
      </c>
      <c r="F898" s="267">
        <v>20</v>
      </c>
      <c r="G898" s="51" t="s">
        <v>356</v>
      </c>
      <c r="H898" s="79" t="s">
        <v>8</v>
      </c>
      <c r="I898" s="79" t="s">
        <v>543</v>
      </c>
      <c r="J898" s="35" t="s">
        <v>145</v>
      </c>
      <c r="K898" s="53">
        <v>25200</v>
      </c>
      <c r="L898" s="48"/>
      <c r="M898" s="47">
        <v>1200</v>
      </c>
      <c r="N898" s="320"/>
      <c r="O898" s="260"/>
      <c r="U898" s="155"/>
      <c r="V898" s="49"/>
    </row>
    <row r="899" spans="2:22" s="32" customFormat="1" ht="16.5" customHeight="1">
      <c r="B899" s="205">
        <v>897</v>
      </c>
      <c r="C899" s="205">
        <v>24</v>
      </c>
      <c r="D899" s="265">
        <v>3</v>
      </c>
      <c r="E899" s="266">
        <v>5</v>
      </c>
      <c r="F899" s="267">
        <v>3</v>
      </c>
      <c r="G899" s="51" t="s">
        <v>544</v>
      </c>
      <c r="H899" s="79" t="s">
        <v>8</v>
      </c>
      <c r="I899" s="79" t="s">
        <v>543</v>
      </c>
      <c r="J899" s="114" t="s">
        <v>147</v>
      </c>
      <c r="K899" s="87">
        <v>18900</v>
      </c>
      <c r="L899" s="110"/>
      <c r="M899" s="97">
        <v>900</v>
      </c>
      <c r="N899" s="320"/>
      <c r="O899" s="260"/>
      <c r="U899" s="155"/>
      <c r="V899" s="49"/>
    </row>
    <row r="900" spans="2:22" s="32" customFormat="1" ht="16.5" customHeight="1">
      <c r="B900" s="205">
        <v>898</v>
      </c>
      <c r="C900" s="205">
        <v>25</v>
      </c>
      <c r="D900" s="265">
        <v>3</v>
      </c>
      <c r="E900" s="266">
        <v>6</v>
      </c>
      <c r="F900" s="267">
        <v>8</v>
      </c>
      <c r="G900" s="51" t="s">
        <v>545</v>
      </c>
      <c r="H900" s="79" t="s">
        <v>8</v>
      </c>
      <c r="I900" s="79" t="s">
        <v>543</v>
      </c>
      <c r="J900" s="114" t="s">
        <v>147</v>
      </c>
      <c r="K900" s="87">
        <v>18900</v>
      </c>
      <c r="L900" s="110"/>
      <c r="M900" s="97">
        <v>900</v>
      </c>
      <c r="N900" s="320"/>
      <c r="O900" s="260"/>
      <c r="U900" s="155"/>
      <c r="V900" s="49"/>
    </row>
    <row r="901" spans="2:22" s="32" customFormat="1" ht="16.5" customHeight="1">
      <c r="B901" s="205">
        <v>899</v>
      </c>
      <c r="C901" s="205">
        <v>26</v>
      </c>
      <c r="D901" s="265">
        <v>3</v>
      </c>
      <c r="E901" s="266">
        <v>6</v>
      </c>
      <c r="F901" s="267">
        <v>21</v>
      </c>
      <c r="G901" s="51" t="s">
        <v>546</v>
      </c>
      <c r="H901" s="79" t="s">
        <v>8</v>
      </c>
      <c r="I901" s="79" t="s">
        <v>543</v>
      </c>
      <c r="J901" s="35" t="s">
        <v>145</v>
      </c>
      <c r="K901" s="53">
        <v>25200</v>
      </c>
      <c r="L901" s="48"/>
      <c r="M901" s="47">
        <v>1200</v>
      </c>
      <c r="N901" s="320"/>
      <c r="O901" s="260"/>
      <c r="U901" s="155"/>
      <c r="V901" s="49"/>
    </row>
    <row r="902" spans="2:22" s="32" customFormat="1" ht="16.5" customHeight="1">
      <c r="B902" s="205">
        <v>900</v>
      </c>
      <c r="C902" s="205">
        <v>27</v>
      </c>
      <c r="D902" s="265">
        <v>3</v>
      </c>
      <c r="E902" s="266">
        <v>8</v>
      </c>
      <c r="F902" s="267">
        <v>8</v>
      </c>
      <c r="G902" s="51" t="s">
        <v>56</v>
      </c>
      <c r="H902" s="79" t="s">
        <v>8</v>
      </c>
      <c r="I902" s="79" t="s">
        <v>543</v>
      </c>
      <c r="J902" s="35" t="s">
        <v>145</v>
      </c>
      <c r="K902" s="53">
        <v>25200</v>
      </c>
      <c r="L902" s="48"/>
      <c r="M902" s="47">
        <v>1200</v>
      </c>
      <c r="N902" s="320"/>
      <c r="O902" s="260"/>
      <c r="U902" s="155"/>
      <c r="V902" s="49"/>
    </row>
    <row r="903" spans="2:22" s="32" customFormat="1" ht="16.5" customHeight="1">
      <c r="B903" s="205">
        <v>901</v>
      </c>
      <c r="C903" s="205">
        <v>28</v>
      </c>
      <c r="D903" s="265">
        <v>3</v>
      </c>
      <c r="E903" s="266">
        <v>9</v>
      </c>
      <c r="F903" s="267">
        <v>8</v>
      </c>
      <c r="G903" s="51" t="s">
        <v>13</v>
      </c>
      <c r="H903" s="79" t="s">
        <v>8</v>
      </c>
      <c r="I903" s="79" t="s">
        <v>543</v>
      </c>
      <c r="J903" s="35" t="s">
        <v>145</v>
      </c>
      <c r="K903" s="53">
        <v>25200</v>
      </c>
      <c r="L903" s="48"/>
      <c r="M903" s="47">
        <v>1200</v>
      </c>
      <c r="N903" s="320"/>
      <c r="O903" s="260"/>
      <c r="U903" s="155"/>
      <c r="V903" s="49"/>
    </row>
    <row r="904" spans="2:22" s="32" customFormat="1" ht="16.5" customHeight="1">
      <c r="B904" s="205">
        <v>902</v>
      </c>
      <c r="C904" s="205">
        <v>29</v>
      </c>
      <c r="D904" s="265">
        <v>3</v>
      </c>
      <c r="E904" s="266">
        <v>9</v>
      </c>
      <c r="F904" s="267">
        <v>9</v>
      </c>
      <c r="G904" s="51" t="s">
        <v>17</v>
      </c>
      <c r="H904" s="79" t="s">
        <v>8</v>
      </c>
      <c r="I904" s="79" t="s">
        <v>543</v>
      </c>
      <c r="J904" s="35" t="s">
        <v>145</v>
      </c>
      <c r="K904" s="53">
        <v>25200</v>
      </c>
      <c r="L904" s="48"/>
      <c r="M904" s="47">
        <v>1200</v>
      </c>
      <c r="N904" s="320"/>
      <c r="O904" s="260"/>
      <c r="P904" s="32">
        <v>6300</v>
      </c>
      <c r="Q904" s="32">
        <v>300</v>
      </c>
      <c r="R904" s="32">
        <f>SUM(P904:Q904)</f>
        <v>6600</v>
      </c>
      <c r="U904" s="155"/>
      <c r="V904" s="49"/>
    </row>
    <row r="905" spans="2:22" s="32" customFormat="1" ht="16.5" customHeight="1">
      <c r="B905" s="205">
        <v>903</v>
      </c>
      <c r="C905" s="205">
        <v>30</v>
      </c>
      <c r="D905" s="265">
        <v>3</v>
      </c>
      <c r="E905" s="266">
        <v>9</v>
      </c>
      <c r="F905" s="267">
        <v>13</v>
      </c>
      <c r="G905" s="51" t="s">
        <v>547</v>
      </c>
      <c r="H905" s="79" t="s">
        <v>8</v>
      </c>
      <c r="I905" s="79" t="s">
        <v>543</v>
      </c>
      <c r="J905" s="35" t="s">
        <v>145</v>
      </c>
      <c r="K905" s="53">
        <v>25200</v>
      </c>
      <c r="L905" s="48"/>
      <c r="M905" s="47">
        <v>1200</v>
      </c>
      <c r="N905" s="320"/>
      <c r="O905" s="260"/>
      <c r="P905" s="32">
        <v>6300</v>
      </c>
      <c r="Q905" s="32">
        <v>300</v>
      </c>
      <c r="R905" s="32">
        <f t="shared" ref="R905:R906" si="171">SUM(P905:Q905)</f>
        <v>6600</v>
      </c>
      <c r="U905" s="155"/>
      <c r="V905" s="49"/>
    </row>
    <row r="906" spans="2:22" s="32" customFormat="1" ht="16.5" customHeight="1">
      <c r="B906" s="205">
        <v>904</v>
      </c>
      <c r="C906" s="205">
        <v>31</v>
      </c>
      <c r="D906" s="265">
        <v>4</v>
      </c>
      <c r="E906" s="266">
        <v>1</v>
      </c>
      <c r="F906" s="267">
        <v>3</v>
      </c>
      <c r="G906" s="51" t="s">
        <v>171</v>
      </c>
      <c r="H906" s="79" t="s">
        <v>8</v>
      </c>
      <c r="I906" s="79" t="s">
        <v>543</v>
      </c>
      <c r="J906" s="35" t="s">
        <v>145</v>
      </c>
      <c r="K906" s="53">
        <v>25200</v>
      </c>
      <c r="L906" s="48"/>
      <c r="M906" s="47">
        <v>1200</v>
      </c>
      <c r="N906" s="320"/>
      <c r="O906" s="260"/>
      <c r="P906" s="32">
        <f>SUM(P904:P905)</f>
        <v>12600</v>
      </c>
      <c r="Q906" s="32">
        <f>SUM(Q904:Q905)</f>
        <v>600</v>
      </c>
      <c r="R906" s="32">
        <f t="shared" si="171"/>
        <v>13200</v>
      </c>
      <c r="U906" s="155"/>
      <c r="V906" s="49"/>
    </row>
    <row r="907" spans="2:22" s="32" customFormat="1" ht="16.5" customHeight="1">
      <c r="B907" s="205">
        <v>905</v>
      </c>
      <c r="C907" s="205">
        <v>32</v>
      </c>
      <c r="D907" s="265">
        <v>4</v>
      </c>
      <c r="E907" s="266">
        <v>2</v>
      </c>
      <c r="F907" s="267">
        <v>21</v>
      </c>
      <c r="G907" s="51" t="s">
        <v>548</v>
      </c>
      <c r="H907" s="79" t="s">
        <v>8</v>
      </c>
      <c r="I907" s="79" t="s">
        <v>543</v>
      </c>
      <c r="J907" s="114" t="s">
        <v>147</v>
      </c>
      <c r="K907" s="87">
        <v>18900</v>
      </c>
      <c r="L907" s="110"/>
      <c r="M907" s="97">
        <v>900</v>
      </c>
      <c r="N907" s="320"/>
      <c r="O907" s="260"/>
      <c r="U907" s="155"/>
      <c r="V907" s="49"/>
    </row>
    <row r="908" spans="2:22" s="32" customFormat="1" ht="16.5" customHeight="1">
      <c r="B908" s="205">
        <v>906</v>
      </c>
      <c r="C908" s="205">
        <v>33</v>
      </c>
      <c r="D908" s="265">
        <v>4</v>
      </c>
      <c r="E908" s="266">
        <v>4</v>
      </c>
      <c r="F908" s="267">
        <v>6</v>
      </c>
      <c r="G908" s="51" t="s">
        <v>98</v>
      </c>
      <c r="H908" s="79" t="s">
        <v>8</v>
      </c>
      <c r="I908" s="79" t="s">
        <v>543</v>
      </c>
      <c r="J908" s="114" t="s">
        <v>147</v>
      </c>
      <c r="K908" s="87">
        <v>18900</v>
      </c>
      <c r="L908" s="110"/>
      <c r="M908" s="97">
        <v>900</v>
      </c>
      <c r="N908" s="320"/>
      <c r="O908" s="260"/>
      <c r="U908" s="155"/>
      <c r="V908" s="49"/>
    </row>
    <row r="909" spans="2:22" s="32" customFormat="1" ht="16.5" customHeight="1">
      <c r="B909" s="205">
        <v>907</v>
      </c>
      <c r="C909" s="205">
        <v>34</v>
      </c>
      <c r="D909" s="265">
        <v>4</v>
      </c>
      <c r="E909" s="266">
        <v>5</v>
      </c>
      <c r="F909" s="267">
        <v>7</v>
      </c>
      <c r="G909" s="51" t="s">
        <v>99</v>
      </c>
      <c r="H909" s="79" t="s">
        <v>8</v>
      </c>
      <c r="I909" s="79" t="s">
        <v>543</v>
      </c>
      <c r="J909" s="35" t="s">
        <v>145</v>
      </c>
      <c r="K909" s="53">
        <v>25200</v>
      </c>
      <c r="L909" s="48"/>
      <c r="M909" s="47">
        <v>1200</v>
      </c>
      <c r="N909" s="320"/>
      <c r="O909" s="260"/>
      <c r="U909" s="155"/>
      <c r="V909" s="49"/>
    </row>
    <row r="910" spans="2:22" s="32" customFormat="1" ht="16.5" customHeight="1">
      <c r="B910" s="205">
        <v>908</v>
      </c>
      <c r="C910" s="205">
        <v>35</v>
      </c>
      <c r="D910" s="265">
        <v>4</v>
      </c>
      <c r="E910" s="266">
        <v>8</v>
      </c>
      <c r="F910" s="267">
        <v>19</v>
      </c>
      <c r="G910" s="51" t="s">
        <v>397</v>
      </c>
      <c r="H910" s="79" t="s">
        <v>8</v>
      </c>
      <c r="I910" s="79" t="s">
        <v>543</v>
      </c>
      <c r="J910" s="35" t="s">
        <v>145</v>
      </c>
      <c r="K910" s="53">
        <v>25200</v>
      </c>
      <c r="L910" s="48"/>
      <c r="M910" s="47">
        <v>1200</v>
      </c>
      <c r="N910" s="320"/>
      <c r="O910" s="260"/>
      <c r="U910" s="155"/>
      <c r="V910" s="49"/>
    </row>
    <row r="911" spans="2:22" s="32" customFormat="1" ht="16.5" customHeight="1">
      <c r="B911" s="205">
        <v>909</v>
      </c>
      <c r="C911" s="205">
        <v>36</v>
      </c>
      <c r="D911" s="265">
        <v>5</v>
      </c>
      <c r="E911" s="266">
        <v>2</v>
      </c>
      <c r="F911" s="267">
        <v>16</v>
      </c>
      <c r="G911" s="51" t="s">
        <v>83</v>
      </c>
      <c r="H911" s="79" t="s">
        <v>8</v>
      </c>
      <c r="I911" s="79" t="s">
        <v>543</v>
      </c>
      <c r="J911" s="35" t="s">
        <v>145</v>
      </c>
      <c r="K911" s="53">
        <v>25200</v>
      </c>
      <c r="L911" s="48"/>
      <c r="M911" s="47">
        <v>1200</v>
      </c>
      <c r="N911" s="320"/>
      <c r="O911" s="260"/>
      <c r="U911" s="155"/>
      <c r="V911" s="49"/>
    </row>
    <row r="912" spans="2:22" s="32" customFormat="1" ht="16.5" customHeight="1">
      <c r="B912" s="205">
        <v>910</v>
      </c>
      <c r="C912" s="205">
        <v>37</v>
      </c>
      <c r="D912" s="265">
        <v>5</v>
      </c>
      <c r="E912" s="266">
        <v>6</v>
      </c>
      <c r="F912" s="267">
        <v>24</v>
      </c>
      <c r="G912" s="51" t="s">
        <v>549</v>
      </c>
      <c r="H912" s="79" t="s">
        <v>8</v>
      </c>
      <c r="I912" s="79" t="s">
        <v>543</v>
      </c>
      <c r="J912" s="35" t="s">
        <v>145</v>
      </c>
      <c r="K912" s="53">
        <v>25200</v>
      </c>
      <c r="L912" s="48"/>
      <c r="M912" s="47">
        <v>1200</v>
      </c>
      <c r="N912" s="320"/>
      <c r="O912" s="260"/>
      <c r="U912" s="155"/>
      <c r="V912" s="49"/>
    </row>
    <row r="913" spans="2:22" s="32" customFormat="1" ht="16.5" customHeight="1">
      <c r="B913" s="205">
        <v>911</v>
      </c>
      <c r="C913" s="205">
        <v>38</v>
      </c>
      <c r="D913" s="280">
        <v>5</v>
      </c>
      <c r="E913" s="281">
        <v>7</v>
      </c>
      <c r="F913" s="282">
        <v>5</v>
      </c>
      <c r="G913" s="77" t="s">
        <v>279</v>
      </c>
      <c r="H913" s="211" t="s">
        <v>11</v>
      </c>
      <c r="I913" s="211" t="s">
        <v>543</v>
      </c>
      <c r="J913" s="114" t="s">
        <v>462</v>
      </c>
      <c r="K913" s="218"/>
      <c r="L913" s="87">
        <v>12600</v>
      </c>
      <c r="M913" s="97">
        <v>600</v>
      </c>
      <c r="N913" s="320"/>
      <c r="O913" s="260"/>
      <c r="U913" s="155"/>
      <c r="V913" s="49"/>
    </row>
    <row r="914" spans="2:22" s="32" customFormat="1" ht="16.5" customHeight="1">
      <c r="B914" s="205">
        <v>912</v>
      </c>
      <c r="C914" s="293">
        <v>1</v>
      </c>
      <c r="D914" s="271">
        <v>1</v>
      </c>
      <c r="E914" s="272">
        <v>1</v>
      </c>
      <c r="F914" s="273">
        <v>17</v>
      </c>
      <c r="G914" s="142" t="s">
        <v>515</v>
      </c>
      <c r="H914" s="119" t="s">
        <v>8</v>
      </c>
      <c r="I914" s="89" t="s">
        <v>800</v>
      </c>
      <c r="J914" s="109" t="s">
        <v>147</v>
      </c>
      <c r="K914" s="82">
        <v>18900</v>
      </c>
      <c r="L914" s="45"/>
      <c r="M914" s="44">
        <v>900</v>
      </c>
      <c r="N914" s="319">
        <f>SUM(K914:L953)</f>
        <v>718200</v>
      </c>
      <c r="O914" s="260"/>
      <c r="U914" s="155"/>
      <c r="V914" s="49"/>
    </row>
    <row r="915" spans="2:22" s="32" customFormat="1" ht="16.5" customHeight="1">
      <c r="B915" s="205">
        <v>913</v>
      </c>
      <c r="C915" s="205">
        <v>2</v>
      </c>
      <c r="D915" s="274">
        <v>1</v>
      </c>
      <c r="E915" s="275">
        <v>3</v>
      </c>
      <c r="F915" s="276">
        <v>16</v>
      </c>
      <c r="G915" s="143" t="s">
        <v>752</v>
      </c>
      <c r="H915" s="120" t="s">
        <v>8</v>
      </c>
      <c r="I915" s="88" t="s">
        <v>800</v>
      </c>
      <c r="J915" s="59" t="s">
        <v>147</v>
      </c>
      <c r="K915" s="53">
        <v>18900</v>
      </c>
      <c r="L915" s="48"/>
      <c r="M915" s="47">
        <v>900</v>
      </c>
      <c r="N915" s="320"/>
      <c r="O915" s="260"/>
      <c r="U915" s="155"/>
      <c r="V915" s="49"/>
    </row>
    <row r="916" spans="2:22" s="32" customFormat="1" ht="16.5" customHeight="1">
      <c r="B916" s="205">
        <v>914</v>
      </c>
      <c r="C916" s="205">
        <v>3</v>
      </c>
      <c r="D916" s="274">
        <v>1</v>
      </c>
      <c r="E916" s="275">
        <v>4</v>
      </c>
      <c r="F916" s="276">
        <v>4</v>
      </c>
      <c r="G916" s="51" t="s">
        <v>737</v>
      </c>
      <c r="H916" s="79" t="s">
        <v>8</v>
      </c>
      <c r="I916" s="35" t="s">
        <v>800</v>
      </c>
      <c r="J916" s="59" t="s">
        <v>147</v>
      </c>
      <c r="K916" s="53">
        <v>18900</v>
      </c>
      <c r="L916" s="48"/>
      <c r="M916" s="47">
        <v>900</v>
      </c>
      <c r="N916" s="320"/>
      <c r="O916" s="260"/>
      <c r="P916" s="125">
        <f>SUM(K914:L953)</f>
        <v>718200</v>
      </c>
      <c r="U916" s="155"/>
      <c r="V916" s="49"/>
    </row>
    <row r="917" spans="2:22" s="32" customFormat="1" ht="16.5" customHeight="1">
      <c r="B917" s="205">
        <v>915</v>
      </c>
      <c r="C917" s="205">
        <v>4</v>
      </c>
      <c r="D917" s="274">
        <v>1</v>
      </c>
      <c r="E917" s="275">
        <v>6</v>
      </c>
      <c r="F917" s="276">
        <v>13</v>
      </c>
      <c r="G917" s="51" t="s">
        <v>644</v>
      </c>
      <c r="H917" s="79" t="s">
        <v>8</v>
      </c>
      <c r="I917" s="35" t="s">
        <v>800</v>
      </c>
      <c r="J917" s="59" t="s">
        <v>147</v>
      </c>
      <c r="K917" s="53">
        <v>18900</v>
      </c>
      <c r="L917" s="48"/>
      <c r="M917" s="47">
        <v>900</v>
      </c>
      <c r="N917" s="320"/>
      <c r="O917" s="260"/>
      <c r="P917" s="125">
        <f>SUM(M914:M953)</f>
        <v>34200</v>
      </c>
      <c r="U917" s="155"/>
      <c r="V917" s="49"/>
    </row>
    <row r="918" spans="2:22" s="32" customFormat="1" ht="16.5" customHeight="1">
      <c r="B918" s="205">
        <v>916</v>
      </c>
      <c r="C918" s="205">
        <v>5</v>
      </c>
      <c r="D918" s="274">
        <v>1</v>
      </c>
      <c r="E918" s="275">
        <v>6</v>
      </c>
      <c r="F918" s="276">
        <v>15</v>
      </c>
      <c r="G918" s="51" t="s">
        <v>286</v>
      </c>
      <c r="H918" s="79" t="s">
        <v>8</v>
      </c>
      <c r="I918" s="35" t="s">
        <v>800</v>
      </c>
      <c r="J918" s="59" t="s">
        <v>147</v>
      </c>
      <c r="K918" s="53">
        <v>18900</v>
      </c>
      <c r="L918" s="48"/>
      <c r="M918" s="47">
        <v>900</v>
      </c>
      <c r="N918" s="320"/>
      <c r="O918" s="260"/>
      <c r="P918" s="125">
        <f>SUM(P916:P917)</f>
        <v>752400</v>
      </c>
      <c r="U918" s="155"/>
      <c r="V918" s="49"/>
    </row>
    <row r="919" spans="2:22" s="32" customFormat="1" ht="16.5" customHeight="1">
      <c r="B919" s="205">
        <v>917</v>
      </c>
      <c r="C919" s="205">
        <v>6</v>
      </c>
      <c r="D919" s="274">
        <v>1</v>
      </c>
      <c r="E919" s="275">
        <v>6</v>
      </c>
      <c r="F919" s="276">
        <v>16</v>
      </c>
      <c r="G919" s="51" t="s">
        <v>694</v>
      </c>
      <c r="H919" s="79" t="s">
        <v>8</v>
      </c>
      <c r="I919" s="35" t="s">
        <v>800</v>
      </c>
      <c r="J919" s="59" t="s">
        <v>147</v>
      </c>
      <c r="K919" s="53">
        <v>18900</v>
      </c>
      <c r="L919" s="48"/>
      <c r="M919" s="47">
        <v>900</v>
      </c>
      <c r="N919" s="320"/>
      <c r="O919" s="260"/>
      <c r="P919" s="200"/>
      <c r="Q919" s="155"/>
      <c r="R919" s="155"/>
      <c r="S919" s="155"/>
      <c r="T919" s="155"/>
      <c r="U919" s="155"/>
      <c r="V919" s="49"/>
    </row>
    <row r="920" spans="2:22" s="32" customFormat="1" ht="16.5" customHeight="1">
      <c r="B920" s="205">
        <v>918</v>
      </c>
      <c r="C920" s="205">
        <v>7</v>
      </c>
      <c r="D920" s="274">
        <v>1</v>
      </c>
      <c r="E920" s="275">
        <v>6</v>
      </c>
      <c r="F920" s="276">
        <v>17</v>
      </c>
      <c r="G920" s="51" t="s">
        <v>695</v>
      </c>
      <c r="H920" s="79" t="s">
        <v>8</v>
      </c>
      <c r="I920" s="35" t="s">
        <v>800</v>
      </c>
      <c r="J920" s="59" t="s">
        <v>147</v>
      </c>
      <c r="K920" s="53">
        <v>18900</v>
      </c>
      <c r="L920" s="48"/>
      <c r="M920" s="47">
        <v>900</v>
      </c>
      <c r="N920" s="320"/>
      <c r="O920" s="260"/>
      <c r="P920" s="155"/>
      <c r="Q920" s="155"/>
      <c r="R920" s="155"/>
      <c r="S920" s="155"/>
      <c r="T920" s="155"/>
      <c r="U920" s="155"/>
      <c r="V920" s="49"/>
    </row>
    <row r="921" spans="2:22" s="32" customFormat="1" ht="16.5" customHeight="1">
      <c r="B921" s="205">
        <v>919</v>
      </c>
      <c r="C921" s="205">
        <v>8</v>
      </c>
      <c r="D921" s="274">
        <v>1</v>
      </c>
      <c r="E921" s="275">
        <v>6</v>
      </c>
      <c r="F921" s="276">
        <v>19</v>
      </c>
      <c r="G921" s="51" t="s">
        <v>153</v>
      </c>
      <c r="H921" s="79" t="s">
        <v>8</v>
      </c>
      <c r="I921" s="35" t="s">
        <v>800</v>
      </c>
      <c r="J921" s="85" t="s">
        <v>462</v>
      </c>
      <c r="K921" s="87">
        <v>12600</v>
      </c>
      <c r="L921" s="110"/>
      <c r="M921" s="97">
        <v>600</v>
      </c>
      <c r="N921" s="320"/>
      <c r="O921" s="260"/>
      <c r="V921" s="49"/>
    </row>
    <row r="922" spans="2:22" s="32" customFormat="1" ht="16.5" customHeight="1">
      <c r="B922" s="205">
        <v>920</v>
      </c>
      <c r="C922" s="205">
        <v>9</v>
      </c>
      <c r="D922" s="274">
        <v>1</v>
      </c>
      <c r="E922" s="275">
        <v>7</v>
      </c>
      <c r="F922" s="276">
        <v>4</v>
      </c>
      <c r="G922" s="51" t="s">
        <v>259</v>
      </c>
      <c r="H922" s="79" t="s">
        <v>8</v>
      </c>
      <c r="I922" s="35" t="s">
        <v>800</v>
      </c>
      <c r="J922" s="59" t="s">
        <v>147</v>
      </c>
      <c r="K922" s="53">
        <v>18900</v>
      </c>
      <c r="L922" s="48"/>
      <c r="M922" s="47">
        <v>900</v>
      </c>
      <c r="N922" s="320"/>
      <c r="O922" s="260"/>
      <c r="P922" s="32">
        <v>18900</v>
      </c>
      <c r="Q922" s="32">
        <v>900</v>
      </c>
      <c r="R922" s="32">
        <v>19800</v>
      </c>
      <c r="V922" s="49"/>
    </row>
    <row r="923" spans="2:22" s="32" customFormat="1" ht="16.5" customHeight="1">
      <c r="B923" s="205">
        <v>921</v>
      </c>
      <c r="C923" s="205">
        <v>10</v>
      </c>
      <c r="D923" s="274">
        <v>1</v>
      </c>
      <c r="E923" s="275">
        <v>8</v>
      </c>
      <c r="F923" s="276">
        <v>20</v>
      </c>
      <c r="G923" s="51" t="s">
        <v>711</v>
      </c>
      <c r="H923" s="79" t="s">
        <v>8</v>
      </c>
      <c r="I923" s="35" t="s">
        <v>800</v>
      </c>
      <c r="J923" s="59" t="s">
        <v>147</v>
      </c>
      <c r="K923" s="53">
        <v>18900</v>
      </c>
      <c r="L923" s="48"/>
      <c r="M923" s="47">
        <v>900</v>
      </c>
      <c r="N923" s="320"/>
      <c r="O923" s="260"/>
      <c r="P923" s="32">
        <f>P922*40</f>
        <v>756000</v>
      </c>
      <c r="Q923" s="32">
        <f t="shared" ref="Q923:R923" si="172">Q922*40</f>
        <v>36000</v>
      </c>
      <c r="R923" s="32">
        <f t="shared" si="172"/>
        <v>792000</v>
      </c>
      <c r="V923" s="49"/>
    </row>
    <row r="924" spans="2:22" s="32" customFormat="1" ht="16.5" customHeight="1">
      <c r="B924" s="205">
        <v>922</v>
      </c>
      <c r="C924" s="205">
        <v>11</v>
      </c>
      <c r="D924" s="274">
        <v>1</v>
      </c>
      <c r="E924" s="275">
        <v>8</v>
      </c>
      <c r="F924" s="276">
        <v>21</v>
      </c>
      <c r="G924" s="51" t="s">
        <v>646</v>
      </c>
      <c r="H924" s="79" t="s">
        <v>8</v>
      </c>
      <c r="I924" s="35" t="s">
        <v>800</v>
      </c>
      <c r="J924" s="59" t="s">
        <v>147</v>
      </c>
      <c r="K924" s="53">
        <v>18900</v>
      </c>
      <c r="L924" s="48"/>
      <c r="M924" s="47">
        <v>900</v>
      </c>
      <c r="N924" s="320"/>
      <c r="O924" s="260"/>
      <c r="P924" s="32">
        <v>-37800</v>
      </c>
      <c r="Q924" s="32">
        <v>-1800</v>
      </c>
      <c r="R924" s="32">
        <v>-39600</v>
      </c>
      <c r="V924" s="49"/>
    </row>
    <row r="925" spans="2:22" s="32" customFormat="1" ht="16.5" customHeight="1">
      <c r="B925" s="205">
        <v>923</v>
      </c>
      <c r="C925" s="205">
        <v>12</v>
      </c>
      <c r="D925" s="274">
        <v>1</v>
      </c>
      <c r="E925" s="275">
        <v>9</v>
      </c>
      <c r="F925" s="276">
        <v>18</v>
      </c>
      <c r="G925" s="51" t="s">
        <v>240</v>
      </c>
      <c r="H925" s="79" t="s">
        <v>8</v>
      </c>
      <c r="I925" s="35" t="s">
        <v>800</v>
      </c>
      <c r="J925" s="59" t="s">
        <v>147</v>
      </c>
      <c r="K925" s="53">
        <v>18900</v>
      </c>
      <c r="L925" s="48"/>
      <c r="M925" s="47">
        <v>900</v>
      </c>
      <c r="N925" s="320"/>
      <c r="O925" s="260"/>
      <c r="P925" s="32">
        <f>SUM(P923:P924)</f>
        <v>718200</v>
      </c>
      <c r="Q925" s="32">
        <f t="shared" ref="Q925:S925" si="173">SUM(Q923:Q924)</f>
        <v>34200</v>
      </c>
      <c r="R925" s="32">
        <f t="shared" si="173"/>
        <v>752400</v>
      </c>
      <c r="S925" s="32">
        <f t="shared" si="173"/>
        <v>0</v>
      </c>
      <c r="V925" s="49"/>
    </row>
    <row r="926" spans="2:22" s="32" customFormat="1" ht="16.5" customHeight="1">
      <c r="B926" s="205">
        <v>924</v>
      </c>
      <c r="C926" s="205">
        <v>13</v>
      </c>
      <c r="D926" s="274">
        <v>1</v>
      </c>
      <c r="E926" s="275">
        <v>10</v>
      </c>
      <c r="F926" s="276">
        <v>3</v>
      </c>
      <c r="G926" s="51" t="s">
        <v>154</v>
      </c>
      <c r="H926" s="79" t="s">
        <v>8</v>
      </c>
      <c r="I926" s="35" t="s">
        <v>800</v>
      </c>
      <c r="J926" s="85" t="s">
        <v>462</v>
      </c>
      <c r="K926" s="87">
        <v>12600</v>
      </c>
      <c r="L926" s="110"/>
      <c r="M926" s="97">
        <v>600</v>
      </c>
      <c r="N926" s="320"/>
      <c r="O926" s="260"/>
      <c r="V926" s="49"/>
    </row>
    <row r="927" spans="2:22" s="32" customFormat="1" ht="16.5" customHeight="1">
      <c r="B927" s="205">
        <v>925</v>
      </c>
      <c r="C927" s="205">
        <v>14</v>
      </c>
      <c r="D927" s="274">
        <v>1</v>
      </c>
      <c r="E927" s="275">
        <v>12</v>
      </c>
      <c r="F927" s="276">
        <v>5</v>
      </c>
      <c r="G927" s="51" t="s">
        <v>263</v>
      </c>
      <c r="H927" s="79" t="s">
        <v>8</v>
      </c>
      <c r="I927" s="35" t="s">
        <v>800</v>
      </c>
      <c r="J927" s="59" t="s">
        <v>147</v>
      </c>
      <c r="K927" s="53">
        <v>18900</v>
      </c>
      <c r="L927" s="48"/>
      <c r="M927" s="47">
        <v>900</v>
      </c>
      <c r="N927" s="320"/>
      <c r="O927" s="260"/>
      <c r="V927" s="49"/>
    </row>
    <row r="928" spans="2:22" s="32" customFormat="1" ht="16.5" customHeight="1">
      <c r="B928" s="205">
        <v>926</v>
      </c>
      <c r="C928" s="205">
        <v>15</v>
      </c>
      <c r="D928" s="274">
        <v>1</v>
      </c>
      <c r="E928" s="275">
        <v>12</v>
      </c>
      <c r="F928" s="276">
        <v>16</v>
      </c>
      <c r="G928" s="51" t="s">
        <v>470</v>
      </c>
      <c r="H928" s="79" t="s">
        <v>8</v>
      </c>
      <c r="I928" s="35" t="s">
        <v>800</v>
      </c>
      <c r="J928" s="59" t="s">
        <v>147</v>
      </c>
      <c r="K928" s="53">
        <v>18900</v>
      </c>
      <c r="L928" s="48"/>
      <c r="M928" s="47">
        <v>900</v>
      </c>
      <c r="N928" s="320"/>
      <c r="O928" s="260"/>
      <c r="P928" s="32">
        <v>18900</v>
      </c>
      <c r="Q928" s="32">
        <v>900</v>
      </c>
      <c r="R928" s="32">
        <v>19800</v>
      </c>
      <c r="V928" s="49"/>
    </row>
    <row r="929" spans="2:22" s="32" customFormat="1" ht="16.5" customHeight="1">
      <c r="B929" s="205">
        <v>927</v>
      </c>
      <c r="C929" s="205">
        <v>16</v>
      </c>
      <c r="D929" s="274">
        <v>1</v>
      </c>
      <c r="E929" s="275">
        <v>12</v>
      </c>
      <c r="F929" s="276">
        <v>17</v>
      </c>
      <c r="G929" s="51" t="s">
        <v>570</v>
      </c>
      <c r="H929" s="79" t="s">
        <v>8</v>
      </c>
      <c r="I929" s="35" t="s">
        <v>800</v>
      </c>
      <c r="J929" s="59" t="s">
        <v>147</v>
      </c>
      <c r="K929" s="53">
        <v>18900</v>
      </c>
      <c r="L929" s="48"/>
      <c r="M929" s="47">
        <v>900</v>
      </c>
      <c r="N929" s="320"/>
      <c r="O929" s="260"/>
      <c r="P929" s="32">
        <f>P928*40</f>
        <v>756000</v>
      </c>
      <c r="Q929" s="32">
        <f t="shared" ref="Q929" si="174">Q928*40</f>
        <v>36000</v>
      </c>
      <c r="R929" s="32">
        <f t="shared" ref="R929" si="175">R928*40</f>
        <v>792000</v>
      </c>
      <c r="V929" s="49"/>
    </row>
    <row r="930" spans="2:22" s="32" customFormat="1" ht="16.5" customHeight="1">
      <c r="B930" s="205">
        <v>928</v>
      </c>
      <c r="C930" s="205">
        <v>17</v>
      </c>
      <c r="D930" s="274">
        <v>2</v>
      </c>
      <c r="E930" s="275">
        <v>6</v>
      </c>
      <c r="F930" s="276">
        <v>4</v>
      </c>
      <c r="G930" s="51" t="s">
        <v>801</v>
      </c>
      <c r="H930" s="79" t="s">
        <v>8</v>
      </c>
      <c r="I930" s="35" t="s">
        <v>800</v>
      </c>
      <c r="J930" s="59" t="s">
        <v>147</v>
      </c>
      <c r="K930" s="53">
        <v>18900</v>
      </c>
      <c r="L930" s="48"/>
      <c r="M930" s="47">
        <v>900</v>
      </c>
      <c r="N930" s="320"/>
      <c r="O930" s="260"/>
      <c r="V930" s="49"/>
    </row>
    <row r="931" spans="2:22" s="32" customFormat="1" ht="16.5" customHeight="1">
      <c r="B931" s="205">
        <v>929</v>
      </c>
      <c r="C931" s="205">
        <v>18</v>
      </c>
      <c r="D931" s="274">
        <v>2</v>
      </c>
      <c r="E931" s="275">
        <v>8</v>
      </c>
      <c r="F931" s="276">
        <v>2</v>
      </c>
      <c r="G931" s="51" t="s">
        <v>386</v>
      </c>
      <c r="H931" s="79" t="s">
        <v>8</v>
      </c>
      <c r="I931" s="35" t="s">
        <v>800</v>
      </c>
      <c r="J931" s="59" t="s">
        <v>147</v>
      </c>
      <c r="K931" s="53">
        <v>18900</v>
      </c>
      <c r="L931" s="48"/>
      <c r="M931" s="47">
        <v>900</v>
      </c>
      <c r="N931" s="320"/>
      <c r="O931" s="260"/>
      <c r="P931" s="32">
        <v>25200</v>
      </c>
      <c r="Q931" s="32">
        <v>1200</v>
      </c>
      <c r="R931" s="32">
        <v>26400</v>
      </c>
      <c r="V931" s="49"/>
    </row>
    <row r="932" spans="2:22" s="32" customFormat="1" ht="16.5" customHeight="1">
      <c r="B932" s="205">
        <v>930</v>
      </c>
      <c r="C932" s="205">
        <v>19</v>
      </c>
      <c r="D932" s="274">
        <v>2</v>
      </c>
      <c r="E932" s="275">
        <v>9</v>
      </c>
      <c r="F932" s="276">
        <v>3</v>
      </c>
      <c r="G932" s="51" t="s">
        <v>289</v>
      </c>
      <c r="H932" s="79" t="s">
        <v>8</v>
      </c>
      <c r="I932" s="35" t="s">
        <v>800</v>
      </c>
      <c r="J932" s="59" t="s">
        <v>147</v>
      </c>
      <c r="K932" s="53">
        <v>18900</v>
      </c>
      <c r="L932" s="48"/>
      <c r="M932" s="47">
        <v>900</v>
      </c>
      <c r="N932" s="320"/>
      <c r="O932" s="260"/>
      <c r="P932" s="32">
        <f>P931*40</f>
        <v>1008000</v>
      </c>
      <c r="Q932" s="32">
        <f t="shared" ref="Q932" si="176">Q931*40</f>
        <v>48000</v>
      </c>
      <c r="R932" s="32">
        <f t="shared" ref="R932" si="177">R931*40</f>
        <v>1056000</v>
      </c>
      <c r="V932" s="49"/>
    </row>
    <row r="933" spans="2:22" s="32" customFormat="1" ht="16.5" customHeight="1">
      <c r="B933" s="205">
        <v>931</v>
      </c>
      <c r="C933" s="205">
        <v>20</v>
      </c>
      <c r="D933" s="274">
        <v>2</v>
      </c>
      <c r="E933" s="275">
        <v>9</v>
      </c>
      <c r="F933" s="276">
        <v>10</v>
      </c>
      <c r="G933" s="51" t="s">
        <v>802</v>
      </c>
      <c r="H933" s="79" t="s">
        <v>8</v>
      </c>
      <c r="I933" s="35" t="s">
        <v>857</v>
      </c>
      <c r="J933" s="59" t="s">
        <v>147</v>
      </c>
      <c r="K933" s="53">
        <v>18900</v>
      </c>
      <c r="L933" s="48"/>
      <c r="M933" s="47">
        <v>900</v>
      </c>
      <c r="N933" s="320"/>
      <c r="O933" s="260"/>
      <c r="V933" s="49"/>
    </row>
    <row r="934" spans="2:22" s="32" customFormat="1" ht="16.5" customHeight="1">
      <c r="B934" s="205">
        <v>932</v>
      </c>
      <c r="C934" s="205">
        <v>21</v>
      </c>
      <c r="D934" s="274">
        <v>1</v>
      </c>
      <c r="E934" s="275">
        <v>8</v>
      </c>
      <c r="F934" s="276">
        <v>10</v>
      </c>
      <c r="G934" s="51" t="s">
        <v>197</v>
      </c>
      <c r="H934" s="79" t="s">
        <v>8</v>
      </c>
      <c r="I934" s="35" t="s">
        <v>804</v>
      </c>
      <c r="J934" s="59" t="s">
        <v>147</v>
      </c>
      <c r="K934" s="53">
        <v>18900</v>
      </c>
      <c r="L934" s="48"/>
      <c r="M934" s="47">
        <v>900</v>
      </c>
      <c r="N934" s="320"/>
      <c r="O934" s="260"/>
      <c r="T934" s="65">
        <f>SUM(P925,P929,P932)</f>
        <v>2482200</v>
      </c>
      <c r="U934" s="65">
        <f>SUM(Q925,Q929,Q932)</f>
        <v>118200</v>
      </c>
      <c r="V934" s="65">
        <f>SUM(R925,R929,R932)</f>
        <v>2600400</v>
      </c>
    </row>
    <row r="935" spans="2:22" s="32" customFormat="1" ht="16.5" customHeight="1">
      <c r="B935" s="205">
        <v>933</v>
      </c>
      <c r="C935" s="205">
        <v>22</v>
      </c>
      <c r="D935" s="274">
        <v>2</v>
      </c>
      <c r="E935" s="275">
        <v>1</v>
      </c>
      <c r="F935" s="276">
        <v>5</v>
      </c>
      <c r="G935" s="51" t="s">
        <v>50</v>
      </c>
      <c r="H935" s="79" t="s">
        <v>8</v>
      </c>
      <c r="I935" s="35" t="s">
        <v>804</v>
      </c>
      <c r="J935" s="59" t="s">
        <v>147</v>
      </c>
      <c r="K935" s="53">
        <v>18900</v>
      </c>
      <c r="L935" s="48"/>
      <c r="M935" s="47">
        <v>900</v>
      </c>
      <c r="N935" s="320"/>
      <c r="O935" s="260"/>
      <c r="V935" s="49"/>
    </row>
    <row r="936" spans="2:22" s="32" customFormat="1" ht="16.5" customHeight="1">
      <c r="B936" s="205">
        <v>934</v>
      </c>
      <c r="C936" s="205">
        <v>23</v>
      </c>
      <c r="D936" s="274">
        <v>2</v>
      </c>
      <c r="E936" s="275">
        <v>4</v>
      </c>
      <c r="F936" s="276">
        <v>9</v>
      </c>
      <c r="G936" s="51" t="s">
        <v>803</v>
      </c>
      <c r="H936" s="79" t="s">
        <v>8</v>
      </c>
      <c r="I936" s="35" t="s">
        <v>804</v>
      </c>
      <c r="J936" s="59" t="s">
        <v>147</v>
      </c>
      <c r="K936" s="53">
        <v>18900</v>
      </c>
      <c r="L936" s="48"/>
      <c r="M936" s="47">
        <v>900</v>
      </c>
      <c r="N936" s="320"/>
      <c r="O936" s="260"/>
      <c r="V936" s="49"/>
    </row>
    <row r="937" spans="2:22" s="32" customFormat="1" ht="16.5" customHeight="1">
      <c r="B937" s="205">
        <v>935</v>
      </c>
      <c r="C937" s="205">
        <v>24</v>
      </c>
      <c r="D937" s="274">
        <v>2</v>
      </c>
      <c r="E937" s="275">
        <v>8</v>
      </c>
      <c r="F937" s="276">
        <v>13</v>
      </c>
      <c r="G937" s="51" t="s">
        <v>15</v>
      </c>
      <c r="H937" s="79" t="s">
        <v>8</v>
      </c>
      <c r="I937" s="35" t="s">
        <v>804</v>
      </c>
      <c r="J937" s="59" t="s">
        <v>147</v>
      </c>
      <c r="K937" s="53">
        <v>18900</v>
      </c>
      <c r="L937" s="48"/>
      <c r="M937" s="47">
        <v>900</v>
      </c>
      <c r="N937" s="320"/>
      <c r="O937" s="260"/>
      <c r="V937" s="49"/>
    </row>
    <row r="938" spans="2:22" s="32" customFormat="1" ht="16.5" customHeight="1">
      <c r="B938" s="205">
        <v>936</v>
      </c>
      <c r="C938" s="205">
        <v>25</v>
      </c>
      <c r="D938" s="274">
        <v>2</v>
      </c>
      <c r="E938" s="275">
        <v>8</v>
      </c>
      <c r="F938" s="276">
        <v>24</v>
      </c>
      <c r="G938" s="51" t="s">
        <v>53</v>
      </c>
      <c r="H938" s="79" t="s">
        <v>8</v>
      </c>
      <c r="I938" s="35" t="s">
        <v>804</v>
      </c>
      <c r="J938" s="59" t="s">
        <v>147</v>
      </c>
      <c r="K938" s="53">
        <v>18900</v>
      </c>
      <c r="L938" s="48"/>
      <c r="M938" s="47">
        <v>900</v>
      </c>
      <c r="N938" s="320"/>
      <c r="O938" s="260"/>
      <c r="V938" s="49"/>
    </row>
    <row r="939" spans="2:22" s="32" customFormat="1" ht="16.5" customHeight="1">
      <c r="B939" s="205">
        <v>937</v>
      </c>
      <c r="C939" s="205">
        <v>26</v>
      </c>
      <c r="D939" s="274">
        <v>2</v>
      </c>
      <c r="E939" s="275">
        <v>11</v>
      </c>
      <c r="F939" s="276">
        <v>13</v>
      </c>
      <c r="G939" s="51" t="s">
        <v>453</v>
      </c>
      <c r="H939" s="79" t="s">
        <v>8</v>
      </c>
      <c r="I939" s="35" t="s">
        <v>804</v>
      </c>
      <c r="J939" s="59" t="s">
        <v>461</v>
      </c>
      <c r="K939" s="53">
        <v>6300</v>
      </c>
      <c r="L939" s="48"/>
      <c r="M939" s="47">
        <v>300</v>
      </c>
      <c r="N939" s="320"/>
      <c r="O939" s="260"/>
      <c r="V939" s="49"/>
    </row>
    <row r="940" spans="2:22" s="32" customFormat="1" ht="16.5" customHeight="1">
      <c r="B940" s="205">
        <v>938</v>
      </c>
      <c r="C940" s="205">
        <v>27</v>
      </c>
      <c r="D940" s="274">
        <v>3</v>
      </c>
      <c r="E940" s="275">
        <v>1</v>
      </c>
      <c r="F940" s="276">
        <v>20</v>
      </c>
      <c r="G940" s="51" t="s">
        <v>63</v>
      </c>
      <c r="H940" s="79" t="s">
        <v>8</v>
      </c>
      <c r="I940" s="35" t="s">
        <v>804</v>
      </c>
      <c r="J940" s="59" t="s">
        <v>147</v>
      </c>
      <c r="K940" s="53">
        <v>18900</v>
      </c>
      <c r="L940" s="48"/>
      <c r="M940" s="47">
        <v>900</v>
      </c>
      <c r="N940" s="320"/>
      <c r="O940" s="260"/>
      <c r="V940" s="49"/>
    </row>
    <row r="941" spans="2:22" s="32" customFormat="1" ht="16.5" customHeight="1">
      <c r="B941" s="205">
        <v>939</v>
      </c>
      <c r="C941" s="205">
        <v>28</v>
      </c>
      <c r="D941" s="274">
        <v>3</v>
      </c>
      <c r="E941" s="275">
        <v>2</v>
      </c>
      <c r="F941" s="276">
        <v>6</v>
      </c>
      <c r="G941" s="51" t="s">
        <v>805</v>
      </c>
      <c r="H941" s="79" t="s">
        <v>8</v>
      </c>
      <c r="I941" s="35" t="s">
        <v>804</v>
      </c>
      <c r="J941" s="59" t="s">
        <v>147</v>
      </c>
      <c r="K941" s="53">
        <v>18900</v>
      </c>
      <c r="L941" s="48"/>
      <c r="M941" s="47">
        <v>900</v>
      </c>
      <c r="N941" s="320"/>
      <c r="O941" s="260"/>
      <c r="V941" s="49"/>
    </row>
    <row r="942" spans="2:22" s="32" customFormat="1" ht="16.5" customHeight="1">
      <c r="B942" s="205">
        <v>940</v>
      </c>
      <c r="C942" s="205">
        <v>29</v>
      </c>
      <c r="D942" s="274">
        <v>3</v>
      </c>
      <c r="E942" s="275">
        <v>3</v>
      </c>
      <c r="F942" s="276">
        <v>13</v>
      </c>
      <c r="G942" s="51" t="s">
        <v>198</v>
      </c>
      <c r="H942" s="79" t="s">
        <v>8</v>
      </c>
      <c r="I942" s="35" t="s">
        <v>804</v>
      </c>
      <c r="J942" s="59" t="s">
        <v>147</v>
      </c>
      <c r="K942" s="53">
        <v>18900</v>
      </c>
      <c r="L942" s="48"/>
      <c r="M942" s="47">
        <v>900</v>
      </c>
      <c r="N942" s="320"/>
      <c r="O942" s="260"/>
      <c r="V942" s="49"/>
    </row>
    <row r="943" spans="2:22" s="32" customFormat="1" ht="16.5" customHeight="1">
      <c r="B943" s="205">
        <v>941</v>
      </c>
      <c r="C943" s="205">
        <v>30</v>
      </c>
      <c r="D943" s="274">
        <v>3</v>
      </c>
      <c r="E943" s="275">
        <v>5</v>
      </c>
      <c r="F943" s="276">
        <v>16</v>
      </c>
      <c r="G943" s="51" t="s">
        <v>199</v>
      </c>
      <c r="H943" s="79" t="s">
        <v>8</v>
      </c>
      <c r="I943" s="35" t="s">
        <v>804</v>
      </c>
      <c r="J943" s="59" t="s">
        <v>147</v>
      </c>
      <c r="K943" s="53">
        <v>18900</v>
      </c>
      <c r="L943" s="48"/>
      <c r="M943" s="47">
        <v>900</v>
      </c>
      <c r="N943" s="320"/>
      <c r="O943" s="260"/>
      <c r="V943" s="49"/>
    </row>
    <row r="944" spans="2:22" s="32" customFormat="1" ht="16.5" customHeight="1">
      <c r="B944" s="205">
        <v>942</v>
      </c>
      <c r="C944" s="205">
        <v>31</v>
      </c>
      <c r="D944" s="274">
        <v>3</v>
      </c>
      <c r="E944" s="275">
        <v>5</v>
      </c>
      <c r="F944" s="276">
        <v>20</v>
      </c>
      <c r="G944" s="51" t="s">
        <v>806</v>
      </c>
      <c r="H944" s="79" t="s">
        <v>8</v>
      </c>
      <c r="I944" s="35" t="s">
        <v>804</v>
      </c>
      <c r="J944" s="85" t="s">
        <v>462</v>
      </c>
      <c r="K944" s="87">
        <v>12600</v>
      </c>
      <c r="L944" s="110"/>
      <c r="M944" s="97">
        <v>600</v>
      </c>
      <c r="N944" s="320"/>
      <c r="O944" s="260"/>
      <c r="V944" s="49"/>
    </row>
    <row r="945" spans="2:22" s="32" customFormat="1" ht="16.5" customHeight="1">
      <c r="B945" s="205">
        <v>943</v>
      </c>
      <c r="C945" s="205">
        <v>32</v>
      </c>
      <c r="D945" s="274">
        <v>3</v>
      </c>
      <c r="E945" s="275">
        <v>6</v>
      </c>
      <c r="F945" s="276">
        <v>12</v>
      </c>
      <c r="G945" s="51" t="s">
        <v>486</v>
      </c>
      <c r="H945" s="79" t="s">
        <v>8</v>
      </c>
      <c r="I945" s="35" t="s">
        <v>804</v>
      </c>
      <c r="J945" s="59" t="s">
        <v>147</v>
      </c>
      <c r="K945" s="53">
        <v>18900</v>
      </c>
      <c r="L945" s="48"/>
      <c r="M945" s="47">
        <v>900</v>
      </c>
      <c r="N945" s="320"/>
      <c r="O945" s="260"/>
      <c r="V945" s="49"/>
    </row>
    <row r="946" spans="2:22" s="32" customFormat="1" ht="16.5" customHeight="1">
      <c r="B946" s="205">
        <v>944</v>
      </c>
      <c r="C946" s="205">
        <v>33</v>
      </c>
      <c r="D946" s="274">
        <v>3</v>
      </c>
      <c r="E946" s="275">
        <v>9</v>
      </c>
      <c r="F946" s="276">
        <v>5</v>
      </c>
      <c r="G946" s="51" t="s">
        <v>61</v>
      </c>
      <c r="H946" s="79" t="s">
        <v>8</v>
      </c>
      <c r="I946" s="35" t="s">
        <v>804</v>
      </c>
      <c r="J946" s="59" t="s">
        <v>147</v>
      </c>
      <c r="K946" s="53">
        <v>18900</v>
      </c>
      <c r="L946" s="48"/>
      <c r="M946" s="47">
        <v>900</v>
      </c>
      <c r="N946" s="320"/>
      <c r="O946" s="260"/>
      <c r="V946" s="49"/>
    </row>
    <row r="947" spans="2:22" s="32" customFormat="1" ht="16.5" customHeight="1">
      <c r="B947" s="205">
        <v>945</v>
      </c>
      <c r="C947" s="205">
        <v>34</v>
      </c>
      <c r="D947" s="274">
        <v>4</v>
      </c>
      <c r="E947" s="275">
        <v>6</v>
      </c>
      <c r="F947" s="276">
        <v>6</v>
      </c>
      <c r="G947" s="51" t="s">
        <v>807</v>
      </c>
      <c r="H947" s="79" t="s">
        <v>8</v>
      </c>
      <c r="I947" s="35" t="s">
        <v>804</v>
      </c>
      <c r="J947" s="59" t="s">
        <v>147</v>
      </c>
      <c r="K947" s="53">
        <v>18900</v>
      </c>
      <c r="L947" s="48"/>
      <c r="M947" s="47">
        <v>900</v>
      </c>
      <c r="N947" s="320"/>
      <c r="O947" s="260"/>
      <c r="V947" s="49"/>
    </row>
    <row r="948" spans="2:22" s="32" customFormat="1" ht="16.5" customHeight="1">
      <c r="B948" s="205">
        <v>946</v>
      </c>
      <c r="C948" s="205">
        <v>35</v>
      </c>
      <c r="D948" s="274">
        <v>4</v>
      </c>
      <c r="E948" s="275">
        <v>7</v>
      </c>
      <c r="F948" s="276">
        <v>16</v>
      </c>
      <c r="G948" s="51" t="s">
        <v>65</v>
      </c>
      <c r="H948" s="79" t="s">
        <v>8</v>
      </c>
      <c r="I948" s="35" t="s">
        <v>804</v>
      </c>
      <c r="J948" s="59" t="s">
        <v>147</v>
      </c>
      <c r="K948" s="53">
        <v>18900</v>
      </c>
      <c r="L948" s="48"/>
      <c r="M948" s="47">
        <v>900</v>
      </c>
      <c r="N948" s="320"/>
      <c r="O948" s="260"/>
      <c r="V948" s="49"/>
    </row>
    <row r="949" spans="2:22" s="32" customFormat="1" ht="16.5" customHeight="1">
      <c r="B949" s="205">
        <v>947</v>
      </c>
      <c r="C949" s="205">
        <v>36</v>
      </c>
      <c r="D949" s="274">
        <v>4</v>
      </c>
      <c r="E949" s="275">
        <v>7</v>
      </c>
      <c r="F949" s="276">
        <v>19</v>
      </c>
      <c r="G949" s="51" t="s">
        <v>529</v>
      </c>
      <c r="H949" s="79" t="s">
        <v>8</v>
      </c>
      <c r="I949" s="35" t="s">
        <v>804</v>
      </c>
      <c r="J949" s="59" t="s">
        <v>147</v>
      </c>
      <c r="K949" s="53">
        <v>18900</v>
      </c>
      <c r="L949" s="48"/>
      <c r="M949" s="47">
        <v>900</v>
      </c>
      <c r="N949" s="320"/>
      <c r="O949" s="260"/>
      <c r="V949" s="49"/>
    </row>
    <row r="950" spans="2:22" s="32" customFormat="1" ht="16.5" customHeight="1">
      <c r="B950" s="205">
        <v>948</v>
      </c>
      <c r="C950" s="205">
        <v>37</v>
      </c>
      <c r="D950" s="274">
        <v>5</v>
      </c>
      <c r="E950" s="275">
        <v>5</v>
      </c>
      <c r="F950" s="276">
        <v>8</v>
      </c>
      <c r="G950" s="51" t="s">
        <v>176</v>
      </c>
      <c r="H950" s="79" t="s">
        <v>8</v>
      </c>
      <c r="I950" s="35" t="s">
        <v>804</v>
      </c>
      <c r="J950" s="85" t="s">
        <v>462</v>
      </c>
      <c r="K950" s="87">
        <v>12600</v>
      </c>
      <c r="L950" s="110"/>
      <c r="M950" s="97">
        <v>600</v>
      </c>
      <c r="N950" s="320"/>
      <c r="O950" s="260"/>
      <c r="V950" s="49"/>
    </row>
    <row r="951" spans="2:22" s="32" customFormat="1" ht="16.5" customHeight="1">
      <c r="B951" s="205">
        <v>949</v>
      </c>
      <c r="C951" s="205">
        <v>38</v>
      </c>
      <c r="D951" s="274">
        <v>5</v>
      </c>
      <c r="E951" s="275">
        <v>5</v>
      </c>
      <c r="F951" s="276">
        <v>27</v>
      </c>
      <c r="G951" s="51" t="s">
        <v>428</v>
      </c>
      <c r="H951" s="79" t="s">
        <v>8</v>
      </c>
      <c r="I951" s="35" t="s">
        <v>804</v>
      </c>
      <c r="J951" s="59" t="s">
        <v>147</v>
      </c>
      <c r="K951" s="53">
        <v>18900</v>
      </c>
      <c r="L951" s="48"/>
      <c r="M951" s="47">
        <v>900</v>
      </c>
      <c r="N951" s="320"/>
      <c r="O951" s="260"/>
      <c r="V951" s="49"/>
    </row>
    <row r="952" spans="2:22" s="32" customFormat="1" ht="16.5" customHeight="1">
      <c r="B952" s="205">
        <v>950</v>
      </c>
      <c r="C952" s="205">
        <v>39</v>
      </c>
      <c r="D952" s="274">
        <v>6</v>
      </c>
      <c r="E952" s="275">
        <v>4</v>
      </c>
      <c r="F952" s="276">
        <v>2</v>
      </c>
      <c r="G952" s="51" t="s">
        <v>808</v>
      </c>
      <c r="H952" s="79" t="s">
        <v>8</v>
      </c>
      <c r="I952" s="35" t="s">
        <v>804</v>
      </c>
      <c r="J952" s="59" t="s">
        <v>147</v>
      </c>
      <c r="K952" s="53">
        <v>18900</v>
      </c>
      <c r="L952" s="48"/>
      <c r="M952" s="47">
        <v>900</v>
      </c>
      <c r="N952" s="320"/>
      <c r="O952" s="260"/>
      <c r="V952" s="49"/>
    </row>
    <row r="953" spans="2:22" s="32" customFormat="1" ht="16.5" customHeight="1">
      <c r="B953" s="205">
        <v>951</v>
      </c>
      <c r="C953" s="205">
        <v>40</v>
      </c>
      <c r="D953" s="274">
        <v>6</v>
      </c>
      <c r="E953" s="275">
        <v>6</v>
      </c>
      <c r="F953" s="276">
        <v>7</v>
      </c>
      <c r="G953" s="143" t="s">
        <v>809</v>
      </c>
      <c r="H953" s="120" t="s">
        <v>8</v>
      </c>
      <c r="I953" s="88" t="s">
        <v>804</v>
      </c>
      <c r="J953" s="66" t="s">
        <v>147</v>
      </c>
      <c r="K953" s="53">
        <v>18900</v>
      </c>
      <c r="L953" s="48"/>
      <c r="M953" s="47">
        <v>900</v>
      </c>
      <c r="N953" s="320"/>
      <c r="O953" s="260"/>
      <c r="V953" s="49"/>
    </row>
    <row r="954" spans="2:22" s="32" customFormat="1" ht="16.5" customHeight="1">
      <c r="B954" s="205">
        <v>952</v>
      </c>
      <c r="C954" s="293">
        <v>1</v>
      </c>
      <c r="D954" s="271">
        <v>1</v>
      </c>
      <c r="E954" s="269">
        <v>1</v>
      </c>
      <c r="F954" s="270">
        <v>20</v>
      </c>
      <c r="G954" s="42" t="s">
        <v>498</v>
      </c>
      <c r="H954" s="81" t="s">
        <v>8</v>
      </c>
      <c r="I954" s="126" t="s">
        <v>810</v>
      </c>
      <c r="J954" s="116" t="s">
        <v>147</v>
      </c>
      <c r="K954" s="113">
        <v>18900</v>
      </c>
      <c r="L954" s="208"/>
      <c r="M954" s="124">
        <v>900</v>
      </c>
      <c r="N954" s="319">
        <f>SUM(K954:L987)</f>
        <v>768600</v>
      </c>
      <c r="O954" s="260"/>
      <c r="V954" s="49"/>
    </row>
    <row r="955" spans="2:22" s="32" customFormat="1" ht="16.5" customHeight="1">
      <c r="B955" s="205">
        <v>953</v>
      </c>
      <c r="C955" s="205">
        <v>2</v>
      </c>
      <c r="D955" s="274">
        <v>1</v>
      </c>
      <c r="E955" s="266">
        <v>3</v>
      </c>
      <c r="F955" s="267">
        <v>14</v>
      </c>
      <c r="G955" s="51" t="s">
        <v>118</v>
      </c>
      <c r="H955" s="79" t="s">
        <v>8</v>
      </c>
      <c r="I955" s="127" t="s">
        <v>810</v>
      </c>
      <c r="J955" s="85" t="s">
        <v>147</v>
      </c>
      <c r="K955" s="87">
        <v>18900</v>
      </c>
      <c r="L955" s="110"/>
      <c r="M955" s="97">
        <v>900</v>
      </c>
      <c r="N955" s="320"/>
      <c r="O955" s="260"/>
      <c r="V955" s="49"/>
    </row>
    <row r="956" spans="2:22" s="32" customFormat="1" ht="16.5" customHeight="1">
      <c r="B956" s="205">
        <v>954</v>
      </c>
      <c r="C956" s="205">
        <v>3</v>
      </c>
      <c r="D956" s="274">
        <v>1</v>
      </c>
      <c r="E956" s="266">
        <v>5</v>
      </c>
      <c r="F956" s="267">
        <v>16</v>
      </c>
      <c r="G956" s="51" t="s">
        <v>151</v>
      </c>
      <c r="H956" s="79" t="s">
        <v>8</v>
      </c>
      <c r="I956" s="127" t="s">
        <v>810</v>
      </c>
      <c r="J956" s="51" t="s">
        <v>145</v>
      </c>
      <c r="K956" s="53">
        <v>25200</v>
      </c>
      <c r="L956" s="48"/>
      <c r="M956" s="47">
        <v>1200</v>
      </c>
      <c r="N956" s="320"/>
      <c r="O956" s="260"/>
      <c r="V956" s="49"/>
    </row>
    <row r="957" spans="2:22" s="32" customFormat="1" ht="16.5" customHeight="1">
      <c r="B957" s="205">
        <v>955</v>
      </c>
      <c r="C957" s="205">
        <v>4</v>
      </c>
      <c r="D957" s="274">
        <v>1</v>
      </c>
      <c r="E957" s="266">
        <v>5</v>
      </c>
      <c r="F957" s="267">
        <v>17</v>
      </c>
      <c r="G957" s="51" t="s">
        <v>257</v>
      </c>
      <c r="H957" s="79" t="s">
        <v>8</v>
      </c>
      <c r="I957" s="127" t="s">
        <v>810</v>
      </c>
      <c r="J957" s="51" t="s">
        <v>145</v>
      </c>
      <c r="K957" s="53">
        <v>25200</v>
      </c>
      <c r="L957" s="48"/>
      <c r="M957" s="47">
        <v>1200</v>
      </c>
      <c r="N957" s="320"/>
      <c r="O957" s="260"/>
      <c r="V957" s="49"/>
    </row>
    <row r="958" spans="2:22" s="32" customFormat="1" ht="16.5" customHeight="1">
      <c r="B958" s="205">
        <v>956</v>
      </c>
      <c r="C958" s="205">
        <v>5</v>
      </c>
      <c r="D958" s="274">
        <v>1</v>
      </c>
      <c r="E958" s="266">
        <v>9</v>
      </c>
      <c r="F958" s="267">
        <v>9</v>
      </c>
      <c r="G958" s="51" t="s">
        <v>238</v>
      </c>
      <c r="H958" s="79" t="s">
        <v>8</v>
      </c>
      <c r="I958" s="127" t="s">
        <v>810</v>
      </c>
      <c r="J958" s="51" t="s">
        <v>145</v>
      </c>
      <c r="K958" s="53">
        <v>25200</v>
      </c>
      <c r="L958" s="48"/>
      <c r="M958" s="47">
        <v>1200</v>
      </c>
      <c r="N958" s="320"/>
      <c r="O958" s="260"/>
      <c r="P958" s="125">
        <f>SUM(K954:L987)</f>
        <v>768600</v>
      </c>
      <c r="V958" s="49"/>
    </row>
    <row r="959" spans="2:22" s="32" customFormat="1" ht="16.5" customHeight="1">
      <c r="B959" s="205">
        <v>957</v>
      </c>
      <c r="C959" s="205">
        <v>6</v>
      </c>
      <c r="D959" s="274">
        <v>1</v>
      </c>
      <c r="E959" s="266">
        <v>9</v>
      </c>
      <c r="F959" s="267">
        <v>14</v>
      </c>
      <c r="G959" s="51" t="s">
        <v>519</v>
      </c>
      <c r="H959" s="79" t="s">
        <v>8</v>
      </c>
      <c r="I959" s="127" t="s">
        <v>810</v>
      </c>
      <c r="J959" s="85" t="s">
        <v>147</v>
      </c>
      <c r="K959" s="87">
        <v>18900</v>
      </c>
      <c r="L959" s="110"/>
      <c r="M959" s="97">
        <v>900</v>
      </c>
      <c r="N959" s="320"/>
      <c r="O959" s="260"/>
      <c r="P959" s="125">
        <f>SUM(M954:M987)</f>
        <v>36600</v>
      </c>
      <c r="V959" s="49"/>
    </row>
    <row r="960" spans="2:22" s="32" customFormat="1" ht="16.5" customHeight="1">
      <c r="B960" s="205">
        <v>958</v>
      </c>
      <c r="C960" s="205">
        <v>7</v>
      </c>
      <c r="D960" s="274">
        <v>1</v>
      </c>
      <c r="E960" s="266">
        <v>10</v>
      </c>
      <c r="F960" s="267">
        <v>5</v>
      </c>
      <c r="G960" s="51" t="s">
        <v>218</v>
      </c>
      <c r="H960" s="79" t="s">
        <v>8</v>
      </c>
      <c r="I960" s="127" t="s">
        <v>810</v>
      </c>
      <c r="J960" s="85" t="s">
        <v>147</v>
      </c>
      <c r="K960" s="87">
        <v>18900</v>
      </c>
      <c r="L960" s="110"/>
      <c r="M960" s="97">
        <v>900</v>
      </c>
      <c r="N960" s="320"/>
      <c r="O960" s="260"/>
      <c r="P960" s="125">
        <f>SUM(P958:P959)</f>
        <v>805200</v>
      </c>
      <c r="V960" s="49"/>
    </row>
    <row r="961" spans="2:22" s="32" customFormat="1" ht="16.5" customHeight="1">
      <c r="B961" s="205">
        <v>959</v>
      </c>
      <c r="C961" s="205">
        <v>8</v>
      </c>
      <c r="D961" s="274">
        <v>1</v>
      </c>
      <c r="E961" s="266">
        <v>10</v>
      </c>
      <c r="F961" s="267">
        <v>14</v>
      </c>
      <c r="G961" s="51" t="s">
        <v>155</v>
      </c>
      <c r="H961" s="79" t="s">
        <v>8</v>
      </c>
      <c r="I961" s="127" t="s">
        <v>858</v>
      </c>
      <c r="J961" s="51" t="s">
        <v>145</v>
      </c>
      <c r="K961" s="53">
        <v>25200</v>
      </c>
      <c r="L961" s="48"/>
      <c r="M961" s="47">
        <v>1200</v>
      </c>
      <c r="N961" s="320"/>
      <c r="O961" s="260"/>
      <c r="V961" s="49"/>
    </row>
    <row r="962" spans="2:22" s="32" customFormat="1" ht="16.5" customHeight="1">
      <c r="B962" s="205">
        <v>960</v>
      </c>
      <c r="C962" s="205">
        <v>9</v>
      </c>
      <c r="D962" s="274">
        <v>1</v>
      </c>
      <c r="E962" s="266">
        <v>11</v>
      </c>
      <c r="F962" s="267">
        <v>1</v>
      </c>
      <c r="G962" s="51" t="s">
        <v>123</v>
      </c>
      <c r="H962" s="79" t="s">
        <v>8</v>
      </c>
      <c r="I962" s="127" t="s">
        <v>810</v>
      </c>
      <c r="J962" s="51" t="s">
        <v>145</v>
      </c>
      <c r="K962" s="53">
        <v>25200</v>
      </c>
      <c r="L962" s="48"/>
      <c r="M962" s="47">
        <v>1200</v>
      </c>
      <c r="N962" s="320"/>
      <c r="O962" s="260"/>
      <c r="V962" s="49"/>
    </row>
    <row r="963" spans="2:22" s="32" customFormat="1" ht="16.5" customHeight="1">
      <c r="B963" s="205">
        <v>961</v>
      </c>
      <c r="C963" s="205">
        <v>10</v>
      </c>
      <c r="D963" s="274">
        <v>1</v>
      </c>
      <c r="E963" s="266">
        <v>11</v>
      </c>
      <c r="F963" s="267">
        <v>6</v>
      </c>
      <c r="G963" s="51" t="s">
        <v>221</v>
      </c>
      <c r="H963" s="79" t="s">
        <v>8</v>
      </c>
      <c r="I963" s="127" t="s">
        <v>810</v>
      </c>
      <c r="J963" s="51" t="s">
        <v>145</v>
      </c>
      <c r="K963" s="53">
        <v>25200</v>
      </c>
      <c r="L963" s="48"/>
      <c r="M963" s="47">
        <v>1200</v>
      </c>
      <c r="N963" s="320"/>
      <c r="O963" s="260"/>
      <c r="P963" s="32">
        <v>25200</v>
      </c>
      <c r="Q963" s="32">
        <v>1200</v>
      </c>
      <c r="R963" s="32">
        <v>26400</v>
      </c>
      <c r="S963" s="32">
        <f>SUM(S961:S962)</f>
        <v>0</v>
      </c>
      <c r="V963" s="49"/>
    </row>
    <row r="964" spans="2:22" s="32" customFormat="1" ht="16.5" customHeight="1">
      <c r="B964" s="205">
        <v>962</v>
      </c>
      <c r="C964" s="205">
        <v>11</v>
      </c>
      <c r="D964" s="274">
        <v>1</v>
      </c>
      <c r="E964" s="266">
        <v>11</v>
      </c>
      <c r="F964" s="267">
        <v>13</v>
      </c>
      <c r="G964" s="51" t="s">
        <v>15</v>
      </c>
      <c r="H964" s="79" t="s">
        <v>8</v>
      </c>
      <c r="I964" s="127" t="s">
        <v>810</v>
      </c>
      <c r="J964" s="85" t="s">
        <v>147</v>
      </c>
      <c r="K964" s="87">
        <v>18900</v>
      </c>
      <c r="L964" s="110"/>
      <c r="M964" s="97">
        <v>900</v>
      </c>
      <c r="N964" s="320"/>
      <c r="O964" s="260"/>
      <c r="P964" s="32">
        <f>P963*34</f>
        <v>856800</v>
      </c>
      <c r="Q964" s="32">
        <f t="shared" ref="Q964:R964" si="178">Q963*34</f>
        <v>40800</v>
      </c>
      <c r="R964" s="32">
        <f t="shared" si="178"/>
        <v>897600</v>
      </c>
      <c r="V964" s="49"/>
    </row>
    <row r="965" spans="2:22" s="32" customFormat="1" ht="16.5" customHeight="1">
      <c r="B965" s="205">
        <v>963</v>
      </c>
      <c r="C965" s="205">
        <v>12</v>
      </c>
      <c r="D965" s="274">
        <v>1</v>
      </c>
      <c r="E965" s="266">
        <v>11</v>
      </c>
      <c r="F965" s="267">
        <v>18</v>
      </c>
      <c r="G965" s="51" t="s">
        <v>262</v>
      </c>
      <c r="H965" s="79" t="s">
        <v>8</v>
      </c>
      <c r="I965" s="127" t="s">
        <v>810</v>
      </c>
      <c r="J965" s="51" t="s">
        <v>145</v>
      </c>
      <c r="K965" s="53">
        <v>25200</v>
      </c>
      <c r="L965" s="48"/>
      <c r="M965" s="47">
        <v>1200</v>
      </c>
      <c r="N965" s="320"/>
      <c r="O965" s="260"/>
      <c r="P965" s="32">
        <v>-88200</v>
      </c>
      <c r="Q965" s="32">
        <v>-4200</v>
      </c>
      <c r="R965" s="32">
        <v>-92400</v>
      </c>
      <c r="V965" s="49"/>
    </row>
    <row r="966" spans="2:22" s="32" customFormat="1" ht="16.5" customHeight="1">
      <c r="B966" s="205">
        <v>964</v>
      </c>
      <c r="C966" s="205">
        <v>13</v>
      </c>
      <c r="D966" s="274">
        <v>1</v>
      </c>
      <c r="E966" s="266">
        <v>12</v>
      </c>
      <c r="F966" s="267">
        <v>7</v>
      </c>
      <c r="G966" s="51" t="s">
        <v>264</v>
      </c>
      <c r="H966" s="79" t="s">
        <v>8</v>
      </c>
      <c r="I966" s="127" t="s">
        <v>810</v>
      </c>
      <c r="J966" s="51" t="s">
        <v>145</v>
      </c>
      <c r="K966" s="53">
        <v>25200</v>
      </c>
      <c r="L966" s="48"/>
      <c r="M966" s="47">
        <v>1200</v>
      </c>
      <c r="N966" s="320"/>
      <c r="O966" s="260"/>
      <c r="P966" s="32">
        <f>SUM(P964:P965)</f>
        <v>768600</v>
      </c>
      <c r="Q966" s="32">
        <f>SUM(Q964:Q965)</f>
        <v>36600</v>
      </c>
      <c r="R966" s="32">
        <f>SUM(R964:R965)</f>
        <v>805200</v>
      </c>
      <c r="V966" s="49"/>
    </row>
    <row r="967" spans="2:22" s="32" customFormat="1" ht="16.5" customHeight="1">
      <c r="B967" s="205">
        <v>965</v>
      </c>
      <c r="C967" s="205">
        <v>14</v>
      </c>
      <c r="D967" s="274">
        <v>2</v>
      </c>
      <c r="E967" s="266">
        <v>1</v>
      </c>
      <c r="F967" s="267">
        <v>2</v>
      </c>
      <c r="G967" s="51" t="s">
        <v>784</v>
      </c>
      <c r="H967" s="79" t="s">
        <v>8</v>
      </c>
      <c r="I967" s="127" t="s">
        <v>810</v>
      </c>
      <c r="J967" s="85" t="s">
        <v>147</v>
      </c>
      <c r="K967" s="87">
        <v>18900</v>
      </c>
      <c r="L967" s="110"/>
      <c r="M967" s="97">
        <v>900</v>
      </c>
      <c r="N967" s="320"/>
      <c r="O967" s="260"/>
      <c r="V967" s="49"/>
    </row>
    <row r="968" spans="2:22" s="32" customFormat="1" ht="16.5" customHeight="1">
      <c r="B968" s="205">
        <v>966</v>
      </c>
      <c r="C968" s="205">
        <v>15</v>
      </c>
      <c r="D968" s="274">
        <v>2</v>
      </c>
      <c r="E968" s="266">
        <v>2</v>
      </c>
      <c r="F968" s="267">
        <v>18</v>
      </c>
      <c r="G968" s="51" t="s">
        <v>811</v>
      </c>
      <c r="H968" s="79" t="s">
        <v>8</v>
      </c>
      <c r="I968" s="127" t="s">
        <v>810</v>
      </c>
      <c r="J968" s="51" t="s">
        <v>145</v>
      </c>
      <c r="K968" s="53">
        <v>25200</v>
      </c>
      <c r="L968" s="48"/>
      <c r="M968" s="47">
        <v>1200</v>
      </c>
      <c r="N968" s="320"/>
      <c r="O968" s="260"/>
      <c r="P968" s="32">
        <v>18900</v>
      </c>
      <c r="Q968" s="32">
        <v>900</v>
      </c>
      <c r="R968" s="32">
        <v>19800</v>
      </c>
      <c r="V968" s="49"/>
    </row>
    <row r="969" spans="2:22" s="32" customFormat="1" ht="16.5" customHeight="1">
      <c r="B969" s="205">
        <v>967</v>
      </c>
      <c r="C969" s="205">
        <v>16</v>
      </c>
      <c r="D969" s="274">
        <v>2</v>
      </c>
      <c r="E969" s="266">
        <v>3</v>
      </c>
      <c r="F969" s="267">
        <v>12</v>
      </c>
      <c r="G969" s="51" t="s">
        <v>812</v>
      </c>
      <c r="H969" s="79" t="s">
        <v>8</v>
      </c>
      <c r="I969" s="127" t="s">
        <v>810</v>
      </c>
      <c r="J969" s="51" t="s">
        <v>145</v>
      </c>
      <c r="K969" s="53">
        <v>25200</v>
      </c>
      <c r="L969" s="48"/>
      <c r="M969" s="47">
        <v>1200</v>
      </c>
      <c r="N969" s="320"/>
      <c r="O969" s="260"/>
      <c r="P969" s="32">
        <f>P968*35</f>
        <v>661500</v>
      </c>
      <c r="Q969" s="32">
        <f t="shared" ref="Q969:R969" si="179">Q968*35</f>
        <v>31500</v>
      </c>
      <c r="R969" s="32">
        <f t="shared" si="179"/>
        <v>693000</v>
      </c>
      <c r="V969" s="49"/>
    </row>
    <row r="970" spans="2:22" s="32" customFormat="1" ht="16.5" customHeight="1">
      <c r="B970" s="205">
        <v>968</v>
      </c>
      <c r="C970" s="205">
        <v>17</v>
      </c>
      <c r="D970" s="274">
        <v>2</v>
      </c>
      <c r="E970" s="266">
        <v>7</v>
      </c>
      <c r="F970" s="267">
        <v>14</v>
      </c>
      <c r="G970" s="51" t="s">
        <v>672</v>
      </c>
      <c r="H970" s="79" t="s">
        <v>8</v>
      </c>
      <c r="I970" s="127" t="s">
        <v>810</v>
      </c>
      <c r="J970" s="51" t="s">
        <v>145</v>
      </c>
      <c r="K970" s="53">
        <v>25200</v>
      </c>
      <c r="L970" s="48"/>
      <c r="M970" s="47">
        <v>1200</v>
      </c>
      <c r="N970" s="320"/>
      <c r="O970" s="260"/>
      <c r="V970" s="49"/>
    </row>
    <row r="971" spans="2:22" s="32" customFormat="1" ht="16.5" customHeight="1">
      <c r="B971" s="205">
        <v>969</v>
      </c>
      <c r="C971" s="205">
        <v>18</v>
      </c>
      <c r="D971" s="274">
        <v>2</v>
      </c>
      <c r="E971" s="266">
        <v>7</v>
      </c>
      <c r="F971" s="267">
        <v>22</v>
      </c>
      <c r="G971" s="51" t="s">
        <v>241</v>
      </c>
      <c r="H971" s="79" t="s">
        <v>8</v>
      </c>
      <c r="I971" s="127" t="s">
        <v>810</v>
      </c>
      <c r="J971" s="85" t="s">
        <v>147</v>
      </c>
      <c r="K971" s="87">
        <v>18900</v>
      </c>
      <c r="L971" s="110"/>
      <c r="M971" s="97">
        <v>900</v>
      </c>
      <c r="N971" s="320"/>
      <c r="O971" s="260"/>
      <c r="P971" s="32">
        <v>25200</v>
      </c>
      <c r="Q971" s="32">
        <v>1200</v>
      </c>
      <c r="R971" s="32">
        <v>26400</v>
      </c>
      <c r="V971" s="49"/>
    </row>
    <row r="972" spans="2:22" s="32" customFormat="1" ht="16.5" customHeight="1">
      <c r="B972" s="205">
        <v>970</v>
      </c>
      <c r="C972" s="205">
        <v>19</v>
      </c>
      <c r="D972" s="274">
        <v>2</v>
      </c>
      <c r="E972" s="266">
        <v>9</v>
      </c>
      <c r="F972" s="267">
        <v>13</v>
      </c>
      <c r="G972" s="51" t="s">
        <v>678</v>
      </c>
      <c r="H972" s="79" t="s">
        <v>8</v>
      </c>
      <c r="I972" s="127" t="s">
        <v>810</v>
      </c>
      <c r="J972" s="85" t="s">
        <v>147</v>
      </c>
      <c r="K972" s="87">
        <v>18900</v>
      </c>
      <c r="L972" s="110"/>
      <c r="M972" s="97">
        <v>900</v>
      </c>
      <c r="N972" s="320"/>
      <c r="O972" s="260"/>
      <c r="P972" s="32">
        <f>P971*35</f>
        <v>882000</v>
      </c>
      <c r="Q972" s="32">
        <f t="shared" ref="Q972" si="180">Q971*35</f>
        <v>42000</v>
      </c>
      <c r="R972" s="32">
        <f t="shared" ref="R972" si="181">R971*35</f>
        <v>924000</v>
      </c>
      <c r="V972" s="49"/>
    </row>
    <row r="973" spans="2:22" s="32" customFormat="1" ht="16.5" customHeight="1">
      <c r="B973" s="205">
        <v>971</v>
      </c>
      <c r="C973" s="205">
        <v>20</v>
      </c>
      <c r="D973" s="274">
        <v>2</v>
      </c>
      <c r="E973" s="266">
        <v>11</v>
      </c>
      <c r="F973" s="267">
        <v>16</v>
      </c>
      <c r="G973" s="51" t="s">
        <v>77</v>
      </c>
      <c r="H973" s="79" t="s">
        <v>8</v>
      </c>
      <c r="I973" s="127" t="s">
        <v>810</v>
      </c>
      <c r="J973" s="85" t="s">
        <v>147</v>
      </c>
      <c r="K973" s="87">
        <v>18900</v>
      </c>
      <c r="L973" s="110"/>
      <c r="M973" s="97">
        <v>900</v>
      </c>
      <c r="N973" s="320"/>
      <c r="O973" s="260"/>
      <c r="V973" s="49"/>
    </row>
    <row r="974" spans="2:22" s="32" customFormat="1" ht="16.5" customHeight="1">
      <c r="B974" s="205">
        <v>972</v>
      </c>
      <c r="C974" s="205">
        <v>21</v>
      </c>
      <c r="D974" s="274">
        <v>1</v>
      </c>
      <c r="E974" s="266">
        <v>1</v>
      </c>
      <c r="F974" s="267">
        <v>7</v>
      </c>
      <c r="G974" s="51" t="s">
        <v>266</v>
      </c>
      <c r="H974" s="79" t="s">
        <v>8</v>
      </c>
      <c r="I974" s="127" t="s">
        <v>813</v>
      </c>
      <c r="J974" s="51" t="s">
        <v>145</v>
      </c>
      <c r="K974" s="53">
        <v>25200</v>
      </c>
      <c r="L974" s="48"/>
      <c r="M974" s="47">
        <v>1200</v>
      </c>
      <c r="N974" s="320"/>
      <c r="O974" s="260"/>
      <c r="T974" s="65">
        <f>SUM(P966,P969,P972)</f>
        <v>2312100</v>
      </c>
      <c r="U974" s="65">
        <f>SUM(Q966,Q969,Q972)</f>
        <v>110100</v>
      </c>
      <c r="V974" s="65">
        <f>SUM(R966,R969,R972)</f>
        <v>2422200</v>
      </c>
    </row>
    <row r="975" spans="2:22" s="32" customFormat="1" ht="16.5" customHeight="1">
      <c r="B975" s="205">
        <v>973</v>
      </c>
      <c r="C975" s="205">
        <v>22</v>
      </c>
      <c r="D975" s="274">
        <v>1</v>
      </c>
      <c r="E975" s="266">
        <v>3</v>
      </c>
      <c r="F975" s="267">
        <v>9</v>
      </c>
      <c r="G975" s="51" t="s">
        <v>649</v>
      </c>
      <c r="H975" s="79" t="s">
        <v>8</v>
      </c>
      <c r="I975" s="127" t="s">
        <v>813</v>
      </c>
      <c r="J975" s="85" t="s">
        <v>147</v>
      </c>
      <c r="K975" s="87">
        <v>18900</v>
      </c>
      <c r="L975" s="110"/>
      <c r="M975" s="97">
        <v>900</v>
      </c>
      <c r="N975" s="320"/>
      <c r="O975" s="260"/>
      <c r="V975" s="49"/>
    </row>
    <row r="976" spans="2:22" s="32" customFormat="1" ht="16.5" customHeight="1">
      <c r="B976" s="205">
        <v>974</v>
      </c>
      <c r="C976" s="205">
        <v>23</v>
      </c>
      <c r="D976" s="274">
        <v>1</v>
      </c>
      <c r="E976" s="266">
        <v>5</v>
      </c>
      <c r="F976" s="267">
        <v>12</v>
      </c>
      <c r="G976" s="51" t="s">
        <v>501</v>
      </c>
      <c r="H976" s="79" t="s">
        <v>8</v>
      </c>
      <c r="I976" s="127" t="s">
        <v>813</v>
      </c>
      <c r="J976" s="85" t="s">
        <v>147</v>
      </c>
      <c r="K976" s="87">
        <v>18900</v>
      </c>
      <c r="L976" s="110"/>
      <c r="M976" s="97">
        <v>900</v>
      </c>
      <c r="N976" s="320"/>
      <c r="O976" s="260"/>
      <c r="V976" s="49"/>
    </row>
    <row r="977" spans="2:22" s="32" customFormat="1" ht="16.5" customHeight="1">
      <c r="B977" s="205">
        <v>975</v>
      </c>
      <c r="C977" s="205">
        <v>24</v>
      </c>
      <c r="D977" s="274">
        <v>1</v>
      </c>
      <c r="E977" s="266">
        <v>9</v>
      </c>
      <c r="F977" s="267">
        <v>1</v>
      </c>
      <c r="G977" s="51" t="s">
        <v>41</v>
      </c>
      <c r="H977" s="79" t="s">
        <v>8</v>
      </c>
      <c r="I977" s="127" t="s">
        <v>813</v>
      </c>
      <c r="J977" s="51" t="s">
        <v>145</v>
      </c>
      <c r="K977" s="53">
        <v>25200</v>
      </c>
      <c r="L977" s="48"/>
      <c r="M977" s="47">
        <v>1200</v>
      </c>
      <c r="N977" s="320"/>
      <c r="O977" s="260"/>
      <c r="V977" s="49"/>
    </row>
    <row r="978" spans="2:22" s="32" customFormat="1" ht="16.5" customHeight="1">
      <c r="B978" s="205">
        <v>976</v>
      </c>
      <c r="C978" s="205">
        <v>25</v>
      </c>
      <c r="D978" s="274">
        <v>1</v>
      </c>
      <c r="E978" s="266">
        <v>10</v>
      </c>
      <c r="F978" s="267">
        <v>23</v>
      </c>
      <c r="G978" s="51" t="s">
        <v>504</v>
      </c>
      <c r="H978" s="79" t="s">
        <v>8</v>
      </c>
      <c r="I978" s="127" t="s">
        <v>813</v>
      </c>
      <c r="J978" s="51" t="s">
        <v>145</v>
      </c>
      <c r="K978" s="53">
        <v>25200</v>
      </c>
      <c r="L978" s="48"/>
      <c r="M978" s="47">
        <v>1200</v>
      </c>
      <c r="N978" s="320"/>
      <c r="O978" s="260"/>
      <c r="V978" s="49"/>
    </row>
    <row r="979" spans="2:22" s="32" customFormat="1" ht="16.5" customHeight="1">
      <c r="B979" s="205">
        <v>977</v>
      </c>
      <c r="C979" s="205">
        <v>26</v>
      </c>
      <c r="D979" s="274">
        <v>2</v>
      </c>
      <c r="E979" s="266">
        <v>4</v>
      </c>
      <c r="F979" s="267">
        <v>1</v>
      </c>
      <c r="G979" s="51" t="s">
        <v>814</v>
      </c>
      <c r="H979" s="79" t="s">
        <v>8</v>
      </c>
      <c r="I979" s="127" t="s">
        <v>813</v>
      </c>
      <c r="J979" s="51" t="s">
        <v>145</v>
      </c>
      <c r="K979" s="53">
        <v>25200</v>
      </c>
      <c r="L979" s="48"/>
      <c r="M979" s="47">
        <v>1200</v>
      </c>
      <c r="N979" s="320"/>
      <c r="O979" s="260"/>
      <c r="V979" s="49"/>
    </row>
    <row r="980" spans="2:22" s="32" customFormat="1" ht="16.5" customHeight="1">
      <c r="B980" s="205">
        <v>978</v>
      </c>
      <c r="C980" s="205">
        <v>27</v>
      </c>
      <c r="D980" s="274">
        <v>2</v>
      </c>
      <c r="E980" s="266">
        <v>5</v>
      </c>
      <c r="F980" s="267">
        <v>18</v>
      </c>
      <c r="G980" s="51" t="s">
        <v>91</v>
      </c>
      <c r="H980" s="79" t="s">
        <v>8</v>
      </c>
      <c r="I980" s="127" t="s">
        <v>813</v>
      </c>
      <c r="J980" s="51" t="s">
        <v>145</v>
      </c>
      <c r="K980" s="53">
        <v>25200</v>
      </c>
      <c r="L980" s="48"/>
      <c r="M980" s="47">
        <v>1200</v>
      </c>
      <c r="N980" s="320"/>
      <c r="O980" s="260"/>
      <c r="V980" s="49"/>
    </row>
    <row r="981" spans="2:22" s="32" customFormat="1" ht="16.5" customHeight="1">
      <c r="B981" s="205">
        <v>979</v>
      </c>
      <c r="C981" s="205">
        <v>28</v>
      </c>
      <c r="D981" s="274">
        <v>2</v>
      </c>
      <c r="E981" s="266">
        <v>5</v>
      </c>
      <c r="F981" s="267">
        <v>22</v>
      </c>
      <c r="G981" s="51" t="s">
        <v>125</v>
      </c>
      <c r="H981" s="79" t="s">
        <v>8</v>
      </c>
      <c r="I981" s="127" t="s">
        <v>813</v>
      </c>
      <c r="J981" s="51" t="s">
        <v>145</v>
      </c>
      <c r="K981" s="53">
        <v>25200</v>
      </c>
      <c r="L981" s="48"/>
      <c r="M981" s="47">
        <v>1200</v>
      </c>
      <c r="N981" s="320"/>
      <c r="O981" s="260"/>
      <c r="V981" s="49"/>
    </row>
    <row r="982" spans="2:22" s="32" customFormat="1" ht="16.5" customHeight="1">
      <c r="B982" s="205">
        <v>980</v>
      </c>
      <c r="C982" s="205">
        <v>29</v>
      </c>
      <c r="D982" s="274">
        <v>2</v>
      </c>
      <c r="E982" s="266">
        <v>7</v>
      </c>
      <c r="F982" s="267">
        <v>12</v>
      </c>
      <c r="G982" s="51" t="s">
        <v>21</v>
      </c>
      <c r="H982" s="79" t="s">
        <v>8</v>
      </c>
      <c r="I982" s="127" t="s">
        <v>813</v>
      </c>
      <c r="J982" s="85" t="s">
        <v>147</v>
      </c>
      <c r="K982" s="87">
        <v>18900</v>
      </c>
      <c r="L982" s="110"/>
      <c r="M982" s="97">
        <v>900</v>
      </c>
      <c r="N982" s="320"/>
      <c r="O982" s="260"/>
      <c r="V982" s="49"/>
    </row>
    <row r="983" spans="2:22" s="32" customFormat="1" ht="16.5" customHeight="1">
      <c r="B983" s="205">
        <v>981</v>
      </c>
      <c r="C983" s="205">
        <v>30</v>
      </c>
      <c r="D983" s="274">
        <v>2</v>
      </c>
      <c r="E983" s="266">
        <v>10</v>
      </c>
      <c r="F983" s="267">
        <v>19</v>
      </c>
      <c r="G983" s="51" t="s">
        <v>20</v>
      </c>
      <c r="H983" s="79" t="s">
        <v>8</v>
      </c>
      <c r="I983" s="127" t="s">
        <v>813</v>
      </c>
      <c r="J983" s="85" t="s">
        <v>147</v>
      </c>
      <c r="K983" s="87">
        <v>18900</v>
      </c>
      <c r="L983" s="110"/>
      <c r="M983" s="97">
        <v>900</v>
      </c>
      <c r="N983" s="320"/>
      <c r="O983" s="260"/>
      <c r="V983" s="49"/>
    </row>
    <row r="984" spans="2:22" s="32" customFormat="1" ht="16.5" customHeight="1">
      <c r="B984" s="205">
        <v>982</v>
      </c>
      <c r="C984" s="205">
        <v>31</v>
      </c>
      <c r="D984" s="274">
        <v>3</v>
      </c>
      <c r="E984" s="266">
        <v>1</v>
      </c>
      <c r="F984" s="267">
        <v>22</v>
      </c>
      <c r="G984" s="51" t="s">
        <v>48</v>
      </c>
      <c r="H984" s="79" t="s">
        <v>8</v>
      </c>
      <c r="I984" s="127" t="s">
        <v>813</v>
      </c>
      <c r="J984" s="51" t="s">
        <v>145</v>
      </c>
      <c r="K984" s="53">
        <v>25200</v>
      </c>
      <c r="L984" s="48"/>
      <c r="M984" s="47">
        <v>1200</v>
      </c>
      <c r="N984" s="320"/>
      <c r="O984" s="260"/>
      <c r="V984" s="49"/>
    </row>
    <row r="985" spans="2:22" s="32" customFormat="1" ht="16.5" customHeight="1">
      <c r="B985" s="205">
        <v>983</v>
      </c>
      <c r="C985" s="205">
        <v>32</v>
      </c>
      <c r="D985" s="274">
        <v>3</v>
      </c>
      <c r="E985" s="266">
        <v>2</v>
      </c>
      <c r="F985" s="267">
        <v>17</v>
      </c>
      <c r="G985" s="51" t="s">
        <v>815</v>
      </c>
      <c r="H985" s="79" t="s">
        <v>8</v>
      </c>
      <c r="I985" s="127" t="s">
        <v>813</v>
      </c>
      <c r="J985" s="51" t="s">
        <v>145</v>
      </c>
      <c r="K985" s="53">
        <v>25200</v>
      </c>
      <c r="L985" s="48"/>
      <c r="M985" s="47">
        <v>1200</v>
      </c>
      <c r="N985" s="320"/>
      <c r="O985" s="260"/>
      <c r="V985" s="49"/>
    </row>
    <row r="986" spans="2:22" s="32" customFormat="1" ht="16.5" customHeight="1">
      <c r="B986" s="205">
        <v>984</v>
      </c>
      <c r="C986" s="205">
        <v>33</v>
      </c>
      <c r="D986" s="274">
        <v>4</v>
      </c>
      <c r="E986" s="266">
        <v>3</v>
      </c>
      <c r="F986" s="267">
        <v>15</v>
      </c>
      <c r="G986" s="51" t="s">
        <v>716</v>
      </c>
      <c r="H986" s="79" t="s">
        <v>8</v>
      </c>
      <c r="I986" s="127" t="s">
        <v>813</v>
      </c>
      <c r="J986" s="85" t="s">
        <v>147</v>
      </c>
      <c r="K986" s="87">
        <v>18900</v>
      </c>
      <c r="L986" s="110"/>
      <c r="M986" s="97">
        <v>900</v>
      </c>
      <c r="N986" s="320"/>
      <c r="O986" s="260"/>
      <c r="V986" s="49"/>
    </row>
    <row r="987" spans="2:22" s="32" customFormat="1" ht="16.5" customHeight="1">
      <c r="B987" s="205">
        <v>985</v>
      </c>
      <c r="C987" s="205">
        <v>34</v>
      </c>
      <c r="D987" s="274">
        <v>4</v>
      </c>
      <c r="E987" s="266">
        <v>6</v>
      </c>
      <c r="F987" s="267">
        <v>17</v>
      </c>
      <c r="G987" s="51" t="s">
        <v>816</v>
      </c>
      <c r="H987" s="79" t="s">
        <v>8</v>
      </c>
      <c r="I987" s="195" t="s">
        <v>813</v>
      </c>
      <c r="J987" s="94" t="s">
        <v>145</v>
      </c>
      <c r="K987" s="84">
        <v>25200</v>
      </c>
      <c r="L987" s="58"/>
      <c r="M987" s="194">
        <v>1200</v>
      </c>
      <c r="N987" s="321"/>
      <c r="O987" s="260"/>
      <c r="V987" s="49"/>
    </row>
    <row r="988" spans="2:22" s="32" customFormat="1" ht="16.5" customHeight="1">
      <c r="B988" s="205">
        <v>986</v>
      </c>
      <c r="C988" s="293">
        <v>1</v>
      </c>
      <c r="D988" s="271">
        <v>1</v>
      </c>
      <c r="E988" s="272">
        <v>3</v>
      </c>
      <c r="F988" s="273">
        <v>9</v>
      </c>
      <c r="G988" s="142" t="s">
        <v>649</v>
      </c>
      <c r="H988" s="119" t="s">
        <v>8</v>
      </c>
      <c r="I988" s="89" t="s">
        <v>817</v>
      </c>
      <c r="J988" s="116" t="s">
        <v>147</v>
      </c>
      <c r="K988" s="113">
        <v>18900</v>
      </c>
      <c r="L988" s="208"/>
      <c r="M988" s="124">
        <v>900</v>
      </c>
      <c r="N988" s="319">
        <f>SUM(K988:L1027)</f>
        <v>900900</v>
      </c>
      <c r="O988" s="260"/>
      <c r="V988" s="49"/>
    </row>
    <row r="989" spans="2:22" s="32" customFormat="1" ht="16.5" customHeight="1">
      <c r="B989" s="205">
        <v>987</v>
      </c>
      <c r="C989" s="205">
        <v>2</v>
      </c>
      <c r="D989" s="274">
        <v>1</v>
      </c>
      <c r="E989" s="275">
        <v>3</v>
      </c>
      <c r="F989" s="276">
        <v>21</v>
      </c>
      <c r="G989" s="143" t="s">
        <v>465</v>
      </c>
      <c r="H989" s="120" t="s">
        <v>8</v>
      </c>
      <c r="I989" s="88" t="s">
        <v>859</v>
      </c>
      <c r="J989" s="85" t="s">
        <v>147</v>
      </c>
      <c r="K989" s="87">
        <v>18900</v>
      </c>
      <c r="L989" s="110"/>
      <c r="M989" s="97">
        <v>900</v>
      </c>
      <c r="N989" s="320"/>
      <c r="O989" s="260"/>
      <c r="V989" s="49"/>
    </row>
    <row r="990" spans="2:22" s="32" customFormat="1" ht="16.5" customHeight="1">
      <c r="B990" s="205">
        <v>988</v>
      </c>
      <c r="C990" s="205">
        <v>3</v>
      </c>
      <c r="D990" s="274">
        <v>1</v>
      </c>
      <c r="E990" s="275">
        <v>5</v>
      </c>
      <c r="F990" s="276">
        <v>8</v>
      </c>
      <c r="G990" s="143" t="s">
        <v>818</v>
      </c>
      <c r="H990" s="120" t="s">
        <v>8</v>
      </c>
      <c r="I990" s="88" t="s">
        <v>817</v>
      </c>
      <c r="J990" s="85" t="s">
        <v>147</v>
      </c>
      <c r="K990" s="87">
        <v>18900</v>
      </c>
      <c r="L990" s="110"/>
      <c r="M990" s="97">
        <v>900</v>
      </c>
      <c r="N990" s="320"/>
      <c r="O990" s="260"/>
      <c r="P990" s="125">
        <f>SUM(K988:L1027)</f>
        <v>900900</v>
      </c>
      <c r="V990" s="49"/>
    </row>
    <row r="991" spans="2:22" s="32" customFormat="1" ht="16.5" customHeight="1">
      <c r="B991" s="205">
        <v>989</v>
      </c>
      <c r="C991" s="205">
        <v>4</v>
      </c>
      <c r="D991" s="274">
        <v>1</v>
      </c>
      <c r="E991" s="275">
        <v>6</v>
      </c>
      <c r="F991" s="276">
        <v>2</v>
      </c>
      <c r="G991" s="143" t="s">
        <v>152</v>
      </c>
      <c r="H991" s="120" t="s">
        <v>8</v>
      </c>
      <c r="I991" s="88" t="s">
        <v>817</v>
      </c>
      <c r="J991" s="51" t="s">
        <v>145</v>
      </c>
      <c r="K991" s="53">
        <v>25200</v>
      </c>
      <c r="L991" s="48"/>
      <c r="M991" s="47">
        <v>1200</v>
      </c>
      <c r="N991" s="320"/>
      <c r="O991" s="260"/>
      <c r="P991" s="125">
        <f>SUM(M988:M1027)</f>
        <v>42900</v>
      </c>
      <c r="V991" s="49"/>
    </row>
    <row r="992" spans="2:22" s="32" customFormat="1" ht="16.5" customHeight="1">
      <c r="B992" s="205">
        <v>990</v>
      </c>
      <c r="C992" s="205">
        <v>5</v>
      </c>
      <c r="D992" s="274">
        <v>1</v>
      </c>
      <c r="E992" s="275">
        <v>6</v>
      </c>
      <c r="F992" s="276">
        <v>4</v>
      </c>
      <c r="G992" s="143" t="s">
        <v>258</v>
      </c>
      <c r="H992" s="120" t="s">
        <v>8</v>
      </c>
      <c r="I992" s="88" t="s">
        <v>817</v>
      </c>
      <c r="J992" s="51" t="s">
        <v>145</v>
      </c>
      <c r="K992" s="53">
        <v>25200</v>
      </c>
      <c r="L992" s="48"/>
      <c r="M992" s="47">
        <v>1200</v>
      </c>
      <c r="N992" s="320"/>
      <c r="O992" s="260"/>
      <c r="P992" s="125">
        <f>SUM(P990:P991)</f>
        <v>943800</v>
      </c>
      <c r="V992" s="49"/>
    </row>
    <row r="993" spans="2:22" s="32" customFormat="1" ht="16.5" customHeight="1">
      <c r="B993" s="205">
        <v>991</v>
      </c>
      <c r="C993" s="205">
        <v>6</v>
      </c>
      <c r="D993" s="274">
        <v>1</v>
      </c>
      <c r="E993" s="275">
        <v>7</v>
      </c>
      <c r="F993" s="276">
        <v>2</v>
      </c>
      <c r="G993" s="143" t="s">
        <v>572</v>
      </c>
      <c r="H993" s="120" t="s">
        <v>8</v>
      </c>
      <c r="I993" s="88" t="s">
        <v>817</v>
      </c>
      <c r="J993" s="51" t="s">
        <v>145</v>
      </c>
      <c r="K993" s="53">
        <v>25200</v>
      </c>
      <c r="L993" s="48"/>
      <c r="M993" s="47">
        <v>1200</v>
      </c>
      <c r="N993" s="320"/>
      <c r="O993" s="260"/>
      <c r="V993" s="49"/>
    </row>
    <row r="994" spans="2:22" s="32" customFormat="1" ht="16.5" customHeight="1">
      <c r="B994" s="205">
        <v>992</v>
      </c>
      <c r="C994" s="205">
        <v>7</v>
      </c>
      <c r="D994" s="274">
        <v>1</v>
      </c>
      <c r="E994" s="275">
        <v>8</v>
      </c>
      <c r="F994" s="276">
        <v>19</v>
      </c>
      <c r="G994" s="143" t="s">
        <v>304</v>
      </c>
      <c r="H994" s="120" t="s">
        <v>8</v>
      </c>
      <c r="I994" s="88" t="s">
        <v>817</v>
      </c>
      <c r="J994" s="51" t="s">
        <v>145</v>
      </c>
      <c r="K994" s="53">
        <v>25200</v>
      </c>
      <c r="L994" s="48"/>
      <c r="M994" s="47">
        <v>1200</v>
      </c>
      <c r="N994" s="320"/>
      <c r="O994" s="260"/>
      <c r="S994" s="32">
        <f>SUM(S992:S993)</f>
        <v>0</v>
      </c>
      <c r="V994" s="49"/>
    </row>
    <row r="995" spans="2:22" s="32" customFormat="1" ht="16.5" customHeight="1">
      <c r="B995" s="205">
        <v>993</v>
      </c>
      <c r="C995" s="205">
        <v>8</v>
      </c>
      <c r="D995" s="274">
        <v>1</v>
      </c>
      <c r="E995" s="275">
        <v>10</v>
      </c>
      <c r="F995" s="276">
        <v>2</v>
      </c>
      <c r="G995" s="143" t="s">
        <v>819</v>
      </c>
      <c r="H995" s="120" t="s">
        <v>8</v>
      </c>
      <c r="I995" s="88" t="s">
        <v>817</v>
      </c>
      <c r="J995" s="51" t="s">
        <v>145</v>
      </c>
      <c r="K995" s="53">
        <v>25200</v>
      </c>
      <c r="L995" s="48"/>
      <c r="M995" s="47">
        <v>1200</v>
      </c>
      <c r="N995" s="320"/>
      <c r="O995" s="260"/>
      <c r="P995" s="32">
        <v>25200</v>
      </c>
      <c r="Q995" s="32">
        <v>1200</v>
      </c>
      <c r="R995" s="32">
        <v>26400</v>
      </c>
      <c r="V995" s="49"/>
    </row>
    <row r="996" spans="2:22" s="32" customFormat="1" ht="16.5" customHeight="1">
      <c r="B996" s="205">
        <v>994</v>
      </c>
      <c r="C996" s="205">
        <v>9</v>
      </c>
      <c r="D996" s="274">
        <v>1</v>
      </c>
      <c r="E996" s="275">
        <v>11</v>
      </c>
      <c r="F996" s="276">
        <v>11</v>
      </c>
      <c r="G996" s="143" t="s">
        <v>251</v>
      </c>
      <c r="H996" s="120" t="s">
        <v>8</v>
      </c>
      <c r="I996" s="88" t="s">
        <v>817</v>
      </c>
      <c r="J996" s="51" t="s">
        <v>145</v>
      </c>
      <c r="K996" s="53">
        <v>25200</v>
      </c>
      <c r="L996" s="48"/>
      <c r="M996" s="47">
        <v>1200</v>
      </c>
      <c r="N996" s="320"/>
      <c r="O996" s="260"/>
      <c r="P996" s="32">
        <f>P995*40</f>
        <v>1008000</v>
      </c>
      <c r="Q996" s="32">
        <f t="shared" ref="Q996:R996" si="182">Q995*40</f>
        <v>48000</v>
      </c>
      <c r="R996" s="32">
        <f t="shared" si="182"/>
        <v>1056000</v>
      </c>
      <c r="V996" s="49"/>
    </row>
    <row r="997" spans="2:22" s="32" customFormat="1" ht="16.5" customHeight="1">
      <c r="B997" s="205">
        <v>995</v>
      </c>
      <c r="C997" s="205">
        <v>10</v>
      </c>
      <c r="D997" s="274">
        <v>1</v>
      </c>
      <c r="E997" s="275">
        <v>11</v>
      </c>
      <c r="F997" s="276">
        <v>19</v>
      </c>
      <c r="G997" s="143" t="s">
        <v>223</v>
      </c>
      <c r="H997" s="120" t="s">
        <v>8</v>
      </c>
      <c r="I997" s="88" t="s">
        <v>817</v>
      </c>
      <c r="J997" s="51" t="s">
        <v>145</v>
      </c>
      <c r="K997" s="53">
        <v>25200</v>
      </c>
      <c r="L997" s="48"/>
      <c r="M997" s="47">
        <v>1200</v>
      </c>
      <c r="N997" s="320"/>
      <c r="O997" s="260"/>
      <c r="P997" s="32">
        <v>-107100</v>
      </c>
      <c r="Q997" s="32">
        <v>-5100</v>
      </c>
      <c r="R997" s="32">
        <v>-112200</v>
      </c>
      <c r="V997" s="49"/>
    </row>
    <row r="998" spans="2:22" s="32" customFormat="1" ht="16.5" customHeight="1">
      <c r="B998" s="205">
        <v>996</v>
      </c>
      <c r="C998" s="205">
        <v>11</v>
      </c>
      <c r="D998" s="274">
        <v>2</v>
      </c>
      <c r="E998" s="275">
        <v>2</v>
      </c>
      <c r="F998" s="276">
        <v>2</v>
      </c>
      <c r="G998" s="143" t="s">
        <v>701</v>
      </c>
      <c r="H998" s="120" t="s">
        <v>8</v>
      </c>
      <c r="I998" s="88" t="s">
        <v>817</v>
      </c>
      <c r="J998" s="85" t="s">
        <v>147</v>
      </c>
      <c r="K998" s="87">
        <v>18900</v>
      </c>
      <c r="L998" s="110"/>
      <c r="M998" s="97">
        <v>900</v>
      </c>
      <c r="N998" s="320"/>
      <c r="O998" s="260"/>
      <c r="P998" s="32">
        <f>SUM(P996:P997)</f>
        <v>900900</v>
      </c>
      <c r="Q998" s="32">
        <f t="shared" ref="Q998:R998" si="183">SUM(Q996:Q997)</f>
        <v>42900</v>
      </c>
      <c r="R998" s="32">
        <f t="shared" si="183"/>
        <v>943800</v>
      </c>
      <c r="V998" s="49"/>
    </row>
    <row r="999" spans="2:22" s="32" customFormat="1" ht="16.5" customHeight="1">
      <c r="B999" s="205">
        <v>997</v>
      </c>
      <c r="C999" s="205">
        <v>12</v>
      </c>
      <c r="D999" s="274">
        <v>2</v>
      </c>
      <c r="E999" s="275">
        <v>4</v>
      </c>
      <c r="F999" s="276">
        <v>5</v>
      </c>
      <c r="G999" s="143" t="s">
        <v>449</v>
      </c>
      <c r="H999" s="120" t="s">
        <v>8</v>
      </c>
      <c r="I999" s="88" t="s">
        <v>817</v>
      </c>
      <c r="J999" s="51" t="s">
        <v>145</v>
      </c>
      <c r="K999" s="53">
        <v>25200</v>
      </c>
      <c r="L999" s="48"/>
      <c r="M999" s="47">
        <v>1200</v>
      </c>
      <c r="N999" s="320"/>
      <c r="O999" s="260"/>
      <c r="V999" s="49"/>
    </row>
    <row r="1000" spans="2:22" s="32" customFormat="1" ht="16.5" customHeight="1">
      <c r="B1000" s="205">
        <v>998</v>
      </c>
      <c r="C1000" s="205">
        <v>13</v>
      </c>
      <c r="D1000" s="274">
        <v>2</v>
      </c>
      <c r="E1000" s="275">
        <v>5</v>
      </c>
      <c r="F1000" s="276">
        <v>11</v>
      </c>
      <c r="G1000" s="143" t="s">
        <v>820</v>
      </c>
      <c r="H1000" s="120" t="s">
        <v>8</v>
      </c>
      <c r="I1000" s="88" t="s">
        <v>817</v>
      </c>
      <c r="J1000" s="51" t="s">
        <v>145</v>
      </c>
      <c r="K1000" s="53">
        <v>25200</v>
      </c>
      <c r="L1000" s="48"/>
      <c r="M1000" s="47">
        <v>1200</v>
      </c>
      <c r="N1000" s="320"/>
      <c r="O1000" s="260"/>
      <c r="P1000" s="32">
        <v>18900</v>
      </c>
      <c r="Q1000" s="32">
        <v>900</v>
      </c>
      <c r="R1000" s="32">
        <v>19800</v>
      </c>
      <c r="V1000" s="49"/>
    </row>
    <row r="1001" spans="2:22" s="32" customFormat="1" ht="16.5" customHeight="1">
      <c r="B1001" s="205">
        <v>999</v>
      </c>
      <c r="C1001" s="205">
        <v>14</v>
      </c>
      <c r="D1001" s="274">
        <v>2</v>
      </c>
      <c r="E1001" s="275">
        <v>5</v>
      </c>
      <c r="F1001" s="276">
        <v>13</v>
      </c>
      <c r="G1001" s="143" t="s">
        <v>821</v>
      </c>
      <c r="H1001" s="120" t="s">
        <v>8</v>
      </c>
      <c r="I1001" s="88" t="s">
        <v>817</v>
      </c>
      <c r="J1001" s="85" t="s">
        <v>147</v>
      </c>
      <c r="K1001" s="87">
        <v>18900</v>
      </c>
      <c r="L1001" s="110"/>
      <c r="M1001" s="97">
        <v>900</v>
      </c>
      <c r="N1001" s="320"/>
      <c r="O1001" s="260"/>
      <c r="P1001" s="32">
        <f>P1000*40</f>
        <v>756000</v>
      </c>
      <c r="Q1001" s="32">
        <f t="shared" ref="Q1001" si="184">Q1000*40</f>
        <v>36000</v>
      </c>
      <c r="R1001" s="32">
        <f t="shared" ref="R1001" si="185">R1000*40</f>
        <v>792000</v>
      </c>
      <c r="V1001" s="49"/>
    </row>
    <row r="1002" spans="2:22" s="32" customFormat="1" ht="16.5" customHeight="1">
      <c r="B1002" s="205">
        <v>1000</v>
      </c>
      <c r="C1002" s="205">
        <v>15</v>
      </c>
      <c r="D1002" s="274">
        <v>2</v>
      </c>
      <c r="E1002" s="275">
        <v>7</v>
      </c>
      <c r="F1002" s="276">
        <v>3</v>
      </c>
      <c r="G1002" s="143" t="s">
        <v>44</v>
      </c>
      <c r="H1002" s="120" t="s">
        <v>8</v>
      </c>
      <c r="I1002" s="88" t="s">
        <v>817</v>
      </c>
      <c r="J1002" s="51" t="s">
        <v>145</v>
      </c>
      <c r="K1002" s="53">
        <v>25200</v>
      </c>
      <c r="L1002" s="48"/>
      <c r="M1002" s="47">
        <v>1200</v>
      </c>
      <c r="N1002" s="320"/>
      <c r="O1002" s="260"/>
      <c r="V1002" s="49"/>
    </row>
    <row r="1003" spans="2:22" s="32" customFormat="1" ht="16.5" customHeight="1">
      <c r="B1003" s="205">
        <v>1001</v>
      </c>
      <c r="C1003" s="205">
        <v>16</v>
      </c>
      <c r="D1003" s="274">
        <v>2</v>
      </c>
      <c r="E1003" s="275">
        <v>7</v>
      </c>
      <c r="F1003" s="276">
        <v>16</v>
      </c>
      <c r="G1003" s="143" t="s">
        <v>822</v>
      </c>
      <c r="H1003" s="120" t="s">
        <v>8</v>
      </c>
      <c r="I1003" s="88" t="s">
        <v>817</v>
      </c>
      <c r="J1003" s="85" t="s">
        <v>147</v>
      </c>
      <c r="K1003" s="87">
        <v>18900</v>
      </c>
      <c r="L1003" s="110"/>
      <c r="M1003" s="97">
        <v>900</v>
      </c>
      <c r="N1003" s="320"/>
      <c r="O1003" s="260"/>
      <c r="P1003" s="32">
        <v>25200</v>
      </c>
      <c r="Q1003" s="32">
        <v>1200</v>
      </c>
      <c r="R1003" s="32">
        <v>26400</v>
      </c>
      <c r="V1003" s="49"/>
    </row>
    <row r="1004" spans="2:22" s="32" customFormat="1" ht="16.5" customHeight="1">
      <c r="B1004" s="205">
        <v>1002</v>
      </c>
      <c r="C1004" s="205">
        <v>17</v>
      </c>
      <c r="D1004" s="274">
        <v>2</v>
      </c>
      <c r="E1004" s="275">
        <v>8</v>
      </c>
      <c r="F1004" s="276">
        <v>12</v>
      </c>
      <c r="G1004" s="143" t="s">
        <v>97</v>
      </c>
      <c r="H1004" s="120" t="s">
        <v>8</v>
      </c>
      <c r="I1004" s="88" t="s">
        <v>817</v>
      </c>
      <c r="J1004" s="85" t="s">
        <v>147</v>
      </c>
      <c r="K1004" s="87">
        <v>18900</v>
      </c>
      <c r="L1004" s="110"/>
      <c r="M1004" s="97">
        <v>900</v>
      </c>
      <c r="N1004" s="320"/>
      <c r="O1004" s="260"/>
      <c r="P1004" s="32">
        <f>P1003*40</f>
        <v>1008000</v>
      </c>
      <c r="Q1004" s="32">
        <f t="shared" ref="Q1004" si="186">Q1003*40</f>
        <v>48000</v>
      </c>
      <c r="R1004" s="32">
        <f t="shared" ref="R1004" si="187">R1003*40</f>
        <v>1056000</v>
      </c>
      <c r="V1004" s="49"/>
    </row>
    <row r="1005" spans="2:22" s="32" customFormat="1" ht="16.5" customHeight="1">
      <c r="B1005" s="205">
        <v>1003</v>
      </c>
      <c r="C1005" s="205">
        <v>18</v>
      </c>
      <c r="D1005" s="274">
        <v>2</v>
      </c>
      <c r="E1005" s="275">
        <v>8</v>
      </c>
      <c r="F1005" s="276">
        <v>15</v>
      </c>
      <c r="G1005" s="143" t="s">
        <v>19</v>
      </c>
      <c r="H1005" s="120" t="s">
        <v>8</v>
      </c>
      <c r="I1005" s="88" t="s">
        <v>817</v>
      </c>
      <c r="J1005" s="85" t="s">
        <v>462</v>
      </c>
      <c r="K1005" s="87">
        <v>12600</v>
      </c>
      <c r="L1005" s="110"/>
      <c r="M1005" s="97">
        <v>600</v>
      </c>
      <c r="N1005" s="320"/>
      <c r="O1005" s="260"/>
      <c r="V1005" s="49"/>
    </row>
    <row r="1006" spans="2:22" s="32" customFormat="1" ht="16.5" customHeight="1">
      <c r="B1006" s="205">
        <v>1004</v>
      </c>
      <c r="C1006" s="205">
        <v>19</v>
      </c>
      <c r="D1006" s="274">
        <v>2</v>
      </c>
      <c r="E1006" s="275">
        <v>10</v>
      </c>
      <c r="F1006" s="276">
        <v>12</v>
      </c>
      <c r="G1006" s="143" t="s">
        <v>159</v>
      </c>
      <c r="H1006" s="120" t="s">
        <v>8</v>
      </c>
      <c r="I1006" s="88" t="s">
        <v>817</v>
      </c>
      <c r="J1006" s="51" t="s">
        <v>145</v>
      </c>
      <c r="K1006" s="53">
        <v>25200</v>
      </c>
      <c r="L1006" s="48"/>
      <c r="M1006" s="47">
        <v>1200</v>
      </c>
      <c r="N1006" s="320"/>
      <c r="O1006" s="260"/>
      <c r="T1006" s="65">
        <f>SUM(P998,P1001,P1004)</f>
        <v>2664900</v>
      </c>
      <c r="U1006" s="65">
        <f>SUM(Q998,Q1001,Q1004)</f>
        <v>126900</v>
      </c>
      <c r="V1006" s="65">
        <f>SUM(R998,R1001,R1004)</f>
        <v>2791800</v>
      </c>
    </row>
    <row r="1007" spans="2:22" s="32" customFormat="1" ht="16.5" customHeight="1">
      <c r="B1007" s="205">
        <v>1005</v>
      </c>
      <c r="C1007" s="205">
        <v>20</v>
      </c>
      <c r="D1007" s="274">
        <v>2</v>
      </c>
      <c r="E1007" s="275">
        <v>11</v>
      </c>
      <c r="F1007" s="276">
        <v>13</v>
      </c>
      <c r="G1007" s="143" t="s">
        <v>453</v>
      </c>
      <c r="H1007" s="120" t="s">
        <v>8</v>
      </c>
      <c r="I1007" s="88" t="s">
        <v>817</v>
      </c>
      <c r="J1007" s="85" t="s">
        <v>462</v>
      </c>
      <c r="K1007" s="87">
        <v>12600</v>
      </c>
      <c r="L1007" s="110"/>
      <c r="M1007" s="97">
        <v>600</v>
      </c>
      <c r="N1007" s="320"/>
      <c r="O1007" s="260"/>
      <c r="V1007" s="49"/>
    </row>
    <row r="1008" spans="2:22" s="32" customFormat="1" ht="16.5" customHeight="1">
      <c r="B1008" s="205">
        <v>1006</v>
      </c>
      <c r="C1008" s="205">
        <v>21</v>
      </c>
      <c r="D1008" s="274">
        <v>1</v>
      </c>
      <c r="E1008" s="275">
        <v>4</v>
      </c>
      <c r="F1008" s="276">
        <v>9</v>
      </c>
      <c r="G1008" s="143" t="s">
        <v>724</v>
      </c>
      <c r="H1008" s="120" t="s">
        <v>8</v>
      </c>
      <c r="I1008" s="88" t="s">
        <v>823</v>
      </c>
      <c r="J1008" s="51" t="s">
        <v>145</v>
      </c>
      <c r="K1008" s="53">
        <v>25200</v>
      </c>
      <c r="L1008" s="48"/>
      <c r="M1008" s="47">
        <v>1200</v>
      </c>
      <c r="N1008" s="320"/>
      <c r="O1008" s="260"/>
      <c r="V1008" s="49"/>
    </row>
    <row r="1009" spans="2:22" s="32" customFormat="1" ht="16.5" customHeight="1">
      <c r="B1009" s="205">
        <v>1007</v>
      </c>
      <c r="C1009" s="205">
        <v>22</v>
      </c>
      <c r="D1009" s="274">
        <v>2</v>
      </c>
      <c r="E1009" s="275">
        <v>1</v>
      </c>
      <c r="F1009" s="276">
        <v>12</v>
      </c>
      <c r="G1009" s="143" t="s">
        <v>28</v>
      </c>
      <c r="H1009" s="120" t="s">
        <v>8</v>
      </c>
      <c r="I1009" s="88" t="s">
        <v>823</v>
      </c>
      <c r="J1009" s="51" t="s">
        <v>145</v>
      </c>
      <c r="K1009" s="53">
        <v>25200</v>
      </c>
      <c r="L1009" s="48"/>
      <c r="M1009" s="47">
        <v>1200</v>
      </c>
      <c r="N1009" s="320"/>
      <c r="O1009" s="260"/>
      <c r="V1009" s="49"/>
    </row>
    <row r="1010" spans="2:22" s="32" customFormat="1" ht="16.5" customHeight="1">
      <c r="B1010" s="205">
        <v>1008</v>
      </c>
      <c r="C1010" s="205">
        <v>23</v>
      </c>
      <c r="D1010" s="274">
        <v>2</v>
      </c>
      <c r="E1010" s="275">
        <v>4</v>
      </c>
      <c r="F1010" s="276">
        <v>4</v>
      </c>
      <c r="G1010" s="143" t="s">
        <v>718</v>
      </c>
      <c r="H1010" s="120" t="s">
        <v>8</v>
      </c>
      <c r="I1010" s="88" t="s">
        <v>823</v>
      </c>
      <c r="J1010" s="85" t="s">
        <v>147</v>
      </c>
      <c r="K1010" s="87">
        <v>18900</v>
      </c>
      <c r="L1010" s="110"/>
      <c r="M1010" s="97">
        <v>900</v>
      </c>
      <c r="N1010" s="320"/>
      <c r="O1010" s="260"/>
      <c r="V1010" s="49"/>
    </row>
    <row r="1011" spans="2:22" s="32" customFormat="1" ht="16.5" customHeight="1">
      <c r="B1011" s="205">
        <v>1009</v>
      </c>
      <c r="C1011" s="205">
        <v>24</v>
      </c>
      <c r="D1011" s="274">
        <v>3</v>
      </c>
      <c r="E1011" s="275">
        <v>1</v>
      </c>
      <c r="F1011" s="276">
        <v>6</v>
      </c>
      <c r="G1011" s="143" t="s">
        <v>720</v>
      </c>
      <c r="H1011" s="120" t="s">
        <v>8</v>
      </c>
      <c r="I1011" s="88" t="s">
        <v>823</v>
      </c>
      <c r="J1011" s="85" t="s">
        <v>147</v>
      </c>
      <c r="K1011" s="87">
        <v>18900</v>
      </c>
      <c r="L1011" s="110"/>
      <c r="M1011" s="97">
        <v>900</v>
      </c>
      <c r="N1011" s="320"/>
      <c r="O1011" s="260"/>
      <c r="V1011" s="49"/>
    </row>
    <row r="1012" spans="2:22" s="32" customFormat="1" ht="16.5" customHeight="1">
      <c r="B1012" s="205">
        <v>1010</v>
      </c>
      <c r="C1012" s="205">
        <v>25</v>
      </c>
      <c r="D1012" s="274">
        <v>3</v>
      </c>
      <c r="E1012" s="275">
        <v>2</v>
      </c>
      <c r="F1012" s="276">
        <v>16</v>
      </c>
      <c r="G1012" s="143" t="s">
        <v>464</v>
      </c>
      <c r="H1012" s="120" t="s">
        <v>8</v>
      </c>
      <c r="I1012" s="88" t="s">
        <v>823</v>
      </c>
      <c r="J1012" s="51" t="s">
        <v>145</v>
      </c>
      <c r="K1012" s="53">
        <v>25200</v>
      </c>
      <c r="L1012" s="48"/>
      <c r="M1012" s="47">
        <v>1200</v>
      </c>
      <c r="N1012" s="320"/>
      <c r="O1012" s="260"/>
      <c r="V1012" s="49"/>
    </row>
    <row r="1013" spans="2:22" s="32" customFormat="1" ht="16.5" customHeight="1">
      <c r="B1013" s="205">
        <v>1011</v>
      </c>
      <c r="C1013" s="205">
        <v>26</v>
      </c>
      <c r="D1013" s="274">
        <v>3</v>
      </c>
      <c r="E1013" s="275">
        <v>2</v>
      </c>
      <c r="F1013" s="276">
        <v>19</v>
      </c>
      <c r="G1013" s="143" t="s">
        <v>824</v>
      </c>
      <c r="H1013" s="120" t="s">
        <v>8</v>
      </c>
      <c r="I1013" s="88" t="s">
        <v>823</v>
      </c>
      <c r="J1013" s="51" t="s">
        <v>145</v>
      </c>
      <c r="K1013" s="53">
        <v>25200</v>
      </c>
      <c r="L1013" s="48"/>
      <c r="M1013" s="47">
        <v>1200</v>
      </c>
      <c r="N1013" s="320"/>
      <c r="O1013" s="260"/>
      <c r="V1013" s="49"/>
    </row>
    <row r="1014" spans="2:22" s="32" customFormat="1" ht="16.5" customHeight="1">
      <c r="B1014" s="205">
        <v>1012</v>
      </c>
      <c r="C1014" s="205">
        <v>27</v>
      </c>
      <c r="D1014" s="274">
        <v>3</v>
      </c>
      <c r="E1014" s="275">
        <v>3</v>
      </c>
      <c r="F1014" s="276">
        <v>12</v>
      </c>
      <c r="G1014" s="143" t="s">
        <v>557</v>
      </c>
      <c r="H1014" s="120" t="s">
        <v>8</v>
      </c>
      <c r="I1014" s="88" t="s">
        <v>823</v>
      </c>
      <c r="J1014" s="51" t="s">
        <v>145</v>
      </c>
      <c r="K1014" s="53">
        <v>25200</v>
      </c>
      <c r="L1014" s="48"/>
      <c r="M1014" s="47">
        <v>1200</v>
      </c>
      <c r="N1014" s="320"/>
      <c r="O1014" s="260"/>
      <c r="V1014" s="49"/>
    </row>
    <row r="1015" spans="2:22" s="32" customFormat="1" ht="16.5" customHeight="1">
      <c r="B1015" s="205">
        <v>1013</v>
      </c>
      <c r="C1015" s="205">
        <v>28</v>
      </c>
      <c r="D1015" s="274">
        <v>3</v>
      </c>
      <c r="E1015" s="275">
        <v>5</v>
      </c>
      <c r="F1015" s="276">
        <v>7</v>
      </c>
      <c r="G1015" s="143" t="s">
        <v>36</v>
      </c>
      <c r="H1015" s="120" t="s">
        <v>8</v>
      </c>
      <c r="I1015" s="88" t="s">
        <v>823</v>
      </c>
      <c r="J1015" s="51" t="s">
        <v>145</v>
      </c>
      <c r="K1015" s="53">
        <v>25200</v>
      </c>
      <c r="L1015" s="48"/>
      <c r="M1015" s="47">
        <v>1200</v>
      </c>
      <c r="N1015" s="320"/>
      <c r="O1015" s="260"/>
      <c r="V1015" s="49"/>
    </row>
    <row r="1016" spans="2:22" s="32" customFormat="1" ht="16.5" customHeight="1">
      <c r="B1016" s="205">
        <v>1014</v>
      </c>
      <c r="C1016" s="205">
        <v>29</v>
      </c>
      <c r="D1016" s="274">
        <v>3</v>
      </c>
      <c r="E1016" s="275">
        <v>7</v>
      </c>
      <c r="F1016" s="276">
        <v>15</v>
      </c>
      <c r="G1016" s="143" t="s">
        <v>12</v>
      </c>
      <c r="H1016" s="120" t="s">
        <v>8</v>
      </c>
      <c r="I1016" s="88" t="s">
        <v>823</v>
      </c>
      <c r="J1016" s="85" t="s">
        <v>147</v>
      </c>
      <c r="K1016" s="87">
        <v>18900</v>
      </c>
      <c r="L1016" s="110"/>
      <c r="M1016" s="97">
        <v>900</v>
      </c>
      <c r="N1016" s="320"/>
      <c r="O1016" s="260"/>
      <c r="V1016" s="49"/>
    </row>
    <row r="1017" spans="2:22" s="32" customFormat="1" ht="16.5" customHeight="1">
      <c r="B1017" s="205">
        <v>1015</v>
      </c>
      <c r="C1017" s="205">
        <v>30</v>
      </c>
      <c r="D1017" s="274">
        <v>3</v>
      </c>
      <c r="E1017" s="275">
        <v>7</v>
      </c>
      <c r="F1017" s="276">
        <v>18</v>
      </c>
      <c r="G1017" s="143" t="s">
        <v>574</v>
      </c>
      <c r="H1017" s="120" t="s">
        <v>8</v>
      </c>
      <c r="I1017" s="88" t="s">
        <v>823</v>
      </c>
      <c r="J1017" s="51" t="s">
        <v>145</v>
      </c>
      <c r="K1017" s="53">
        <v>25200</v>
      </c>
      <c r="L1017" s="48"/>
      <c r="M1017" s="47">
        <v>1200</v>
      </c>
      <c r="N1017" s="320"/>
      <c r="O1017" s="260"/>
      <c r="V1017" s="49"/>
    </row>
    <row r="1018" spans="2:22" s="32" customFormat="1" ht="16.5" customHeight="1">
      <c r="B1018" s="205">
        <v>1016</v>
      </c>
      <c r="C1018" s="205">
        <v>31</v>
      </c>
      <c r="D1018" s="274">
        <v>3</v>
      </c>
      <c r="E1018" s="275">
        <v>8</v>
      </c>
      <c r="F1018" s="276">
        <v>22</v>
      </c>
      <c r="G1018" s="143" t="s">
        <v>395</v>
      </c>
      <c r="H1018" s="120" t="s">
        <v>8</v>
      </c>
      <c r="I1018" s="88" t="s">
        <v>823</v>
      </c>
      <c r="J1018" s="85" t="s">
        <v>462</v>
      </c>
      <c r="K1018" s="87">
        <v>12600</v>
      </c>
      <c r="L1018" s="110"/>
      <c r="M1018" s="97">
        <v>600</v>
      </c>
      <c r="N1018" s="320"/>
      <c r="O1018" s="260"/>
      <c r="V1018" s="49"/>
    </row>
    <row r="1019" spans="2:22" s="32" customFormat="1" ht="16.5" customHeight="1">
      <c r="B1019" s="205">
        <v>1017</v>
      </c>
      <c r="C1019" s="205">
        <v>32</v>
      </c>
      <c r="D1019" s="274">
        <v>4</v>
      </c>
      <c r="E1019" s="275">
        <v>2</v>
      </c>
      <c r="F1019" s="276">
        <v>8</v>
      </c>
      <c r="G1019" s="143" t="s">
        <v>825</v>
      </c>
      <c r="H1019" s="120" t="s">
        <v>8</v>
      </c>
      <c r="I1019" s="88" t="s">
        <v>823</v>
      </c>
      <c r="J1019" s="51" t="s">
        <v>145</v>
      </c>
      <c r="K1019" s="53">
        <v>25200</v>
      </c>
      <c r="L1019" s="48"/>
      <c r="M1019" s="47">
        <v>1200</v>
      </c>
      <c r="N1019" s="320"/>
      <c r="O1019" s="260"/>
      <c r="V1019" s="49"/>
    </row>
    <row r="1020" spans="2:22" s="32" customFormat="1" ht="16.5" customHeight="1">
      <c r="B1020" s="205">
        <v>1018</v>
      </c>
      <c r="C1020" s="205">
        <v>33</v>
      </c>
      <c r="D1020" s="274">
        <v>4</v>
      </c>
      <c r="E1020" s="275">
        <v>2</v>
      </c>
      <c r="F1020" s="276">
        <v>23</v>
      </c>
      <c r="G1020" s="143" t="s">
        <v>527</v>
      </c>
      <c r="H1020" s="120" t="s">
        <v>8</v>
      </c>
      <c r="I1020" s="88" t="s">
        <v>823</v>
      </c>
      <c r="J1020" s="51" t="s">
        <v>145</v>
      </c>
      <c r="K1020" s="53">
        <v>25200</v>
      </c>
      <c r="L1020" s="48"/>
      <c r="M1020" s="47">
        <v>1200</v>
      </c>
      <c r="N1020" s="320"/>
      <c r="O1020" s="260"/>
      <c r="V1020" s="49"/>
    </row>
    <row r="1021" spans="2:22" s="32" customFormat="1" ht="16.5" customHeight="1">
      <c r="B1021" s="205">
        <v>1019</v>
      </c>
      <c r="C1021" s="205">
        <v>34</v>
      </c>
      <c r="D1021" s="274">
        <v>4</v>
      </c>
      <c r="E1021" s="275">
        <v>4</v>
      </c>
      <c r="F1021" s="276">
        <v>13</v>
      </c>
      <c r="G1021" s="143" t="s">
        <v>174</v>
      </c>
      <c r="H1021" s="120" t="s">
        <v>8</v>
      </c>
      <c r="I1021" s="88" t="s">
        <v>823</v>
      </c>
      <c r="J1021" s="51" t="s">
        <v>145</v>
      </c>
      <c r="K1021" s="53">
        <v>25200</v>
      </c>
      <c r="L1021" s="48"/>
      <c r="M1021" s="47">
        <v>1200</v>
      </c>
      <c r="N1021" s="320"/>
      <c r="O1021" s="260"/>
      <c r="V1021" s="49"/>
    </row>
    <row r="1022" spans="2:22" s="32" customFormat="1" ht="16.5" customHeight="1">
      <c r="B1022" s="205">
        <v>1020</v>
      </c>
      <c r="C1022" s="205">
        <v>35</v>
      </c>
      <c r="D1022" s="274">
        <v>4</v>
      </c>
      <c r="E1022" s="275">
        <v>6</v>
      </c>
      <c r="F1022" s="276">
        <v>18</v>
      </c>
      <c r="G1022" s="143" t="s">
        <v>826</v>
      </c>
      <c r="H1022" s="120" t="s">
        <v>8</v>
      </c>
      <c r="I1022" s="88" t="s">
        <v>823</v>
      </c>
      <c r="J1022" s="51" t="s">
        <v>145</v>
      </c>
      <c r="K1022" s="53">
        <v>25200</v>
      </c>
      <c r="L1022" s="48"/>
      <c r="M1022" s="47">
        <v>1200</v>
      </c>
      <c r="N1022" s="320"/>
      <c r="O1022" s="260"/>
      <c r="V1022" s="49"/>
    </row>
    <row r="1023" spans="2:22" s="32" customFormat="1" ht="16.5" customHeight="1">
      <c r="B1023" s="205">
        <v>1021</v>
      </c>
      <c r="C1023" s="205">
        <v>36</v>
      </c>
      <c r="D1023" s="274">
        <v>5</v>
      </c>
      <c r="E1023" s="275">
        <v>5</v>
      </c>
      <c r="F1023" s="276">
        <v>3</v>
      </c>
      <c r="G1023" s="143" t="s">
        <v>827</v>
      </c>
      <c r="H1023" s="120" t="s">
        <v>8</v>
      </c>
      <c r="I1023" s="88" t="s">
        <v>823</v>
      </c>
      <c r="J1023" s="51" t="s">
        <v>145</v>
      </c>
      <c r="K1023" s="53">
        <v>25200</v>
      </c>
      <c r="L1023" s="48"/>
      <c r="M1023" s="47">
        <v>1200</v>
      </c>
      <c r="N1023" s="320"/>
      <c r="O1023" s="260"/>
      <c r="V1023" s="49"/>
    </row>
    <row r="1024" spans="2:22" s="32" customFormat="1" ht="16.5" customHeight="1">
      <c r="B1024" s="205">
        <v>1022</v>
      </c>
      <c r="C1024" s="205">
        <v>37</v>
      </c>
      <c r="D1024" s="274">
        <v>5</v>
      </c>
      <c r="E1024" s="275">
        <v>6</v>
      </c>
      <c r="F1024" s="276">
        <v>15</v>
      </c>
      <c r="G1024" s="143" t="s">
        <v>828</v>
      </c>
      <c r="H1024" s="120" t="s">
        <v>8</v>
      </c>
      <c r="I1024" s="88" t="s">
        <v>823</v>
      </c>
      <c r="J1024" s="51" t="s">
        <v>145</v>
      </c>
      <c r="K1024" s="53">
        <v>25200</v>
      </c>
      <c r="L1024" s="48"/>
      <c r="M1024" s="47">
        <v>1200</v>
      </c>
      <c r="N1024" s="320"/>
      <c r="O1024" s="260"/>
      <c r="V1024" s="49"/>
    </row>
    <row r="1025" spans="2:22" s="32" customFormat="1" ht="16.5" customHeight="1">
      <c r="B1025" s="205">
        <v>1023</v>
      </c>
      <c r="C1025" s="205">
        <v>38</v>
      </c>
      <c r="D1025" s="274">
        <v>5</v>
      </c>
      <c r="E1025" s="275">
        <v>7</v>
      </c>
      <c r="F1025" s="276">
        <v>8</v>
      </c>
      <c r="G1025" s="143" t="s">
        <v>829</v>
      </c>
      <c r="H1025" s="120" t="s">
        <v>8</v>
      </c>
      <c r="I1025" s="88" t="s">
        <v>823</v>
      </c>
      <c r="J1025" s="85" t="s">
        <v>147</v>
      </c>
      <c r="K1025" s="87">
        <v>18900</v>
      </c>
      <c r="L1025" s="110"/>
      <c r="M1025" s="97">
        <v>900</v>
      </c>
      <c r="N1025" s="320"/>
      <c r="O1025" s="260"/>
      <c r="V1025" s="49"/>
    </row>
    <row r="1026" spans="2:22" s="32" customFormat="1" ht="16.5" customHeight="1">
      <c r="B1026" s="205">
        <v>1024</v>
      </c>
      <c r="C1026" s="205">
        <v>39</v>
      </c>
      <c r="D1026" s="274">
        <v>5</v>
      </c>
      <c r="E1026" s="275">
        <v>7</v>
      </c>
      <c r="F1026" s="276">
        <v>17</v>
      </c>
      <c r="G1026" s="143" t="s">
        <v>830</v>
      </c>
      <c r="H1026" s="120" t="s">
        <v>8</v>
      </c>
      <c r="I1026" s="88" t="s">
        <v>823</v>
      </c>
      <c r="J1026" s="51" t="s">
        <v>145</v>
      </c>
      <c r="K1026" s="53">
        <v>25200</v>
      </c>
      <c r="L1026" s="48"/>
      <c r="M1026" s="47">
        <v>1200</v>
      </c>
      <c r="N1026" s="320"/>
      <c r="O1026" s="260"/>
      <c r="V1026" s="49"/>
    </row>
    <row r="1027" spans="2:22" s="32" customFormat="1" ht="16.5" customHeight="1">
      <c r="B1027" s="205">
        <v>1025</v>
      </c>
      <c r="C1027" s="205">
        <v>40</v>
      </c>
      <c r="D1027" s="274">
        <v>6</v>
      </c>
      <c r="E1027" s="275">
        <v>5</v>
      </c>
      <c r="F1027" s="276">
        <v>23</v>
      </c>
      <c r="G1027" s="143" t="s">
        <v>831</v>
      </c>
      <c r="H1027" s="120" t="s">
        <v>8</v>
      </c>
      <c r="I1027" s="88" t="s">
        <v>823</v>
      </c>
      <c r="J1027" s="94" t="s">
        <v>145</v>
      </c>
      <c r="K1027" s="53">
        <v>25200</v>
      </c>
      <c r="L1027" s="48"/>
      <c r="M1027" s="47">
        <v>1200</v>
      </c>
      <c r="N1027" s="320"/>
      <c r="O1027" s="260"/>
      <c r="V1027" s="49"/>
    </row>
    <row r="1028" spans="2:22" s="32" customFormat="1" ht="16.5" customHeight="1">
      <c r="B1028" s="205">
        <v>1026</v>
      </c>
      <c r="C1028" s="293">
        <v>1</v>
      </c>
      <c r="D1028" s="271">
        <v>1</v>
      </c>
      <c r="E1028" s="272">
        <v>2</v>
      </c>
      <c r="F1028" s="273">
        <v>3</v>
      </c>
      <c r="G1028" s="142" t="s">
        <v>339</v>
      </c>
      <c r="H1028" s="119" t="s">
        <v>8</v>
      </c>
      <c r="I1028" s="89" t="s">
        <v>835</v>
      </c>
      <c r="J1028" s="42" t="s">
        <v>145</v>
      </c>
      <c r="K1028" s="136">
        <v>32800</v>
      </c>
      <c r="L1028" s="63"/>
      <c r="M1028" s="44">
        <v>1600</v>
      </c>
      <c r="N1028" s="319">
        <f>SUM(K1028:L1050)</f>
        <v>746200</v>
      </c>
      <c r="O1028" s="260"/>
      <c r="V1028" s="49"/>
    </row>
    <row r="1029" spans="2:22" s="32" customFormat="1" ht="16.5" customHeight="1">
      <c r="B1029" s="205">
        <v>1027</v>
      </c>
      <c r="C1029" s="205">
        <v>2</v>
      </c>
      <c r="D1029" s="274">
        <v>1</v>
      </c>
      <c r="E1029" s="275">
        <v>11</v>
      </c>
      <c r="F1029" s="276">
        <v>7</v>
      </c>
      <c r="G1029" s="143" t="s">
        <v>294</v>
      </c>
      <c r="H1029" s="120" t="s">
        <v>8</v>
      </c>
      <c r="I1029" s="88" t="s">
        <v>835</v>
      </c>
      <c r="J1029" s="51" t="s">
        <v>145</v>
      </c>
      <c r="K1029" s="128">
        <v>32800</v>
      </c>
      <c r="L1029" s="62"/>
      <c r="M1029" s="47">
        <v>1600</v>
      </c>
      <c r="N1029" s="320"/>
      <c r="O1029" s="260"/>
      <c r="V1029" s="49"/>
    </row>
    <row r="1030" spans="2:22" s="32" customFormat="1" ht="16.5" customHeight="1">
      <c r="B1030" s="205">
        <v>1028</v>
      </c>
      <c r="C1030" s="205">
        <v>3</v>
      </c>
      <c r="D1030" s="274">
        <v>2</v>
      </c>
      <c r="E1030" s="275">
        <v>10</v>
      </c>
      <c r="F1030" s="276">
        <v>22</v>
      </c>
      <c r="G1030" s="143" t="s">
        <v>507</v>
      </c>
      <c r="H1030" s="120" t="s">
        <v>8</v>
      </c>
      <c r="I1030" s="88" t="s">
        <v>835</v>
      </c>
      <c r="J1030" s="51" t="s">
        <v>145</v>
      </c>
      <c r="K1030" s="128">
        <v>32800</v>
      </c>
      <c r="L1030" s="62"/>
      <c r="M1030" s="47">
        <v>1600</v>
      </c>
      <c r="N1030" s="320"/>
      <c r="O1030" s="260"/>
      <c r="P1030" s="125">
        <f>SUM(K1028:L1050)</f>
        <v>746200</v>
      </c>
      <c r="V1030" s="49"/>
    </row>
    <row r="1031" spans="2:22" s="32" customFormat="1" ht="16.5" customHeight="1">
      <c r="B1031" s="205">
        <v>1029</v>
      </c>
      <c r="C1031" s="205">
        <v>4</v>
      </c>
      <c r="D1031" s="274">
        <v>2</v>
      </c>
      <c r="E1031" s="275">
        <v>11</v>
      </c>
      <c r="F1031" s="276">
        <v>7</v>
      </c>
      <c r="G1031" s="143" t="s">
        <v>832</v>
      </c>
      <c r="H1031" s="120" t="s">
        <v>8</v>
      </c>
      <c r="I1031" s="88" t="s">
        <v>835</v>
      </c>
      <c r="J1031" s="51" t="s">
        <v>145</v>
      </c>
      <c r="K1031" s="128">
        <v>32800</v>
      </c>
      <c r="L1031" s="62"/>
      <c r="M1031" s="47">
        <v>1600</v>
      </c>
      <c r="N1031" s="320"/>
      <c r="O1031" s="260"/>
      <c r="P1031" s="125">
        <f>SUM(M1028:M1050)</f>
        <v>36400</v>
      </c>
      <c r="V1031" s="49"/>
    </row>
    <row r="1032" spans="2:22" s="32" customFormat="1" ht="16.5" customHeight="1">
      <c r="B1032" s="205">
        <v>1030</v>
      </c>
      <c r="C1032" s="205">
        <v>5</v>
      </c>
      <c r="D1032" s="274">
        <v>2</v>
      </c>
      <c r="E1032" s="275">
        <v>11</v>
      </c>
      <c r="F1032" s="276">
        <v>19</v>
      </c>
      <c r="G1032" s="143" t="s">
        <v>508</v>
      </c>
      <c r="H1032" s="120" t="s">
        <v>8</v>
      </c>
      <c r="I1032" s="88" t="s">
        <v>835</v>
      </c>
      <c r="J1032" s="51" t="s">
        <v>145</v>
      </c>
      <c r="K1032" s="128">
        <v>32800</v>
      </c>
      <c r="L1032" s="62"/>
      <c r="M1032" s="47">
        <v>1600</v>
      </c>
      <c r="N1032" s="320"/>
      <c r="O1032" s="260"/>
      <c r="P1032" s="125">
        <f>SUM(P1030:P1031)</f>
        <v>782600</v>
      </c>
      <c r="V1032" s="49"/>
    </row>
    <row r="1033" spans="2:22" s="32" customFormat="1" ht="16.5" customHeight="1">
      <c r="B1033" s="205">
        <v>1031</v>
      </c>
      <c r="C1033" s="205">
        <v>6</v>
      </c>
      <c r="D1033" s="274">
        <v>3</v>
      </c>
      <c r="E1033" s="275">
        <v>3</v>
      </c>
      <c r="F1033" s="276">
        <v>5</v>
      </c>
      <c r="G1033" s="143" t="s">
        <v>60</v>
      </c>
      <c r="H1033" s="120" t="s">
        <v>8</v>
      </c>
      <c r="I1033" s="88" t="s">
        <v>835</v>
      </c>
      <c r="J1033" s="51" t="s">
        <v>145</v>
      </c>
      <c r="K1033" s="128">
        <v>32800</v>
      </c>
      <c r="L1033" s="62"/>
      <c r="M1033" s="47">
        <v>1600</v>
      </c>
      <c r="N1033" s="320"/>
      <c r="O1033" s="260"/>
      <c r="V1033" s="49"/>
    </row>
    <row r="1034" spans="2:22" s="32" customFormat="1" ht="16.5" customHeight="1">
      <c r="B1034" s="205">
        <v>1032</v>
      </c>
      <c r="C1034" s="205">
        <v>7</v>
      </c>
      <c r="D1034" s="274">
        <v>3</v>
      </c>
      <c r="E1034" s="275">
        <v>4</v>
      </c>
      <c r="F1034" s="276">
        <v>12</v>
      </c>
      <c r="G1034" s="214" t="s">
        <v>833</v>
      </c>
      <c r="H1034" s="120" t="s">
        <v>8</v>
      </c>
      <c r="I1034" s="88" t="s">
        <v>835</v>
      </c>
      <c r="J1034" s="51" t="s">
        <v>145</v>
      </c>
      <c r="K1034" s="128">
        <v>32800</v>
      </c>
      <c r="L1034" s="62"/>
      <c r="M1034" s="47">
        <v>1600</v>
      </c>
      <c r="N1034" s="320"/>
      <c r="O1034" s="260"/>
      <c r="P1034" s="32">
        <v>32800</v>
      </c>
      <c r="Q1034" s="32">
        <v>1600</v>
      </c>
      <c r="R1034" s="32">
        <v>34400</v>
      </c>
      <c r="V1034" s="49"/>
    </row>
    <row r="1035" spans="2:22" s="32" customFormat="1" ht="16.5" customHeight="1">
      <c r="B1035" s="205">
        <v>1033</v>
      </c>
      <c r="C1035" s="205">
        <v>8</v>
      </c>
      <c r="D1035" s="274">
        <v>3</v>
      </c>
      <c r="E1035" s="275">
        <v>6</v>
      </c>
      <c r="F1035" s="276">
        <v>6</v>
      </c>
      <c r="G1035" s="143" t="s">
        <v>62</v>
      </c>
      <c r="H1035" s="120" t="s">
        <v>8</v>
      </c>
      <c r="I1035" s="88" t="s">
        <v>835</v>
      </c>
      <c r="J1035" s="51" t="s">
        <v>145</v>
      </c>
      <c r="K1035" s="128">
        <v>32800</v>
      </c>
      <c r="L1035" s="62"/>
      <c r="M1035" s="47">
        <v>1600</v>
      </c>
      <c r="N1035" s="320"/>
      <c r="O1035" s="260"/>
      <c r="P1035" s="32">
        <f>P1034*23</f>
        <v>754400</v>
      </c>
      <c r="Q1035" s="32">
        <f t="shared" ref="Q1035:R1035" si="188">Q1034*23</f>
        <v>36800</v>
      </c>
      <c r="R1035" s="32">
        <f t="shared" si="188"/>
        <v>791200</v>
      </c>
      <c r="V1035" s="49"/>
    </row>
    <row r="1036" spans="2:22" s="32" customFormat="1" ht="16.5" customHeight="1">
      <c r="B1036" s="205">
        <v>1034</v>
      </c>
      <c r="C1036" s="205">
        <v>9</v>
      </c>
      <c r="D1036" s="274">
        <v>3</v>
      </c>
      <c r="E1036" s="275">
        <v>9</v>
      </c>
      <c r="F1036" s="276">
        <v>22</v>
      </c>
      <c r="G1036" s="143" t="s">
        <v>834</v>
      </c>
      <c r="H1036" s="120" t="s">
        <v>8</v>
      </c>
      <c r="I1036" s="88" t="s">
        <v>835</v>
      </c>
      <c r="J1036" s="51" t="s">
        <v>145</v>
      </c>
      <c r="K1036" s="128">
        <v>32800</v>
      </c>
      <c r="L1036" s="62"/>
      <c r="M1036" s="47">
        <v>1600</v>
      </c>
      <c r="N1036" s="320"/>
      <c r="O1036" s="260"/>
      <c r="P1036" s="32">
        <v>-8200</v>
      </c>
      <c r="Q1036" s="32">
        <v>-400</v>
      </c>
      <c r="R1036" s="32">
        <v>-8600</v>
      </c>
      <c r="V1036" s="49"/>
    </row>
    <row r="1037" spans="2:22" s="32" customFormat="1" ht="16.5" customHeight="1">
      <c r="B1037" s="205">
        <v>1035</v>
      </c>
      <c r="C1037" s="205">
        <v>10</v>
      </c>
      <c r="D1037" s="274">
        <v>4</v>
      </c>
      <c r="E1037" s="275">
        <v>3</v>
      </c>
      <c r="F1037" s="276">
        <v>15</v>
      </c>
      <c r="G1037" s="143" t="s">
        <v>716</v>
      </c>
      <c r="H1037" s="120" t="s">
        <v>8</v>
      </c>
      <c r="I1037" s="88" t="s">
        <v>835</v>
      </c>
      <c r="J1037" s="51" t="s">
        <v>145</v>
      </c>
      <c r="K1037" s="128">
        <v>32800</v>
      </c>
      <c r="L1037" s="62"/>
      <c r="M1037" s="47">
        <v>1600</v>
      </c>
      <c r="N1037" s="320"/>
      <c r="O1037" s="260"/>
      <c r="P1037" s="32">
        <f>SUM(P1035:P1036)</f>
        <v>746200</v>
      </c>
      <c r="Q1037" s="32">
        <f t="shared" ref="Q1037:R1037" si="189">SUM(Q1035:Q1036)</f>
        <v>36400</v>
      </c>
      <c r="R1037" s="32">
        <f t="shared" si="189"/>
        <v>782600</v>
      </c>
      <c r="V1037" s="49"/>
    </row>
    <row r="1038" spans="2:22" s="32" customFormat="1" ht="16.5" customHeight="1">
      <c r="B1038" s="205">
        <v>1036</v>
      </c>
      <c r="C1038" s="205">
        <v>11</v>
      </c>
      <c r="D1038" s="274">
        <v>4</v>
      </c>
      <c r="E1038" s="275">
        <v>4</v>
      </c>
      <c r="F1038" s="276">
        <v>10</v>
      </c>
      <c r="G1038" s="143" t="s">
        <v>173</v>
      </c>
      <c r="H1038" s="120" t="s">
        <v>8</v>
      </c>
      <c r="I1038" s="88" t="s">
        <v>860</v>
      </c>
      <c r="J1038" s="51" t="s">
        <v>145</v>
      </c>
      <c r="K1038" s="128">
        <v>32800</v>
      </c>
      <c r="L1038" s="62"/>
      <c r="M1038" s="47">
        <v>1600</v>
      </c>
      <c r="N1038" s="320"/>
      <c r="O1038" s="260"/>
      <c r="V1038" s="49"/>
    </row>
    <row r="1039" spans="2:22" s="32" customFormat="1" ht="16.5" customHeight="1">
      <c r="B1039" s="205">
        <v>1037</v>
      </c>
      <c r="C1039" s="205">
        <v>12</v>
      </c>
      <c r="D1039" s="274">
        <v>4</v>
      </c>
      <c r="E1039" s="275">
        <v>5</v>
      </c>
      <c r="F1039" s="276">
        <v>15</v>
      </c>
      <c r="G1039" s="143" t="s">
        <v>95</v>
      </c>
      <c r="H1039" s="120" t="s">
        <v>8</v>
      </c>
      <c r="I1039" s="88" t="s">
        <v>835</v>
      </c>
      <c r="J1039" s="51" t="s">
        <v>145</v>
      </c>
      <c r="K1039" s="128">
        <v>32800</v>
      </c>
      <c r="L1039" s="62"/>
      <c r="M1039" s="47">
        <v>1600</v>
      </c>
      <c r="N1039" s="320"/>
      <c r="O1039" s="260"/>
      <c r="P1039" s="32">
        <v>24600</v>
      </c>
      <c r="Q1039" s="32">
        <v>1200</v>
      </c>
      <c r="R1039" s="32">
        <v>25800</v>
      </c>
      <c r="V1039" s="49"/>
    </row>
    <row r="1040" spans="2:22" s="32" customFormat="1" ht="16.5" customHeight="1">
      <c r="B1040" s="205">
        <v>1038</v>
      </c>
      <c r="C1040" s="205">
        <v>13</v>
      </c>
      <c r="D1040" s="274">
        <v>4</v>
      </c>
      <c r="E1040" s="275">
        <v>8</v>
      </c>
      <c r="F1040" s="276">
        <v>23</v>
      </c>
      <c r="G1040" s="143" t="s">
        <v>789</v>
      </c>
      <c r="H1040" s="120" t="s">
        <v>8</v>
      </c>
      <c r="I1040" s="88" t="s">
        <v>835</v>
      </c>
      <c r="J1040" s="51" t="s">
        <v>145</v>
      </c>
      <c r="K1040" s="128">
        <v>32800</v>
      </c>
      <c r="L1040" s="62"/>
      <c r="M1040" s="47">
        <v>1600</v>
      </c>
      <c r="N1040" s="320"/>
      <c r="O1040" s="260"/>
      <c r="P1040" s="32">
        <f>P1039*22</f>
        <v>541200</v>
      </c>
      <c r="Q1040" s="32">
        <f t="shared" ref="Q1040:R1040" si="190">Q1039*22</f>
        <v>26400</v>
      </c>
      <c r="R1040" s="32">
        <f t="shared" si="190"/>
        <v>567600</v>
      </c>
      <c r="V1040" s="49"/>
    </row>
    <row r="1041" spans="2:23" s="32" customFormat="1" ht="16.5" customHeight="1">
      <c r="B1041" s="205">
        <v>1039</v>
      </c>
      <c r="C1041" s="205">
        <v>14</v>
      </c>
      <c r="D1041" s="283">
        <v>2</v>
      </c>
      <c r="E1041" s="284">
        <v>11</v>
      </c>
      <c r="F1041" s="285">
        <v>11</v>
      </c>
      <c r="G1041" s="145" t="s">
        <v>613</v>
      </c>
      <c r="H1041" s="212" t="s">
        <v>11</v>
      </c>
      <c r="I1041" s="95" t="s">
        <v>836</v>
      </c>
      <c r="J1041" s="77" t="s">
        <v>145</v>
      </c>
      <c r="K1041" s="219"/>
      <c r="L1041" s="55">
        <v>32800</v>
      </c>
      <c r="M1041" s="99">
        <v>1600</v>
      </c>
      <c r="N1041" s="320"/>
      <c r="O1041" s="260"/>
      <c r="V1041" s="49"/>
    </row>
    <row r="1042" spans="2:23" s="32" customFormat="1" ht="16.5" customHeight="1">
      <c r="B1042" s="205">
        <v>1040</v>
      </c>
      <c r="C1042" s="205">
        <v>15</v>
      </c>
      <c r="D1042" s="274">
        <v>3</v>
      </c>
      <c r="E1042" s="275">
        <v>7</v>
      </c>
      <c r="F1042" s="276">
        <v>22</v>
      </c>
      <c r="G1042" s="143" t="s">
        <v>71</v>
      </c>
      <c r="H1042" s="120" t="s">
        <v>8</v>
      </c>
      <c r="I1042" s="88" t="s">
        <v>836</v>
      </c>
      <c r="J1042" s="51" t="s">
        <v>145</v>
      </c>
      <c r="K1042" s="128">
        <v>32800</v>
      </c>
      <c r="L1042" s="62"/>
      <c r="M1042" s="47">
        <v>1600</v>
      </c>
      <c r="N1042" s="320"/>
      <c r="O1042" s="260"/>
      <c r="P1042" s="32">
        <v>32800</v>
      </c>
      <c r="Q1042" s="32">
        <v>1600</v>
      </c>
      <c r="R1042" s="32">
        <v>34400</v>
      </c>
      <c r="V1042" s="49"/>
    </row>
    <row r="1043" spans="2:23" s="32" customFormat="1" ht="16.5" customHeight="1">
      <c r="B1043" s="205">
        <v>1041</v>
      </c>
      <c r="C1043" s="205">
        <v>16</v>
      </c>
      <c r="D1043" s="274">
        <v>3</v>
      </c>
      <c r="E1043" s="275">
        <v>8</v>
      </c>
      <c r="F1043" s="276">
        <v>25</v>
      </c>
      <c r="G1043" s="143" t="s">
        <v>369</v>
      </c>
      <c r="H1043" s="120" t="s">
        <v>8</v>
      </c>
      <c r="I1043" s="88" t="s">
        <v>836</v>
      </c>
      <c r="J1043" s="51" t="s">
        <v>145</v>
      </c>
      <c r="K1043" s="128">
        <v>32800</v>
      </c>
      <c r="L1043" s="62"/>
      <c r="M1043" s="47">
        <v>1600</v>
      </c>
      <c r="N1043" s="320"/>
      <c r="O1043" s="260"/>
      <c r="P1043" s="32">
        <f>P1042*22</f>
        <v>721600</v>
      </c>
      <c r="Q1043" s="32">
        <f t="shared" ref="Q1043" si="191">Q1042*22</f>
        <v>35200</v>
      </c>
      <c r="R1043" s="32">
        <f t="shared" ref="R1043" si="192">R1042*22</f>
        <v>756800</v>
      </c>
      <c r="V1043" s="49"/>
    </row>
    <row r="1044" spans="2:23" s="32" customFormat="1" ht="16.5" customHeight="1">
      <c r="B1044" s="205">
        <v>1042</v>
      </c>
      <c r="C1044" s="205">
        <v>17</v>
      </c>
      <c r="D1044" s="274">
        <v>5</v>
      </c>
      <c r="E1044" s="275">
        <v>1</v>
      </c>
      <c r="F1044" s="276">
        <v>24</v>
      </c>
      <c r="G1044" s="143" t="s">
        <v>82</v>
      </c>
      <c r="H1044" s="120" t="s">
        <v>8</v>
      </c>
      <c r="I1044" s="88" t="s">
        <v>836</v>
      </c>
      <c r="J1044" s="51" t="s">
        <v>145</v>
      </c>
      <c r="K1044" s="128">
        <v>32800</v>
      </c>
      <c r="L1044" s="62"/>
      <c r="M1044" s="47">
        <v>1600</v>
      </c>
      <c r="N1044" s="320"/>
      <c r="O1044" s="260"/>
      <c r="V1044" s="49"/>
    </row>
    <row r="1045" spans="2:23" s="32" customFormat="1" ht="16.5" customHeight="1">
      <c r="B1045" s="205">
        <v>1043</v>
      </c>
      <c r="C1045" s="205">
        <v>18</v>
      </c>
      <c r="D1045" s="274">
        <v>5</v>
      </c>
      <c r="E1045" s="275">
        <v>2</v>
      </c>
      <c r="F1045" s="276">
        <v>4</v>
      </c>
      <c r="G1045" s="143" t="s">
        <v>203</v>
      </c>
      <c r="H1045" s="120" t="s">
        <v>8</v>
      </c>
      <c r="I1045" s="88" t="s">
        <v>836</v>
      </c>
      <c r="J1045" s="85" t="s">
        <v>147</v>
      </c>
      <c r="K1045" s="129">
        <v>24600</v>
      </c>
      <c r="L1045" s="132"/>
      <c r="M1045" s="97">
        <v>1200</v>
      </c>
      <c r="N1045" s="320"/>
      <c r="O1045" s="260"/>
      <c r="T1045" s="65">
        <f>SUM(P1037,P1040,P1043)</f>
        <v>2009000</v>
      </c>
      <c r="U1045" s="65">
        <f>SUM(Q1037,Q1040,Q1043)</f>
        <v>98000</v>
      </c>
      <c r="V1045" s="65">
        <f>SUM(R1037,R1040,R1043)</f>
        <v>2107000</v>
      </c>
    </row>
    <row r="1046" spans="2:23" s="32" customFormat="1" ht="16.5" customHeight="1">
      <c r="B1046" s="205">
        <v>1044</v>
      </c>
      <c r="C1046" s="205">
        <v>19</v>
      </c>
      <c r="D1046" s="274">
        <v>5</v>
      </c>
      <c r="E1046" s="275">
        <v>2</v>
      </c>
      <c r="F1046" s="276">
        <v>20</v>
      </c>
      <c r="G1046" s="143" t="s">
        <v>764</v>
      </c>
      <c r="H1046" s="120" t="s">
        <v>8</v>
      </c>
      <c r="I1046" s="88" t="s">
        <v>836</v>
      </c>
      <c r="J1046" s="51" t="s">
        <v>145</v>
      </c>
      <c r="K1046" s="128">
        <v>32800</v>
      </c>
      <c r="L1046" s="62"/>
      <c r="M1046" s="47">
        <v>1600</v>
      </c>
      <c r="N1046" s="320"/>
      <c r="O1046" s="260"/>
      <c r="V1046" s="49"/>
    </row>
    <row r="1047" spans="2:23" s="32" customFormat="1" ht="16.5" customHeight="1">
      <c r="B1047" s="205">
        <v>1045</v>
      </c>
      <c r="C1047" s="205">
        <v>20</v>
      </c>
      <c r="D1047" s="274">
        <v>5</v>
      </c>
      <c r="E1047" s="275">
        <v>7</v>
      </c>
      <c r="F1047" s="276">
        <v>24</v>
      </c>
      <c r="G1047" s="143" t="s">
        <v>514</v>
      </c>
      <c r="H1047" s="120" t="s">
        <v>8</v>
      </c>
      <c r="I1047" s="88" t="s">
        <v>836</v>
      </c>
      <c r="J1047" s="51" t="s">
        <v>145</v>
      </c>
      <c r="K1047" s="128">
        <v>32800</v>
      </c>
      <c r="L1047" s="62"/>
      <c r="M1047" s="47">
        <v>1600</v>
      </c>
      <c r="N1047" s="320"/>
      <c r="O1047" s="260"/>
      <c r="V1047" s="49"/>
    </row>
    <row r="1048" spans="2:23" s="32" customFormat="1" ht="16.5" customHeight="1">
      <c r="B1048" s="205">
        <v>1046</v>
      </c>
      <c r="C1048" s="205">
        <v>21</v>
      </c>
      <c r="D1048" s="274">
        <v>6</v>
      </c>
      <c r="E1048" s="275">
        <v>1</v>
      </c>
      <c r="F1048" s="276">
        <v>1</v>
      </c>
      <c r="G1048" s="143" t="s">
        <v>431</v>
      </c>
      <c r="H1048" s="120" t="s">
        <v>8</v>
      </c>
      <c r="I1048" s="88" t="s">
        <v>836</v>
      </c>
      <c r="J1048" s="51" t="s">
        <v>145</v>
      </c>
      <c r="K1048" s="128">
        <v>32800</v>
      </c>
      <c r="L1048" s="62"/>
      <c r="M1048" s="47">
        <v>1600</v>
      </c>
      <c r="N1048" s="320"/>
      <c r="O1048" s="260"/>
      <c r="V1048" s="49"/>
    </row>
    <row r="1049" spans="2:23" s="32" customFormat="1" ht="16.5" customHeight="1">
      <c r="B1049" s="205">
        <v>1047</v>
      </c>
      <c r="C1049" s="205">
        <v>22</v>
      </c>
      <c r="D1049" s="274">
        <v>6</v>
      </c>
      <c r="E1049" s="275">
        <v>2</v>
      </c>
      <c r="F1049" s="276">
        <v>17</v>
      </c>
      <c r="G1049" s="143" t="s">
        <v>837</v>
      </c>
      <c r="H1049" s="120" t="s">
        <v>8</v>
      </c>
      <c r="I1049" s="88" t="s">
        <v>836</v>
      </c>
      <c r="J1049" s="51" t="s">
        <v>145</v>
      </c>
      <c r="K1049" s="128">
        <v>32800</v>
      </c>
      <c r="L1049" s="62"/>
      <c r="M1049" s="47">
        <v>1600</v>
      </c>
      <c r="N1049" s="320"/>
      <c r="O1049" s="260"/>
      <c r="V1049" s="49"/>
    </row>
    <row r="1050" spans="2:23" s="32" customFormat="1" ht="16.5" customHeight="1">
      <c r="B1050" s="205">
        <v>1048</v>
      </c>
      <c r="C1050" s="294">
        <v>23</v>
      </c>
      <c r="D1050" s="277">
        <v>6</v>
      </c>
      <c r="E1050" s="278">
        <v>7</v>
      </c>
      <c r="F1050" s="279">
        <v>11</v>
      </c>
      <c r="G1050" s="144" t="s">
        <v>341</v>
      </c>
      <c r="H1050" s="150" t="s">
        <v>8</v>
      </c>
      <c r="I1050" s="90" t="s">
        <v>836</v>
      </c>
      <c r="J1050" s="94" t="s">
        <v>145</v>
      </c>
      <c r="K1050" s="137">
        <v>32800</v>
      </c>
      <c r="L1050" s="64"/>
      <c r="M1050" s="194">
        <v>1600</v>
      </c>
      <c r="N1050" s="321"/>
      <c r="O1050" s="260"/>
      <c r="V1050" s="49"/>
    </row>
    <row r="1051" spans="2:23" s="32" customFormat="1" ht="34.5" customHeight="1">
      <c r="B1051" s="329" t="s">
        <v>6</v>
      </c>
      <c r="C1051" s="330"/>
      <c r="D1051" s="330"/>
      <c r="E1051" s="330"/>
      <c r="F1051" s="330"/>
      <c r="G1051" s="330"/>
      <c r="H1051" s="330"/>
      <c r="I1051" s="331"/>
      <c r="J1051" s="67"/>
      <c r="K1051" s="68">
        <f>SUM(K3:K1050)</f>
        <v>23304450</v>
      </c>
      <c r="L1051" s="68">
        <f>SUM(L3:L1050)</f>
        <v>298700</v>
      </c>
      <c r="M1051" s="68">
        <f>SUM(M3:M1050)</f>
        <v>1126550</v>
      </c>
      <c r="N1051" s="92">
        <f>SUM(N3:N1050)</f>
        <v>23603150</v>
      </c>
      <c r="O1051" s="260"/>
      <c r="V1051" s="49"/>
    </row>
    <row r="1052" spans="2:23" s="32" customFormat="1" ht="36.75" customHeight="1">
      <c r="B1052" s="326" t="s">
        <v>5</v>
      </c>
      <c r="C1052" s="327"/>
      <c r="D1052" s="327"/>
      <c r="E1052" s="327"/>
      <c r="F1052" s="327"/>
      <c r="G1052" s="327"/>
      <c r="H1052" s="327"/>
      <c r="I1052" s="328"/>
      <c r="J1052" s="69"/>
      <c r="K1052" s="334">
        <f>SUM(K1051:L1051)</f>
        <v>23603150</v>
      </c>
      <c r="L1052" s="335"/>
      <c r="M1052" s="153"/>
      <c r="N1052" s="231">
        <f>SUM(N1051:N1051)</f>
        <v>23603150</v>
      </c>
      <c r="O1052" s="260"/>
      <c r="T1052" s="240">
        <f>SUM(T3:T1051)</f>
        <v>72818100</v>
      </c>
      <c r="U1052" s="240">
        <f t="shared" ref="U1052:V1052" si="193">SUM(U3:U1051)</f>
        <v>3474900</v>
      </c>
      <c r="V1052" s="240">
        <f t="shared" si="193"/>
        <v>76293000</v>
      </c>
      <c r="W1052" s="241"/>
    </row>
    <row r="1053" spans="2:23" s="32" customFormat="1" ht="39.75" customHeight="1">
      <c r="B1053" s="206"/>
      <c r="C1053" s="206"/>
      <c r="D1053" s="289"/>
      <c r="E1053" s="289"/>
      <c r="F1053" s="289"/>
      <c r="G1053" s="71"/>
      <c r="H1053" s="70"/>
      <c r="I1053" s="72"/>
      <c r="J1053" s="72"/>
      <c r="K1053" s="73"/>
      <c r="L1053" s="73"/>
      <c r="M1053" s="73"/>
      <c r="N1053" s="93"/>
      <c r="O1053" s="260"/>
      <c r="T1053" s="238"/>
      <c r="U1053" s="238"/>
      <c r="V1053" s="239"/>
    </row>
    <row r="1054" spans="2:23" s="32" customFormat="1" ht="39.75" customHeight="1">
      <c r="B1054" s="291"/>
      <c r="C1054" s="290"/>
      <c r="D1054" s="290"/>
      <c r="E1054" s="290"/>
      <c r="F1054" s="290"/>
      <c r="I1054" s="37"/>
      <c r="J1054" s="37"/>
      <c r="K1054" s="37"/>
      <c r="L1054" s="37"/>
      <c r="M1054" s="37"/>
      <c r="O1054" s="260"/>
      <c r="V1054" s="49"/>
    </row>
    <row r="1055" spans="2:23" s="32" customFormat="1" ht="37.5" customHeight="1">
      <c r="B1055" s="291"/>
      <c r="C1055" s="290"/>
      <c r="D1055" s="290"/>
      <c r="E1055" s="290"/>
      <c r="F1055" s="290"/>
      <c r="I1055" s="37"/>
      <c r="J1055" s="37"/>
      <c r="K1055" s="37"/>
      <c r="L1055" s="37"/>
      <c r="M1055" s="37"/>
      <c r="O1055" s="260"/>
      <c r="V1055" s="49"/>
    </row>
    <row r="1056" spans="2:23" s="32" customFormat="1" ht="16.5" customHeight="1">
      <c r="B1056" s="291"/>
      <c r="C1056" s="290"/>
      <c r="D1056" s="290"/>
      <c r="E1056" s="290"/>
      <c r="F1056" s="290"/>
      <c r="I1056" s="37"/>
      <c r="J1056" s="37"/>
      <c r="K1056" s="37"/>
      <c r="L1056" s="37"/>
      <c r="M1056" s="37"/>
      <c r="O1056" s="260"/>
      <c r="V1056" s="49"/>
    </row>
    <row r="1057" spans="16:32" ht="26.25">
      <c r="P1057" s="32"/>
      <c r="Q1057" s="32"/>
      <c r="R1057" s="32"/>
      <c r="S1057" s="32"/>
      <c r="T1057" s="32"/>
      <c r="U1057" s="32"/>
      <c r="V1057" s="49"/>
      <c r="W1057" s="32"/>
      <c r="X1057" s="32"/>
      <c r="Y1057" s="32"/>
      <c r="Z1057" s="32"/>
      <c r="AA1057" s="32"/>
      <c r="AB1057" s="32"/>
      <c r="AC1057" s="32"/>
      <c r="AD1057" s="32"/>
      <c r="AE1057" s="32"/>
      <c r="AF1057" s="32"/>
    </row>
    <row r="1058" spans="16:32">
      <c r="W1058" s="32"/>
      <c r="X1058" s="32"/>
      <c r="Y1058" s="32"/>
      <c r="Z1058" s="32"/>
      <c r="AA1058" s="32"/>
      <c r="AB1058" s="32"/>
      <c r="AC1058" s="32"/>
      <c r="AD1058" s="32"/>
      <c r="AE1058" s="32"/>
    </row>
  </sheetData>
  <autoFilter ref="B2:N1054"/>
  <sortState ref="D2:AO58">
    <sortCondition ref="I2:I58"/>
    <sortCondition ref="D2:D58"/>
    <sortCondition ref="G2:G58"/>
  </sortState>
  <mergeCells count="37">
    <mergeCell ref="N954:N987"/>
    <mergeCell ref="N988:N1027"/>
    <mergeCell ref="N1028:N1050"/>
    <mergeCell ref="N775:N796"/>
    <mergeCell ref="N840:N861"/>
    <mergeCell ref="N862:N875"/>
    <mergeCell ref="N797:N817"/>
    <mergeCell ref="N818:N839"/>
    <mergeCell ref="N433:N471"/>
    <mergeCell ref="N876:N913"/>
    <mergeCell ref="B1052:I1052"/>
    <mergeCell ref="B1051:I1051"/>
    <mergeCell ref="N472:N501"/>
    <mergeCell ref="N502:N535"/>
    <mergeCell ref="N536:N570"/>
    <mergeCell ref="N571:N612"/>
    <mergeCell ref="N613:N640"/>
    <mergeCell ref="N641:N680"/>
    <mergeCell ref="N681:N702"/>
    <mergeCell ref="N753:N774"/>
    <mergeCell ref="K1052:L1052"/>
    <mergeCell ref="N740:N752"/>
    <mergeCell ref="N703:N739"/>
    <mergeCell ref="N914:N953"/>
    <mergeCell ref="N3:N42"/>
    <mergeCell ref="N43:N82"/>
    <mergeCell ref="N83:N108"/>
    <mergeCell ref="N109:N133"/>
    <mergeCell ref="N134:N173"/>
    <mergeCell ref="N332:N370"/>
    <mergeCell ref="N371:N400"/>
    <mergeCell ref="N401:N432"/>
    <mergeCell ref="N174:N213"/>
    <mergeCell ref="N214:N240"/>
    <mergeCell ref="N241:N270"/>
    <mergeCell ref="N292:N331"/>
    <mergeCell ref="N271:N291"/>
  </mergeCells>
  <phoneticPr fontId="36" type="noConversion"/>
  <dataValidations disablePrompts="1" count="2">
    <dataValidation type="list" allowBlank="1" showInputMessage="1" showErrorMessage="1" sqref="H1053 H3:H1050">
      <formula1>"유상, 자유수"</formula1>
    </dataValidation>
    <dataValidation type="list" allowBlank="1" showInputMessage="1" showErrorMessage="1" sqref="H2">
      <formula1>#REF!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105"/>
  <sheetViews>
    <sheetView topLeftCell="A11" zoomScale="40" zoomScaleNormal="40" workbookViewId="0">
      <selection activeCell="O81" sqref="O81"/>
    </sheetView>
  </sheetViews>
  <sheetFormatPr defaultRowHeight="16.5"/>
  <cols>
    <col min="1" max="1" width="6.875" customWidth="1"/>
    <col min="2" max="2" width="6.125" style="2" customWidth="1"/>
    <col min="3" max="3" width="6.25" style="2" customWidth="1"/>
    <col min="4" max="5" width="6.625" style="2" customWidth="1"/>
    <col min="6" max="6" width="6.625" style="1" customWidth="1"/>
    <col min="7" max="7" width="10" style="1" customWidth="1"/>
    <col min="8" max="8" width="10.625" style="1" customWidth="1"/>
    <col min="9" max="9" width="23.5" style="1" customWidth="1"/>
    <col min="10" max="10" width="16.5" style="2" customWidth="1"/>
    <col min="11" max="11" width="18.5" style="2" customWidth="1"/>
    <col min="12" max="12" width="18.375" customWidth="1"/>
    <col min="13" max="13" width="16.125" style="16" customWidth="1"/>
    <col min="14" max="14" width="25" customWidth="1"/>
    <col min="15" max="15" width="4" customWidth="1"/>
    <col min="16" max="16" width="11.5" customWidth="1"/>
    <col min="17" max="17" width="3.75" customWidth="1"/>
    <col min="18" max="18" width="15.625" customWidth="1"/>
    <col min="19" max="19" width="12" customWidth="1"/>
    <col min="20" max="20" width="12.25" customWidth="1"/>
    <col min="21" max="21" width="4.75" customWidth="1"/>
    <col min="22" max="22" width="10.375" customWidth="1"/>
    <col min="23" max="23" width="10.75" customWidth="1"/>
    <col min="24" max="24" width="9.875" customWidth="1"/>
    <col min="25" max="25" width="5.5" customWidth="1"/>
    <col min="26" max="26" width="11.125" customWidth="1"/>
  </cols>
  <sheetData>
    <row r="2" spans="2:37" ht="54.75" customHeight="1">
      <c r="B2" s="38" t="s">
        <v>3</v>
      </c>
      <c r="C2" s="39" t="s">
        <v>604</v>
      </c>
      <c r="D2" s="40" t="s">
        <v>143</v>
      </c>
      <c r="E2" s="76" t="s">
        <v>141</v>
      </c>
      <c r="F2" s="40" t="s">
        <v>142</v>
      </c>
      <c r="G2" s="76" t="s">
        <v>112</v>
      </c>
      <c r="H2" s="40" t="s">
        <v>0</v>
      </c>
      <c r="I2" s="15" t="s">
        <v>114</v>
      </c>
      <c r="J2" s="4" t="s">
        <v>115</v>
      </c>
      <c r="K2" s="146" t="s">
        <v>599</v>
      </c>
      <c r="L2" s="4" t="s">
        <v>861</v>
      </c>
      <c r="M2" s="146" t="s">
        <v>116</v>
      </c>
      <c r="N2" s="4" t="s">
        <v>600</v>
      </c>
      <c r="O2" s="36"/>
      <c r="P2" s="36"/>
      <c r="Q2" s="36"/>
    </row>
    <row r="3" spans="2:37" s="32" customFormat="1" ht="16.5" customHeight="1">
      <c r="B3" s="46">
        <v>1</v>
      </c>
      <c r="C3" s="41">
        <v>1</v>
      </c>
      <c r="D3" s="42">
        <v>1</v>
      </c>
      <c r="E3" s="74">
        <v>1</v>
      </c>
      <c r="F3" s="42">
        <v>14</v>
      </c>
      <c r="G3" s="74" t="s">
        <v>551</v>
      </c>
      <c r="H3" s="42" t="s">
        <v>8</v>
      </c>
      <c r="I3" s="74" t="s">
        <v>862</v>
      </c>
      <c r="J3" s="116" t="s">
        <v>563</v>
      </c>
      <c r="K3" s="130">
        <v>24600</v>
      </c>
      <c r="L3" s="113"/>
      <c r="M3" s="130">
        <v>1200</v>
      </c>
      <c r="N3" s="319">
        <f>SUM(K3:L12)</f>
        <v>274700</v>
      </c>
      <c r="X3" s="49"/>
    </row>
    <row r="4" spans="2:37" s="32" customFormat="1" ht="16.5" customHeight="1">
      <c r="B4" s="46">
        <v>2</v>
      </c>
      <c r="C4" s="46">
        <v>2</v>
      </c>
      <c r="D4" s="51">
        <v>1</v>
      </c>
      <c r="E4" s="35">
        <v>2</v>
      </c>
      <c r="F4" s="51">
        <v>1</v>
      </c>
      <c r="G4" s="35" t="s">
        <v>553</v>
      </c>
      <c r="H4" s="51" t="s">
        <v>8</v>
      </c>
      <c r="I4" s="35" t="s">
        <v>552</v>
      </c>
      <c r="J4" s="85" t="s">
        <v>562</v>
      </c>
      <c r="K4" s="129">
        <v>28700</v>
      </c>
      <c r="L4" s="87"/>
      <c r="M4" s="129">
        <v>1400</v>
      </c>
      <c r="N4" s="320"/>
      <c r="R4" s="32">
        <v>32800</v>
      </c>
      <c r="S4" s="32">
        <v>1600</v>
      </c>
      <c r="T4" s="32">
        <v>34400</v>
      </c>
      <c r="V4" s="32">
        <v>32800</v>
      </c>
      <c r="W4" s="32">
        <v>1600</v>
      </c>
      <c r="X4" s="32">
        <v>34400</v>
      </c>
      <c r="Z4" s="32">
        <v>32800</v>
      </c>
      <c r="AA4" s="32">
        <v>1600</v>
      </c>
      <c r="AB4" s="32">
        <v>34400</v>
      </c>
    </row>
    <row r="5" spans="2:37" s="32" customFormat="1" ht="16.5" customHeight="1">
      <c r="B5" s="46">
        <v>3</v>
      </c>
      <c r="C5" s="46">
        <v>3</v>
      </c>
      <c r="D5" s="51">
        <v>1</v>
      </c>
      <c r="E5" s="35">
        <v>2</v>
      </c>
      <c r="F5" s="51">
        <v>6</v>
      </c>
      <c r="G5" s="35" t="s">
        <v>554</v>
      </c>
      <c r="H5" s="51" t="s">
        <v>8</v>
      </c>
      <c r="I5" s="35" t="s">
        <v>552</v>
      </c>
      <c r="J5" s="85" t="s">
        <v>563</v>
      </c>
      <c r="K5" s="129">
        <v>24600</v>
      </c>
      <c r="L5" s="87"/>
      <c r="M5" s="129">
        <v>1200</v>
      </c>
      <c r="N5" s="320"/>
      <c r="P5" s="125">
        <f>SUM(K3:L41)</f>
        <v>1139800</v>
      </c>
      <c r="R5" s="32">
        <f>R4*10</f>
        <v>328000</v>
      </c>
      <c r="S5" s="32">
        <f t="shared" ref="S5:T5" si="0">S4*10</f>
        <v>16000</v>
      </c>
      <c r="T5" s="32">
        <f t="shared" si="0"/>
        <v>344000</v>
      </c>
      <c r="V5" s="32">
        <f>V4*10</f>
        <v>328000</v>
      </c>
      <c r="W5" s="32">
        <f t="shared" ref="W5:X5" si="1">W4*10</f>
        <v>16000</v>
      </c>
      <c r="X5" s="32">
        <f t="shared" si="1"/>
        <v>344000</v>
      </c>
      <c r="Z5" s="32">
        <f>Z4*10</f>
        <v>328000</v>
      </c>
      <c r="AA5" s="32">
        <f t="shared" ref="AA5:AB5" si="2">AA4*10</f>
        <v>16000</v>
      </c>
      <c r="AB5" s="32">
        <f t="shared" si="2"/>
        <v>344000</v>
      </c>
    </row>
    <row r="6" spans="2:37" s="32" customFormat="1" ht="16.5" customHeight="1">
      <c r="B6" s="46">
        <v>4</v>
      </c>
      <c r="C6" s="46">
        <v>4</v>
      </c>
      <c r="D6" s="51">
        <v>1</v>
      </c>
      <c r="E6" s="35">
        <v>4</v>
      </c>
      <c r="F6" s="51">
        <v>15</v>
      </c>
      <c r="G6" s="35" t="s">
        <v>555</v>
      </c>
      <c r="H6" s="51" t="s">
        <v>8</v>
      </c>
      <c r="I6" s="35" t="s">
        <v>552</v>
      </c>
      <c r="J6" s="85" t="s">
        <v>562</v>
      </c>
      <c r="K6" s="129">
        <v>28700</v>
      </c>
      <c r="L6" s="87"/>
      <c r="M6" s="129">
        <v>1400</v>
      </c>
      <c r="N6" s="320"/>
      <c r="P6" s="125">
        <f>SUM(M3:M41)</f>
        <v>55600</v>
      </c>
      <c r="R6" s="32">
        <v>-53300</v>
      </c>
      <c r="S6" s="32">
        <v>-2600</v>
      </c>
      <c r="T6" s="32">
        <v>-55900</v>
      </c>
      <c r="X6" s="49"/>
    </row>
    <row r="7" spans="2:37" s="32" customFormat="1" ht="16.5" customHeight="1">
      <c r="B7" s="46">
        <v>5</v>
      </c>
      <c r="C7" s="46">
        <v>5</v>
      </c>
      <c r="D7" s="51">
        <v>1</v>
      </c>
      <c r="E7" s="35">
        <v>4</v>
      </c>
      <c r="F7" s="51">
        <v>18</v>
      </c>
      <c r="G7" s="35" t="s">
        <v>556</v>
      </c>
      <c r="H7" s="51" t="s">
        <v>8</v>
      </c>
      <c r="I7" s="35" t="s">
        <v>552</v>
      </c>
      <c r="J7" s="85" t="s">
        <v>563</v>
      </c>
      <c r="K7" s="129">
        <v>24600</v>
      </c>
      <c r="L7" s="87"/>
      <c r="M7" s="129">
        <v>1200</v>
      </c>
      <c r="N7" s="320"/>
      <c r="P7" s="125">
        <f>SUM(P5:P6)</f>
        <v>1195400</v>
      </c>
      <c r="R7" s="32">
        <f>SUM(R5:R6)</f>
        <v>274700</v>
      </c>
      <c r="S7" s="32">
        <f t="shared" ref="S7:T7" si="3">SUM(S5:S6)</f>
        <v>13400</v>
      </c>
      <c r="T7" s="32">
        <f t="shared" si="3"/>
        <v>288100</v>
      </c>
      <c r="X7" s="49"/>
    </row>
    <row r="8" spans="2:37" s="32" customFormat="1" ht="16.5" customHeight="1">
      <c r="B8" s="46">
        <v>6</v>
      </c>
      <c r="C8" s="46">
        <v>6</v>
      </c>
      <c r="D8" s="51">
        <v>1</v>
      </c>
      <c r="E8" s="35">
        <v>10</v>
      </c>
      <c r="F8" s="51">
        <v>5</v>
      </c>
      <c r="G8" s="35" t="s">
        <v>218</v>
      </c>
      <c r="H8" s="51" t="s">
        <v>8</v>
      </c>
      <c r="I8" s="35" t="s">
        <v>552</v>
      </c>
      <c r="J8" s="85" t="s">
        <v>563</v>
      </c>
      <c r="K8" s="129">
        <v>24600</v>
      </c>
      <c r="L8" s="87"/>
      <c r="M8" s="129">
        <v>1200</v>
      </c>
      <c r="N8" s="320"/>
      <c r="X8" s="49"/>
      <c r="AI8" s="50">
        <f t="shared" ref="AI8:AK8" si="4">AI7*23</f>
        <v>0</v>
      </c>
      <c r="AJ8" s="50">
        <f t="shared" si="4"/>
        <v>0</v>
      </c>
      <c r="AK8" s="50">
        <f t="shared" si="4"/>
        <v>0</v>
      </c>
    </row>
    <row r="9" spans="2:37" s="32" customFormat="1" ht="16.5" customHeight="1">
      <c r="B9" s="46">
        <v>7</v>
      </c>
      <c r="C9" s="46">
        <v>7</v>
      </c>
      <c r="D9" s="51">
        <v>1</v>
      </c>
      <c r="E9" s="35">
        <v>10</v>
      </c>
      <c r="F9" s="51">
        <v>8</v>
      </c>
      <c r="G9" s="35" t="s">
        <v>557</v>
      </c>
      <c r="H9" s="51" t="s">
        <v>8</v>
      </c>
      <c r="I9" s="35" t="s">
        <v>552</v>
      </c>
      <c r="J9" s="85" t="s">
        <v>563</v>
      </c>
      <c r="K9" s="129">
        <v>24600</v>
      </c>
      <c r="L9" s="87"/>
      <c r="M9" s="129">
        <v>1200</v>
      </c>
      <c r="N9" s="320"/>
      <c r="X9" s="49"/>
    </row>
    <row r="10" spans="2:37" s="32" customFormat="1" ht="16.5" customHeight="1">
      <c r="B10" s="46">
        <v>8</v>
      </c>
      <c r="C10" s="46">
        <v>8</v>
      </c>
      <c r="D10" s="51">
        <v>1</v>
      </c>
      <c r="E10" s="35">
        <v>10</v>
      </c>
      <c r="F10" s="51">
        <v>21</v>
      </c>
      <c r="G10" s="35" t="s">
        <v>558</v>
      </c>
      <c r="H10" s="51" t="s">
        <v>8</v>
      </c>
      <c r="I10" s="35" t="s">
        <v>552</v>
      </c>
      <c r="J10" s="85" t="s">
        <v>562</v>
      </c>
      <c r="K10" s="129">
        <v>28700</v>
      </c>
      <c r="L10" s="87"/>
      <c r="M10" s="129">
        <v>1400</v>
      </c>
      <c r="N10" s="320"/>
      <c r="R10" s="65">
        <f>SUM(R7,V5,Z5)</f>
        <v>930700</v>
      </c>
      <c r="S10" s="65">
        <f t="shared" ref="S10:T10" si="5">SUM(S7,W5,AA5)</f>
        <v>45400</v>
      </c>
      <c r="T10" s="65">
        <f t="shared" si="5"/>
        <v>976100</v>
      </c>
      <c r="X10" s="49"/>
    </row>
    <row r="11" spans="2:37" s="32" customFormat="1" ht="16.5" customHeight="1">
      <c r="B11" s="46">
        <v>9</v>
      </c>
      <c r="C11" s="46">
        <v>9</v>
      </c>
      <c r="D11" s="51">
        <v>1</v>
      </c>
      <c r="E11" s="35">
        <v>12</v>
      </c>
      <c r="F11" s="51">
        <v>12</v>
      </c>
      <c r="G11" s="35" t="s">
        <v>559</v>
      </c>
      <c r="H11" s="51" t="s">
        <v>8</v>
      </c>
      <c r="I11" s="35" t="s">
        <v>552</v>
      </c>
      <c r="J11" s="51" t="s">
        <v>561</v>
      </c>
      <c r="K11" s="128">
        <v>32800</v>
      </c>
      <c r="L11" s="53"/>
      <c r="M11" s="128">
        <v>1600</v>
      </c>
      <c r="N11" s="320"/>
      <c r="X11" s="49"/>
    </row>
    <row r="12" spans="2:37" s="32" customFormat="1" ht="16.5" customHeight="1">
      <c r="B12" s="46">
        <v>10</v>
      </c>
      <c r="C12" s="46">
        <v>10</v>
      </c>
      <c r="D12" s="51">
        <v>2</v>
      </c>
      <c r="E12" s="35">
        <v>8</v>
      </c>
      <c r="F12" s="51">
        <v>19</v>
      </c>
      <c r="G12" s="35" t="s">
        <v>560</v>
      </c>
      <c r="H12" s="51" t="s">
        <v>8</v>
      </c>
      <c r="I12" s="35" t="s">
        <v>552</v>
      </c>
      <c r="J12" s="51" t="s">
        <v>561</v>
      </c>
      <c r="K12" s="128">
        <v>32800</v>
      </c>
      <c r="L12" s="53"/>
      <c r="M12" s="128">
        <v>1600</v>
      </c>
      <c r="N12" s="320"/>
      <c r="X12" s="49"/>
    </row>
    <row r="13" spans="2:37" s="32" customFormat="1" ht="16.5" customHeight="1">
      <c r="B13" s="46">
        <v>11</v>
      </c>
      <c r="C13" s="41">
        <v>1</v>
      </c>
      <c r="D13" s="142">
        <v>1</v>
      </c>
      <c r="E13" s="89">
        <v>5</v>
      </c>
      <c r="F13" s="142">
        <v>15</v>
      </c>
      <c r="G13" s="89" t="s">
        <v>564</v>
      </c>
      <c r="H13" s="142" t="s">
        <v>8</v>
      </c>
      <c r="I13" s="89" t="s">
        <v>566</v>
      </c>
      <c r="J13" s="42" t="s">
        <v>561</v>
      </c>
      <c r="K13" s="136">
        <v>32800</v>
      </c>
      <c r="L13" s="82"/>
      <c r="M13" s="136">
        <v>1600</v>
      </c>
      <c r="N13" s="319">
        <f>SUM(K13:L22)</f>
        <v>299300</v>
      </c>
      <c r="X13" s="49"/>
    </row>
    <row r="14" spans="2:37" s="32" customFormat="1" ht="16.5" customHeight="1">
      <c r="B14" s="46">
        <v>12</v>
      </c>
      <c r="C14" s="46">
        <v>2</v>
      </c>
      <c r="D14" s="143">
        <v>1</v>
      </c>
      <c r="E14" s="88">
        <v>6</v>
      </c>
      <c r="F14" s="143">
        <v>2</v>
      </c>
      <c r="G14" s="88" t="s">
        <v>152</v>
      </c>
      <c r="H14" s="143" t="s">
        <v>8</v>
      </c>
      <c r="I14" s="88" t="s">
        <v>566</v>
      </c>
      <c r="J14" s="51" t="s">
        <v>561</v>
      </c>
      <c r="K14" s="128">
        <v>32800</v>
      </c>
      <c r="L14" s="53"/>
      <c r="M14" s="128">
        <v>1600</v>
      </c>
      <c r="N14" s="320"/>
      <c r="R14" s="32">
        <v>32800</v>
      </c>
      <c r="S14" s="32">
        <v>1600</v>
      </c>
      <c r="T14" s="32">
        <v>34400</v>
      </c>
      <c r="V14" s="32">
        <v>32800</v>
      </c>
      <c r="W14" s="32">
        <v>1600</v>
      </c>
      <c r="X14" s="32">
        <v>34400</v>
      </c>
      <c r="Z14" s="32">
        <v>32800</v>
      </c>
      <c r="AA14" s="32">
        <v>1600</v>
      </c>
      <c r="AB14" s="32">
        <v>34400</v>
      </c>
    </row>
    <row r="15" spans="2:37" s="32" customFormat="1" ht="16.5" customHeight="1">
      <c r="B15" s="46">
        <v>13</v>
      </c>
      <c r="C15" s="46">
        <v>3</v>
      </c>
      <c r="D15" s="143">
        <v>1</v>
      </c>
      <c r="E15" s="88">
        <v>7</v>
      </c>
      <c r="F15" s="143">
        <v>17</v>
      </c>
      <c r="G15" s="88" t="s">
        <v>565</v>
      </c>
      <c r="H15" s="143" t="s">
        <v>8</v>
      </c>
      <c r="I15" s="88" t="s">
        <v>566</v>
      </c>
      <c r="J15" s="85" t="s">
        <v>568</v>
      </c>
      <c r="K15" s="129">
        <v>20500</v>
      </c>
      <c r="L15" s="87"/>
      <c r="M15" s="129">
        <v>1000</v>
      </c>
      <c r="N15" s="320"/>
      <c r="R15" s="32">
        <f>R14*10</f>
        <v>328000</v>
      </c>
      <c r="S15" s="32">
        <f t="shared" ref="S15:T15" si="6">S14*10</f>
        <v>16000</v>
      </c>
      <c r="T15" s="32">
        <f t="shared" si="6"/>
        <v>344000</v>
      </c>
      <c r="V15" s="32">
        <f>V14*10</f>
        <v>328000</v>
      </c>
      <c r="W15" s="32">
        <f t="shared" ref="W15:X15" si="7">W14*10</f>
        <v>16000</v>
      </c>
      <c r="X15" s="32">
        <f t="shared" si="7"/>
        <v>344000</v>
      </c>
      <c r="Z15" s="32">
        <f>Z14*10</f>
        <v>328000</v>
      </c>
      <c r="AA15" s="32">
        <f t="shared" ref="AA15:AB15" si="8">AA14*10</f>
        <v>16000</v>
      </c>
      <c r="AB15" s="32">
        <f t="shared" si="8"/>
        <v>344000</v>
      </c>
    </row>
    <row r="16" spans="2:37" s="32" customFormat="1" ht="16.5" customHeight="1">
      <c r="B16" s="46">
        <v>14</v>
      </c>
      <c r="C16" s="46">
        <v>4</v>
      </c>
      <c r="D16" s="143">
        <v>1</v>
      </c>
      <c r="E16" s="88">
        <v>10</v>
      </c>
      <c r="F16" s="143">
        <v>20</v>
      </c>
      <c r="G16" s="88" t="s">
        <v>276</v>
      </c>
      <c r="H16" s="143" t="s">
        <v>8</v>
      </c>
      <c r="I16" s="88" t="s">
        <v>566</v>
      </c>
      <c r="J16" s="51" t="s">
        <v>561</v>
      </c>
      <c r="K16" s="128">
        <v>32800</v>
      </c>
      <c r="L16" s="53"/>
      <c r="M16" s="128">
        <v>1600</v>
      </c>
      <c r="N16" s="320"/>
      <c r="R16" s="32">
        <v>-28700</v>
      </c>
      <c r="S16" s="32">
        <v>-1400</v>
      </c>
      <c r="T16" s="32">
        <v>-30100</v>
      </c>
      <c r="X16" s="49"/>
    </row>
    <row r="17" spans="2:28" s="32" customFormat="1" ht="16.5" customHeight="1">
      <c r="B17" s="46">
        <v>15</v>
      </c>
      <c r="C17" s="46">
        <v>5</v>
      </c>
      <c r="D17" s="143">
        <v>1</v>
      </c>
      <c r="E17" s="88">
        <v>11</v>
      </c>
      <c r="F17" s="143">
        <v>14</v>
      </c>
      <c r="G17" s="88" t="s">
        <v>222</v>
      </c>
      <c r="H17" s="143" t="s">
        <v>8</v>
      </c>
      <c r="I17" s="88" t="s">
        <v>566</v>
      </c>
      <c r="J17" s="51" t="s">
        <v>561</v>
      </c>
      <c r="K17" s="128">
        <v>32800</v>
      </c>
      <c r="L17" s="53"/>
      <c r="M17" s="128">
        <v>1600</v>
      </c>
      <c r="N17" s="320"/>
      <c r="R17" s="32">
        <f>SUM(R15:R16)</f>
        <v>299300</v>
      </c>
      <c r="S17" s="32">
        <f t="shared" ref="S17:T17" si="9">SUM(S15:S16)</f>
        <v>14600</v>
      </c>
      <c r="T17" s="32">
        <f t="shared" si="9"/>
        <v>313900</v>
      </c>
      <c r="X17" s="49"/>
    </row>
    <row r="18" spans="2:28" s="32" customFormat="1" ht="16.5" customHeight="1">
      <c r="B18" s="46">
        <v>16</v>
      </c>
      <c r="C18" s="46">
        <v>6</v>
      </c>
      <c r="D18" s="143">
        <v>1</v>
      </c>
      <c r="E18" s="88">
        <v>11</v>
      </c>
      <c r="F18" s="143">
        <v>15</v>
      </c>
      <c r="G18" s="88" t="s">
        <v>567</v>
      </c>
      <c r="H18" s="143" t="s">
        <v>8</v>
      </c>
      <c r="I18" s="88" t="s">
        <v>566</v>
      </c>
      <c r="J18" s="51" t="s">
        <v>561</v>
      </c>
      <c r="K18" s="128">
        <v>32800</v>
      </c>
      <c r="L18" s="53"/>
      <c r="M18" s="128">
        <v>1600</v>
      </c>
      <c r="N18" s="320"/>
      <c r="X18" s="49"/>
    </row>
    <row r="19" spans="2:28" s="32" customFormat="1" ht="16.5" customHeight="1">
      <c r="B19" s="46">
        <v>17</v>
      </c>
      <c r="C19" s="46">
        <v>7</v>
      </c>
      <c r="D19" s="143">
        <v>2</v>
      </c>
      <c r="E19" s="88">
        <v>2</v>
      </c>
      <c r="F19" s="143">
        <v>10</v>
      </c>
      <c r="G19" s="88" t="s">
        <v>69</v>
      </c>
      <c r="H19" s="143" t="s">
        <v>8</v>
      </c>
      <c r="I19" s="88" t="s">
        <v>566</v>
      </c>
      <c r="J19" s="51" t="s">
        <v>561</v>
      </c>
      <c r="K19" s="128">
        <v>32800</v>
      </c>
      <c r="L19" s="53"/>
      <c r="M19" s="128">
        <v>1600</v>
      </c>
      <c r="N19" s="320"/>
      <c r="X19" s="49"/>
    </row>
    <row r="20" spans="2:28" s="32" customFormat="1" ht="16.5" customHeight="1">
      <c r="B20" s="46">
        <v>18</v>
      </c>
      <c r="C20" s="46">
        <v>8</v>
      </c>
      <c r="D20" s="143">
        <v>2</v>
      </c>
      <c r="E20" s="88">
        <v>9</v>
      </c>
      <c r="F20" s="143">
        <v>2</v>
      </c>
      <c r="G20" s="88" t="s">
        <v>29</v>
      </c>
      <c r="H20" s="143" t="s">
        <v>8</v>
      </c>
      <c r="I20" s="88" t="s">
        <v>566</v>
      </c>
      <c r="J20" s="51" t="s">
        <v>561</v>
      </c>
      <c r="K20" s="128">
        <v>32800</v>
      </c>
      <c r="L20" s="53"/>
      <c r="M20" s="128">
        <v>1600</v>
      </c>
      <c r="N20" s="320"/>
      <c r="X20" s="49"/>
    </row>
    <row r="21" spans="2:28" s="32" customFormat="1" ht="16.5" customHeight="1">
      <c r="B21" s="46">
        <v>19</v>
      </c>
      <c r="C21" s="46">
        <v>9</v>
      </c>
      <c r="D21" s="143">
        <v>2</v>
      </c>
      <c r="E21" s="88">
        <v>10</v>
      </c>
      <c r="F21" s="143">
        <v>24</v>
      </c>
      <c r="G21" s="88" t="s">
        <v>58</v>
      </c>
      <c r="H21" s="143" t="s">
        <v>8</v>
      </c>
      <c r="I21" s="88" t="s">
        <v>566</v>
      </c>
      <c r="J21" s="85" t="s">
        <v>563</v>
      </c>
      <c r="K21" s="129">
        <v>24600</v>
      </c>
      <c r="L21" s="87"/>
      <c r="M21" s="129">
        <v>1200</v>
      </c>
      <c r="N21" s="320"/>
      <c r="R21" s="65">
        <f>SUM(R17,V15,Z15)</f>
        <v>955300</v>
      </c>
      <c r="S21" s="65">
        <f>SUM(S17,W15,AA15)</f>
        <v>46600</v>
      </c>
      <c r="T21" s="65">
        <f>SUM(T17,X15,AB15)</f>
        <v>1001900</v>
      </c>
      <c r="X21" s="49"/>
    </row>
    <row r="22" spans="2:28" s="32" customFormat="1" ht="16.5" customHeight="1">
      <c r="B22" s="46">
        <v>20</v>
      </c>
      <c r="C22" s="61">
        <v>10</v>
      </c>
      <c r="D22" s="144">
        <v>4</v>
      </c>
      <c r="E22" s="90">
        <v>1</v>
      </c>
      <c r="F22" s="144">
        <v>13</v>
      </c>
      <c r="G22" s="90" t="s">
        <v>66</v>
      </c>
      <c r="H22" s="144" t="s">
        <v>8</v>
      </c>
      <c r="I22" s="90" t="s">
        <v>566</v>
      </c>
      <c r="J22" s="147" t="s">
        <v>563</v>
      </c>
      <c r="K22" s="138">
        <v>24600</v>
      </c>
      <c r="L22" s="122"/>
      <c r="M22" s="138">
        <v>1200</v>
      </c>
      <c r="N22" s="321"/>
      <c r="X22" s="49"/>
    </row>
    <row r="23" spans="2:28" s="32" customFormat="1" ht="16.5" customHeight="1">
      <c r="B23" s="46">
        <v>21</v>
      </c>
      <c r="C23" s="41">
        <v>1</v>
      </c>
      <c r="D23" s="142">
        <v>1</v>
      </c>
      <c r="E23" s="89">
        <v>1</v>
      </c>
      <c r="F23" s="142">
        <v>3</v>
      </c>
      <c r="G23" s="89" t="s">
        <v>335</v>
      </c>
      <c r="H23" s="142" t="s">
        <v>8</v>
      </c>
      <c r="I23" s="89" t="s">
        <v>569</v>
      </c>
      <c r="J23" s="42" t="s">
        <v>561</v>
      </c>
      <c r="K23" s="136">
        <v>32800</v>
      </c>
      <c r="L23" s="82"/>
      <c r="M23" s="136">
        <v>1600</v>
      </c>
      <c r="N23" s="319">
        <f>SUM(K23:L32)</f>
        <v>299300</v>
      </c>
      <c r="X23" s="49"/>
    </row>
    <row r="24" spans="2:28" s="32" customFormat="1" ht="16.5" customHeight="1">
      <c r="B24" s="46">
        <v>22</v>
      </c>
      <c r="C24" s="46">
        <v>2</v>
      </c>
      <c r="D24" s="143">
        <v>1</v>
      </c>
      <c r="E24" s="88">
        <v>1</v>
      </c>
      <c r="F24" s="143">
        <v>4</v>
      </c>
      <c r="G24" s="88" t="s">
        <v>336</v>
      </c>
      <c r="H24" s="143" t="s">
        <v>8</v>
      </c>
      <c r="I24" s="88" t="s">
        <v>569</v>
      </c>
      <c r="J24" s="85" t="s">
        <v>563</v>
      </c>
      <c r="K24" s="129">
        <v>24600</v>
      </c>
      <c r="L24" s="87"/>
      <c r="M24" s="129">
        <v>1200</v>
      </c>
      <c r="N24" s="320"/>
      <c r="R24" s="32">
        <v>32800</v>
      </c>
      <c r="S24" s="32">
        <v>1600</v>
      </c>
      <c r="T24" s="32">
        <v>34400</v>
      </c>
      <c r="V24" s="32">
        <v>32800</v>
      </c>
      <c r="W24" s="32">
        <v>1600</v>
      </c>
      <c r="X24" s="32">
        <v>34400</v>
      </c>
      <c r="Z24" s="32">
        <v>32800</v>
      </c>
      <c r="AA24" s="32">
        <v>1600</v>
      </c>
      <c r="AB24" s="32">
        <v>34400</v>
      </c>
    </row>
    <row r="25" spans="2:28" s="32" customFormat="1" ht="16.5" customHeight="1">
      <c r="B25" s="46">
        <v>23</v>
      </c>
      <c r="C25" s="46">
        <v>3</v>
      </c>
      <c r="D25" s="143">
        <v>1</v>
      </c>
      <c r="E25" s="88">
        <v>2</v>
      </c>
      <c r="F25" s="143">
        <v>19</v>
      </c>
      <c r="G25" s="88" t="s">
        <v>517</v>
      </c>
      <c r="H25" s="143" t="s">
        <v>8</v>
      </c>
      <c r="I25" s="88" t="s">
        <v>569</v>
      </c>
      <c r="J25" s="51" t="s">
        <v>561</v>
      </c>
      <c r="K25" s="128">
        <v>32800</v>
      </c>
      <c r="L25" s="53"/>
      <c r="M25" s="128">
        <v>1600</v>
      </c>
      <c r="N25" s="320"/>
      <c r="R25" s="32">
        <f>R24*10</f>
        <v>328000</v>
      </c>
      <c r="S25" s="32">
        <f t="shared" ref="S25:T25" si="10">S24*10</f>
        <v>16000</v>
      </c>
      <c r="T25" s="32">
        <f t="shared" si="10"/>
        <v>344000</v>
      </c>
      <c r="V25" s="32">
        <f>V24*9</f>
        <v>295200</v>
      </c>
      <c r="W25" s="32">
        <f t="shared" ref="W25:X25" si="11">W24*9</f>
        <v>14400</v>
      </c>
      <c r="X25" s="32">
        <f t="shared" si="11"/>
        <v>309600</v>
      </c>
      <c r="Z25" s="32">
        <f>Z24*9</f>
        <v>295200</v>
      </c>
      <c r="AA25" s="32">
        <f t="shared" ref="AA25:AB25" si="12">AA24*9</f>
        <v>14400</v>
      </c>
      <c r="AB25" s="32">
        <f t="shared" si="12"/>
        <v>309600</v>
      </c>
    </row>
    <row r="26" spans="2:28" s="32" customFormat="1" ht="16.5" customHeight="1">
      <c r="B26" s="46">
        <v>24</v>
      </c>
      <c r="C26" s="46">
        <v>4</v>
      </c>
      <c r="D26" s="143">
        <v>1</v>
      </c>
      <c r="E26" s="88">
        <v>8</v>
      </c>
      <c r="F26" s="143">
        <v>4</v>
      </c>
      <c r="G26" s="88" t="s">
        <v>216</v>
      </c>
      <c r="H26" s="143" t="s">
        <v>8</v>
      </c>
      <c r="I26" s="88" t="s">
        <v>569</v>
      </c>
      <c r="J26" s="85" t="s">
        <v>563</v>
      </c>
      <c r="K26" s="129">
        <v>24600</v>
      </c>
      <c r="L26" s="87"/>
      <c r="M26" s="129">
        <v>1200</v>
      </c>
      <c r="N26" s="320"/>
      <c r="R26" s="32">
        <v>-28700</v>
      </c>
      <c r="S26" s="32">
        <v>-1400</v>
      </c>
      <c r="T26" s="32">
        <v>-30100</v>
      </c>
      <c r="X26" s="49"/>
    </row>
    <row r="27" spans="2:28" s="32" customFormat="1" ht="16.5" customHeight="1">
      <c r="B27" s="46">
        <v>25</v>
      </c>
      <c r="C27" s="46">
        <v>5</v>
      </c>
      <c r="D27" s="143">
        <v>1</v>
      </c>
      <c r="E27" s="88">
        <v>12</v>
      </c>
      <c r="F27" s="143">
        <v>17</v>
      </c>
      <c r="G27" s="88" t="s">
        <v>570</v>
      </c>
      <c r="H27" s="143" t="s">
        <v>8</v>
      </c>
      <c r="I27" s="88" t="s">
        <v>569</v>
      </c>
      <c r="J27" s="51" t="s">
        <v>561</v>
      </c>
      <c r="K27" s="128">
        <v>32800</v>
      </c>
      <c r="L27" s="53"/>
      <c r="M27" s="128">
        <v>1600</v>
      </c>
      <c r="N27" s="320"/>
      <c r="R27" s="32">
        <f>SUM(R25:R26)</f>
        <v>299300</v>
      </c>
      <c r="S27" s="32">
        <f t="shared" ref="S27:T27" si="13">SUM(S25:S26)</f>
        <v>14600</v>
      </c>
      <c r="T27" s="32">
        <f t="shared" si="13"/>
        <v>313900</v>
      </c>
      <c r="X27" s="49"/>
    </row>
    <row r="28" spans="2:28" s="32" customFormat="1" ht="16.5" customHeight="1">
      <c r="B28" s="46">
        <v>26</v>
      </c>
      <c r="C28" s="46">
        <v>6</v>
      </c>
      <c r="D28" s="143">
        <v>2</v>
      </c>
      <c r="E28" s="88">
        <v>6</v>
      </c>
      <c r="F28" s="143">
        <v>11</v>
      </c>
      <c r="G28" s="88" t="s">
        <v>166</v>
      </c>
      <c r="H28" s="143" t="s">
        <v>8</v>
      </c>
      <c r="I28" s="88" t="s">
        <v>569</v>
      </c>
      <c r="J28" s="51" t="s">
        <v>561</v>
      </c>
      <c r="K28" s="128">
        <v>32800</v>
      </c>
      <c r="L28" s="53"/>
      <c r="M28" s="128">
        <v>1600</v>
      </c>
      <c r="N28" s="320"/>
      <c r="X28" s="49"/>
    </row>
    <row r="29" spans="2:28" s="32" customFormat="1" ht="16.5" customHeight="1">
      <c r="B29" s="46">
        <v>27</v>
      </c>
      <c r="C29" s="46">
        <v>7</v>
      </c>
      <c r="D29" s="143">
        <v>2</v>
      </c>
      <c r="E29" s="88">
        <v>9</v>
      </c>
      <c r="F29" s="143">
        <v>11</v>
      </c>
      <c r="G29" s="88" t="s">
        <v>73</v>
      </c>
      <c r="H29" s="143" t="s">
        <v>8</v>
      </c>
      <c r="I29" s="88" t="s">
        <v>569</v>
      </c>
      <c r="J29" s="51" t="s">
        <v>561</v>
      </c>
      <c r="K29" s="128">
        <v>32800</v>
      </c>
      <c r="L29" s="53"/>
      <c r="M29" s="128">
        <v>1600</v>
      </c>
      <c r="N29" s="320"/>
      <c r="X29" s="49"/>
    </row>
    <row r="30" spans="2:28" s="32" customFormat="1" ht="16.5" customHeight="1">
      <c r="B30" s="46">
        <v>28</v>
      </c>
      <c r="C30" s="46">
        <v>8</v>
      </c>
      <c r="D30" s="143">
        <v>3</v>
      </c>
      <c r="E30" s="88">
        <v>2</v>
      </c>
      <c r="F30" s="143">
        <v>4</v>
      </c>
      <c r="G30" s="88" t="s">
        <v>571</v>
      </c>
      <c r="H30" s="143" t="s">
        <v>8</v>
      </c>
      <c r="I30" s="88" t="s">
        <v>569</v>
      </c>
      <c r="J30" s="51" t="s">
        <v>561</v>
      </c>
      <c r="K30" s="128">
        <v>32800</v>
      </c>
      <c r="L30" s="53"/>
      <c r="M30" s="128">
        <v>1600</v>
      </c>
      <c r="N30" s="320"/>
      <c r="X30" s="49"/>
    </row>
    <row r="31" spans="2:28" s="32" customFormat="1" ht="16.5" customHeight="1">
      <c r="B31" s="46">
        <v>29</v>
      </c>
      <c r="C31" s="46">
        <v>9</v>
      </c>
      <c r="D31" s="143">
        <v>3</v>
      </c>
      <c r="E31" s="88">
        <v>6</v>
      </c>
      <c r="F31" s="143">
        <v>12</v>
      </c>
      <c r="G31" s="88" t="s">
        <v>486</v>
      </c>
      <c r="H31" s="143" t="s">
        <v>8</v>
      </c>
      <c r="I31" s="88" t="s">
        <v>569</v>
      </c>
      <c r="J31" s="85" t="s">
        <v>568</v>
      </c>
      <c r="K31" s="129">
        <v>20500</v>
      </c>
      <c r="L31" s="87"/>
      <c r="M31" s="129">
        <v>1000</v>
      </c>
      <c r="N31" s="320"/>
      <c r="R31" s="65">
        <f>SUM(R27,V25,Z25)</f>
        <v>889700</v>
      </c>
      <c r="S31" s="65">
        <f>SUM(S27,W25,AA25)</f>
        <v>43400</v>
      </c>
      <c r="T31" s="65">
        <f>SUM(T27,X25,AB25)</f>
        <v>933100</v>
      </c>
      <c r="X31" s="49"/>
    </row>
    <row r="32" spans="2:28" s="32" customFormat="1" ht="16.5" customHeight="1">
      <c r="B32" s="46">
        <v>30</v>
      </c>
      <c r="C32" s="46">
        <v>10</v>
      </c>
      <c r="D32" s="143">
        <v>3</v>
      </c>
      <c r="E32" s="88">
        <v>9</v>
      </c>
      <c r="F32" s="143">
        <v>5</v>
      </c>
      <c r="G32" s="88" t="s">
        <v>61</v>
      </c>
      <c r="H32" s="143" t="s">
        <v>8</v>
      </c>
      <c r="I32" s="88" t="s">
        <v>569</v>
      </c>
      <c r="J32" s="51" t="s">
        <v>561</v>
      </c>
      <c r="K32" s="128">
        <v>32800</v>
      </c>
      <c r="L32" s="53"/>
      <c r="M32" s="128">
        <v>1600</v>
      </c>
      <c r="N32" s="320"/>
      <c r="X32" s="49"/>
    </row>
    <row r="33" spans="2:28" s="32" customFormat="1" ht="16.5" customHeight="1">
      <c r="B33" s="46">
        <v>31</v>
      </c>
      <c r="C33" s="41">
        <v>1</v>
      </c>
      <c r="D33" s="142">
        <v>1</v>
      </c>
      <c r="E33" s="89">
        <v>1</v>
      </c>
      <c r="F33" s="142">
        <v>1</v>
      </c>
      <c r="G33" s="89" t="s">
        <v>117</v>
      </c>
      <c r="H33" s="142" t="s">
        <v>8</v>
      </c>
      <c r="I33" s="89" t="s">
        <v>573</v>
      </c>
      <c r="J33" s="42" t="s">
        <v>561</v>
      </c>
      <c r="K33" s="136">
        <v>32800</v>
      </c>
      <c r="L33" s="82"/>
      <c r="M33" s="136">
        <v>1600</v>
      </c>
      <c r="N33" s="319">
        <f>SUM(K33:L41)</f>
        <v>266500</v>
      </c>
      <c r="X33" s="49"/>
    </row>
    <row r="34" spans="2:28" s="32" customFormat="1" ht="16.5" customHeight="1">
      <c r="B34" s="46">
        <v>32</v>
      </c>
      <c r="C34" s="46">
        <v>2</v>
      </c>
      <c r="D34" s="143">
        <v>1</v>
      </c>
      <c r="E34" s="88">
        <v>7</v>
      </c>
      <c r="F34" s="143">
        <v>2</v>
      </c>
      <c r="G34" s="88" t="s">
        <v>572</v>
      </c>
      <c r="H34" s="143" t="s">
        <v>8</v>
      </c>
      <c r="I34" s="88" t="s">
        <v>573</v>
      </c>
      <c r="J34" s="51" t="s">
        <v>561</v>
      </c>
      <c r="K34" s="128">
        <v>32800</v>
      </c>
      <c r="L34" s="53"/>
      <c r="M34" s="128">
        <v>1600</v>
      </c>
      <c r="N34" s="320"/>
      <c r="R34" s="32">
        <v>32800</v>
      </c>
      <c r="S34" s="32">
        <v>1600</v>
      </c>
      <c r="T34" s="32">
        <v>34400</v>
      </c>
      <c r="V34" s="32">
        <v>32800</v>
      </c>
      <c r="W34" s="32">
        <v>1600</v>
      </c>
      <c r="X34" s="32">
        <v>34400</v>
      </c>
      <c r="Z34" s="32">
        <v>32800</v>
      </c>
      <c r="AA34" s="32">
        <v>1600</v>
      </c>
      <c r="AB34" s="32">
        <v>34400</v>
      </c>
    </row>
    <row r="35" spans="2:28" s="32" customFormat="1" ht="16.5" customHeight="1">
      <c r="B35" s="46">
        <v>33</v>
      </c>
      <c r="C35" s="46">
        <v>3</v>
      </c>
      <c r="D35" s="143">
        <v>2</v>
      </c>
      <c r="E35" s="88">
        <v>1</v>
      </c>
      <c r="F35" s="143">
        <v>22</v>
      </c>
      <c r="G35" s="88" t="s">
        <v>74</v>
      </c>
      <c r="H35" s="143" t="s">
        <v>8</v>
      </c>
      <c r="I35" s="88" t="s">
        <v>573</v>
      </c>
      <c r="J35" s="85" t="s">
        <v>562</v>
      </c>
      <c r="K35" s="129">
        <v>28700</v>
      </c>
      <c r="L35" s="87"/>
      <c r="M35" s="129">
        <v>1400</v>
      </c>
      <c r="N35" s="320"/>
      <c r="R35" s="32">
        <f>R34*9</f>
        <v>295200</v>
      </c>
      <c r="S35" s="32">
        <f t="shared" ref="S35:T35" si="14">S34*9</f>
        <v>14400</v>
      </c>
      <c r="T35" s="32">
        <f t="shared" si="14"/>
        <v>309600</v>
      </c>
      <c r="V35" s="32">
        <f>V34*9</f>
        <v>295200</v>
      </c>
      <c r="W35" s="32">
        <f t="shared" ref="W35:X35" si="15">W34*9</f>
        <v>14400</v>
      </c>
      <c r="X35" s="32">
        <f t="shared" si="15"/>
        <v>309600</v>
      </c>
      <c r="Z35" s="32">
        <f>Z34*9</f>
        <v>295200</v>
      </c>
      <c r="AA35" s="32">
        <f t="shared" ref="AA35:AB35" si="16">AA34*9</f>
        <v>14400</v>
      </c>
      <c r="AB35" s="32">
        <f t="shared" si="16"/>
        <v>309600</v>
      </c>
    </row>
    <row r="36" spans="2:28" s="32" customFormat="1" ht="16.5" customHeight="1">
      <c r="B36" s="46">
        <v>34</v>
      </c>
      <c r="C36" s="46">
        <v>4</v>
      </c>
      <c r="D36" s="143">
        <v>2</v>
      </c>
      <c r="E36" s="88">
        <v>2</v>
      </c>
      <c r="F36" s="143">
        <v>11</v>
      </c>
      <c r="G36" s="88" t="s">
        <v>309</v>
      </c>
      <c r="H36" s="143" t="s">
        <v>8</v>
      </c>
      <c r="I36" s="88" t="s">
        <v>573</v>
      </c>
      <c r="J36" s="85" t="s">
        <v>563</v>
      </c>
      <c r="K36" s="129">
        <v>24600</v>
      </c>
      <c r="L36" s="87"/>
      <c r="M36" s="129">
        <v>1200</v>
      </c>
      <c r="N36" s="320"/>
      <c r="R36" s="32">
        <v>-28700</v>
      </c>
      <c r="S36" s="32">
        <v>-1400</v>
      </c>
      <c r="T36" s="32">
        <v>-30100</v>
      </c>
      <c r="U36" s="32">
        <f t="shared" ref="U36" si="17">SUM(U27,U31,U34)</f>
        <v>0</v>
      </c>
      <c r="X36" s="49"/>
    </row>
    <row r="37" spans="2:28" s="32" customFormat="1" ht="16.5" customHeight="1">
      <c r="B37" s="46">
        <v>35</v>
      </c>
      <c r="C37" s="46">
        <v>5</v>
      </c>
      <c r="D37" s="143">
        <v>2</v>
      </c>
      <c r="E37" s="88">
        <v>5</v>
      </c>
      <c r="F37" s="143">
        <v>2</v>
      </c>
      <c r="G37" s="88" t="s">
        <v>252</v>
      </c>
      <c r="H37" s="143" t="s">
        <v>8</v>
      </c>
      <c r="I37" s="88" t="s">
        <v>573</v>
      </c>
      <c r="J37" s="85" t="s">
        <v>563</v>
      </c>
      <c r="K37" s="129">
        <v>24600</v>
      </c>
      <c r="L37" s="87"/>
      <c r="M37" s="129">
        <v>1200</v>
      </c>
      <c r="N37" s="320"/>
      <c r="R37" s="32">
        <f>SUM(R35:R36)</f>
        <v>266500</v>
      </c>
      <c r="S37" s="32">
        <f t="shared" ref="S37:T37" si="18">SUM(S35:S36)</f>
        <v>13000</v>
      </c>
      <c r="T37" s="32">
        <f t="shared" si="18"/>
        <v>279500</v>
      </c>
      <c r="X37" s="49"/>
    </row>
    <row r="38" spans="2:28" s="32" customFormat="1" ht="16.5" customHeight="1">
      <c r="B38" s="46">
        <v>36</v>
      </c>
      <c r="C38" s="46">
        <v>6</v>
      </c>
      <c r="D38" s="143">
        <v>2</v>
      </c>
      <c r="E38" s="88">
        <v>6</v>
      </c>
      <c r="F38" s="143">
        <v>18</v>
      </c>
      <c r="G38" s="88" t="s">
        <v>105</v>
      </c>
      <c r="H38" s="143" t="s">
        <v>8</v>
      </c>
      <c r="I38" s="88" t="s">
        <v>573</v>
      </c>
      <c r="J38" s="51" t="s">
        <v>561</v>
      </c>
      <c r="K38" s="128">
        <v>32800</v>
      </c>
      <c r="L38" s="53"/>
      <c r="M38" s="128">
        <v>1600</v>
      </c>
      <c r="N38" s="320"/>
      <c r="X38" s="49"/>
    </row>
    <row r="39" spans="2:28" s="32" customFormat="1" ht="16.5" customHeight="1">
      <c r="B39" s="46">
        <v>37</v>
      </c>
      <c r="C39" s="46">
        <v>7</v>
      </c>
      <c r="D39" s="143">
        <v>2</v>
      </c>
      <c r="E39" s="88">
        <v>11</v>
      </c>
      <c r="F39" s="143">
        <v>16</v>
      </c>
      <c r="G39" s="88" t="s">
        <v>77</v>
      </c>
      <c r="H39" s="143" t="s">
        <v>8</v>
      </c>
      <c r="I39" s="88" t="s">
        <v>573</v>
      </c>
      <c r="J39" s="85" t="s">
        <v>563</v>
      </c>
      <c r="K39" s="129">
        <v>24600</v>
      </c>
      <c r="L39" s="87"/>
      <c r="M39" s="129">
        <v>1200</v>
      </c>
      <c r="N39" s="320"/>
      <c r="X39" s="49"/>
    </row>
    <row r="40" spans="2:28" s="32" customFormat="1" ht="16.5" customHeight="1">
      <c r="B40" s="46">
        <v>38</v>
      </c>
      <c r="C40" s="46">
        <v>8</v>
      </c>
      <c r="D40" s="143">
        <v>3</v>
      </c>
      <c r="E40" s="88">
        <v>3</v>
      </c>
      <c r="F40" s="143">
        <v>13</v>
      </c>
      <c r="G40" s="88" t="s">
        <v>198</v>
      </c>
      <c r="H40" s="143" t="s">
        <v>8</v>
      </c>
      <c r="I40" s="88" t="s">
        <v>573</v>
      </c>
      <c r="J40" s="51" t="s">
        <v>561</v>
      </c>
      <c r="K40" s="128">
        <v>32800</v>
      </c>
      <c r="L40" s="53"/>
      <c r="M40" s="128">
        <v>1600</v>
      </c>
      <c r="N40" s="320"/>
      <c r="R40" s="65">
        <f>SUM(R37,V35,Z35)</f>
        <v>856900</v>
      </c>
      <c r="S40" s="65">
        <f>SUM(S37,W35,AA35)</f>
        <v>41800</v>
      </c>
      <c r="T40" s="65">
        <f>SUM(T37,X35,AB35)</f>
        <v>898700</v>
      </c>
      <c r="X40" s="49"/>
    </row>
    <row r="41" spans="2:28" s="32" customFormat="1" ht="16.5" customHeight="1">
      <c r="B41" s="46">
        <v>39</v>
      </c>
      <c r="C41" s="46">
        <v>9</v>
      </c>
      <c r="D41" s="143">
        <v>3</v>
      </c>
      <c r="E41" s="88">
        <v>7</v>
      </c>
      <c r="F41" s="143">
        <v>18</v>
      </c>
      <c r="G41" s="88" t="s">
        <v>574</v>
      </c>
      <c r="H41" s="143" t="s">
        <v>8</v>
      </c>
      <c r="I41" s="88" t="s">
        <v>573</v>
      </c>
      <c r="J41" s="51" t="s">
        <v>561</v>
      </c>
      <c r="K41" s="128">
        <v>32800</v>
      </c>
      <c r="L41" s="53"/>
      <c r="M41" s="128">
        <v>1600</v>
      </c>
      <c r="N41" s="320"/>
      <c r="X41" s="49"/>
    </row>
    <row r="42" spans="2:28" s="32" customFormat="1" ht="16.5" customHeight="1">
      <c r="B42" s="46">
        <v>40</v>
      </c>
      <c r="C42" s="41">
        <v>1</v>
      </c>
      <c r="D42" s="142">
        <v>1</v>
      </c>
      <c r="E42" s="89">
        <v>4</v>
      </c>
      <c r="F42" s="142">
        <v>3</v>
      </c>
      <c r="G42" s="89" t="s">
        <v>171</v>
      </c>
      <c r="H42" s="142" t="s">
        <v>8</v>
      </c>
      <c r="I42" s="89" t="s">
        <v>575</v>
      </c>
      <c r="J42" s="116" t="s">
        <v>563</v>
      </c>
      <c r="K42" s="130">
        <v>24600</v>
      </c>
      <c r="L42" s="113"/>
      <c r="M42" s="130">
        <v>1200</v>
      </c>
      <c r="N42" s="319">
        <f>SUM(K42:L51)</f>
        <v>299300</v>
      </c>
      <c r="R42" s="32">
        <v>32800</v>
      </c>
      <c r="S42" s="32">
        <v>1600</v>
      </c>
      <c r="T42" s="32">
        <v>34400</v>
      </c>
      <c r="U42" s="32">
        <f t="shared" ref="U42" si="19">SUM(U40:U41)</f>
        <v>0</v>
      </c>
      <c r="V42" s="32">
        <v>28700</v>
      </c>
      <c r="W42" s="32">
        <v>1400</v>
      </c>
      <c r="X42" s="32">
        <v>30100</v>
      </c>
      <c r="Z42" s="32">
        <v>28700</v>
      </c>
      <c r="AA42" s="32">
        <v>1400</v>
      </c>
      <c r="AB42" s="32">
        <v>30100</v>
      </c>
    </row>
    <row r="43" spans="2:28" s="32" customFormat="1" ht="16.5" customHeight="1">
      <c r="B43" s="46">
        <v>41</v>
      </c>
      <c r="C43" s="46">
        <v>2</v>
      </c>
      <c r="D43" s="143">
        <v>1</v>
      </c>
      <c r="E43" s="88">
        <v>9</v>
      </c>
      <c r="F43" s="143">
        <v>10</v>
      </c>
      <c r="G43" s="88" t="s">
        <v>576</v>
      </c>
      <c r="H43" s="143" t="s">
        <v>8</v>
      </c>
      <c r="I43" s="88" t="s">
        <v>575</v>
      </c>
      <c r="J43" s="51" t="s">
        <v>561</v>
      </c>
      <c r="K43" s="128">
        <v>32800</v>
      </c>
      <c r="L43" s="53"/>
      <c r="M43" s="128">
        <v>1600</v>
      </c>
      <c r="N43" s="320"/>
      <c r="R43" s="32">
        <f>R42*10</f>
        <v>328000</v>
      </c>
      <c r="S43" s="32">
        <f t="shared" ref="S43:T43" si="20">S42*10</f>
        <v>16000</v>
      </c>
      <c r="T43" s="32">
        <f t="shared" si="20"/>
        <v>344000</v>
      </c>
      <c r="V43" s="32">
        <f>V42*10</f>
        <v>287000</v>
      </c>
      <c r="W43" s="32">
        <f t="shared" ref="W43:X43" si="21">W42*10</f>
        <v>14000</v>
      </c>
      <c r="X43" s="32">
        <f t="shared" si="21"/>
        <v>301000</v>
      </c>
      <c r="Z43" s="32">
        <f>Z42*10</f>
        <v>287000</v>
      </c>
      <c r="AA43" s="32">
        <f t="shared" ref="AA43:AB43" si="22">AA42*10</f>
        <v>14000</v>
      </c>
      <c r="AB43" s="32">
        <f t="shared" si="22"/>
        <v>301000</v>
      </c>
    </row>
    <row r="44" spans="2:28" s="32" customFormat="1" ht="16.5" customHeight="1">
      <c r="B44" s="46">
        <v>42</v>
      </c>
      <c r="C44" s="46">
        <v>3</v>
      </c>
      <c r="D44" s="143">
        <v>1</v>
      </c>
      <c r="E44" s="88">
        <v>10</v>
      </c>
      <c r="F44" s="143">
        <v>6</v>
      </c>
      <c r="G44" s="88" t="s">
        <v>385</v>
      </c>
      <c r="H44" s="143" t="s">
        <v>8</v>
      </c>
      <c r="I44" s="88" t="s">
        <v>575</v>
      </c>
      <c r="J44" s="51" t="s">
        <v>561</v>
      </c>
      <c r="K44" s="128">
        <v>32800</v>
      </c>
      <c r="L44" s="53"/>
      <c r="M44" s="128">
        <v>1600</v>
      </c>
      <c r="N44" s="320"/>
      <c r="P44" s="125">
        <f>SUM(K42:L75)</f>
        <v>1049600</v>
      </c>
      <c r="R44" s="32">
        <v>-28700</v>
      </c>
      <c r="S44" s="32">
        <v>-1400</v>
      </c>
      <c r="T44" s="32">
        <v>-30100</v>
      </c>
      <c r="X44" s="49"/>
    </row>
    <row r="45" spans="2:28" s="32" customFormat="1" ht="16.5" customHeight="1">
      <c r="B45" s="46">
        <v>43</v>
      </c>
      <c r="C45" s="46">
        <v>4</v>
      </c>
      <c r="D45" s="143">
        <v>2</v>
      </c>
      <c r="E45" s="88">
        <v>1</v>
      </c>
      <c r="F45" s="143">
        <v>5</v>
      </c>
      <c r="G45" s="88" t="s">
        <v>50</v>
      </c>
      <c r="H45" s="143" t="s">
        <v>8</v>
      </c>
      <c r="I45" s="88" t="s">
        <v>575</v>
      </c>
      <c r="J45" s="51" t="s">
        <v>561</v>
      </c>
      <c r="K45" s="128">
        <v>32800</v>
      </c>
      <c r="L45" s="53"/>
      <c r="M45" s="128">
        <v>1600</v>
      </c>
      <c r="N45" s="320"/>
      <c r="P45" s="125">
        <f>SUM(M42:M75)</f>
        <v>51200</v>
      </c>
      <c r="R45" s="32">
        <f>SUM(R43:R44)</f>
        <v>299300</v>
      </c>
      <c r="S45" s="32">
        <f t="shared" ref="S45:T45" si="23">SUM(S43:S44)</f>
        <v>14600</v>
      </c>
      <c r="T45" s="32">
        <f t="shared" si="23"/>
        <v>313900</v>
      </c>
      <c r="X45" s="49"/>
    </row>
    <row r="46" spans="2:28" s="32" customFormat="1" ht="16.5" customHeight="1">
      <c r="B46" s="46">
        <v>44</v>
      </c>
      <c r="C46" s="46">
        <v>5</v>
      </c>
      <c r="D46" s="143">
        <v>2</v>
      </c>
      <c r="E46" s="88">
        <v>1</v>
      </c>
      <c r="F46" s="143">
        <v>23</v>
      </c>
      <c r="G46" s="88" t="s">
        <v>54</v>
      </c>
      <c r="H46" s="143" t="s">
        <v>8</v>
      </c>
      <c r="I46" s="88" t="s">
        <v>575</v>
      </c>
      <c r="J46" s="85" t="s">
        <v>563</v>
      </c>
      <c r="K46" s="129">
        <v>24600</v>
      </c>
      <c r="L46" s="87"/>
      <c r="M46" s="129">
        <v>1200</v>
      </c>
      <c r="N46" s="320"/>
      <c r="P46" s="125">
        <f>SUM(P44:P45)</f>
        <v>1100800</v>
      </c>
      <c r="X46" s="49"/>
    </row>
    <row r="47" spans="2:28" s="32" customFormat="1" ht="16.5" customHeight="1">
      <c r="B47" s="46">
        <v>45</v>
      </c>
      <c r="C47" s="46">
        <v>6</v>
      </c>
      <c r="D47" s="143">
        <v>2</v>
      </c>
      <c r="E47" s="88">
        <v>2</v>
      </c>
      <c r="F47" s="143">
        <v>14</v>
      </c>
      <c r="G47" s="88" t="s">
        <v>224</v>
      </c>
      <c r="H47" s="143" t="s">
        <v>8</v>
      </c>
      <c r="I47" s="88" t="s">
        <v>575</v>
      </c>
      <c r="J47" s="51" t="s">
        <v>561</v>
      </c>
      <c r="K47" s="128">
        <v>32800</v>
      </c>
      <c r="L47" s="53"/>
      <c r="M47" s="128">
        <v>1600</v>
      </c>
      <c r="N47" s="320"/>
      <c r="X47" s="49"/>
    </row>
    <row r="48" spans="2:28" s="32" customFormat="1" ht="16.5" customHeight="1">
      <c r="B48" s="46">
        <v>46</v>
      </c>
      <c r="C48" s="46">
        <v>7</v>
      </c>
      <c r="D48" s="143">
        <v>2</v>
      </c>
      <c r="E48" s="88">
        <v>5</v>
      </c>
      <c r="F48" s="143">
        <v>2</v>
      </c>
      <c r="G48" s="88" t="s">
        <v>252</v>
      </c>
      <c r="H48" s="143" t="s">
        <v>8</v>
      </c>
      <c r="I48" s="88" t="s">
        <v>575</v>
      </c>
      <c r="J48" s="51" t="s">
        <v>561</v>
      </c>
      <c r="K48" s="128">
        <v>32800</v>
      </c>
      <c r="L48" s="53"/>
      <c r="M48" s="128">
        <v>1600</v>
      </c>
      <c r="N48" s="320"/>
      <c r="X48" s="49"/>
    </row>
    <row r="49" spans="2:28" s="32" customFormat="1" ht="16.5" customHeight="1">
      <c r="B49" s="46">
        <v>47</v>
      </c>
      <c r="C49" s="46">
        <v>8</v>
      </c>
      <c r="D49" s="143">
        <v>2</v>
      </c>
      <c r="E49" s="88">
        <v>11</v>
      </c>
      <c r="F49" s="143">
        <v>14</v>
      </c>
      <c r="G49" s="88" t="s">
        <v>51</v>
      </c>
      <c r="H49" s="143" t="s">
        <v>8</v>
      </c>
      <c r="I49" s="88" t="s">
        <v>575</v>
      </c>
      <c r="J49" s="51" t="s">
        <v>561</v>
      </c>
      <c r="K49" s="128">
        <v>32800</v>
      </c>
      <c r="L49" s="53"/>
      <c r="M49" s="128">
        <v>1600</v>
      </c>
      <c r="N49" s="320"/>
      <c r="X49" s="49"/>
    </row>
    <row r="50" spans="2:28" s="32" customFormat="1" ht="16.5" customHeight="1">
      <c r="B50" s="46">
        <v>48</v>
      </c>
      <c r="C50" s="46">
        <v>9</v>
      </c>
      <c r="D50" s="143">
        <v>3</v>
      </c>
      <c r="E50" s="88">
        <v>3</v>
      </c>
      <c r="F50" s="143">
        <v>25</v>
      </c>
      <c r="G50" s="88" t="s">
        <v>577</v>
      </c>
      <c r="H50" s="143" t="s">
        <v>8</v>
      </c>
      <c r="I50" s="88" t="s">
        <v>575</v>
      </c>
      <c r="J50" s="85" t="s">
        <v>563</v>
      </c>
      <c r="K50" s="129">
        <v>24600</v>
      </c>
      <c r="L50" s="87"/>
      <c r="M50" s="129">
        <v>1200</v>
      </c>
      <c r="N50" s="320"/>
      <c r="R50" s="65">
        <f>SUM(R45,V43,Z43)</f>
        <v>873300</v>
      </c>
      <c r="S50" s="65">
        <f>SUM(S45,W43,AA43)</f>
        <v>42600</v>
      </c>
      <c r="T50" s="65">
        <f>SUM(T45,X43,AB43)</f>
        <v>915900</v>
      </c>
      <c r="X50" s="49"/>
    </row>
    <row r="51" spans="2:28" s="32" customFormat="1" ht="16.5" customHeight="1">
      <c r="B51" s="46">
        <v>49</v>
      </c>
      <c r="C51" s="46">
        <v>10</v>
      </c>
      <c r="D51" s="143">
        <v>3</v>
      </c>
      <c r="E51" s="88">
        <v>7</v>
      </c>
      <c r="F51" s="143">
        <v>22</v>
      </c>
      <c r="G51" s="88" t="s">
        <v>71</v>
      </c>
      <c r="H51" s="143" t="s">
        <v>8</v>
      </c>
      <c r="I51" s="88" t="s">
        <v>575</v>
      </c>
      <c r="J51" s="85" t="s">
        <v>562</v>
      </c>
      <c r="K51" s="129">
        <v>28700</v>
      </c>
      <c r="L51" s="87"/>
      <c r="M51" s="129">
        <v>1400</v>
      </c>
      <c r="N51" s="320"/>
      <c r="X51" s="49"/>
    </row>
    <row r="52" spans="2:28" s="32" customFormat="1" ht="16.5" customHeight="1">
      <c r="B52" s="46">
        <v>50</v>
      </c>
      <c r="C52" s="41">
        <v>1</v>
      </c>
      <c r="D52" s="142">
        <v>1</v>
      </c>
      <c r="E52" s="89">
        <v>2</v>
      </c>
      <c r="F52" s="142">
        <v>13</v>
      </c>
      <c r="G52" s="89" t="s">
        <v>210</v>
      </c>
      <c r="H52" s="142" t="s">
        <v>8</v>
      </c>
      <c r="I52" s="89" t="s">
        <v>578</v>
      </c>
      <c r="J52" s="116" t="s">
        <v>562</v>
      </c>
      <c r="K52" s="130">
        <v>28700</v>
      </c>
      <c r="L52" s="113"/>
      <c r="M52" s="130">
        <v>1400</v>
      </c>
      <c r="N52" s="319">
        <f>SUM(K52:L61)</f>
        <v>315700</v>
      </c>
      <c r="X52" s="49"/>
    </row>
    <row r="53" spans="2:28" s="32" customFormat="1" ht="16.5" customHeight="1">
      <c r="B53" s="46">
        <v>51</v>
      </c>
      <c r="C53" s="46">
        <v>2</v>
      </c>
      <c r="D53" s="143">
        <v>1</v>
      </c>
      <c r="E53" s="88">
        <v>6</v>
      </c>
      <c r="F53" s="143">
        <v>14</v>
      </c>
      <c r="G53" s="88" t="s">
        <v>579</v>
      </c>
      <c r="H53" s="143" t="s">
        <v>8</v>
      </c>
      <c r="I53" s="88" t="s">
        <v>578</v>
      </c>
      <c r="J53" s="51" t="s">
        <v>561</v>
      </c>
      <c r="K53" s="128">
        <v>32800</v>
      </c>
      <c r="L53" s="53"/>
      <c r="M53" s="128">
        <v>1600</v>
      </c>
      <c r="N53" s="320"/>
      <c r="X53" s="49"/>
    </row>
    <row r="54" spans="2:28" s="32" customFormat="1" ht="16.5" customHeight="1">
      <c r="B54" s="46">
        <v>52</v>
      </c>
      <c r="C54" s="46">
        <v>3</v>
      </c>
      <c r="D54" s="143">
        <v>1</v>
      </c>
      <c r="E54" s="88">
        <v>6</v>
      </c>
      <c r="F54" s="143">
        <v>21</v>
      </c>
      <c r="G54" s="88" t="s">
        <v>183</v>
      </c>
      <c r="H54" s="143" t="s">
        <v>8</v>
      </c>
      <c r="I54" s="88" t="s">
        <v>578</v>
      </c>
      <c r="J54" s="51" t="s">
        <v>561</v>
      </c>
      <c r="K54" s="128">
        <v>32800</v>
      </c>
      <c r="L54" s="53"/>
      <c r="M54" s="128">
        <v>1600</v>
      </c>
      <c r="N54" s="320"/>
      <c r="X54" s="49"/>
    </row>
    <row r="55" spans="2:28" s="32" customFormat="1" ht="16.5" customHeight="1">
      <c r="B55" s="46">
        <v>53</v>
      </c>
      <c r="C55" s="46">
        <v>4</v>
      </c>
      <c r="D55" s="143">
        <v>1</v>
      </c>
      <c r="E55" s="88">
        <v>7</v>
      </c>
      <c r="F55" s="143">
        <v>13</v>
      </c>
      <c r="G55" s="88" t="s">
        <v>580</v>
      </c>
      <c r="H55" s="143" t="s">
        <v>8</v>
      </c>
      <c r="I55" s="88" t="s">
        <v>578</v>
      </c>
      <c r="J55" s="51" t="s">
        <v>561</v>
      </c>
      <c r="K55" s="128">
        <v>32800</v>
      </c>
      <c r="L55" s="53"/>
      <c r="M55" s="128">
        <v>1600</v>
      </c>
      <c r="N55" s="320"/>
      <c r="R55" s="32">
        <v>32800</v>
      </c>
      <c r="S55" s="32">
        <v>1600</v>
      </c>
      <c r="T55" s="32">
        <v>34400</v>
      </c>
      <c r="U55" s="32">
        <f t="shared" ref="U55" si="24">SUM(U53:U54)</f>
        <v>0</v>
      </c>
      <c r="V55" s="32">
        <v>28700</v>
      </c>
      <c r="W55" s="32">
        <v>1400</v>
      </c>
      <c r="X55" s="32">
        <v>30100</v>
      </c>
      <c r="Z55" s="32">
        <v>28700</v>
      </c>
      <c r="AA55" s="32">
        <v>1400</v>
      </c>
      <c r="AB55" s="32">
        <v>30100</v>
      </c>
    </row>
    <row r="56" spans="2:28" s="32" customFormat="1" ht="16.5" customHeight="1">
      <c r="B56" s="46">
        <v>54</v>
      </c>
      <c r="C56" s="46">
        <v>5</v>
      </c>
      <c r="D56" s="145">
        <v>2</v>
      </c>
      <c r="E56" s="95">
        <v>7</v>
      </c>
      <c r="F56" s="145">
        <v>15</v>
      </c>
      <c r="G56" s="95" t="s">
        <v>133</v>
      </c>
      <c r="H56" s="145" t="s">
        <v>11</v>
      </c>
      <c r="I56" s="95" t="s">
        <v>578</v>
      </c>
      <c r="J56" s="77" t="s">
        <v>563</v>
      </c>
      <c r="K56" s="103">
        <v>0</v>
      </c>
      <c r="L56" s="366">
        <v>24600</v>
      </c>
      <c r="M56" s="367">
        <v>1200</v>
      </c>
      <c r="N56" s="320"/>
      <c r="R56" s="32">
        <f>R55*10</f>
        <v>328000</v>
      </c>
      <c r="S56" s="32">
        <f t="shared" ref="S56:T56" si="25">S55*10</f>
        <v>16000</v>
      </c>
      <c r="T56" s="32">
        <f t="shared" si="25"/>
        <v>344000</v>
      </c>
      <c r="V56" s="32">
        <f>V55*9</f>
        <v>258300</v>
      </c>
      <c r="W56" s="32">
        <f t="shared" ref="W56:X56" si="26">W55*9</f>
        <v>12600</v>
      </c>
      <c r="X56" s="32">
        <f t="shared" si="26"/>
        <v>270900</v>
      </c>
      <c r="Z56" s="32">
        <f>Z55*9</f>
        <v>258300</v>
      </c>
      <c r="AA56" s="32">
        <f t="shared" ref="AA56:AB56" si="27">AA55*9</f>
        <v>12600</v>
      </c>
      <c r="AB56" s="32">
        <f t="shared" si="27"/>
        <v>270900</v>
      </c>
    </row>
    <row r="57" spans="2:28" s="32" customFormat="1" ht="16.5" customHeight="1">
      <c r="B57" s="46">
        <v>55</v>
      </c>
      <c r="C57" s="46">
        <v>6</v>
      </c>
      <c r="D57" s="143">
        <v>3</v>
      </c>
      <c r="E57" s="88">
        <v>1</v>
      </c>
      <c r="F57" s="143">
        <v>20</v>
      </c>
      <c r="G57" s="88" t="s">
        <v>63</v>
      </c>
      <c r="H57" s="143" t="s">
        <v>8</v>
      </c>
      <c r="I57" s="88" t="s">
        <v>578</v>
      </c>
      <c r="J57" s="51" t="s">
        <v>561</v>
      </c>
      <c r="K57" s="128">
        <v>32800</v>
      </c>
      <c r="L57" s="53"/>
      <c r="M57" s="128">
        <v>1600</v>
      </c>
      <c r="N57" s="320"/>
      <c r="R57" s="32">
        <v>-12300</v>
      </c>
      <c r="S57" s="32">
        <v>-600</v>
      </c>
      <c r="T57" s="32">
        <v>-12900</v>
      </c>
      <c r="X57" s="49"/>
    </row>
    <row r="58" spans="2:28" s="32" customFormat="1" ht="16.5" customHeight="1">
      <c r="B58" s="46">
        <v>56</v>
      </c>
      <c r="C58" s="46">
        <v>7</v>
      </c>
      <c r="D58" s="143">
        <v>3</v>
      </c>
      <c r="E58" s="88">
        <v>9</v>
      </c>
      <c r="F58" s="143">
        <v>3</v>
      </c>
      <c r="G58" s="88" t="s">
        <v>371</v>
      </c>
      <c r="H58" s="143" t="s">
        <v>8</v>
      </c>
      <c r="I58" s="88" t="s">
        <v>578</v>
      </c>
      <c r="J58" s="51" t="s">
        <v>561</v>
      </c>
      <c r="K58" s="128">
        <v>32800</v>
      </c>
      <c r="L58" s="53"/>
      <c r="M58" s="128">
        <v>1600</v>
      </c>
      <c r="N58" s="320"/>
      <c r="R58" s="32">
        <f>SUM(R56:R57)</f>
        <v>315700</v>
      </c>
      <c r="S58" s="32">
        <f>SUM(S56:S57)</f>
        <v>15400</v>
      </c>
      <c r="T58" s="32">
        <f>SUM(T56:T57)</f>
        <v>331100</v>
      </c>
      <c r="X58" s="49"/>
    </row>
    <row r="59" spans="2:28" s="32" customFormat="1" ht="16.5" customHeight="1">
      <c r="B59" s="46">
        <v>57</v>
      </c>
      <c r="C59" s="46">
        <v>8</v>
      </c>
      <c r="D59" s="143">
        <v>3</v>
      </c>
      <c r="E59" s="88">
        <v>9</v>
      </c>
      <c r="F59" s="143">
        <v>5</v>
      </c>
      <c r="G59" s="88" t="s">
        <v>61</v>
      </c>
      <c r="H59" s="143" t="s">
        <v>8</v>
      </c>
      <c r="I59" s="88" t="s">
        <v>578</v>
      </c>
      <c r="J59" s="51" t="s">
        <v>561</v>
      </c>
      <c r="K59" s="128">
        <v>32800</v>
      </c>
      <c r="L59" s="53"/>
      <c r="M59" s="128">
        <v>1600</v>
      </c>
      <c r="N59" s="320"/>
      <c r="X59" s="49"/>
    </row>
    <row r="60" spans="2:28" s="32" customFormat="1" ht="16.5" customHeight="1">
      <c r="B60" s="46">
        <v>58</v>
      </c>
      <c r="C60" s="46">
        <v>9</v>
      </c>
      <c r="D60" s="143">
        <v>4</v>
      </c>
      <c r="E60" s="88">
        <v>3</v>
      </c>
      <c r="F60" s="143">
        <v>24</v>
      </c>
      <c r="G60" s="88" t="s">
        <v>363</v>
      </c>
      <c r="H60" s="143" t="s">
        <v>8</v>
      </c>
      <c r="I60" s="88" t="s">
        <v>578</v>
      </c>
      <c r="J60" s="51" t="s">
        <v>561</v>
      </c>
      <c r="K60" s="128">
        <v>32800</v>
      </c>
      <c r="L60" s="53"/>
      <c r="M60" s="128">
        <v>1600</v>
      </c>
      <c r="N60" s="320"/>
      <c r="R60" s="65">
        <f>SUM(R58,V56,Z56)</f>
        <v>832300</v>
      </c>
      <c r="S60" s="65">
        <f t="shared" ref="S60:T60" si="28">SUM(S58,W56,AA56)</f>
        <v>40600</v>
      </c>
      <c r="T60" s="65">
        <f t="shared" si="28"/>
        <v>872900</v>
      </c>
      <c r="X60" s="49"/>
    </row>
    <row r="61" spans="2:28" s="32" customFormat="1" ht="16.5" customHeight="1">
      <c r="B61" s="46">
        <v>59</v>
      </c>
      <c r="C61" s="61">
        <v>10</v>
      </c>
      <c r="D61" s="144">
        <v>5</v>
      </c>
      <c r="E61" s="90">
        <v>4</v>
      </c>
      <c r="F61" s="144">
        <v>5</v>
      </c>
      <c r="G61" s="90" t="s">
        <v>314</v>
      </c>
      <c r="H61" s="144" t="s">
        <v>8</v>
      </c>
      <c r="I61" s="90" t="s">
        <v>578</v>
      </c>
      <c r="J61" s="94" t="s">
        <v>561</v>
      </c>
      <c r="K61" s="137">
        <v>32800</v>
      </c>
      <c r="L61" s="84"/>
      <c r="M61" s="137">
        <v>1600</v>
      </c>
      <c r="N61" s="321"/>
      <c r="X61" s="49"/>
    </row>
    <row r="62" spans="2:28" s="32" customFormat="1" ht="16.5" customHeight="1">
      <c r="B62" s="46">
        <v>60</v>
      </c>
      <c r="C62" s="41">
        <v>1</v>
      </c>
      <c r="D62" s="142">
        <v>1</v>
      </c>
      <c r="E62" s="89">
        <v>11</v>
      </c>
      <c r="F62" s="142">
        <v>7</v>
      </c>
      <c r="G62" s="89" t="s">
        <v>294</v>
      </c>
      <c r="H62" s="142" t="s">
        <v>8</v>
      </c>
      <c r="I62" s="89" t="s">
        <v>581</v>
      </c>
      <c r="J62" s="42" t="s">
        <v>561</v>
      </c>
      <c r="K62" s="136">
        <v>32800</v>
      </c>
      <c r="L62" s="82"/>
      <c r="M62" s="136">
        <v>1600</v>
      </c>
      <c r="N62" s="319">
        <f>SUM(K62:L70)</f>
        <v>278800</v>
      </c>
      <c r="X62" s="49"/>
    </row>
    <row r="63" spans="2:28" s="32" customFormat="1" ht="16.5" customHeight="1">
      <c r="B63" s="46">
        <v>61</v>
      </c>
      <c r="C63" s="46">
        <v>2</v>
      </c>
      <c r="D63" s="143">
        <v>1</v>
      </c>
      <c r="E63" s="88">
        <v>11</v>
      </c>
      <c r="F63" s="143">
        <v>11</v>
      </c>
      <c r="G63" s="88" t="s">
        <v>251</v>
      </c>
      <c r="H63" s="143" t="s">
        <v>8</v>
      </c>
      <c r="I63" s="88" t="s">
        <v>581</v>
      </c>
      <c r="J63" s="51" t="s">
        <v>561</v>
      </c>
      <c r="K63" s="128">
        <v>32800</v>
      </c>
      <c r="L63" s="53"/>
      <c r="M63" s="128">
        <v>1600</v>
      </c>
      <c r="N63" s="320"/>
      <c r="R63" s="32">
        <v>32800</v>
      </c>
      <c r="S63" s="32">
        <v>1600</v>
      </c>
      <c r="T63" s="32">
        <v>34400</v>
      </c>
      <c r="U63" s="32">
        <f t="shared" ref="U63" si="29">SUM(U61:U62)</f>
        <v>0</v>
      </c>
      <c r="V63" s="32">
        <v>28700</v>
      </c>
      <c r="W63" s="32">
        <v>1400</v>
      </c>
      <c r="X63" s="32">
        <v>30100</v>
      </c>
      <c r="Z63" s="32">
        <v>28700</v>
      </c>
      <c r="AA63" s="32">
        <v>1400</v>
      </c>
      <c r="AB63" s="32">
        <v>30100</v>
      </c>
    </row>
    <row r="64" spans="2:28" s="32" customFormat="1" ht="16.5" customHeight="1">
      <c r="B64" s="46">
        <v>62</v>
      </c>
      <c r="C64" s="46">
        <v>3</v>
      </c>
      <c r="D64" s="143">
        <v>1</v>
      </c>
      <c r="E64" s="88">
        <v>12</v>
      </c>
      <c r="F64" s="143">
        <v>14</v>
      </c>
      <c r="G64" s="88" t="s">
        <v>521</v>
      </c>
      <c r="H64" s="143" t="s">
        <v>8</v>
      </c>
      <c r="I64" s="88" t="s">
        <v>581</v>
      </c>
      <c r="J64" s="85" t="s">
        <v>563</v>
      </c>
      <c r="K64" s="129">
        <v>24600</v>
      </c>
      <c r="L64" s="87"/>
      <c r="M64" s="129">
        <v>1200</v>
      </c>
      <c r="N64" s="320"/>
      <c r="R64" s="32">
        <f>R63*9</f>
        <v>295200</v>
      </c>
      <c r="S64" s="32">
        <f t="shared" ref="S64:T64" si="30">S63*9</f>
        <v>14400</v>
      </c>
      <c r="T64" s="32">
        <f t="shared" si="30"/>
        <v>309600</v>
      </c>
      <c r="V64" s="32">
        <f>V63*9</f>
        <v>258300</v>
      </c>
      <c r="W64" s="32">
        <f t="shared" ref="W64:X64" si="31">W63*9</f>
        <v>12600</v>
      </c>
      <c r="X64" s="32">
        <f t="shared" si="31"/>
        <v>270900</v>
      </c>
      <c r="Z64" s="32">
        <f>Z63*9</f>
        <v>258300</v>
      </c>
      <c r="AA64" s="32">
        <f t="shared" ref="AA64:AB64" si="32">AA63*9</f>
        <v>12600</v>
      </c>
      <c r="AB64" s="32">
        <f t="shared" si="32"/>
        <v>270900</v>
      </c>
    </row>
    <row r="65" spans="2:36" s="32" customFormat="1" ht="16.5" customHeight="1">
      <c r="B65" s="46">
        <v>63</v>
      </c>
      <c r="C65" s="46">
        <v>4</v>
      </c>
      <c r="D65" s="143">
        <v>2</v>
      </c>
      <c r="E65" s="88">
        <v>3</v>
      </c>
      <c r="F65" s="143">
        <v>24</v>
      </c>
      <c r="G65" s="88" t="s">
        <v>509</v>
      </c>
      <c r="H65" s="143" t="s">
        <v>8</v>
      </c>
      <c r="I65" s="88" t="s">
        <v>581</v>
      </c>
      <c r="J65" s="51" t="s">
        <v>561</v>
      </c>
      <c r="K65" s="128">
        <v>32800</v>
      </c>
      <c r="L65" s="53"/>
      <c r="M65" s="128">
        <v>1600</v>
      </c>
      <c r="N65" s="320"/>
      <c r="R65" s="32">
        <v>-16400</v>
      </c>
      <c r="S65" s="32">
        <v>-800</v>
      </c>
      <c r="T65" s="32">
        <v>-17200</v>
      </c>
      <c r="X65" s="49"/>
    </row>
    <row r="66" spans="2:36" s="32" customFormat="1" ht="16.5" customHeight="1">
      <c r="B66" s="46">
        <v>64</v>
      </c>
      <c r="C66" s="46">
        <v>5</v>
      </c>
      <c r="D66" s="143">
        <v>2</v>
      </c>
      <c r="E66" s="88">
        <v>9</v>
      </c>
      <c r="F66" s="143">
        <v>14</v>
      </c>
      <c r="G66" s="88" t="s">
        <v>72</v>
      </c>
      <c r="H66" s="143" t="s">
        <v>8</v>
      </c>
      <c r="I66" s="88" t="s">
        <v>581</v>
      </c>
      <c r="J66" s="51" t="s">
        <v>561</v>
      </c>
      <c r="K66" s="128">
        <v>32800</v>
      </c>
      <c r="L66" s="53"/>
      <c r="M66" s="128">
        <v>1600</v>
      </c>
      <c r="N66" s="320"/>
      <c r="R66" s="32">
        <f>SUM(R64:R65)</f>
        <v>278800</v>
      </c>
      <c r="S66" s="32">
        <f t="shared" ref="S66:T66" si="33">SUM(S64:S65)</f>
        <v>13600</v>
      </c>
      <c r="T66" s="32">
        <f t="shared" si="33"/>
        <v>292400</v>
      </c>
      <c r="X66" s="49"/>
    </row>
    <row r="67" spans="2:36" s="32" customFormat="1" ht="16.5" customHeight="1">
      <c r="B67" s="46">
        <v>65</v>
      </c>
      <c r="C67" s="46">
        <v>6</v>
      </c>
      <c r="D67" s="143">
        <v>2</v>
      </c>
      <c r="E67" s="88">
        <v>11</v>
      </c>
      <c r="F67" s="143">
        <v>15</v>
      </c>
      <c r="G67" s="88" t="s">
        <v>47</v>
      </c>
      <c r="H67" s="143" t="s">
        <v>8</v>
      </c>
      <c r="I67" s="88" t="s">
        <v>581</v>
      </c>
      <c r="J67" s="85" t="s">
        <v>563</v>
      </c>
      <c r="K67" s="129">
        <v>24600</v>
      </c>
      <c r="L67" s="87"/>
      <c r="M67" s="129">
        <v>1200</v>
      </c>
      <c r="N67" s="320"/>
      <c r="X67" s="49"/>
    </row>
    <row r="68" spans="2:36" s="32" customFormat="1" ht="16.5" customHeight="1">
      <c r="B68" s="46">
        <v>66</v>
      </c>
      <c r="C68" s="46">
        <v>7</v>
      </c>
      <c r="D68" s="143">
        <v>4</v>
      </c>
      <c r="E68" s="88">
        <v>7</v>
      </c>
      <c r="F68" s="143">
        <v>3</v>
      </c>
      <c r="G68" s="88" t="s">
        <v>278</v>
      </c>
      <c r="H68" s="143" t="s">
        <v>8</v>
      </c>
      <c r="I68" s="88" t="s">
        <v>581</v>
      </c>
      <c r="J68" s="51" t="s">
        <v>561</v>
      </c>
      <c r="K68" s="128">
        <v>32800</v>
      </c>
      <c r="L68" s="53"/>
      <c r="M68" s="128">
        <v>1600</v>
      </c>
      <c r="N68" s="320"/>
      <c r="R68" s="65">
        <f>SUM(R66,V64,Z64)</f>
        <v>795400</v>
      </c>
      <c r="S68" s="65">
        <f t="shared" ref="S68:T68" si="34">SUM(S66,W64,AA64)</f>
        <v>38800</v>
      </c>
      <c r="T68" s="65">
        <f t="shared" si="34"/>
        <v>834200</v>
      </c>
      <c r="X68" s="49"/>
    </row>
    <row r="69" spans="2:36" s="32" customFormat="1" ht="16.5" customHeight="1">
      <c r="B69" s="46">
        <v>67</v>
      </c>
      <c r="C69" s="46">
        <v>8</v>
      </c>
      <c r="D69" s="143">
        <v>4</v>
      </c>
      <c r="E69" s="88">
        <v>8</v>
      </c>
      <c r="F69" s="143">
        <v>14</v>
      </c>
      <c r="G69" s="88" t="s">
        <v>67</v>
      </c>
      <c r="H69" s="143" t="s">
        <v>8</v>
      </c>
      <c r="I69" s="88" t="s">
        <v>581</v>
      </c>
      <c r="J69" s="51" t="s">
        <v>561</v>
      </c>
      <c r="K69" s="128">
        <v>32800</v>
      </c>
      <c r="L69" s="53"/>
      <c r="M69" s="128">
        <v>1600</v>
      </c>
      <c r="N69" s="320"/>
      <c r="X69" s="49"/>
    </row>
    <row r="70" spans="2:36" s="32" customFormat="1" ht="16.5" customHeight="1">
      <c r="B70" s="46">
        <v>68</v>
      </c>
      <c r="C70" s="61">
        <v>9</v>
      </c>
      <c r="D70" s="144">
        <v>5</v>
      </c>
      <c r="E70" s="90">
        <v>3</v>
      </c>
      <c r="F70" s="144">
        <v>26</v>
      </c>
      <c r="G70" s="90" t="s">
        <v>582</v>
      </c>
      <c r="H70" s="144" t="s">
        <v>8</v>
      </c>
      <c r="I70" s="90" t="s">
        <v>581</v>
      </c>
      <c r="J70" s="94" t="s">
        <v>561</v>
      </c>
      <c r="K70" s="137">
        <v>32800</v>
      </c>
      <c r="L70" s="84"/>
      <c r="M70" s="137">
        <v>1600</v>
      </c>
      <c r="N70" s="321"/>
      <c r="X70" s="49"/>
      <c r="AI70" s="50">
        <f t="shared" ref="AI70:AJ70" si="35">AI69*30</f>
        <v>0</v>
      </c>
      <c r="AJ70" s="50">
        <f t="shared" si="35"/>
        <v>0</v>
      </c>
    </row>
    <row r="71" spans="2:36" s="32" customFormat="1" ht="16.5" customHeight="1">
      <c r="B71" s="46">
        <v>69</v>
      </c>
      <c r="C71" s="41">
        <v>1</v>
      </c>
      <c r="D71" s="142">
        <v>1</v>
      </c>
      <c r="E71" s="89">
        <v>2</v>
      </c>
      <c r="F71" s="142">
        <v>8</v>
      </c>
      <c r="G71" s="89" t="s">
        <v>292</v>
      </c>
      <c r="H71" s="142" t="s">
        <v>8</v>
      </c>
      <c r="I71" s="89" t="s">
        <v>584</v>
      </c>
      <c r="J71" s="42" t="s">
        <v>561</v>
      </c>
      <c r="K71" s="136">
        <v>32800</v>
      </c>
      <c r="L71" s="82"/>
      <c r="M71" s="136">
        <v>1600</v>
      </c>
      <c r="N71" s="319">
        <f>SUM(K71:L75)</f>
        <v>155800</v>
      </c>
      <c r="R71" s="32">
        <v>32800</v>
      </c>
      <c r="S71" s="32">
        <v>1600</v>
      </c>
      <c r="T71" s="32">
        <v>34400</v>
      </c>
      <c r="U71" s="32">
        <f>SUM(U70:U70)</f>
        <v>0</v>
      </c>
      <c r="V71" s="32">
        <v>28700</v>
      </c>
      <c r="W71" s="32">
        <v>1400</v>
      </c>
      <c r="X71" s="32">
        <v>30100</v>
      </c>
      <c r="Z71" s="32">
        <v>28700</v>
      </c>
      <c r="AA71" s="32">
        <v>1400</v>
      </c>
      <c r="AB71" s="32">
        <v>30100</v>
      </c>
    </row>
    <row r="72" spans="2:36" s="32" customFormat="1" ht="16.5" customHeight="1">
      <c r="B72" s="46">
        <v>70</v>
      </c>
      <c r="C72" s="46">
        <v>2</v>
      </c>
      <c r="D72" s="143">
        <v>3</v>
      </c>
      <c r="E72" s="88">
        <v>1</v>
      </c>
      <c r="F72" s="143">
        <v>2</v>
      </c>
      <c r="G72" s="88" t="s">
        <v>583</v>
      </c>
      <c r="H72" s="143" t="s">
        <v>8</v>
      </c>
      <c r="I72" s="88" t="s">
        <v>584</v>
      </c>
      <c r="J72" s="51" t="s">
        <v>561</v>
      </c>
      <c r="K72" s="128">
        <v>32800</v>
      </c>
      <c r="L72" s="53"/>
      <c r="M72" s="128">
        <v>1600</v>
      </c>
      <c r="N72" s="320"/>
      <c r="R72" s="32">
        <f>R71*5</f>
        <v>164000</v>
      </c>
      <c r="S72" s="32">
        <f t="shared" ref="S72:T72" si="36">S71*5</f>
        <v>8000</v>
      </c>
      <c r="T72" s="32">
        <f t="shared" si="36"/>
        <v>172000</v>
      </c>
      <c r="V72" s="32">
        <f>V71*5</f>
        <v>143500</v>
      </c>
      <c r="W72" s="32">
        <f t="shared" ref="W72:X72" si="37">W71*5</f>
        <v>7000</v>
      </c>
      <c r="X72" s="32">
        <f t="shared" si="37"/>
        <v>150500</v>
      </c>
      <c r="Z72" s="32">
        <f>Z71*5</f>
        <v>143500</v>
      </c>
      <c r="AA72" s="32">
        <f t="shared" ref="AA72:AB72" si="38">AA71*5</f>
        <v>7000</v>
      </c>
      <c r="AB72" s="32">
        <f t="shared" si="38"/>
        <v>150500</v>
      </c>
    </row>
    <row r="73" spans="2:36" s="32" customFormat="1" ht="16.5" customHeight="1">
      <c r="B73" s="46">
        <v>71</v>
      </c>
      <c r="C73" s="46">
        <v>3</v>
      </c>
      <c r="D73" s="143">
        <v>4</v>
      </c>
      <c r="E73" s="88">
        <v>5</v>
      </c>
      <c r="F73" s="143">
        <v>24</v>
      </c>
      <c r="G73" s="88" t="s">
        <v>366</v>
      </c>
      <c r="H73" s="143" t="s">
        <v>8</v>
      </c>
      <c r="I73" s="88" t="s">
        <v>584</v>
      </c>
      <c r="J73" s="51" t="s">
        <v>561</v>
      </c>
      <c r="K73" s="128">
        <v>32800</v>
      </c>
      <c r="L73" s="53"/>
      <c r="M73" s="128">
        <v>1600</v>
      </c>
      <c r="N73" s="320"/>
      <c r="R73" s="32">
        <v>-8200</v>
      </c>
      <c r="S73" s="32">
        <v>-400</v>
      </c>
      <c r="T73" s="32">
        <v>-8600</v>
      </c>
      <c r="X73" s="49"/>
    </row>
    <row r="74" spans="2:36" s="32" customFormat="1" ht="16.5" customHeight="1">
      <c r="B74" s="46">
        <v>72</v>
      </c>
      <c r="C74" s="46">
        <v>4</v>
      </c>
      <c r="D74" s="143">
        <v>5</v>
      </c>
      <c r="E74" s="88">
        <v>7</v>
      </c>
      <c r="F74" s="143">
        <v>16</v>
      </c>
      <c r="G74" s="88" t="s">
        <v>103</v>
      </c>
      <c r="H74" s="143" t="s">
        <v>8</v>
      </c>
      <c r="I74" s="88" t="s">
        <v>584</v>
      </c>
      <c r="J74" s="85" t="s">
        <v>563</v>
      </c>
      <c r="K74" s="129">
        <v>24600</v>
      </c>
      <c r="L74" s="87"/>
      <c r="M74" s="129">
        <v>1200</v>
      </c>
      <c r="N74" s="320"/>
      <c r="R74" s="32">
        <f>SUM(R72:R73)</f>
        <v>155800</v>
      </c>
      <c r="S74" s="32">
        <f t="shared" ref="S74:T74" si="39">SUM(S72:S73)</f>
        <v>7600</v>
      </c>
      <c r="T74" s="32">
        <f t="shared" si="39"/>
        <v>163400</v>
      </c>
      <c r="V74" s="65">
        <f>SUM(R74,V72,Z72)</f>
        <v>442800</v>
      </c>
      <c r="W74" s="65">
        <f>SUM(S74,W72,AA72)</f>
        <v>21600</v>
      </c>
      <c r="X74" s="65">
        <f>SUM(T74,X72,AB72)</f>
        <v>464400</v>
      </c>
    </row>
    <row r="75" spans="2:36" s="32" customFormat="1" ht="16.5" customHeight="1">
      <c r="B75" s="46">
        <v>73</v>
      </c>
      <c r="C75" s="46">
        <v>5</v>
      </c>
      <c r="D75" s="143">
        <v>6</v>
      </c>
      <c r="E75" s="88">
        <v>4</v>
      </c>
      <c r="F75" s="143">
        <v>1</v>
      </c>
      <c r="G75" s="88" t="s">
        <v>585</v>
      </c>
      <c r="H75" s="143" t="s">
        <v>8</v>
      </c>
      <c r="I75" s="88" t="s">
        <v>584</v>
      </c>
      <c r="J75" s="51" t="s">
        <v>561</v>
      </c>
      <c r="K75" s="128">
        <v>32800</v>
      </c>
      <c r="L75" s="53"/>
      <c r="M75" s="128">
        <v>1600</v>
      </c>
      <c r="N75" s="320"/>
      <c r="X75" s="49"/>
    </row>
    <row r="76" spans="2:36" s="32" customFormat="1" ht="16.5" customHeight="1">
      <c r="B76" s="46">
        <v>74</v>
      </c>
      <c r="C76" s="41">
        <v>1</v>
      </c>
      <c r="D76" s="142">
        <v>1</v>
      </c>
      <c r="E76" s="89">
        <v>5</v>
      </c>
      <c r="F76" s="142">
        <v>17</v>
      </c>
      <c r="G76" s="89" t="s">
        <v>257</v>
      </c>
      <c r="H76" s="142" t="s">
        <v>8</v>
      </c>
      <c r="I76" s="89" t="s">
        <v>586</v>
      </c>
      <c r="J76" s="42" t="s">
        <v>588</v>
      </c>
      <c r="K76" s="136">
        <v>16400</v>
      </c>
      <c r="L76" s="82"/>
      <c r="M76" s="136">
        <v>800</v>
      </c>
      <c r="N76" s="319">
        <f>SUM(K76:L85)</f>
        <v>143500</v>
      </c>
      <c r="X76" s="49"/>
    </row>
    <row r="77" spans="2:36" s="32" customFormat="1" ht="16.5" customHeight="1">
      <c r="B77" s="46">
        <v>75</v>
      </c>
      <c r="C77" s="46">
        <v>2</v>
      </c>
      <c r="D77" s="143">
        <v>1</v>
      </c>
      <c r="E77" s="88">
        <v>6</v>
      </c>
      <c r="F77" s="143">
        <v>7</v>
      </c>
      <c r="G77" s="88" t="s">
        <v>468</v>
      </c>
      <c r="H77" s="143" t="s">
        <v>8</v>
      </c>
      <c r="I77" s="88" t="s">
        <v>586</v>
      </c>
      <c r="J77" s="85" t="s">
        <v>590</v>
      </c>
      <c r="K77" s="129">
        <v>12300</v>
      </c>
      <c r="L77" s="87"/>
      <c r="M77" s="129">
        <v>600</v>
      </c>
      <c r="N77" s="320"/>
      <c r="R77" s="32">
        <v>16400</v>
      </c>
      <c r="S77" s="32">
        <v>800</v>
      </c>
      <c r="T77" s="32">
        <v>17200</v>
      </c>
      <c r="V77" s="32">
        <v>12300</v>
      </c>
      <c r="W77" s="32">
        <v>600</v>
      </c>
      <c r="X77" s="32">
        <v>12900</v>
      </c>
      <c r="Z77" s="32">
        <v>16400</v>
      </c>
      <c r="AA77" s="32">
        <v>800</v>
      </c>
      <c r="AB77" s="32">
        <v>17200</v>
      </c>
    </row>
    <row r="78" spans="2:36" s="32" customFormat="1" ht="16.5" customHeight="1">
      <c r="B78" s="46">
        <v>76</v>
      </c>
      <c r="C78" s="46">
        <v>3</v>
      </c>
      <c r="D78" s="143">
        <v>1</v>
      </c>
      <c r="E78" s="88">
        <v>9</v>
      </c>
      <c r="F78" s="143">
        <v>10</v>
      </c>
      <c r="G78" s="88" t="s">
        <v>576</v>
      </c>
      <c r="H78" s="143" t="s">
        <v>8</v>
      </c>
      <c r="I78" s="88" t="s">
        <v>586</v>
      </c>
      <c r="J78" s="51" t="s">
        <v>589</v>
      </c>
      <c r="K78" s="128">
        <v>16400</v>
      </c>
      <c r="L78" s="53"/>
      <c r="M78" s="128">
        <v>800</v>
      </c>
      <c r="N78" s="320"/>
      <c r="P78" s="125">
        <f>SUM(K76:L100)</f>
        <v>373100</v>
      </c>
      <c r="R78" s="32">
        <f>R77*10</f>
        <v>164000</v>
      </c>
      <c r="S78" s="32">
        <f t="shared" ref="S78:T78" si="40">S77*10</f>
        <v>8000</v>
      </c>
      <c r="T78" s="32">
        <f t="shared" si="40"/>
        <v>172000</v>
      </c>
      <c r="V78" s="32">
        <f>V77*10</f>
        <v>123000</v>
      </c>
      <c r="W78" s="32">
        <f t="shared" ref="W78:X78" si="41">W77*10</f>
        <v>6000</v>
      </c>
      <c r="X78" s="32">
        <f t="shared" si="41"/>
        <v>129000</v>
      </c>
      <c r="Z78" s="32">
        <f>Z77*10</f>
        <v>164000</v>
      </c>
      <c r="AA78" s="32">
        <f t="shared" ref="AA78:AB78" si="42">AA77*10</f>
        <v>8000</v>
      </c>
      <c r="AB78" s="32">
        <f t="shared" si="42"/>
        <v>172000</v>
      </c>
    </row>
    <row r="79" spans="2:36" s="32" customFormat="1" ht="16.5" customHeight="1">
      <c r="B79" s="46">
        <v>77</v>
      </c>
      <c r="C79" s="46">
        <v>4</v>
      </c>
      <c r="D79" s="143">
        <v>1</v>
      </c>
      <c r="E79" s="88">
        <v>12</v>
      </c>
      <c r="F79" s="143">
        <v>16</v>
      </c>
      <c r="G79" s="88" t="s">
        <v>470</v>
      </c>
      <c r="H79" s="143" t="s">
        <v>8</v>
      </c>
      <c r="I79" s="88" t="s">
        <v>586</v>
      </c>
      <c r="J79" s="51" t="s">
        <v>589</v>
      </c>
      <c r="K79" s="128">
        <v>16400</v>
      </c>
      <c r="L79" s="53"/>
      <c r="M79" s="128">
        <v>800</v>
      </c>
      <c r="N79" s="320"/>
      <c r="P79" s="125">
        <f>SUM(M76:M100)</f>
        <v>18200</v>
      </c>
      <c r="R79" s="32">
        <v>-20500</v>
      </c>
      <c r="S79" s="32">
        <v>-1000</v>
      </c>
      <c r="T79" s="32">
        <v>-21500</v>
      </c>
      <c r="X79" s="49"/>
    </row>
    <row r="80" spans="2:36" s="32" customFormat="1" ht="16.5" customHeight="1">
      <c r="B80" s="46">
        <v>78</v>
      </c>
      <c r="C80" s="46">
        <v>5</v>
      </c>
      <c r="D80" s="143">
        <v>2</v>
      </c>
      <c r="E80" s="88">
        <v>3</v>
      </c>
      <c r="F80" s="143">
        <v>9</v>
      </c>
      <c r="G80" s="88" t="s">
        <v>106</v>
      </c>
      <c r="H80" s="143" t="s">
        <v>8</v>
      </c>
      <c r="I80" s="88" t="s">
        <v>586</v>
      </c>
      <c r="J80" s="51" t="s">
        <v>589</v>
      </c>
      <c r="K80" s="128">
        <v>16400</v>
      </c>
      <c r="L80" s="53"/>
      <c r="M80" s="128">
        <v>800</v>
      </c>
      <c r="N80" s="320"/>
      <c r="P80" s="125">
        <f>SUM(P78:P79)</f>
        <v>391300</v>
      </c>
      <c r="R80" s="32">
        <f>SUM(R78:R79)</f>
        <v>143500</v>
      </c>
      <c r="S80" s="32">
        <f t="shared" ref="S80:T80" si="43">SUM(S78:S79)</f>
        <v>7000</v>
      </c>
      <c r="T80" s="32">
        <f t="shared" si="43"/>
        <v>150500</v>
      </c>
      <c r="X80" s="49"/>
    </row>
    <row r="81" spans="2:43" s="32" customFormat="1" ht="16.5" customHeight="1">
      <c r="B81" s="46">
        <v>79</v>
      </c>
      <c r="C81" s="46">
        <v>6</v>
      </c>
      <c r="D81" s="143">
        <v>2</v>
      </c>
      <c r="E81" s="88">
        <v>8</v>
      </c>
      <c r="F81" s="143">
        <v>12</v>
      </c>
      <c r="G81" s="88" t="s">
        <v>97</v>
      </c>
      <c r="H81" s="143" t="s">
        <v>8</v>
      </c>
      <c r="I81" s="88" t="s">
        <v>586</v>
      </c>
      <c r="J81" s="85" t="s">
        <v>590</v>
      </c>
      <c r="K81" s="129">
        <v>12300</v>
      </c>
      <c r="L81" s="87"/>
      <c r="M81" s="129">
        <v>600</v>
      </c>
      <c r="N81" s="320"/>
      <c r="P81" s="125"/>
      <c r="X81" s="49"/>
    </row>
    <row r="82" spans="2:43" s="32" customFormat="1" ht="16.5" customHeight="1">
      <c r="B82" s="46">
        <v>80</v>
      </c>
      <c r="C82" s="46">
        <v>7</v>
      </c>
      <c r="D82" s="143">
        <v>2</v>
      </c>
      <c r="E82" s="88">
        <v>8</v>
      </c>
      <c r="F82" s="143">
        <v>15</v>
      </c>
      <c r="G82" s="88" t="s">
        <v>19</v>
      </c>
      <c r="H82" s="143" t="s">
        <v>8</v>
      </c>
      <c r="I82" s="88" t="s">
        <v>586</v>
      </c>
      <c r="J82" s="85" t="s">
        <v>591</v>
      </c>
      <c r="K82" s="129">
        <v>8200</v>
      </c>
      <c r="L82" s="87"/>
      <c r="M82" s="129">
        <v>400</v>
      </c>
      <c r="N82" s="320"/>
      <c r="R82" s="65">
        <f>SUM(R80,V78,Z78)</f>
        <v>430500</v>
      </c>
      <c r="S82" s="65">
        <f t="shared" ref="S82:T82" si="44">SUM(S80,W78,AA78)</f>
        <v>21000</v>
      </c>
      <c r="T82" s="65">
        <f t="shared" si="44"/>
        <v>451500</v>
      </c>
      <c r="X82" s="49"/>
    </row>
    <row r="83" spans="2:43" s="32" customFormat="1" ht="16.5" customHeight="1">
      <c r="B83" s="46">
        <v>81</v>
      </c>
      <c r="C83" s="46">
        <v>8</v>
      </c>
      <c r="D83" s="143">
        <v>2</v>
      </c>
      <c r="E83" s="88">
        <v>11</v>
      </c>
      <c r="F83" s="143">
        <v>24</v>
      </c>
      <c r="G83" s="88" t="s">
        <v>587</v>
      </c>
      <c r="H83" s="143" t="s">
        <v>8</v>
      </c>
      <c r="I83" s="88" t="s">
        <v>586</v>
      </c>
      <c r="J83" s="51" t="s">
        <v>589</v>
      </c>
      <c r="K83" s="128">
        <v>16400</v>
      </c>
      <c r="L83" s="53"/>
      <c r="M83" s="128">
        <v>800</v>
      </c>
      <c r="N83" s="320"/>
      <c r="X83" s="49"/>
    </row>
    <row r="84" spans="2:43" s="32" customFormat="1" ht="16.5" customHeight="1">
      <c r="B84" s="46">
        <v>82</v>
      </c>
      <c r="C84" s="46">
        <v>9</v>
      </c>
      <c r="D84" s="143">
        <v>3</v>
      </c>
      <c r="E84" s="88">
        <v>6</v>
      </c>
      <c r="F84" s="143">
        <v>15</v>
      </c>
      <c r="G84" s="88" t="s">
        <v>401</v>
      </c>
      <c r="H84" s="143" t="s">
        <v>8</v>
      </c>
      <c r="I84" s="88" t="s">
        <v>586</v>
      </c>
      <c r="J84" s="51" t="s">
        <v>589</v>
      </c>
      <c r="K84" s="128">
        <v>16400</v>
      </c>
      <c r="L84" s="53"/>
      <c r="M84" s="128">
        <v>800</v>
      </c>
      <c r="N84" s="320"/>
      <c r="X84" s="49"/>
    </row>
    <row r="85" spans="2:43" s="32" customFormat="1" ht="16.5" customHeight="1">
      <c r="B85" s="46">
        <v>83</v>
      </c>
      <c r="C85" s="46">
        <v>10</v>
      </c>
      <c r="D85" s="143">
        <v>4</v>
      </c>
      <c r="E85" s="88">
        <v>4</v>
      </c>
      <c r="F85" s="143">
        <v>6</v>
      </c>
      <c r="G85" s="88" t="s">
        <v>98</v>
      </c>
      <c r="H85" s="143" t="s">
        <v>8</v>
      </c>
      <c r="I85" s="88" t="s">
        <v>586</v>
      </c>
      <c r="J85" s="85" t="s">
        <v>590</v>
      </c>
      <c r="K85" s="129">
        <v>12300</v>
      </c>
      <c r="L85" s="87"/>
      <c r="M85" s="129">
        <v>600</v>
      </c>
      <c r="N85" s="320"/>
      <c r="X85" s="49"/>
    </row>
    <row r="86" spans="2:43" s="32" customFormat="1" ht="16.5" customHeight="1">
      <c r="B86" s="46">
        <v>84</v>
      </c>
      <c r="C86" s="41">
        <v>1</v>
      </c>
      <c r="D86" s="142">
        <v>1</v>
      </c>
      <c r="E86" s="89">
        <v>3</v>
      </c>
      <c r="F86" s="142">
        <v>12</v>
      </c>
      <c r="G86" s="89" t="s">
        <v>267</v>
      </c>
      <c r="H86" s="142" t="s">
        <v>8</v>
      </c>
      <c r="I86" s="89" t="s">
        <v>593</v>
      </c>
      <c r="J86" s="42" t="s">
        <v>589</v>
      </c>
      <c r="K86" s="136">
        <v>16400</v>
      </c>
      <c r="L86" s="82"/>
      <c r="M86" s="136">
        <v>800</v>
      </c>
      <c r="N86" s="319">
        <f>SUM(K86:L95)</f>
        <v>147600</v>
      </c>
      <c r="R86" s="32">
        <v>16400</v>
      </c>
      <c r="S86" s="32">
        <v>800</v>
      </c>
      <c r="T86" s="32">
        <v>17200</v>
      </c>
      <c r="V86" s="32">
        <v>12300</v>
      </c>
      <c r="W86" s="32">
        <v>600</v>
      </c>
      <c r="X86" s="32">
        <v>12900</v>
      </c>
      <c r="Z86" s="32">
        <v>16400</v>
      </c>
      <c r="AA86" s="32">
        <v>800</v>
      </c>
      <c r="AB86" s="32">
        <v>17200</v>
      </c>
    </row>
    <row r="87" spans="2:43" s="32" customFormat="1" ht="16.5" customHeight="1">
      <c r="B87" s="46">
        <v>85</v>
      </c>
      <c r="C87" s="46">
        <v>2</v>
      </c>
      <c r="D87" s="143">
        <v>1</v>
      </c>
      <c r="E87" s="88">
        <v>12</v>
      </c>
      <c r="F87" s="143">
        <v>17</v>
      </c>
      <c r="G87" s="88" t="s">
        <v>570</v>
      </c>
      <c r="H87" s="143" t="s">
        <v>8</v>
      </c>
      <c r="I87" s="88" t="s">
        <v>593</v>
      </c>
      <c r="J87" s="51" t="s">
        <v>589</v>
      </c>
      <c r="K87" s="128">
        <v>16400</v>
      </c>
      <c r="L87" s="53"/>
      <c r="M87" s="128">
        <v>800</v>
      </c>
      <c r="N87" s="320"/>
      <c r="R87" s="32">
        <f>R86*10</f>
        <v>164000</v>
      </c>
      <c r="S87" s="32">
        <f t="shared" ref="S87:T87" si="45">S86*10</f>
        <v>8000</v>
      </c>
      <c r="T87" s="32">
        <f t="shared" si="45"/>
        <v>172000</v>
      </c>
      <c r="V87" s="32">
        <f>V86*10</f>
        <v>123000</v>
      </c>
      <c r="W87" s="32">
        <f t="shared" ref="W87:X87" si="46">W86*10</f>
        <v>6000</v>
      </c>
      <c r="X87" s="32">
        <f t="shared" si="46"/>
        <v>129000</v>
      </c>
      <c r="Z87" s="32">
        <f>Z86*10</f>
        <v>164000</v>
      </c>
      <c r="AA87" s="32">
        <f t="shared" ref="AA87:AB87" si="47">AA86*10</f>
        <v>8000</v>
      </c>
      <c r="AB87" s="32">
        <f t="shared" si="47"/>
        <v>172000</v>
      </c>
    </row>
    <row r="88" spans="2:43" s="32" customFormat="1" ht="16.5" customHeight="1">
      <c r="B88" s="46">
        <v>86</v>
      </c>
      <c r="C88" s="46">
        <v>3</v>
      </c>
      <c r="D88" s="143">
        <v>2</v>
      </c>
      <c r="E88" s="88">
        <v>5</v>
      </c>
      <c r="F88" s="143">
        <v>21</v>
      </c>
      <c r="G88" s="88" t="s">
        <v>22</v>
      </c>
      <c r="H88" s="143" t="s">
        <v>8</v>
      </c>
      <c r="I88" s="88" t="s">
        <v>593</v>
      </c>
      <c r="J88" s="51" t="s">
        <v>589</v>
      </c>
      <c r="K88" s="128">
        <v>16400</v>
      </c>
      <c r="L88" s="53"/>
      <c r="M88" s="128">
        <v>800</v>
      </c>
      <c r="N88" s="320"/>
      <c r="R88" s="32">
        <v>-16400</v>
      </c>
      <c r="S88" s="32">
        <v>-800</v>
      </c>
      <c r="T88" s="32">
        <v>-17200</v>
      </c>
      <c r="X88" s="49"/>
    </row>
    <row r="89" spans="2:43" s="32" customFormat="1" ht="16.5" customHeight="1">
      <c r="B89" s="46">
        <v>87</v>
      </c>
      <c r="C89" s="46">
        <v>4</v>
      </c>
      <c r="D89" s="143">
        <v>2</v>
      </c>
      <c r="E89" s="88">
        <v>8</v>
      </c>
      <c r="F89" s="143">
        <v>21</v>
      </c>
      <c r="G89" s="88" t="s">
        <v>592</v>
      </c>
      <c r="H89" s="143" t="s">
        <v>8</v>
      </c>
      <c r="I89" s="88" t="s">
        <v>593</v>
      </c>
      <c r="J89" s="85" t="s">
        <v>591</v>
      </c>
      <c r="K89" s="129">
        <v>8200</v>
      </c>
      <c r="L89" s="87"/>
      <c r="M89" s="129">
        <v>400</v>
      </c>
      <c r="N89" s="320"/>
      <c r="R89" s="32">
        <f>SUM(R87:R88)</f>
        <v>147600</v>
      </c>
      <c r="S89" s="32">
        <f t="shared" ref="S89:T89" si="48">SUM(S87:S88)</f>
        <v>7200</v>
      </c>
      <c r="T89" s="32">
        <f t="shared" si="48"/>
        <v>154800</v>
      </c>
      <c r="X89" s="49"/>
    </row>
    <row r="90" spans="2:43" s="32" customFormat="1" ht="16.5" customHeight="1">
      <c r="B90" s="46">
        <v>88</v>
      </c>
      <c r="C90" s="46">
        <v>5</v>
      </c>
      <c r="D90" s="143">
        <v>2</v>
      </c>
      <c r="E90" s="88">
        <v>11</v>
      </c>
      <c r="F90" s="143">
        <v>19</v>
      </c>
      <c r="G90" s="88" t="s">
        <v>508</v>
      </c>
      <c r="H90" s="143" t="s">
        <v>8</v>
      </c>
      <c r="I90" s="88" t="s">
        <v>593</v>
      </c>
      <c r="J90" s="51" t="s">
        <v>589</v>
      </c>
      <c r="K90" s="128">
        <v>16400</v>
      </c>
      <c r="L90" s="53"/>
      <c r="M90" s="128">
        <v>800</v>
      </c>
      <c r="N90" s="320"/>
      <c r="X90" s="49"/>
    </row>
    <row r="91" spans="2:43" s="32" customFormat="1" ht="16.5" customHeight="1">
      <c r="B91" s="46">
        <v>89</v>
      </c>
      <c r="C91" s="46">
        <v>6</v>
      </c>
      <c r="D91" s="143">
        <v>5</v>
      </c>
      <c r="E91" s="88">
        <v>4</v>
      </c>
      <c r="F91" s="143">
        <v>2</v>
      </c>
      <c r="G91" s="88" t="s">
        <v>594</v>
      </c>
      <c r="H91" s="143" t="s">
        <v>8</v>
      </c>
      <c r="I91" s="88" t="s">
        <v>593</v>
      </c>
      <c r="J91" s="85" t="s">
        <v>590</v>
      </c>
      <c r="K91" s="129">
        <v>12300</v>
      </c>
      <c r="L91" s="87"/>
      <c r="M91" s="129">
        <v>600</v>
      </c>
      <c r="N91" s="320"/>
      <c r="R91" s="65">
        <f>SUM(R89,V87,Z87)</f>
        <v>434600</v>
      </c>
      <c r="S91" s="65">
        <f t="shared" ref="S91:T91" si="49">SUM(S89,W87,AA87)</f>
        <v>21200</v>
      </c>
      <c r="T91" s="65">
        <f t="shared" si="49"/>
        <v>455800</v>
      </c>
      <c r="X91" s="49"/>
    </row>
    <row r="92" spans="2:43" s="32" customFormat="1" ht="16.5" customHeight="1">
      <c r="B92" s="46">
        <v>90</v>
      </c>
      <c r="C92" s="46">
        <v>7</v>
      </c>
      <c r="D92" s="143">
        <v>5</v>
      </c>
      <c r="E92" s="88">
        <v>4</v>
      </c>
      <c r="F92" s="143">
        <v>5</v>
      </c>
      <c r="G92" s="88" t="s">
        <v>314</v>
      </c>
      <c r="H92" s="143" t="s">
        <v>8</v>
      </c>
      <c r="I92" s="88" t="s">
        <v>593</v>
      </c>
      <c r="J92" s="51" t="s">
        <v>589</v>
      </c>
      <c r="K92" s="128">
        <v>16400</v>
      </c>
      <c r="L92" s="53"/>
      <c r="M92" s="128">
        <v>800</v>
      </c>
      <c r="N92" s="320"/>
      <c r="X92" s="49"/>
    </row>
    <row r="93" spans="2:43" s="32" customFormat="1" ht="16.5" customHeight="1">
      <c r="B93" s="46">
        <v>91</v>
      </c>
      <c r="C93" s="46">
        <v>8</v>
      </c>
      <c r="D93" s="145">
        <v>6</v>
      </c>
      <c r="E93" s="95">
        <v>1</v>
      </c>
      <c r="F93" s="145">
        <v>10</v>
      </c>
      <c r="G93" s="95" t="s">
        <v>595</v>
      </c>
      <c r="H93" s="145" t="s">
        <v>11</v>
      </c>
      <c r="I93" s="95" t="s">
        <v>593</v>
      </c>
      <c r="J93" s="77" t="s">
        <v>589</v>
      </c>
      <c r="K93" s="103">
        <v>0</v>
      </c>
      <c r="L93" s="366">
        <v>16400</v>
      </c>
      <c r="M93" s="367">
        <v>800</v>
      </c>
      <c r="N93" s="320"/>
      <c r="X93" s="49"/>
    </row>
    <row r="94" spans="2:43" s="32" customFormat="1" ht="16.5" customHeight="1">
      <c r="B94" s="46">
        <v>92</v>
      </c>
      <c r="C94" s="46">
        <v>9</v>
      </c>
      <c r="D94" s="143">
        <v>6</v>
      </c>
      <c r="E94" s="88">
        <v>3</v>
      </c>
      <c r="F94" s="143">
        <v>26</v>
      </c>
      <c r="G94" s="88" t="s">
        <v>596</v>
      </c>
      <c r="H94" s="143" t="s">
        <v>8</v>
      </c>
      <c r="I94" s="88" t="s">
        <v>593</v>
      </c>
      <c r="J94" s="51" t="s">
        <v>589</v>
      </c>
      <c r="K94" s="128">
        <v>16400</v>
      </c>
      <c r="L94" s="53"/>
      <c r="M94" s="128">
        <v>800</v>
      </c>
      <c r="N94" s="320"/>
      <c r="X94" s="49"/>
    </row>
    <row r="95" spans="2:43" s="32" customFormat="1" ht="16.5" customHeight="1">
      <c r="B95" s="46">
        <v>93</v>
      </c>
      <c r="C95" s="61">
        <v>10</v>
      </c>
      <c r="D95" s="144">
        <v>6</v>
      </c>
      <c r="E95" s="90">
        <v>6</v>
      </c>
      <c r="F95" s="144">
        <v>1</v>
      </c>
      <c r="G95" s="90" t="s">
        <v>597</v>
      </c>
      <c r="H95" s="144" t="s">
        <v>8</v>
      </c>
      <c r="I95" s="90" t="s">
        <v>593</v>
      </c>
      <c r="J95" s="147" t="s">
        <v>590</v>
      </c>
      <c r="K95" s="138">
        <v>12300</v>
      </c>
      <c r="L95" s="122"/>
      <c r="M95" s="138">
        <v>600</v>
      </c>
      <c r="N95" s="320"/>
      <c r="X95" s="49"/>
      <c r="AI95" s="50">
        <f t="shared" ref="AI95:AQ95" si="50">AI94*30</f>
        <v>0</v>
      </c>
      <c r="AJ95" s="50">
        <f t="shared" si="50"/>
        <v>0</v>
      </c>
      <c r="AK95" s="50">
        <f t="shared" si="50"/>
        <v>0</v>
      </c>
      <c r="AL95" s="50">
        <f t="shared" si="50"/>
        <v>0</v>
      </c>
      <c r="AM95" s="50">
        <f t="shared" si="50"/>
        <v>0</v>
      </c>
      <c r="AN95" s="50">
        <f t="shared" si="50"/>
        <v>0</v>
      </c>
      <c r="AO95" s="50">
        <f t="shared" si="50"/>
        <v>0</v>
      </c>
      <c r="AP95" s="50">
        <f t="shared" si="50"/>
        <v>0</v>
      </c>
      <c r="AQ95" s="50">
        <f t="shared" si="50"/>
        <v>0</v>
      </c>
    </row>
    <row r="96" spans="2:43" s="32" customFormat="1" ht="16.5" customHeight="1">
      <c r="B96" s="46">
        <v>94</v>
      </c>
      <c r="C96" s="46">
        <v>1</v>
      </c>
      <c r="D96" s="143">
        <v>1</v>
      </c>
      <c r="E96" s="88">
        <v>11</v>
      </c>
      <c r="F96" s="143">
        <v>7</v>
      </c>
      <c r="G96" s="88" t="s">
        <v>294</v>
      </c>
      <c r="H96" s="143" t="s">
        <v>8</v>
      </c>
      <c r="I96" s="88" t="s">
        <v>598</v>
      </c>
      <c r="J96" s="51" t="s">
        <v>589</v>
      </c>
      <c r="K96" s="128">
        <v>16400</v>
      </c>
      <c r="L96" s="53"/>
      <c r="M96" s="128">
        <v>800</v>
      </c>
      <c r="N96" s="319">
        <f>SUM(K96:L100)</f>
        <v>82000</v>
      </c>
      <c r="R96" s="32">
        <v>16400</v>
      </c>
      <c r="S96" s="32">
        <v>800</v>
      </c>
      <c r="T96" s="32">
        <v>17200</v>
      </c>
      <c r="V96" s="32">
        <v>12300</v>
      </c>
      <c r="W96" s="32">
        <v>600</v>
      </c>
      <c r="X96" s="32">
        <v>12900</v>
      </c>
      <c r="Z96" s="32">
        <v>16400</v>
      </c>
      <c r="AA96" s="32">
        <v>800</v>
      </c>
      <c r="AB96" s="32">
        <v>17200</v>
      </c>
    </row>
    <row r="97" spans="2:28" s="32" customFormat="1" ht="16.5" customHeight="1">
      <c r="B97" s="46">
        <v>95</v>
      </c>
      <c r="C97" s="46">
        <v>2</v>
      </c>
      <c r="D97" s="143">
        <v>2</v>
      </c>
      <c r="E97" s="88">
        <v>3</v>
      </c>
      <c r="F97" s="143">
        <v>24</v>
      </c>
      <c r="G97" s="88" t="s">
        <v>509</v>
      </c>
      <c r="H97" s="143" t="s">
        <v>8</v>
      </c>
      <c r="I97" s="88" t="s">
        <v>598</v>
      </c>
      <c r="J97" s="51" t="s">
        <v>589</v>
      </c>
      <c r="K97" s="128">
        <v>16400</v>
      </c>
      <c r="L97" s="53"/>
      <c r="M97" s="128">
        <v>800</v>
      </c>
      <c r="N97" s="320"/>
      <c r="R97" s="32">
        <f>R96*5</f>
        <v>82000</v>
      </c>
      <c r="S97" s="32">
        <f t="shared" ref="S97:T97" si="51">S96*5</f>
        <v>4000</v>
      </c>
      <c r="T97" s="32">
        <f t="shared" si="51"/>
        <v>86000</v>
      </c>
      <c r="V97" s="32">
        <f>V96*4</f>
        <v>49200</v>
      </c>
      <c r="W97" s="32">
        <f t="shared" ref="W97:X97" si="52">W96*4</f>
        <v>2400</v>
      </c>
      <c r="X97" s="32">
        <f t="shared" si="52"/>
        <v>51600</v>
      </c>
      <c r="Z97" s="32">
        <f>Z96*4</f>
        <v>65600</v>
      </c>
      <c r="AA97" s="32">
        <f t="shared" ref="AA97:AB97" si="53">AA96*4</f>
        <v>3200</v>
      </c>
      <c r="AB97" s="32">
        <f t="shared" si="53"/>
        <v>68800</v>
      </c>
    </row>
    <row r="98" spans="2:28" s="32" customFormat="1" ht="16.5" customHeight="1">
      <c r="B98" s="46">
        <v>96</v>
      </c>
      <c r="C98" s="46">
        <v>3</v>
      </c>
      <c r="D98" s="143">
        <v>3</v>
      </c>
      <c r="E98" s="88">
        <v>1</v>
      </c>
      <c r="F98" s="143">
        <v>24</v>
      </c>
      <c r="G98" s="88" t="s">
        <v>54</v>
      </c>
      <c r="H98" s="143" t="s">
        <v>8</v>
      </c>
      <c r="I98" s="88" t="s">
        <v>598</v>
      </c>
      <c r="J98" s="51" t="s">
        <v>589</v>
      </c>
      <c r="K98" s="128">
        <v>16400</v>
      </c>
      <c r="L98" s="53"/>
      <c r="M98" s="128">
        <v>800</v>
      </c>
      <c r="N98" s="320"/>
      <c r="X98" s="49"/>
    </row>
    <row r="99" spans="2:28" s="32" customFormat="1" ht="16.5" customHeight="1">
      <c r="B99" s="46">
        <v>97</v>
      </c>
      <c r="C99" s="46">
        <v>4</v>
      </c>
      <c r="D99" s="143">
        <v>3</v>
      </c>
      <c r="E99" s="88">
        <v>9</v>
      </c>
      <c r="F99" s="143">
        <v>5</v>
      </c>
      <c r="G99" s="88" t="s">
        <v>61</v>
      </c>
      <c r="H99" s="143" t="s">
        <v>8</v>
      </c>
      <c r="I99" s="88" t="s">
        <v>598</v>
      </c>
      <c r="J99" s="51" t="s">
        <v>589</v>
      </c>
      <c r="K99" s="128">
        <v>16400</v>
      </c>
      <c r="L99" s="53"/>
      <c r="M99" s="128">
        <v>800</v>
      </c>
      <c r="N99" s="320"/>
      <c r="R99" s="65">
        <f>SUM(R97,V97,Z97)</f>
        <v>196800</v>
      </c>
      <c r="S99" s="65">
        <f t="shared" ref="S99:T99" si="54">SUM(S97,W97,AA97)</f>
        <v>9600</v>
      </c>
      <c r="T99" s="65">
        <f t="shared" si="54"/>
        <v>206400</v>
      </c>
      <c r="X99" s="49"/>
    </row>
    <row r="100" spans="2:28" s="32" customFormat="1" ht="16.5" customHeight="1">
      <c r="B100" s="46">
        <v>98</v>
      </c>
      <c r="C100" s="46">
        <v>5</v>
      </c>
      <c r="D100" s="144">
        <v>5</v>
      </c>
      <c r="E100" s="88">
        <v>3</v>
      </c>
      <c r="F100" s="144">
        <v>26</v>
      </c>
      <c r="G100" s="88" t="s">
        <v>582</v>
      </c>
      <c r="H100" s="144" t="s">
        <v>8</v>
      </c>
      <c r="I100" s="88" t="s">
        <v>598</v>
      </c>
      <c r="J100" s="94" t="s">
        <v>589</v>
      </c>
      <c r="K100" s="128">
        <v>16400</v>
      </c>
      <c r="L100" s="84"/>
      <c r="M100" s="128">
        <v>800</v>
      </c>
      <c r="N100" s="321"/>
      <c r="X100" s="49"/>
    </row>
    <row r="101" spans="2:28" ht="27" customHeight="1">
      <c r="B101" s="140"/>
      <c r="C101" s="329" t="s">
        <v>6</v>
      </c>
      <c r="D101" s="336"/>
      <c r="E101" s="336"/>
      <c r="F101" s="336"/>
      <c r="G101" s="336"/>
      <c r="H101" s="336"/>
      <c r="I101" s="336"/>
      <c r="J101" s="337"/>
      <c r="K101" s="139">
        <f>SUM(K3:K100)</f>
        <v>2521500</v>
      </c>
      <c r="L101" s="139">
        <f t="shared" ref="L101:M101" si="55">SUM(L3:L100)</f>
        <v>41000</v>
      </c>
      <c r="M101" s="139">
        <f t="shared" si="55"/>
        <v>125000</v>
      </c>
      <c r="N101" s="340">
        <f>SUM(N3:N100)</f>
        <v>2562500</v>
      </c>
      <c r="O101" s="32"/>
      <c r="P101" s="32"/>
      <c r="Q101" s="32"/>
    </row>
    <row r="102" spans="2:28" ht="33.75" customHeight="1">
      <c r="B102" s="141"/>
      <c r="C102" s="329" t="s">
        <v>5</v>
      </c>
      <c r="D102" s="336"/>
      <c r="E102" s="336"/>
      <c r="F102" s="336"/>
      <c r="G102" s="336"/>
      <c r="H102" s="336"/>
      <c r="I102" s="336"/>
      <c r="J102" s="337"/>
      <c r="K102" s="338">
        <f>SUM(K101:L101)</f>
        <v>2562500</v>
      </c>
      <c r="L102" s="339"/>
      <c r="M102" s="148"/>
      <c r="N102" s="341"/>
      <c r="O102" s="32"/>
      <c r="P102" s="32"/>
      <c r="Q102" s="32"/>
      <c r="R102" s="236">
        <f>SUM(R10,R21,R31,R40,R50,R60,R68,V74,R82,R91,R99)</f>
        <v>7638300</v>
      </c>
      <c r="S102" s="236">
        <f t="shared" ref="S102:T102" si="56">SUM(S10,S21,S31,S40,S50,S60,S68,W74,S82,S91,S99)</f>
        <v>372600</v>
      </c>
      <c r="T102" s="236">
        <f t="shared" si="56"/>
        <v>8010900</v>
      </c>
    </row>
    <row r="105" spans="2:28">
      <c r="L105" s="16">
        <f>SUM(K102:M102)</f>
        <v>2562500</v>
      </c>
    </row>
  </sheetData>
  <mergeCells count="15">
    <mergeCell ref="N3:N12"/>
    <mergeCell ref="N13:N22"/>
    <mergeCell ref="N23:N32"/>
    <mergeCell ref="N33:N41"/>
    <mergeCell ref="N42:N51"/>
    <mergeCell ref="N52:N61"/>
    <mergeCell ref="N62:N70"/>
    <mergeCell ref="N71:N75"/>
    <mergeCell ref="N76:N85"/>
    <mergeCell ref="N86:N95"/>
    <mergeCell ref="N96:N100"/>
    <mergeCell ref="C101:J101"/>
    <mergeCell ref="C102:J102"/>
    <mergeCell ref="K102:L102"/>
    <mergeCell ref="N101:N102"/>
  </mergeCells>
  <phoneticPr fontId="1" type="noConversion"/>
  <dataValidations disablePrompts="1" count="2">
    <dataValidation type="list" allowBlank="1" showInputMessage="1" showErrorMessage="1" sqref="H2">
      <formula1>#REF!</formula1>
    </dataValidation>
    <dataValidation type="list" allowBlank="1" showInputMessage="1" showErrorMessage="1" sqref="H3:H100">
      <formula1>"유상, 자유수"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44"/>
  <sheetViews>
    <sheetView topLeftCell="A72" zoomScale="40" zoomScaleNormal="40" workbookViewId="0">
      <selection activeCell="L147" sqref="L147"/>
    </sheetView>
  </sheetViews>
  <sheetFormatPr defaultRowHeight="16.5"/>
  <cols>
    <col min="1" max="1" width="9" style="36" customWidth="1"/>
    <col min="2" max="2" width="7.25" style="291" customWidth="1"/>
    <col min="3" max="3" width="6.375" style="299" customWidth="1"/>
    <col min="4" max="6" width="6.625" style="299" customWidth="1"/>
    <col min="7" max="7" width="12.375" style="32" customWidth="1"/>
    <col min="8" max="8" width="10.75" style="32" customWidth="1"/>
    <col min="9" max="9" width="28.375" style="37" customWidth="1"/>
    <col min="10" max="10" width="11.875" style="37" customWidth="1"/>
    <col min="11" max="13" width="15.5" style="37" customWidth="1"/>
    <col min="14" max="14" width="19.375" style="32" customWidth="1"/>
    <col min="15" max="15" width="4.875" style="36" customWidth="1"/>
    <col min="16" max="16" width="13.75" style="36" customWidth="1"/>
    <col min="17" max="17" width="9.25" style="36" customWidth="1"/>
    <col min="18" max="18" width="11.5" style="36" customWidth="1"/>
    <col min="19" max="19" width="3.875" style="36" customWidth="1"/>
    <col min="20" max="20" width="11.125" style="36" customWidth="1"/>
    <col min="21" max="21" width="9" style="36" customWidth="1"/>
    <col min="22" max="22" width="12.875" style="32" customWidth="1"/>
    <col min="23" max="23" width="5.125" style="32" customWidth="1"/>
    <col min="24" max="24" width="11.125" style="36" customWidth="1"/>
    <col min="25" max="25" width="10.875" style="36" customWidth="1"/>
    <col min="26" max="26" width="11.5" style="36" customWidth="1"/>
    <col min="27" max="27" width="1.875" style="36" customWidth="1"/>
    <col min="28" max="28" width="6.25" style="36" customWidth="1"/>
    <col min="29" max="29" width="11" style="36" customWidth="1"/>
    <col min="30" max="30" width="9" style="36"/>
    <col min="31" max="31" width="10.875" style="36" customWidth="1"/>
    <col min="32" max="16384" width="9" style="36"/>
  </cols>
  <sheetData>
    <row r="2" spans="2:31" ht="27.75" customHeight="1"/>
    <row r="3" spans="2:31" ht="40.5" customHeight="1">
      <c r="B3" s="263" t="s">
        <v>3</v>
      </c>
      <c r="C3" s="292" t="s">
        <v>111</v>
      </c>
      <c r="D3" s="204" t="s">
        <v>143</v>
      </c>
      <c r="E3" s="263" t="s">
        <v>141</v>
      </c>
      <c r="F3" s="300" t="s">
        <v>142</v>
      </c>
      <c r="G3" s="151" t="s">
        <v>112</v>
      </c>
      <c r="H3" s="108" t="s">
        <v>113</v>
      </c>
      <c r="I3" s="12" t="s">
        <v>114</v>
      </c>
      <c r="J3" s="8" t="s">
        <v>603</v>
      </c>
      <c r="K3" s="8" t="s">
        <v>601</v>
      </c>
      <c r="L3" s="8" t="s">
        <v>602</v>
      </c>
      <c r="M3" s="8" t="s">
        <v>116</v>
      </c>
      <c r="N3" s="8" t="s">
        <v>349</v>
      </c>
    </row>
    <row r="4" spans="2:31" s="32" customFormat="1" ht="16.5" customHeight="1">
      <c r="B4" s="205">
        <v>1</v>
      </c>
      <c r="C4" s="293">
        <v>1</v>
      </c>
      <c r="D4" s="273">
        <v>1</v>
      </c>
      <c r="E4" s="271">
        <v>1</v>
      </c>
      <c r="F4" s="301">
        <v>3</v>
      </c>
      <c r="G4" s="89" t="s">
        <v>335</v>
      </c>
      <c r="H4" s="142" t="s">
        <v>8</v>
      </c>
      <c r="I4" s="89" t="s">
        <v>337</v>
      </c>
      <c r="J4" s="109" t="s">
        <v>348</v>
      </c>
      <c r="K4" s="43">
        <v>23040</v>
      </c>
      <c r="L4" s="43"/>
      <c r="M4" s="82">
        <v>960</v>
      </c>
      <c r="N4" s="319">
        <f>SUM(K4:L23)</f>
        <v>437760</v>
      </c>
      <c r="P4" s="107">
        <f>SUM(K4:L23)</f>
        <v>437760</v>
      </c>
      <c r="S4" s="36"/>
      <c r="T4" s="36"/>
      <c r="U4" s="36"/>
      <c r="Y4" s="57"/>
      <c r="Z4" s="57"/>
      <c r="AA4" s="57"/>
      <c r="AB4" s="56"/>
      <c r="AC4" s="57"/>
      <c r="AD4" s="57"/>
      <c r="AE4" s="57"/>
    </row>
    <row r="5" spans="2:31" s="32" customFormat="1" ht="16.5" customHeight="1">
      <c r="B5" s="205">
        <v>2</v>
      </c>
      <c r="C5" s="205">
        <v>2</v>
      </c>
      <c r="D5" s="276">
        <v>1</v>
      </c>
      <c r="E5" s="274">
        <v>1</v>
      </c>
      <c r="F5" s="302">
        <v>4</v>
      </c>
      <c r="G5" s="35" t="s">
        <v>336</v>
      </c>
      <c r="H5" s="51" t="s">
        <v>8</v>
      </c>
      <c r="I5" s="35" t="s">
        <v>437</v>
      </c>
      <c r="J5" s="85" t="s">
        <v>350</v>
      </c>
      <c r="K5" s="86">
        <v>17280</v>
      </c>
      <c r="L5" s="86"/>
      <c r="M5" s="87">
        <v>720</v>
      </c>
      <c r="N5" s="320"/>
      <c r="P5" s="107">
        <f>SUM(M4:M23)</f>
        <v>18240</v>
      </c>
      <c r="S5" s="36"/>
      <c r="T5" s="36"/>
      <c r="U5" s="36"/>
    </row>
    <row r="6" spans="2:31" s="32" customFormat="1" ht="16.5" customHeight="1">
      <c r="B6" s="205">
        <v>3</v>
      </c>
      <c r="C6" s="205">
        <v>3</v>
      </c>
      <c r="D6" s="276">
        <v>1</v>
      </c>
      <c r="E6" s="274">
        <v>2</v>
      </c>
      <c r="F6" s="302">
        <v>18</v>
      </c>
      <c r="G6" s="35" t="s">
        <v>282</v>
      </c>
      <c r="H6" s="51" t="s">
        <v>8</v>
      </c>
      <c r="I6" s="35" t="s">
        <v>337</v>
      </c>
      <c r="J6" s="59" t="s">
        <v>348</v>
      </c>
      <c r="K6" s="52">
        <v>23040</v>
      </c>
      <c r="L6" s="52"/>
      <c r="M6" s="53">
        <v>960</v>
      </c>
      <c r="N6" s="320"/>
      <c r="P6" s="107">
        <f>SUM(P4:P5)</f>
        <v>456000</v>
      </c>
      <c r="S6" s="57"/>
      <c r="T6" s="57"/>
      <c r="U6" s="57"/>
      <c r="V6" s="56"/>
      <c r="W6" s="56"/>
      <c r="X6" s="57"/>
    </row>
    <row r="7" spans="2:31" s="32" customFormat="1" ht="16.5" customHeight="1">
      <c r="B7" s="205">
        <v>4</v>
      </c>
      <c r="C7" s="205">
        <v>4</v>
      </c>
      <c r="D7" s="276">
        <v>1</v>
      </c>
      <c r="E7" s="274">
        <v>2</v>
      </c>
      <c r="F7" s="302">
        <v>21</v>
      </c>
      <c r="G7" s="35" t="s">
        <v>338</v>
      </c>
      <c r="H7" s="51" t="s">
        <v>8</v>
      </c>
      <c r="I7" s="35" t="s">
        <v>337</v>
      </c>
      <c r="J7" s="59" t="s">
        <v>348</v>
      </c>
      <c r="K7" s="52">
        <v>23040</v>
      </c>
      <c r="L7" s="52"/>
      <c r="M7" s="53">
        <v>960</v>
      </c>
      <c r="N7" s="320"/>
      <c r="P7" s="36"/>
      <c r="S7" s="36"/>
      <c r="T7" s="36"/>
      <c r="U7" s="36"/>
      <c r="X7" s="32">
        <f>SUM(AG41)</f>
        <v>0</v>
      </c>
    </row>
    <row r="8" spans="2:31" s="32" customFormat="1" ht="16.5" customHeight="1">
      <c r="B8" s="205">
        <v>5</v>
      </c>
      <c r="C8" s="205">
        <v>5</v>
      </c>
      <c r="D8" s="276">
        <v>1</v>
      </c>
      <c r="E8" s="274">
        <v>3</v>
      </c>
      <c r="F8" s="302">
        <v>3</v>
      </c>
      <c r="G8" s="35" t="s">
        <v>339</v>
      </c>
      <c r="H8" s="51" t="s">
        <v>8</v>
      </c>
      <c r="I8" s="35" t="s">
        <v>337</v>
      </c>
      <c r="J8" s="59" t="s">
        <v>348</v>
      </c>
      <c r="K8" s="52">
        <v>23040</v>
      </c>
      <c r="L8" s="52"/>
      <c r="M8" s="53">
        <v>960</v>
      </c>
      <c r="N8" s="320"/>
      <c r="P8" s="36"/>
      <c r="S8" s="36"/>
      <c r="T8" s="36"/>
      <c r="U8" s="36"/>
    </row>
    <row r="9" spans="2:31" s="32" customFormat="1" ht="16.5" customHeight="1">
      <c r="B9" s="205">
        <v>6</v>
      </c>
      <c r="C9" s="205">
        <v>6</v>
      </c>
      <c r="D9" s="276">
        <v>1</v>
      </c>
      <c r="E9" s="274">
        <v>4</v>
      </c>
      <c r="F9" s="302">
        <v>16</v>
      </c>
      <c r="G9" s="35" t="s">
        <v>131</v>
      </c>
      <c r="H9" s="51" t="s">
        <v>8</v>
      </c>
      <c r="I9" s="35" t="s">
        <v>337</v>
      </c>
      <c r="J9" s="59" t="s">
        <v>348</v>
      </c>
      <c r="K9" s="52">
        <v>23040</v>
      </c>
      <c r="L9" s="52"/>
      <c r="M9" s="53">
        <v>960</v>
      </c>
      <c r="N9" s="320"/>
      <c r="P9" s="32">
        <v>23040</v>
      </c>
      <c r="Q9" s="32">
        <v>960</v>
      </c>
      <c r="R9" s="32">
        <v>24000</v>
      </c>
      <c r="S9" s="57"/>
      <c r="U9" s="57"/>
      <c r="V9" s="56"/>
      <c r="W9" s="56"/>
      <c r="X9" s="57"/>
    </row>
    <row r="10" spans="2:31" s="32" customFormat="1" ht="16.5" customHeight="1">
      <c r="B10" s="205">
        <v>7</v>
      </c>
      <c r="C10" s="205">
        <v>7</v>
      </c>
      <c r="D10" s="276">
        <v>1</v>
      </c>
      <c r="E10" s="274">
        <v>7</v>
      </c>
      <c r="F10" s="302">
        <v>19</v>
      </c>
      <c r="G10" s="35" t="s">
        <v>340</v>
      </c>
      <c r="H10" s="51" t="s">
        <v>8</v>
      </c>
      <c r="I10" s="35" t="s">
        <v>337</v>
      </c>
      <c r="J10" s="59" t="s">
        <v>348</v>
      </c>
      <c r="K10" s="52">
        <v>23040</v>
      </c>
      <c r="L10" s="52"/>
      <c r="M10" s="53">
        <v>960</v>
      </c>
      <c r="N10" s="320"/>
      <c r="P10" s="32">
        <f>P9*20</f>
        <v>460800</v>
      </c>
      <c r="Q10" s="32">
        <f t="shared" ref="Q10:R10" si="0">Q9*20</f>
        <v>19200</v>
      </c>
      <c r="R10" s="32">
        <f t="shared" si="0"/>
        <v>480000</v>
      </c>
      <c r="S10" s="36"/>
      <c r="T10" s="57">
        <f>SUM(P4,P25,P45,P54,P74,P83,P95,P104,P124)</f>
        <v>2949120</v>
      </c>
      <c r="U10" s="36"/>
      <c r="AC10" s="37"/>
    </row>
    <row r="11" spans="2:31" s="32" customFormat="1" ht="16.5" customHeight="1">
      <c r="B11" s="205">
        <v>8</v>
      </c>
      <c r="C11" s="205">
        <v>8</v>
      </c>
      <c r="D11" s="276">
        <v>1</v>
      </c>
      <c r="E11" s="274">
        <v>9</v>
      </c>
      <c r="F11" s="302">
        <v>11</v>
      </c>
      <c r="G11" s="35" t="s">
        <v>341</v>
      </c>
      <c r="H11" s="51" t="s">
        <v>8</v>
      </c>
      <c r="I11" s="35" t="s">
        <v>337</v>
      </c>
      <c r="J11" s="85" t="s">
        <v>350</v>
      </c>
      <c r="K11" s="86">
        <v>17280</v>
      </c>
      <c r="L11" s="86"/>
      <c r="M11" s="87">
        <v>720</v>
      </c>
      <c r="N11" s="320"/>
      <c r="P11" s="32">
        <v>-23040</v>
      </c>
      <c r="Q11" s="32">
        <v>-960</v>
      </c>
      <c r="R11" s="32">
        <v>-24000</v>
      </c>
      <c r="S11" s="36"/>
      <c r="T11" s="32">
        <f>SUM(P5,P26,P46,P55,P75,P84,P96,P105,P125)</f>
        <v>122880</v>
      </c>
      <c r="U11" s="36"/>
    </row>
    <row r="12" spans="2:31" s="32" customFormat="1" ht="16.5" customHeight="1">
      <c r="B12" s="205">
        <v>9</v>
      </c>
      <c r="C12" s="205">
        <v>9</v>
      </c>
      <c r="D12" s="276">
        <v>1</v>
      </c>
      <c r="E12" s="274">
        <v>9</v>
      </c>
      <c r="F12" s="302">
        <v>15</v>
      </c>
      <c r="G12" s="35" t="s">
        <v>239</v>
      </c>
      <c r="H12" s="51" t="s">
        <v>8</v>
      </c>
      <c r="I12" s="35" t="s">
        <v>337</v>
      </c>
      <c r="J12" s="59" t="s">
        <v>348</v>
      </c>
      <c r="K12" s="52">
        <v>23040</v>
      </c>
      <c r="L12" s="52"/>
      <c r="M12" s="53">
        <v>960</v>
      </c>
      <c r="N12" s="320"/>
      <c r="P12" s="32">
        <f>SUM(P10:P11)</f>
        <v>437760</v>
      </c>
      <c r="Q12" s="32">
        <f t="shared" ref="Q12:R12" si="1">SUM(Q10:Q11)</f>
        <v>18240</v>
      </c>
      <c r="R12" s="32">
        <f t="shared" si="1"/>
        <v>456000</v>
      </c>
      <c r="S12" s="57"/>
      <c r="T12" s="32">
        <f>SUM(P6,P27,P47,P57,P56,P76,P85,P97,P106,P126)</f>
        <v>3072000</v>
      </c>
      <c r="U12" s="57"/>
      <c r="V12" s="56"/>
      <c r="W12" s="56"/>
      <c r="Y12" s="50"/>
      <c r="Z12" s="50"/>
      <c r="AA12" s="50"/>
      <c r="AB12" s="50"/>
      <c r="AC12" s="50"/>
      <c r="AD12" s="50"/>
      <c r="AE12" s="50"/>
    </row>
    <row r="13" spans="2:31" s="32" customFormat="1" ht="16.5" customHeight="1">
      <c r="B13" s="205">
        <v>10</v>
      </c>
      <c r="C13" s="205">
        <v>10</v>
      </c>
      <c r="D13" s="276">
        <v>1</v>
      </c>
      <c r="E13" s="274">
        <v>11</v>
      </c>
      <c r="F13" s="302">
        <v>2</v>
      </c>
      <c r="G13" s="35" t="s">
        <v>342</v>
      </c>
      <c r="H13" s="51" t="s">
        <v>8</v>
      </c>
      <c r="I13" s="35" t="s">
        <v>337</v>
      </c>
      <c r="J13" s="85" t="s">
        <v>350</v>
      </c>
      <c r="K13" s="86">
        <v>17280</v>
      </c>
      <c r="L13" s="86"/>
      <c r="M13" s="87">
        <v>720</v>
      </c>
      <c r="N13" s="320"/>
      <c r="S13" s="36"/>
      <c r="U13" s="36"/>
    </row>
    <row r="14" spans="2:31" s="32" customFormat="1" ht="16.5" customHeight="1">
      <c r="B14" s="205">
        <v>11</v>
      </c>
      <c r="C14" s="205">
        <v>11</v>
      </c>
      <c r="D14" s="276">
        <v>1</v>
      </c>
      <c r="E14" s="274">
        <v>11</v>
      </c>
      <c r="F14" s="302">
        <v>5</v>
      </c>
      <c r="G14" s="35" t="s">
        <v>220</v>
      </c>
      <c r="H14" s="51" t="s">
        <v>8</v>
      </c>
      <c r="I14" s="35" t="s">
        <v>337</v>
      </c>
      <c r="J14" s="59" t="s">
        <v>348</v>
      </c>
      <c r="K14" s="52">
        <v>23040</v>
      </c>
      <c r="L14" s="52"/>
      <c r="M14" s="53">
        <v>960</v>
      </c>
      <c r="N14" s="320"/>
      <c r="P14" s="32">
        <v>20160</v>
      </c>
      <c r="Q14" s="32">
        <v>840</v>
      </c>
      <c r="R14" s="32">
        <v>21000</v>
      </c>
      <c r="S14" s="36"/>
      <c r="T14" s="36"/>
      <c r="U14" s="36"/>
    </row>
    <row r="15" spans="2:31" s="32" customFormat="1" ht="16.5" customHeight="1">
      <c r="B15" s="205">
        <v>12</v>
      </c>
      <c r="C15" s="205">
        <v>12</v>
      </c>
      <c r="D15" s="276">
        <v>2</v>
      </c>
      <c r="E15" s="274">
        <v>4</v>
      </c>
      <c r="F15" s="302">
        <v>20</v>
      </c>
      <c r="G15" s="35" t="s">
        <v>343</v>
      </c>
      <c r="H15" s="51" t="s">
        <v>8</v>
      </c>
      <c r="I15" s="35" t="s">
        <v>337</v>
      </c>
      <c r="J15" s="59" t="s">
        <v>348</v>
      </c>
      <c r="K15" s="52">
        <v>23040</v>
      </c>
      <c r="L15" s="52"/>
      <c r="M15" s="53">
        <v>960</v>
      </c>
      <c r="N15" s="320"/>
      <c r="P15" s="32">
        <f>P14*20</f>
        <v>403200</v>
      </c>
      <c r="Q15" s="32">
        <f t="shared" ref="Q15:R15" si="2">Q14*20</f>
        <v>16800</v>
      </c>
      <c r="R15" s="32">
        <f t="shared" si="2"/>
        <v>420000</v>
      </c>
      <c r="S15" s="57"/>
      <c r="T15" s="57"/>
      <c r="U15" s="57"/>
      <c r="V15" s="56"/>
      <c r="W15" s="56"/>
      <c r="X15" s="57"/>
      <c r="Z15" s="57"/>
      <c r="AA15" s="57"/>
      <c r="AB15" s="57"/>
      <c r="AC15" s="57"/>
      <c r="AD15" s="57"/>
      <c r="AE15" s="57"/>
    </row>
    <row r="16" spans="2:31" s="32" customFormat="1" ht="16.5" customHeight="1">
      <c r="B16" s="205">
        <v>13</v>
      </c>
      <c r="C16" s="205">
        <v>13</v>
      </c>
      <c r="D16" s="276">
        <v>2</v>
      </c>
      <c r="E16" s="274">
        <v>5</v>
      </c>
      <c r="F16" s="302">
        <v>21</v>
      </c>
      <c r="G16" s="35" t="s">
        <v>22</v>
      </c>
      <c r="H16" s="51" t="s">
        <v>8</v>
      </c>
      <c r="I16" s="35" t="s">
        <v>337</v>
      </c>
      <c r="J16" s="59" t="s">
        <v>348</v>
      </c>
      <c r="K16" s="52">
        <v>23040</v>
      </c>
      <c r="L16" s="52"/>
      <c r="M16" s="53">
        <v>960</v>
      </c>
      <c r="N16" s="320"/>
      <c r="S16" s="36"/>
      <c r="T16" s="36"/>
      <c r="U16" s="36"/>
    </row>
    <row r="17" spans="2:24" s="32" customFormat="1" ht="16.5" customHeight="1">
      <c r="B17" s="205">
        <v>14</v>
      </c>
      <c r="C17" s="205">
        <v>14</v>
      </c>
      <c r="D17" s="276">
        <v>2</v>
      </c>
      <c r="E17" s="274">
        <v>6</v>
      </c>
      <c r="F17" s="302">
        <v>1</v>
      </c>
      <c r="G17" s="35" t="s">
        <v>75</v>
      </c>
      <c r="H17" s="51" t="s">
        <v>8</v>
      </c>
      <c r="I17" s="35" t="s">
        <v>337</v>
      </c>
      <c r="J17" s="59" t="s">
        <v>348</v>
      </c>
      <c r="K17" s="52">
        <v>23040</v>
      </c>
      <c r="L17" s="52"/>
      <c r="M17" s="53">
        <v>960</v>
      </c>
      <c r="N17" s="320"/>
      <c r="S17" s="36"/>
      <c r="T17" s="36"/>
      <c r="U17" s="36"/>
    </row>
    <row r="18" spans="2:24" s="32" customFormat="1" ht="16.5" customHeight="1">
      <c r="B18" s="205">
        <v>15</v>
      </c>
      <c r="C18" s="205">
        <v>15</v>
      </c>
      <c r="D18" s="276">
        <v>2</v>
      </c>
      <c r="E18" s="274">
        <v>6</v>
      </c>
      <c r="F18" s="302">
        <v>14</v>
      </c>
      <c r="G18" s="35" t="s">
        <v>344</v>
      </c>
      <c r="H18" s="51" t="s">
        <v>8</v>
      </c>
      <c r="I18" s="35" t="s">
        <v>337</v>
      </c>
      <c r="J18" s="85" t="s">
        <v>350</v>
      </c>
      <c r="K18" s="86">
        <v>17280</v>
      </c>
      <c r="L18" s="86"/>
      <c r="M18" s="87">
        <v>720</v>
      </c>
      <c r="N18" s="320"/>
      <c r="S18" s="57"/>
      <c r="T18" s="57"/>
      <c r="U18" s="57"/>
      <c r="V18" s="56"/>
      <c r="W18" s="56"/>
      <c r="X18" s="57"/>
    </row>
    <row r="19" spans="2:24" s="32" customFormat="1" ht="16.5" customHeight="1">
      <c r="B19" s="205">
        <v>16</v>
      </c>
      <c r="C19" s="205">
        <v>16</v>
      </c>
      <c r="D19" s="276">
        <v>2</v>
      </c>
      <c r="E19" s="274">
        <v>6</v>
      </c>
      <c r="F19" s="302">
        <v>21</v>
      </c>
      <c r="G19" s="35" t="s">
        <v>43</v>
      </c>
      <c r="H19" s="51" t="s">
        <v>8</v>
      </c>
      <c r="I19" s="35" t="s">
        <v>337</v>
      </c>
      <c r="J19" s="59" t="s">
        <v>348</v>
      </c>
      <c r="K19" s="52">
        <v>23040</v>
      </c>
      <c r="L19" s="52"/>
      <c r="M19" s="53">
        <v>960</v>
      </c>
      <c r="N19" s="320"/>
      <c r="P19" s="32">
        <v>23040</v>
      </c>
      <c r="Q19" s="32">
        <v>960</v>
      </c>
      <c r="R19" s="32">
        <v>24000</v>
      </c>
      <c r="S19" s="36"/>
      <c r="T19" s="36"/>
      <c r="U19" s="36"/>
    </row>
    <row r="20" spans="2:24" s="32" customFormat="1" ht="16.5" customHeight="1">
      <c r="B20" s="205">
        <v>17</v>
      </c>
      <c r="C20" s="205">
        <v>17</v>
      </c>
      <c r="D20" s="276">
        <v>2</v>
      </c>
      <c r="E20" s="274">
        <v>7</v>
      </c>
      <c r="F20" s="302">
        <v>2</v>
      </c>
      <c r="G20" s="35" t="s">
        <v>345</v>
      </c>
      <c r="H20" s="51" t="s">
        <v>8</v>
      </c>
      <c r="I20" s="35" t="s">
        <v>337</v>
      </c>
      <c r="J20" s="59" t="s">
        <v>348</v>
      </c>
      <c r="K20" s="52">
        <v>23040</v>
      </c>
      <c r="L20" s="52"/>
      <c r="M20" s="53">
        <v>960</v>
      </c>
      <c r="N20" s="320"/>
      <c r="P20" s="32">
        <f>P19*20</f>
        <v>460800</v>
      </c>
      <c r="Q20" s="32">
        <f t="shared" ref="Q20:R20" si="3">Q19*20</f>
        <v>19200</v>
      </c>
      <c r="R20" s="32">
        <f t="shared" si="3"/>
        <v>480000</v>
      </c>
      <c r="S20" s="36"/>
      <c r="T20" s="36"/>
      <c r="U20" s="36"/>
    </row>
    <row r="21" spans="2:24" s="32" customFormat="1" ht="19.5" customHeight="1">
      <c r="B21" s="205">
        <v>18</v>
      </c>
      <c r="C21" s="205">
        <v>18</v>
      </c>
      <c r="D21" s="276">
        <v>2</v>
      </c>
      <c r="E21" s="274">
        <v>9</v>
      </c>
      <c r="F21" s="302">
        <v>23</v>
      </c>
      <c r="G21" s="35" t="s">
        <v>242</v>
      </c>
      <c r="H21" s="51" t="s">
        <v>8</v>
      </c>
      <c r="I21" s="35" t="s">
        <v>337</v>
      </c>
      <c r="J21" s="59" t="s">
        <v>348</v>
      </c>
      <c r="K21" s="52">
        <v>23040</v>
      </c>
      <c r="L21" s="52"/>
      <c r="M21" s="53">
        <v>960</v>
      </c>
      <c r="N21" s="320"/>
    </row>
    <row r="22" spans="2:24" s="32" customFormat="1" ht="19.5" customHeight="1">
      <c r="B22" s="205">
        <v>19</v>
      </c>
      <c r="C22" s="205">
        <v>19</v>
      </c>
      <c r="D22" s="276">
        <v>2</v>
      </c>
      <c r="E22" s="274">
        <v>11</v>
      </c>
      <c r="F22" s="302">
        <v>2</v>
      </c>
      <c r="G22" s="35" t="s">
        <v>346</v>
      </c>
      <c r="H22" s="51" t="s">
        <v>8</v>
      </c>
      <c r="I22" s="35" t="s">
        <v>337</v>
      </c>
      <c r="J22" s="59" t="s">
        <v>348</v>
      </c>
      <c r="K22" s="52">
        <v>23040</v>
      </c>
      <c r="L22" s="52"/>
      <c r="M22" s="53">
        <v>960</v>
      </c>
      <c r="N22" s="320"/>
      <c r="P22" s="65">
        <f>SUM(P12,P15,P20)</f>
        <v>1301760</v>
      </c>
      <c r="Q22" s="65">
        <f t="shared" ref="Q22:R22" si="4">SUM(Q12,Q15,Q20)</f>
        <v>54240</v>
      </c>
      <c r="R22" s="65">
        <f t="shared" si="4"/>
        <v>1356000</v>
      </c>
    </row>
    <row r="23" spans="2:24" s="32" customFormat="1" ht="19.5" customHeight="1">
      <c r="B23" s="205">
        <v>20</v>
      </c>
      <c r="C23" s="205">
        <v>20</v>
      </c>
      <c r="D23" s="276">
        <v>2</v>
      </c>
      <c r="E23" s="274">
        <v>11</v>
      </c>
      <c r="F23" s="302">
        <v>17</v>
      </c>
      <c r="G23" s="35" t="s">
        <v>347</v>
      </c>
      <c r="H23" s="51" t="s">
        <v>8</v>
      </c>
      <c r="I23" s="35" t="s">
        <v>337</v>
      </c>
      <c r="J23" s="59" t="s">
        <v>348</v>
      </c>
      <c r="K23" s="52">
        <v>23040</v>
      </c>
      <c r="L23" s="52"/>
      <c r="M23" s="53">
        <v>960</v>
      </c>
      <c r="N23" s="320"/>
    </row>
    <row r="24" spans="2:24" s="32" customFormat="1" ht="19.5" customHeight="1">
      <c r="B24" s="205">
        <v>21</v>
      </c>
      <c r="C24" s="293">
        <v>1</v>
      </c>
      <c r="D24" s="273">
        <v>3</v>
      </c>
      <c r="E24" s="271">
        <v>1</v>
      </c>
      <c r="F24" s="301">
        <v>13</v>
      </c>
      <c r="G24" s="74" t="s">
        <v>351</v>
      </c>
      <c r="H24" s="42" t="s">
        <v>8</v>
      </c>
      <c r="I24" s="74" t="s">
        <v>359</v>
      </c>
      <c r="J24" s="109" t="s">
        <v>348</v>
      </c>
      <c r="K24" s="43">
        <v>23040</v>
      </c>
      <c r="L24" s="43"/>
      <c r="M24" s="82">
        <v>960</v>
      </c>
      <c r="N24" s="319">
        <f>SUM(K24:L43)</f>
        <v>455040</v>
      </c>
    </row>
    <row r="25" spans="2:24" s="32" customFormat="1" ht="19.5" customHeight="1">
      <c r="B25" s="205">
        <v>22</v>
      </c>
      <c r="C25" s="205">
        <v>2</v>
      </c>
      <c r="D25" s="276">
        <v>3</v>
      </c>
      <c r="E25" s="274">
        <v>1</v>
      </c>
      <c r="F25" s="302">
        <v>15</v>
      </c>
      <c r="G25" s="35" t="s">
        <v>352</v>
      </c>
      <c r="H25" s="51" t="s">
        <v>8</v>
      </c>
      <c r="I25" s="35" t="s">
        <v>438</v>
      </c>
      <c r="J25" s="59" t="s">
        <v>348</v>
      </c>
      <c r="K25" s="52">
        <v>23040</v>
      </c>
      <c r="L25" s="52"/>
      <c r="M25" s="53">
        <v>960</v>
      </c>
      <c r="N25" s="320"/>
      <c r="P25" s="107">
        <f>SUM(K24:L43)</f>
        <v>455040</v>
      </c>
    </row>
    <row r="26" spans="2:24" s="32" customFormat="1" ht="19.5" customHeight="1">
      <c r="B26" s="205">
        <v>23</v>
      </c>
      <c r="C26" s="205">
        <v>3</v>
      </c>
      <c r="D26" s="276">
        <v>3</v>
      </c>
      <c r="E26" s="274">
        <v>1</v>
      </c>
      <c r="F26" s="302">
        <v>23</v>
      </c>
      <c r="G26" s="35" t="s">
        <v>353</v>
      </c>
      <c r="H26" s="51" t="s">
        <v>8</v>
      </c>
      <c r="I26" s="35" t="s">
        <v>359</v>
      </c>
      <c r="J26" s="59" t="s">
        <v>348</v>
      </c>
      <c r="K26" s="52">
        <v>23040</v>
      </c>
      <c r="L26" s="52"/>
      <c r="M26" s="53">
        <v>960</v>
      </c>
      <c r="N26" s="320"/>
      <c r="P26" s="107">
        <f>SUM(M24:M43)</f>
        <v>18960</v>
      </c>
    </row>
    <row r="27" spans="2:24" s="32" customFormat="1" ht="19.5" customHeight="1">
      <c r="B27" s="205">
        <v>24</v>
      </c>
      <c r="C27" s="205">
        <v>4</v>
      </c>
      <c r="D27" s="276">
        <v>3</v>
      </c>
      <c r="E27" s="274">
        <v>2</v>
      </c>
      <c r="F27" s="302">
        <v>22</v>
      </c>
      <c r="G27" s="35" t="s">
        <v>354</v>
      </c>
      <c r="H27" s="51" t="s">
        <v>8</v>
      </c>
      <c r="I27" s="35" t="s">
        <v>359</v>
      </c>
      <c r="J27" s="59" t="s">
        <v>348</v>
      </c>
      <c r="K27" s="52">
        <v>23040</v>
      </c>
      <c r="L27" s="52"/>
      <c r="M27" s="53">
        <v>960</v>
      </c>
      <c r="N27" s="320"/>
      <c r="P27" s="107">
        <f>SUM(P25:P26)</f>
        <v>474000</v>
      </c>
    </row>
    <row r="28" spans="2:24" s="32" customFormat="1" ht="19.5" customHeight="1">
      <c r="B28" s="205">
        <v>25</v>
      </c>
      <c r="C28" s="205">
        <v>5</v>
      </c>
      <c r="D28" s="276">
        <v>3</v>
      </c>
      <c r="E28" s="274">
        <v>3</v>
      </c>
      <c r="F28" s="302">
        <v>10</v>
      </c>
      <c r="G28" s="35" t="s">
        <v>355</v>
      </c>
      <c r="H28" s="51" t="s">
        <v>8</v>
      </c>
      <c r="I28" s="35" t="s">
        <v>359</v>
      </c>
      <c r="J28" s="59" t="s">
        <v>348</v>
      </c>
      <c r="K28" s="52">
        <v>23040</v>
      </c>
      <c r="L28" s="52"/>
      <c r="M28" s="53">
        <v>960</v>
      </c>
      <c r="N28" s="320"/>
    </row>
    <row r="29" spans="2:24" s="32" customFormat="1" ht="19.5" customHeight="1">
      <c r="B29" s="205">
        <v>26</v>
      </c>
      <c r="C29" s="205">
        <v>6</v>
      </c>
      <c r="D29" s="276">
        <v>3</v>
      </c>
      <c r="E29" s="274">
        <v>4</v>
      </c>
      <c r="F29" s="302">
        <v>20</v>
      </c>
      <c r="G29" s="35" t="s">
        <v>356</v>
      </c>
      <c r="H29" s="51" t="s">
        <v>8</v>
      </c>
      <c r="I29" s="35" t="s">
        <v>359</v>
      </c>
      <c r="J29" s="59" t="s">
        <v>348</v>
      </c>
      <c r="K29" s="52">
        <v>23040</v>
      </c>
      <c r="L29" s="52"/>
      <c r="M29" s="53">
        <v>960</v>
      </c>
      <c r="N29" s="320"/>
    </row>
    <row r="30" spans="2:24" s="32" customFormat="1" ht="19.5" customHeight="1">
      <c r="B30" s="205">
        <v>27</v>
      </c>
      <c r="C30" s="205">
        <v>7</v>
      </c>
      <c r="D30" s="276">
        <v>3</v>
      </c>
      <c r="E30" s="274">
        <v>7</v>
      </c>
      <c r="F30" s="302">
        <v>3</v>
      </c>
      <c r="G30" s="35" t="s">
        <v>357</v>
      </c>
      <c r="H30" s="51" t="s">
        <v>8</v>
      </c>
      <c r="I30" s="35" t="s">
        <v>359</v>
      </c>
      <c r="J30" s="59" t="s">
        <v>348</v>
      </c>
      <c r="K30" s="52">
        <v>23040</v>
      </c>
      <c r="L30" s="52"/>
      <c r="M30" s="53">
        <v>960</v>
      </c>
      <c r="N30" s="320"/>
      <c r="P30" s="32">
        <v>23040</v>
      </c>
      <c r="Q30" s="32">
        <v>960</v>
      </c>
      <c r="R30" s="32">
        <v>24000</v>
      </c>
    </row>
    <row r="31" spans="2:24" s="32" customFormat="1" ht="19.5" customHeight="1">
      <c r="B31" s="205">
        <v>28</v>
      </c>
      <c r="C31" s="205">
        <v>8</v>
      </c>
      <c r="D31" s="276">
        <v>3</v>
      </c>
      <c r="E31" s="274">
        <v>7</v>
      </c>
      <c r="F31" s="302">
        <v>15</v>
      </c>
      <c r="G31" s="35" t="s">
        <v>12</v>
      </c>
      <c r="H31" s="51" t="s">
        <v>8</v>
      </c>
      <c r="I31" s="35" t="s">
        <v>359</v>
      </c>
      <c r="J31" s="59" t="s">
        <v>348</v>
      </c>
      <c r="K31" s="52">
        <v>23040</v>
      </c>
      <c r="L31" s="52"/>
      <c r="M31" s="53">
        <v>960</v>
      </c>
      <c r="N31" s="320"/>
      <c r="P31" s="32">
        <f>P30*20</f>
        <v>460800</v>
      </c>
      <c r="Q31" s="32">
        <f t="shared" ref="Q31:R31" si="5">Q30*20</f>
        <v>19200</v>
      </c>
      <c r="R31" s="32">
        <f t="shared" si="5"/>
        <v>480000</v>
      </c>
    </row>
    <row r="32" spans="2:24" s="32" customFormat="1" ht="19.5" customHeight="1">
      <c r="B32" s="205">
        <v>29</v>
      </c>
      <c r="C32" s="205">
        <v>9</v>
      </c>
      <c r="D32" s="267">
        <v>3</v>
      </c>
      <c r="E32" s="265">
        <v>7</v>
      </c>
      <c r="F32" s="303">
        <v>24</v>
      </c>
      <c r="G32" s="35" t="s">
        <v>296</v>
      </c>
      <c r="H32" s="51" t="s">
        <v>8</v>
      </c>
      <c r="I32" s="35" t="s">
        <v>359</v>
      </c>
      <c r="J32" s="59" t="s">
        <v>348</v>
      </c>
      <c r="K32" s="52">
        <v>23040</v>
      </c>
      <c r="L32" s="52"/>
      <c r="M32" s="53">
        <v>960</v>
      </c>
      <c r="N32" s="320"/>
      <c r="P32" s="32">
        <v>-5760</v>
      </c>
      <c r="Q32" s="32">
        <v>-240</v>
      </c>
      <c r="R32" s="32">
        <v>-6000</v>
      </c>
    </row>
    <row r="33" spans="2:18" s="32" customFormat="1" ht="19.5" customHeight="1">
      <c r="B33" s="205">
        <v>30</v>
      </c>
      <c r="C33" s="205">
        <v>10</v>
      </c>
      <c r="D33" s="267">
        <v>3</v>
      </c>
      <c r="E33" s="265">
        <v>9</v>
      </c>
      <c r="F33" s="303">
        <v>18</v>
      </c>
      <c r="G33" s="35" t="s">
        <v>358</v>
      </c>
      <c r="H33" s="51" t="s">
        <v>8</v>
      </c>
      <c r="I33" s="35" t="s">
        <v>359</v>
      </c>
      <c r="J33" s="85" t="s">
        <v>367</v>
      </c>
      <c r="K33" s="86">
        <v>20160</v>
      </c>
      <c r="L33" s="86"/>
      <c r="M33" s="87">
        <v>840</v>
      </c>
      <c r="N33" s="320"/>
      <c r="P33" s="32">
        <f>SUM(P31:P32)</f>
        <v>455040</v>
      </c>
      <c r="Q33" s="32">
        <f t="shared" ref="Q33:R33" si="6">SUM(Q31:Q32)</f>
        <v>18960</v>
      </c>
      <c r="R33" s="32">
        <f t="shared" si="6"/>
        <v>474000</v>
      </c>
    </row>
    <row r="34" spans="2:18" s="32" customFormat="1" ht="19.5" customHeight="1">
      <c r="B34" s="205">
        <v>31</v>
      </c>
      <c r="C34" s="205">
        <v>11</v>
      </c>
      <c r="D34" s="267">
        <v>4</v>
      </c>
      <c r="E34" s="265">
        <v>1</v>
      </c>
      <c r="F34" s="303">
        <v>8</v>
      </c>
      <c r="G34" s="35" t="s">
        <v>360</v>
      </c>
      <c r="H34" s="51" t="s">
        <v>8</v>
      </c>
      <c r="I34" s="35" t="s">
        <v>359</v>
      </c>
      <c r="J34" s="59" t="s">
        <v>348</v>
      </c>
      <c r="K34" s="52">
        <v>23040</v>
      </c>
      <c r="L34" s="52"/>
      <c r="M34" s="53">
        <v>960</v>
      </c>
      <c r="N34" s="320"/>
    </row>
    <row r="35" spans="2:18" s="32" customFormat="1" ht="19.5" customHeight="1">
      <c r="B35" s="205">
        <v>32</v>
      </c>
      <c r="C35" s="205">
        <v>12</v>
      </c>
      <c r="D35" s="267">
        <v>4</v>
      </c>
      <c r="E35" s="265">
        <v>2</v>
      </c>
      <c r="F35" s="303">
        <v>6</v>
      </c>
      <c r="G35" s="35" t="s">
        <v>361</v>
      </c>
      <c r="H35" s="51" t="s">
        <v>8</v>
      </c>
      <c r="I35" s="35" t="s">
        <v>359</v>
      </c>
      <c r="J35" s="59" t="s">
        <v>348</v>
      </c>
      <c r="K35" s="52">
        <v>23040</v>
      </c>
      <c r="L35" s="52"/>
      <c r="M35" s="53">
        <v>960</v>
      </c>
      <c r="N35" s="320"/>
    </row>
    <row r="36" spans="2:18" s="32" customFormat="1" ht="19.5" customHeight="1">
      <c r="B36" s="205">
        <v>33</v>
      </c>
      <c r="C36" s="205">
        <v>13</v>
      </c>
      <c r="D36" s="267">
        <v>4</v>
      </c>
      <c r="E36" s="265">
        <v>2</v>
      </c>
      <c r="F36" s="303">
        <v>10</v>
      </c>
      <c r="G36" s="35" t="s">
        <v>362</v>
      </c>
      <c r="H36" s="51" t="s">
        <v>8</v>
      </c>
      <c r="I36" s="35" t="s">
        <v>359</v>
      </c>
      <c r="J36" s="59" t="s">
        <v>348</v>
      </c>
      <c r="K36" s="52">
        <v>23040</v>
      </c>
      <c r="L36" s="52"/>
      <c r="M36" s="53">
        <v>960</v>
      </c>
      <c r="N36" s="320"/>
      <c r="P36" s="32">
        <v>20160</v>
      </c>
      <c r="Q36" s="32">
        <v>840</v>
      </c>
      <c r="R36" s="32">
        <v>21000</v>
      </c>
    </row>
    <row r="37" spans="2:18" s="32" customFormat="1" ht="19.5" customHeight="1">
      <c r="B37" s="205">
        <v>34</v>
      </c>
      <c r="C37" s="205">
        <v>14</v>
      </c>
      <c r="D37" s="267">
        <v>4</v>
      </c>
      <c r="E37" s="265">
        <v>2</v>
      </c>
      <c r="F37" s="303">
        <v>15</v>
      </c>
      <c r="G37" s="35" t="s">
        <v>101</v>
      </c>
      <c r="H37" s="51" t="s">
        <v>8</v>
      </c>
      <c r="I37" s="35" t="s">
        <v>359</v>
      </c>
      <c r="J37" s="59" t="s">
        <v>348</v>
      </c>
      <c r="K37" s="52">
        <v>23040</v>
      </c>
      <c r="L37" s="52"/>
      <c r="M37" s="53">
        <v>960</v>
      </c>
      <c r="N37" s="320"/>
      <c r="P37" s="32">
        <f>P36*20</f>
        <v>403200</v>
      </c>
      <c r="Q37" s="32">
        <f t="shared" ref="Q37:R37" si="7">Q36*20</f>
        <v>16800</v>
      </c>
      <c r="R37" s="32">
        <f t="shared" si="7"/>
        <v>420000</v>
      </c>
    </row>
    <row r="38" spans="2:18" s="32" customFormat="1" ht="19.5" customHeight="1">
      <c r="B38" s="205">
        <v>35</v>
      </c>
      <c r="C38" s="205">
        <v>15</v>
      </c>
      <c r="D38" s="267">
        <v>4</v>
      </c>
      <c r="E38" s="265">
        <v>3</v>
      </c>
      <c r="F38" s="303">
        <v>24</v>
      </c>
      <c r="G38" s="35" t="s">
        <v>363</v>
      </c>
      <c r="H38" s="51" t="s">
        <v>8</v>
      </c>
      <c r="I38" s="35" t="s">
        <v>359</v>
      </c>
      <c r="J38" s="59" t="s">
        <v>348</v>
      </c>
      <c r="K38" s="52">
        <v>23040</v>
      </c>
      <c r="L38" s="52"/>
      <c r="M38" s="53">
        <v>960</v>
      </c>
      <c r="N38" s="320"/>
    </row>
    <row r="39" spans="2:18" s="32" customFormat="1" ht="19.5" customHeight="1">
      <c r="B39" s="205">
        <v>36</v>
      </c>
      <c r="C39" s="205">
        <v>16</v>
      </c>
      <c r="D39" s="267">
        <v>4</v>
      </c>
      <c r="E39" s="265">
        <v>4</v>
      </c>
      <c r="F39" s="303">
        <v>17</v>
      </c>
      <c r="G39" s="35" t="s">
        <v>364</v>
      </c>
      <c r="H39" s="51" t="s">
        <v>8</v>
      </c>
      <c r="I39" s="35" t="s">
        <v>359</v>
      </c>
      <c r="J39" s="59" t="s">
        <v>348</v>
      </c>
      <c r="K39" s="52">
        <v>23040</v>
      </c>
      <c r="L39" s="52"/>
      <c r="M39" s="53">
        <v>960</v>
      </c>
      <c r="N39" s="320"/>
    </row>
    <row r="40" spans="2:18" s="32" customFormat="1" ht="19.5" customHeight="1">
      <c r="B40" s="205">
        <v>37</v>
      </c>
      <c r="C40" s="205">
        <v>17</v>
      </c>
      <c r="D40" s="267">
        <v>4</v>
      </c>
      <c r="E40" s="265">
        <v>4</v>
      </c>
      <c r="F40" s="303">
        <v>23</v>
      </c>
      <c r="G40" s="35" t="s">
        <v>365</v>
      </c>
      <c r="H40" s="51" t="s">
        <v>8</v>
      </c>
      <c r="I40" s="35" t="s">
        <v>359</v>
      </c>
      <c r="J40" s="59" t="s">
        <v>348</v>
      </c>
      <c r="K40" s="52">
        <v>23040</v>
      </c>
      <c r="L40" s="52"/>
      <c r="M40" s="53">
        <v>960</v>
      </c>
      <c r="N40" s="320"/>
      <c r="P40" s="32">
        <v>23040</v>
      </c>
      <c r="Q40" s="32">
        <v>960</v>
      </c>
      <c r="R40" s="32">
        <v>24000</v>
      </c>
    </row>
    <row r="41" spans="2:18" s="32" customFormat="1" ht="19.5" customHeight="1">
      <c r="B41" s="205">
        <v>38</v>
      </c>
      <c r="C41" s="205">
        <v>18</v>
      </c>
      <c r="D41" s="267">
        <v>4</v>
      </c>
      <c r="E41" s="265">
        <v>5</v>
      </c>
      <c r="F41" s="303">
        <v>24</v>
      </c>
      <c r="G41" s="35" t="s">
        <v>366</v>
      </c>
      <c r="H41" s="51" t="s">
        <v>8</v>
      </c>
      <c r="I41" s="35" t="s">
        <v>359</v>
      </c>
      <c r="J41" s="59" t="s">
        <v>348</v>
      </c>
      <c r="K41" s="52">
        <v>23040</v>
      </c>
      <c r="L41" s="52"/>
      <c r="M41" s="53">
        <v>960</v>
      </c>
      <c r="N41" s="320"/>
      <c r="P41" s="32">
        <f>P40*20</f>
        <v>460800</v>
      </c>
      <c r="Q41" s="32">
        <f t="shared" ref="Q41" si="8">Q40*20</f>
        <v>19200</v>
      </c>
      <c r="R41" s="32">
        <f t="shared" ref="R41" si="9">R40*20</f>
        <v>480000</v>
      </c>
    </row>
    <row r="42" spans="2:18" s="32" customFormat="1" ht="19.5" customHeight="1">
      <c r="B42" s="205">
        <v>39</v>
      </c>
      <c r="C42" s="205">
        <v>19</v>
      </c>
      <c r="D42" s="267">
        <v>4</v>
      </c>
      <c r="E42" s="265">
        <v>7</v>
      </c>
      <c r="F42" s="303">
        <v>11</v>
      </c>
      <c r="G42" s="35" t="s">
        <v>93</v>
      </c>
      <c r="H42" s="51" t="s">
        <v>8</v>
      </c>
      <c r="I42" s="35" t="s">
        <v>359</v>
      </c>
      <c r="J42" s="85" t="s">
        <v>367</v>
      </c>
      <c r="K42" s="86">
        <v>20160</v>
      </c>
      <c r="L42" s="86"/>
      <c r="M42" s="87">
        <v>840</v>
      </c>
      <c r="N42" s="320"/>
    </row>
    <row r="43" spans="2:18" s="32" customFormat="1" ht="19.5" customHeight="1">
      <c r="B43" s="205">
        <v>40</v>
      </c>
      <c r="C43" s="205">
        <v>20</v>
      </c>
      <c r="D43" s="276">
        <v>4</v>
      </c>
      <c r="E43" s="274">
        <v>7</v>
      </c>
      <c r="F43" s="302">
        <v>20</v>
      </c>
      <c r="G43" s="88" t="s">
        <v>80</v>
      </c>
      <c r="H43" s="143" t="s">
        <v>8</v>
      </c>
      <c r="I43" s="88" t="s">
        <v>359</v>
      </c>
      <c r="J43" s="59" t="s">
        <v>348</v>
      </c>
      <c r="K43" s="52">
        <v>23040</v>
      </c>
      <c r="L43" s="52"/>
      <c r="M43" s="53">
        <v>960</v>
      </c>
      <c r="N43" s="320"/>
      <c r="P43" s="65">
        <f>SUM(P33,P37,P41)</f>
        <v>1319040</v>
      </c>
      <c r="Q43" s="65">
        <f t="shared" ref="Q43:R43" si="10">SUM(Q33,Q37,Q41)</f>
        <v>54960</v>
      </c>
      <c r="R43" s="65">
        <f t="shared" si="10"/>
        <v>1374000</v>
      </c>
    </row>
    <row r="44" spans="2:18" s="32" customFormat="1" ht="19.5" customHeight="1">
      <c r="B44" s="205">
        <v>41</v>
      </c>
      <c r="C44" s="293">
        <v>1</v>
      </c>
      <c r="D44" s="273">
        <v>3</v>
      </c>
      <c r="E44" s="271">
        <v>2</v>
      </c>
      <c r="F44" s="301">
        <v>8</v>
      </c>
      <c r="G44" s="74" t="s">
        <v>368</v>
      </c>
      <c r="H44" s="42" t="s">
        <v>8</v>
      </c>
      <c r="I44" s="74" t="s">
        <v>370</v>
      </c>
      <c r="J44" s="42" t="s">
        <v>377</v>
      </c>
      <c r="K44" s="43">
        <v>23040</v>
      </c>
      <c r="L44" s="43"/>
      <c r="M44" s="82">
        <v>960</v>
      </c>
      <c r="N44" s="319">
        <f>SUM(K44:L52)</f>
        <v>195840</v>
      </c>
    </row>
    <row r="45" spans="2:18" s="32" customFormat="1" ht="19.5" customHeight="1">
      <c r="B45" s="205">
        <v>42</v>
      </c>
      <c r="C45" s="205">
        <v>2</v>
      </c>
      <c r="D45" s="276">
        <v>3</v>
      </c>
      <c r="E45" s="274">
        <v>8</v>
      </c>
      <c r="F45" s="302">
        <v>25</v>
      </c>
      <c r="G45" s="35" t="s">
        <v>369</v>
      </c>
      <c r="H45" s="51" t="s">
        <v>8</v>
      </c>
      <c r="I45" s="35" t="s">
        <v>439</v>
      </c>
      <c r="J45" s="85" t="s">
        <v>378</v>
      </c>
      <c r="K45" s="86">
        <v>17280</v>
      </c>
      <c r="L45" s="86"/>
      <c r="M45" s="87">
        <v>720</v>
      </c>
      <c r="N45" s="320"/>
      <c r="P45" s="111">
        <f>SUM(K44:L52)</f>
        <v>195840</v>
      </c>
    </row>
    <row r="46" spans="2:18" s="32" customFormat="1" ht="19.5" customHeight="1">
      <c r="B46" s="205">
        <v>43</v>
      </c>
      <c r="C46" s="205">
        <v>3</v>
      </c>
      <c r="D46" s="276">
        <v>3</v>
      </c>
      <c r="E46" s="274">
        <v>9</v>
      </c>
      <c r="F46" s="302">
        <v>3</v>
      </c>
      <c r="G46" s="35" t="s">
        <v>371</v>
      </c>
      <c r="H46" s="51" t="s">
        <v>8</v>
      </c>
      <c r="I46" s="35" t="s">
        <v>370</v>
      </c>
      <c r="J46" s="51" t="s">
        <v>377</v>
      </c>
      <c r="K46" s="52">
        <v>23040</v>
      </c>
      <c r="L46" s="52"/>
      <c r="M46" s="53">
        <v>960</v>
      </c>
      <c r="N46" s="320"/>
      <c r="P46" s="111">
        <f>SUM(M44:M52)</f>
        <v>8160</v>
      </c>
    </row>
    <row r="47" spans="2:18" s="32" customFormat="1" ht="19.5" customHeight="1">
      <c r="B47" s="205">
        <v>44</v>
      </c>
      <c r="C47" s="205">
        <v>4</v>
      </c>
      <c r="D47" s="276">
        <v>3</v>
      </c>
      <c r="E47" s="274">
        <v>9</v>
      </c>
      <c r="F47" s="302">
        <v>12</v>
      </c>
      <c r="G47" s="35" t="s">
        <v>372</v>
      </c>
      <c r="H47" s="51" t="s">
        <v>8</v>
      </c>
      <c r="I47" s="35" t="s">
        <v>370</v>
      </c>
      <c r="J47" s="85" t="s">
        <v>378</v>
      </c>
      <c r="K47" s="86">
        <v>17280</v>
      </c>
      <c r="L47" s="86"/>
      <c r="M47" s="87">
        <v>720</v>
      </c>
      <c r="N47" s="320"/>
      <c r="P47" s="111">
        <f>SUM(P45:P46)</f>
        <v>204000</v>
      </c>
    </row>
    <row r="48" spans="2:18" s="32" customFormat="1" ht="19.5" customHeight="1">
      <c r="B48" s="205">
        <v>45</v>
      </c>
      <c r="C48" s="205">
        <v>5</v>
      </c>
      <c r="D48" s="276">
        <v>4</v>
      </c>
      <c r="E48" s="274">
        <v>3</v>
      </c>
      <c r="F48" s="302">
        <v>25</v>
      </c>
      <c r="G48" s="35" t="s">
        <v>373</v>
      </c>
      <c r="H48" s="51" t="s">
        <v>8</v>
      </c>
      <c r="I48" s="35" t="s">
        <v>370</v>
      </c>
      <c r="J48" s="51" t="s">
        <v>377</v>
      </c>
      <c r="K48" s="52">
        <v>23040</v>
      </c>
      <c r="L48" s="52"/>
      <c r="M48" s="53">
        <v>960</v>
      </c>
      <c r="N48" s="320"/>
    </row>
    <row r="49" spans="2:26" s="32" customFormat="1" ht="19.5" customHeight="1">
      <c r="B49" s="205">
        <v>46</v>
      </c>
      <c r="C49" s="205">
        <v>6</v>
      </c>
      <c r="D49" s="276">
        <v>4</v>
      </c>
      <c r="E49" s="274">
        <v>4</v>
      </c>
      <c r="F49" s="302">
        <v>7</v>
      </c>
      <c r="G49" s="35" t="s">
        <v>374</v>
      </c>
      <c r="H49" s="51" t="s">
        <v>8</v>
      </c>
      <c r="I49" s="35" t="s">
        <v>370</v>
      </c>
      <c r="J49" s="51" t="s">
        <v>377</v>
      </c>
      <c r="K49" s="52">
        <v>23040</v>
      </c>
      <c r="L49" s="52"/>
      <c r="M49" s="53">
        <v>960</v>
      </c>
      <c r="N49" s="320"/>
      <c r="P49" s="32">
        <v>23040</v>
      </c>
      <c r="Q49" s="32">
        <v>960</v>
      </c>
      <c r="R49" s="32">
        <v>24000</v>
      </c>
      <c r="T49" s="32">
        <v>23040</v>
      </c>
      <c r="U49" s="32">
        <v>960</v>
      </c>
      <c r="V49" s="32">
        <v>24000</v>
      </c>
      <c r="X49" s="32">
        <v>23040</v>
      </c>
      <c r="Y49" s="32">
        <v>960</v>
      </c>
      <c r="Z49" s="32">
        <v>24000</v>
      </c>
    </row>
    <row r="50" spans="2:26" s="32" customFormat="1" ht="19.5" customHeight="1">
      <c r="B50" s="205">
        <v>47</v>
      </c>
      <c r="C50" s="205">
        <v>7</v>
      </c>
      <c r="D50" s="276">
        <v>4</v>
      </c>
      <c r="E50" s="274">
        <v>4</v>
      </c>
      <c r="F50" s="302">
        <v>19</v>
      </c>
      <c r="G50" s="35" t="s">
        <v>375</v>
      </c>
      <c r="H50" s="51" t="s">
        <v>8</v>
      </c>
      <c r="I50" s="35" t="s">
        <v>370</v>
      </c>
      <c r="J50" s="51" t="s">
        <v>377</v>
      </c>
      <c r="K50" s="52">
        <v>23040</v>
      </c>
      <c r="L50" s="52"/>
      <c r="M50" s="53">
        <v>960</v>
      </c>
      <c r="N50" s="320"/>
      <c r="P50" s="32">
        <f>P49*9</f>
        <v>207360</v>
      </c>
      <c r="Q50" s="32">
        <f t="shared" ref="Q50:R50" si="11">Q49*9</f>
        <v>8640</v>
      </c>
      <c r="R50" s="32">
        <f t="shared" si="11"/>
        <v>216000</v>
      </c>
      <c r="T50" s="32">
        <f>T49*9</f>
        <v>207360</v>
      </c>
      <c r="U50" s="32">
        <f t="shared" ref="U50" si="12">U49*9</f>
        <v>8640</v>
      </c>
      <c r="V50" s="32">
        <f t="shared" ref="V50" si="13">V49*9</f>
        <v>216000</v>
      </c>
      <c r="X50" s="32">
        <f>X49*9</f>
        <v>207360</v>
      </c>
      <c r="Y50" s="32">
        <f t="shared" ref="Y50" si="14">Y49*9</f>
        <v>8640</v>
      </c>
      <c r="Z50" s="32">
        <f t="shared" ref="Z50" si="15">Z49*9</f>
        <v>216000</v>
      </c>
    </row>
    <row r="51" spans="2:26" s="32" customFormat="1" ht="19.5" customHeight="1">
      <c r="B51" s="205">
        <v>48</v>
      </c>
      <c r="C51" s="205">
        <v>8</v>
      </c>
      <c r="D51" s="276">
        <v>4</v>
      </c>
      <c r="E51" s="274">
        <v>5</v>
      </c>
      <c r="F51" s="302">
        <v>7</v>
      </c>
      <c r="G51" s="35" t="s">
        <v>99</v>
      </c>
      <c r="H51" s="51" t="s">
        <v>8</v>
      </c>
      <c r="I51" s="35" t="s">
        <v>370</v>
      </c>
      <c r="J51" s="51" t="s">
        <v>377</v>
      </c>
      <c r="K51" s="52">
        <v>23040</v>
      </c>
      <c r="L51" s="52"/>
      <c r="M51" s="53">
        <v>960</v>
      </c>
      <c r="N51" s="320"/>
      <c r="P51" s="32">
        <v>-11520</v>
      </c>
      <c r="Q51" s="32">
        <v>-480</v>
      </c>
      <c r="R51" s="32">
        <v>-12000</v>
      </c>
    </row>
    <row r="52" spans="2:26" s="32" customFormat="1" ht="19.5" customHeight="1">
      <c r="B52" s="205">
        <v>49</v>
      </c>
      <c r="C52" s="205">
        <v>9</v>
      </c>
      <c r="D52" s="276">
        <v>4</v>
      </c>
      <c r="E52" s="274">
        <v>7</v>
      </c>
      <c r="F52" s="302">
        <v>15</v>
      </c>
      <c r="G52" s="88" t="s">
        <v>376</v>
      </c>
      <c r="H52" s="143" t="s">
        <v>8</v>
      </c>
      <c r="I52" s="88" t="s">
        <v>370</v>
      </c>
      <c r="J52" s="51" t="s">
        <v>377</v>
      </c>
      <c r="K52" s="52">
        <v>23040</v>
      </c>
      <c r="L52" s="52"/>
      <c r="M52" s="53">
        <v>960</v>
      </c>
      <c r="N52" s="320"/>
      <c r="P52" s="32">
        <f>SUM(P50:P51)</f>
        <v>195840</v>
      </c>
      <c r="Q52" s="32">
        <f t="shared" ref="Q52:R52" si="16">SUM(Q50:Q51)</f>
        <v>8160</v>
      </c>
      <c r="R52" s="32">
        <f t="shared" si="16"/>
        <v>204000</v>
      </c>
      <c r="T52" s="65">
        <f>SUM(P52,T50,X50)</f>
        <v>610560</v>
      </c>
      <c r="U52" s="65">
        <f>SUM(Q52,U50,Y50)</f>
        <v>25440</v>
      </c>
      <c r="V52" s="65">
        <f>SUM(R52,V50,Z50)</f>
        <v>636000</v>
      </c>
    </row>
    <row r="53" spans="2:26" s="32" customFormat="1" ht="19.5" customHeight="1">
      <c r="B53" s="205">
        <v>50</v>
      </c>
      <c r="C53" s="293">
        <v>1</v>
      </c>
      <c r="D53" s="273">
        <v>1</v>
      </c>
      <c r="E53" s="271">
        <v>1</v>
      </c>
      <c r="F53" s="301">
        <v>19</v>
      </c>
      <c r="G53" s="74" t="s">
        <v>379</v>
      </c>
      <c r="H53" s="42" t="s">
        <v>8</v>
      </c>
      <c r="I53" s="74" t="s">
        <v>380</v>
      </c>
      <c r="J53" s="116" t="s">
        <v>390</v>
      </c>
      <c r="K53" s="112">
        <v>11520</v>
      </c>
      <c r="L53" s="112"/>
      <c r="M53" s="113">
        <v>480</v>
      </c>
      <c r="N53" s="319">
        <f>SUM(K53:L72)</f>
        <v>420480</v>
      </c>
    </row>
    <row r="54" spans="2:26" s="32" customFormat="1" ht="19.5" customHeight="1">
      <c r="B54" s="205">
        <v>51</v>
      </c>
      <c r="C54" s="205">
        <v>2</v>
      </c>
      <c r="D54" s="276">
        <v>1</v>
      </c>
      <c r="E54" s="274">
        <v>4</v>
      </c>
      <c r="F54" s="302">
        <v>5</v>
      </c>
      <c r="G54" s="35" t="s">
        <v>381</v>
      </c>
      <c r="H54" s="51" t="s">
        <v>8</v>
      </c>
      <c r="I54" s="35" t="s">
        <v>380</v>
      </c>
      <c r="J54" s="85" t="s">
        <v>378</v>
      </c>
      <c r="K54" s="86">
        <v>17280</v>
      </c>
      <c r="L54" s="86"/>
      <c r="M54" s="87">
        <v>720</v>
      </c>
      <c r="N54" s="320"/>
      <c r="P54" s="115">
        <f>SUM(K53:L72)</f>
        <v>420480</v>
      </c>
    </row>
    <row r="55" spans="2:26" s="32" customFormat="1" ht="19.5" customHeight="1">
      <c r="B55" s="205">
        <v>52</v>
      </c>
      <c r="C55" s="205">
        <v>3</v>
      </c>
      <c r="D55" s="276">
        <v>1</v>
      </c>
      <c r="E55" s="274">
        <v>4</v>
      </c>
      <c r="F55" s="302">
        <v>21</v>
      </c>
      <c r="G55" s="35" t="s">
        <v>382</v>
      </c>
      <c r="H55" s="51" t="s">
        <v>8</v>
      </c>
      <c r="I55" s="35" t="s">
        <v>380</v>
      </c>
      <c r="J55" s="85" t="s">
        <v>378</v>
      </c>
      <c r="K55" s="86">
        <v>17280</v>
      </c>
      <c r="L55" s="86"/>
      <c r="M55" s="87">
        <v>720</v>
      </c>
      <c r="N55" s="320"/>
      <c r="P55" s="115">
        <f>SUM(M53:M72)</f>
        <v>17520</v>
      </c>
    </row>
    <row r="56" spans="2:26" s="32" customFormat="1" ht="19.5" customHeight="1">
      <c r="B56" s="205">
        <v>53</v>
      </c>
      <c r="C56" s="205">
        <v>4</v>
      </c>
      <c r="D56" s="276">
        <v>1</v>
      </c>
      <c r="E56" s="274">
        <v>5</v>
      </c>
      <c r="F56" s="302">
        <v>17</v>
      </c>
      <c r="G56" s="35" t="s">
        <v>257</v>
      </c>
      <c r="H56" s="51" t="s">
        <v>8</v>
      </c>
      <c r="I56" s="35" t="s">
        <v>440</v>
      </c>
      <c r="J56" s="51" t="s">
        <v>377</v>
      </c>
      <c r="K56" s="52">
        <v>23040</v>
      </c>
      <c r="L56" s="52"/>
      <c r="M56" s="53">
        <v>960</v>
      </c>
      <c r="N56" s="320"/>
      <c r="P56" s="115">
        <f>SUM(P54:P55)</f>
        <v>438000</v>
      </c>
    </row>
    <row r="57" spans="2:26" s="32" customFormat="1" ht="19.5" customHeight="1">
      <c r="B57" s="205">
        <v>54</v>
      </c>
      <c r="C57" s="205">
        <v>5</v>
      </c>
      <c r="D57" s="276">
        <v>1</v>
      </c>
      <c r="E57" s="274">
        <v>7</v>
      </c>
      <c r="F57" s="302">
        <v>11</v>
      </c>
      <c r="G57" s="35" t="s">
        <v>165</v>
      </c>
      <c r="H57" s="51" t="s">
        <v>8</v>
      </c>
      <c r="I57" s="35" t="s">
        <v>380</v>
      </c>
      <c r="J57" s="85" t="s">
        <v>378</v>
      </c>
      <c r="K57" s="86">
        <v>17280</v>
      </c>
      <c r="L57" s="86"/>
      <c r="M57" s="87">
        <v>720</v>
      </c>
      <c r="N57" s="320"/>
    </row>
    <row r="58" spans="2:26" s="32" customFormat="1" ht="19.5" customHeight="1">
      <c r="B58" s="205">
        <v>55</v>
      </c>
      <c r="C58" s="205">
        <v>6</v>
      </c>
      <c r="D58" s="276">
        <v>1</v>
      </c>
      <c r="E58" s="274">
        <v>8</v>
      </c>
      <c r="F58" s="302">
        <v>7</v>
      </c>
      <c r="G58" s="35" t="s">
        <v>383</v>
      </c>
      <c r="H58" s="51" t="s">
        <v>8</v>
      </c>
      <c r="I58" s="35" t="s">
        <v>380</v>
      </c>
      <c r="J58" s="51" t="s">
        <v>377</v>
      </c>
      <c r="K58" s="52">
        <v>23040</v>
      </c>
      <c r="L58" s="52"/>
      <c r="M58" s="53">
        <v>960</v>
      </c>
      <c r="N58" s="320"/>
    </row>
    <row r="59" spans="2:26" s="32" customFormat="1" ht="19.5" customHeight="1">
      <c r="B59" s="205">
        <v>56</v>
      </c>
      <c r="C59" s="205">
        <v>7</v>
      </c>
      <c r="D59" s="276">
        <v>1</v>
      </c>
      <c r="E59" s="274">
        <v>8</v>
      </c>
      <c r="F59" s="302">
        <v>14</v>
      </c>
      <c r="G59" s="35" t="s">
        <v>384</v>
      </c>
      <c r="H59" s="51" t="s">
        <v>8</v>
      </c>
      <c r="I59" s="35" t="s">
        <v>380</v>
      </c>
      <c r="J59" s="85" t="s">
        <v>378</v>
      </c>
      <c r="K59" s="86">
        <v>17280</v>
      </c>
      <c r="L59" s="86"/>
      <c r="M59" s="87">
        <v>720</v>
      </c>
      <c r="N59" s="320"/>
      <c r="P59" s="32">
        <v>23040</v>
      </c>
      <c r="Q59" s="32">
        <v>960</v>
      </c>
      <c r="R59" s="32">
        <v>24000</v>
      </c>
    </row>
    <row r="60" spans="2:26" s="32" customFormat="1" ht="19.5" customHeight="1">
      <c r="B60" s="205">
        <v>57</v>
      </c>
      <c r="C60" s="205">
        <v>8</v>
      </c>
      <c r="D60" s="276">
        <v>1</v>
      </c>
      <c r="E60" s="274">
        <v>9</v>
      </c>
      <c r="F60" s="302">
        <v>9</v>
      </c>
      <c r="G60" s="35" t="s">
        <v>238</v>
      </c>
      <c r="H60" s="51" t="s">
        <v>8</v>
      </c>
      <c r="I60" s="35" t="s">
        <v>380</v>
      </c>
      <c r="J60" s="51" t="s">
        <v>377</v>
      </c>
      <c r="K60" s="52">
        <v>23040</v>
      </c>
      <c r="L60" s="52"/>
      <c r="M60" s="53">
        <v>960</v>
      </c>
      <c r="N60" s="320"/>
      <c r="P60" s="32">
        <f>P59*20</f>
        <v>460800</v>
      </c>
      <c r="Q60" s="32">
        <f t="shared" ref="Q60:R60" si="17">Q59*20</f>
        <v>19200</v>
      </c>
      <c r="R60" s="32">
        <f t="shared" si="17"/>
        <v>480000</v>
      </c>
    </row>
    <row r="61" spans="2:26" s="32" customFormat="1" ht="19.5" customHeight="1">
      <c r="B61" s="205">
        <v>58</v>
      </c>
      <c r="C61" s="205">
        <v>9</v>
      </c>
      <c r="D61" s="276">
        <v>1</v>
      </c>
      <c r="E61" s="274">
        <v>10</v>
      </c>
      <c r="F61" s="302">
        <v>6</v>
      </c>
      <c r="G61" s="35" t="s">
        <v>385</v>
      </c>
      <c r="H61" s="51" t="s">
        <v>8</v>
      </c>
      <c r="I61" s="35" t="s">
        <v>380</v>
      </c>
      <c r="J61" s="51" t="s">
        <v>377</v>
      </c>
      <c r="K61" s="52">
        <v>23040</v>
      </c>
      <c r="L61" s="52"/>
      <c r="M61" s="53">
        <v>960</v>
      </c>
      <c r="N61" s="320"/>
      <c r="P61" s="32">
        <v>-40320</v>
      </c>
      <c r="Q61" s="32">
        <v>-1680</v>
      </c>
      <c r="R61" s="32">
        <v>-42000</v>
      </c>
    </row>
    <row r="62" spans="2:26" s="32" customFormat="1" ht="19.5" customHeight="1">
      <c r="B62" s="205">
        <v>59</v>
      </c>
      <c r="C62" s="205">
        <v>10</v>
      </c>
      <c r="D62" s="276">
        <v>1</v>
      </c>
      <c r="E62" s="274">
        <v>12</v>
      </c>
      <c r="F62" s="302">
        <v>7</v>
      </c>
      <c r="G62" s="35" t="s">
        <v>264</v>
      </c>
      <c r="H62" s="51" t="s">
        <v>8</v>
      </c>
      <c r="I62" s="35" t="s">
        <v>380</v>
      </c>
      <c r="J62" s="51" t="s">
        <v>377</v>
      </c>
      <c r="K62" s="52">
        <v>23040</v>
      </c>
      <c r="L62" s="52"/>
      <c r="M62" s="53">
        <v>960</v>
      </c>
      <c r="N62" s="320"/>
      <c r="P62" s="32">
        <f>SUM(P60:P61)</f>
        <v>420480</v>
      </c>
      <c r="Q62" s="32">
        <f t="shared" ref="Q62:R62" si="18">SUM(Q60:Q61)</f>
        <v>17520</v>
      </c>
      <c r="R62" s="32">
        <f t="shared" si="18"/>
        <v>438000</v>
      </c>
    </row>
    <row r="63" spans="2:26" s="32" customFormat="1" ht="19.5" customHeight="1">
      <c r="B63" s="205">
        <v>60</v>
      </c>
      <c r="C63" s="205">
        <v>11</v>
      </c>
      <c r="D63" s="276">
        <v>2</v>
      </c>
      <c r="E63" s="274">
        <v>3</v>
      </c>
      <c r="F63" s="302">
        <v>1</v>
      </c>
      <c r="G63" s="35" t="s">
        <v>287</v>
      </c>
      <c r="H63" s="51" t="s">
        <v>8</v>
      </c>
      <c r="I63" s="35" t="s">
        <v>380</v>
      </c>
      <c r="J63" s="51" t="s">
        <v>377</v>
      </c>
      <c r="K63" s="52">
        <v>23040</v>
      </c>
      <c r="L63" s="52"/>
      <c r="M63" s="53">
        <v>960</v>
      </c>
      <c r="N63" s="320"/>
    </row>
    <row r="64" spans="2:26" s="32" customFormat="1" ht="19.5" customHeight="1">
      <c r="B64" s="205">
        <v>61</v>
      </c>
      <c r="C64" s="205">
        <v>12</v>
      </c>
      <c r="D64" s="276">
        <v>2</v>
      </c>
      <c r="E64" s="274">
        <v>5</v>
      </c>
      <c r="F64" s="302">
        <v>18</v>
      </c>
      <c r="G64" s="35" t="s">
        <v>91</v>
      </c>
      <c r="H64" s="51" t="s">
        <v>8</v>
      </c>
      <c r="I64" s="35" t="s">
        <v>380</v>
      </c>
      <c r="J64" s="51" t="s">
        <v>377</v>
      </c>
      <c r="K64" s="52">
        <v>23040</v>
      </c>
      <c r="L64" s="52"/>
      <c r="M64" s="53">
        <v>960</v>
      </c>
      <c r="N64" s="320"/>
    </row>
    <row r="65" spans="2:26" s="32" customFormat="1" ht="19.5" customHeight="1">
      <c r="B65" s="205">
        <v>62</v>
      </c>
      <c r="C65" s="205">
        <v>13</v>
      </c>
      <c r="D65" s="276">
        <v>2</v>
      </c>
      <c r="E65" s="274">
        <v>8</v>
      </c>
      <c r="F65" s="302">
        <v>2</v>
      </c>
      <c r="G65" s="35" t="s">
        <v>386</v>
      </c>
      <c r="H65" s="51" t="s">
        <v>8</v>
      </c>
      <c r="I65" s="35" t="s">
        <v>380</v>
      </c>
      <c r="J65" s="51" t="s">
        <v>377</v>
      </c>
      <c r="K65" s="52">
        <v>23040</v>
      </c>
      <c r="L65" s="52"/>
      <c r="M65" s="53">
        <v>960</v>
      </c>
      <c r="N65" s="320"/>
      <c r="P65" s="32">
        <v>23040</v>
      </c>
      <c r="Q65" s="32">
        <v>960</v>
      </c>
      <c r="R65" s="32">
        <v>24000</v>
      </c>
    </row>
    <row r="66" spans="2:26" s="32" customFormat="1" ht="19.5" customHeight="1">
      <c r="B66" s="205">
        <v>63</v>
      </c>
      <c r="C66" s="205">
        <v>14</v>
      </c>
      <c r="D66" s="276">
        <v>2</v>
      </c>
      <c r="E66" s="274">
        <v>8</v>
      </c>
      <c r="F66" s="302">
        <v>11</v>
      </c>
      <c r="G66" s="35" t="s">
        <v>387</v>
      </c>
      <c r="H66" s="51" t="s">
        <v>8</v>
      </c>
      <c r="I66" s="35" t="s">
        <v>380</v>
      </c>
      <c r="J66" s="51" t="s">
        <v>377</v>
      </c>
      <c r="K66" s="52">
        <v>23040</v>
      </c>
      <c r="L66" s="52"/>
      <c r="M66" s="53">
        <v>960</v>
      </c>
      <c r="N66" s="320"/>
      <c r="P66" s="32">
        <f>P65*20</f>
        <v>460800</v>
      </c>
      <c r="Q66" s="32">
        <f t="shared" ref="Q66" si="19">Q65*20</f>
        <v>19200</v>
      </c>
      <c r="R66" s="32">
        <f t="shared" ref="R66" si="20">R65*20</f>
        <v>480000</v>
      </c>
    </row>
    <row r="67" spans="2:26" s="32" customFormat="1" ht="19.5" customHeight="1">
      <c r="B67" s="205">
        <v>64</v>
      </c>
      <c r="C67" s="205">
        <v>15</v>
      </c>
      <c r="D67" s="276">
        <v>2</v>
      </c>
      <c r="E67" s="274">
        <v>8</v>
      </c>
      <c r="F67" s="302">
        <v>17</v>
      </c>
      <c r="G67" s="35" t="s">
        <v>388</v>
      </c>
      <c r="H67" s="51" t="s">
        <v>8</v>
      </c>
      <c r="I67" s="35" t="s">
        <v>380</v>
      </c>
      <c r="J67" s="51" t="s">
        <v>377</v>
      </c>
      <c r="K67" s="52">
        <v>23040</v>
      </c>
      <c r="L67" s="52"/>
      <c r="M67" s="53">
        <v>960</v>
      </c>
      <c r="N67" s="320"/>
    </row>
    <row r="68" spans="2:26" s="32" customFormat="1" ht="19.5" customHeight="1">
      <c r="B68" s="205">
        <v>65</v>
      </c>
      <c r="C68" s="205">
        <v>16</v>
      </c>
      <c r="D68" s="276">
        <v>2</v>
      </c>
      <c r="E68" s="274">
        <v>9</v>
      </c>
      <c r="F68" s="302">
        <v>8</v>
      </c>
      <c r="G68" s="35" t="s">
        <v>24</v>
      </c>
      <c r="H68" s="51" t="s">
        <v>8</v>
      </c>
      <c r="I68" s="35" t="s">
        <v>380</v>
      </c>
      <c r="J68" s="51" t="s">
        <v>377</v>
      </c>
      <c r="K68" s="52">
        <v>23040</v>
      </c>
      <c r="L68" s="52"/>
      <c r="M68" s="53">
        <v>960</v>
      </c>
      <c r="N68" s="320"/>
    </row>
    <row r="69" spans="2:26" s="32" customFormat="1" ht="19.5" customHeight="1">
      <c r="B69" s="205">
        <v>66</v>
      </c>
      <c r="C69" s="205">
        <v>17</v>
      </c>
      <c r="D69" s="276">
        <v>2</v>
      </c>
      <c r="E69" s="274">
        <v>9</v>
      </c>
      <c r="F69" s="302">
        <v>14</v>
      </c>
      <c r="G69" s="35" t="s">
        <v>72</v>
      </c>
      <c r="H69" s="51" t="s">
        <v>8</v>
      </c>
      <c r="I69" s="35" t="s">
        <v>380</v>
      </c>
      <c r="J69" s="51" t="s">
        <v>377</v>
      </c>
      <c r="K69" s="52">
        <v>23040</v>
      </c>
      <c r="L69" s="52"/>
      <c r="M69" s="53">
        <v>960</v>
      </c>
      <c r="N69" s="320"/>
      <c r="P69" s="32">
        <v>23040</v>
      </c>
      <c r="Q69" s="32">
        <v>960</v>
      </c>
      <c r="R69" s="32">
        <v>24000</v>
      </c>
    </row>
    <row r="70" spans="2:26" s="32" customFormat="1" ht="19.5" customHeight="1">
      <c r="B70" s="205">
        <v>67</v>
      </c>
      <c r="C70" s="205">
        <v>18</v>
      </c>
      <c r="D70" s="276">
        <v>2</v>
      </c>
      <c r="E70" s="274">
        <v>10</v>
      </c>
      <c r="F70" s="302">
        <v>6</v>
      </c>
      <c r="G70" s="35" t="s">
        <v>128</v>
      </c>
      <c r="H70" s="51" t="s">
        <v>8</v>
      </c>
      <c r="I70" s="35" t="s">
        <v>380</v>
      </c>
      <c r="J70" s="51" t="s">
        <v>377</v>
      </c>
      <c r="K70" s="52">
        <v>23040</v>
      </c>
      <c r="L70" s="52"/>
      <c r="M70" s="53">
        <v>960</v>
      </c>
      <c r="N70" s="320"/>
      <c r="P70" s="32">
        <f>P69*20</f>
        <v>460800</v>
      </c>
      <c r="Q70" s="32">
        <f t="shared" ref="Q70" si="21">Q69*20</f>
        <v>19200</v>
      </c>
      <c r="R70" s="32">
        <f t="shared" ref="R70" si="22">R69*20</f>
        <v>480000</v>
      </c>
    </row>
    <row r="71" spans="2:26" s="32" customFormat="1" ht="19.5" customHeight="1">
      <c r="B71" s="205">
        <v>68</v>
      </c>
      <c r="C71" s="205">
        <v>19</v>
      </c>
      <c r="D71" s="276">
        <v>2</v>
      </c>
      <c r="E71" s="274">
        <v>10</v>
      </c>
      <c r="F71" s="302">
        <v>23</v>
      </c>
      <c r="G71" s="35" t="s">
        <v>389</v>
      </c>
      <c r="H71" s="51" t="s">
        <v>8</v>
      </c>
      <c r="I71" s="35" t="s">
        <v>380</v>
      </c>
      <c r="J71" s="85" t="s">
        <v>378</v>
      </c>
      <c r="K71" s="86">
        <v>17280</v>
      </c>
      <c r="L71" s="86"/>
      <c r="M71" s="87">
        <v>720</v>
      </c>
      <c r="N71" s="320"/>
    </row>
    <row r="72" spans="2:26" s="32" customFormat="1" ht="19.5" customHeight="1">
      <c r="B72" s="205">
        <v>69</v>
      </c>
      <c r="C72" s="205">
        <v>20</v>
      </c>
      <c r="D72" s="276">
        <v>2</v>
      </c>
      <c r="E72" s="274">
        <v>11</v>
      </c>
      <c r="F72" s="302">
        <v>21</v>
      </c>
      <c r="G72" s="35" t="s">
        <v>92</v>
      </c>
      <c r="H72" s="51" t="s">
        <v>8</v>
      </c>
      <c r="I72" s="35" t="s">
        <v>380</v>
      </c>
      <c r="J72" s="51" t="s">
        <v>377</v>
      </c>
      <c r="K72" s="52">
        <v>23040</v>
      </c>
      <c r="L72" s="52"/>
      <c r="M72" s="53">
        <v>960</v>
      </c>
      <c r="N72" s="320"/>
      <c r="P72" s="65">
        <f>SUM(P62,P66,P70)</f>
        <v>1342080</v>
      </c>
      <c r="Q72" s="65">
        <f>SUM(Q62,Q66,Q70)</f>
        <v>55920</v>
      </c>
      <c r="R72" s="65">
        <f>SUM(R62,R66,R70)</f>
        <v>1398000</v>
      </c>
    </row>
    <row r="73" spans="2:26" s="32" customFormat="1" ht="19.5" customHeight="1">
      <c r="B73" s="205">
        <v>70</v>
      </c>
      <c r="C73" s="293">
        <v>1</v>
      </c>
      <c r="D73" s="273">
        <v>3</v>
      </c>
      <c r="E73" s="271">
        <v>1</v>
      </c>
      <c r="F73" s="301">
        <v>4</v>
      </c>
      <c r="G73" s="89" t="s">
        <v>391</v>
      </c>
      <c r="H73" s="142" t="s">
        <v>8</v>
      </c>
      <c r="I73" s="89" t="s">
        <v>393</v>
      </c>
      <c r="J73" s="42" t="s">
        <v>377</v>
      </c>
      <c r="K73" s="43">
        <v>23040</v>
      </c>
      <c r="L73" s="43"/>
      <c r="M73" s="82">
        <v>960</v>
      </c>
      <c r="N73" s="319">
        <f>SUM(K73:L81)</f>
        <v>195840</v>
      </c>
    </row>
    <row r="74" spans="2:26" s="32" customFormat="1" ht="19.5" customHeight="1">
      <c r="B74" s="205">
        <v>71</v>
      </c>
      <c r="C74" s="205">
        <v>2</v>
      </c>
      <c r="D74" s="276">
        <v>3</v>
      </c>
      <c r="E74" s="274">
        <v>3</v>
      </c>
      <c r="F74" s="302">
        <v>5</v>
      </c>
      <c r="G74" s="88" t="s">
        <v>60</v>
      </c>
      <c r="H74" s="143" t="s">
        <v>8</v>
      </c>
      <c r="I74" s="88" t="s">
        <v>393</v>
      </c>
      <c r="J74" s="51" t="s">
        <v>377</v>
      </c>
      <c r="K74" s="52">
        <v>23040</v>
      </c>
      <c r="L74" s="52"/>
      <c r="M74" s="53">
        <v>960</v>
      </c>
      <c r="N74" s="320"/>
      <c r="P74" s="107">
        <f>SUM(K73:L81)</f>
        <v>195840</v>
      </c>
    </row>
    <row r="75" spans="2:26" s="32" customFormat="1" ht="19.5" customHeight="1">
      <c r="B75" s="205">
        <v>72</v>
      </c>
      <c r="C75" s="205">
        <v>3</v>
      </c>
      <c r="D75" s="276">
        <v>3</v>
      </c>
      <c r="E75" s="274">
        <v>5</v>
      </c>
      <c r="F75" s="302">
        <v>7</v>
      </c>
      <c r="G75" s="88" t="s">
        <v>36</v>
      </c>
      <c r="H75" s="143" t="s">
        <v>8</v>
      </c>
      <c r="I75" s="88" t="s">
        <v>393</v>
      </c>
      <c r="J75" s="51" t="s">
        <v>377</v>
      </c>
      <c r="K75" s="52">
        <v>23040</v>
      </c>
      <c r="L75" s="52"/>
      <c r="M75" s="53">
        <v>960</v>
      </c>
      <c r="N75" s="320"/>
      <c r="P75" s="107">
        <f>SUM(M73:M81)</f>
        <v>8160</v>
      </c>
      <c r="T75" s="32">
        <v>23040</v>
      </c>
      <c r="U75" s="32">
        <v>960</v>
      </c>
      <c r="V75" s="32">
        <v>24000</v>
      </c>
      <c r="X75" s="32">
        <v>23040</v>
      </c>
      <c r="Y75" s="32">
        <v>960</v>
      </c>
      <c r="Z75" s="32">
        <v>24000</v>
      </c>
    </row>
    <row r="76" spans="2:26" s="32" customFormat="1" ht="19.5" customHeight="1">
      <c r="B76" s="205">
        <v>73</v>
      </c>
      <c r="C76" s="205">
        <v>4</v>
      </c>
      <c r="D76" s="276">
        <v>3</v>
      </c>
      <c r="E76" s="274">
        <v>6</v>
      </c>
      <c r="F76" s="302">
        <v>4</v>
      </c>
      <c r="G76" s="88" t="s">
        <v>392</v>
      </c>
      <c r="H76" s="143" t="s">
        <v>8</v>
      </c>
      <c r="I76" s="88" t="s">
        <v>441</v>
      </c>
      <c r="J76" s="85" t="s">
        <v>378</v>
      </c>
      <c r="K76" s="86">
        <v>17280</v>
      </c>
      <c r="L76" s="86"/>
      <c r="M76" s="87">
        <v>720</v>
      </c>
      <c r="N76" s="320"/>
      <c r="P76" s="107">
        <f>SUM(P74:P75)</f>
        <v>204000</v>
      </c>
      <c r="T76" s="32">
        <f>T75*9</f>
        <v>207360</v>
      </c>
      <c r="U76" s="32">
        <f t="shared" ref="U76" si="23">U75*9</f>
        <v>8640</v>
      </c>
      <c r="V76" s="32">
        <f t="shared" ref="V76" si="24">V75*9</f>
        <v>216000</v>
      </c>
      <c r="X76" s="32">
        <f>X75*9</f>
        <v>207360</v>
      </c>
      <c r="Y76" s="32">
        <f t="shared" ref="Y76" si="25">Y75*9</f>
        <v>8640</v>
      </c>
      <c r="Z76" s="32">
        <f t="shared" ref="Z76" si="26">Z75*9</f>
        <v>216000</v>
      </c>
    </row>
    <row r="77" spans="2:26" s="32" customFormat="1" ht="19.5" customHeight="1">
      <c r="B77" s="205">
        <v>74</v>
      </c>
      <c r="C77" s="205">
        <v>5</v>
      </c>
      <c r="D77" s="276">
        <v>3</v>
      </c>
      <c r="E77" s="274">
        <v>7</v>
      </c>
      <c r="F77" s="302">
        <v>14</v>
      </c>
      <c r="G77" s="88" t="s">
        <v>394</v>
      </c>
      <c r="H77" s="143" t="s">
        <v>8</v>
      </c>
      <c r="I77" s="88" t="s">
        <v>393</v>
      </c>
      <c r="J77" s="51" t="s">
        <v>377</v>
      </c>
      <c r="K77" s="52">
        <v>23040</v>
      </c>
      <c r="L77" s="52"/>
      <c r="M77" s="53">
        <v>960</v>
      </c>
      <c r="N77" s="320"/>
    </row>
    <row r="78" spans="2:26" s="32" customFormat="1" ht="19.5" customHeight="1">
      <c r="B78" s="205">
        <v>75</v>
      </c>
      <c r="C78" s="205">
        <v>6</v>
      </c>
      <c r="D78" s="276">
        <v>3</v>
      </c>
      <c r="E78" s="274">
        <v>8</v>
      </c>
      <c r="F78" s="302">
        <v>22</v>
      </c>
      <c r="G78" s="88" t="s">
        <v>395</v>
      </c>
      <c r="H78" s="143" t="s">
        <v>8</v>
      </c>
      <c r="I78" s="88" t="s">
        <v>393</v>
      </c>
      <c r="J78" s="85" t="s">
        <v>378</v>
      </c>
      <c r="K78" s="86">
        <v>17280</v>
      </c>
      <c r="L78" s="86"/>
      <c r="M78" s="87">
        <v>720</v>
      </c>
      <c r="N78" s="320"/>
      <c r="P78" s="32">
        <v>23040</v>
      </c>
      <c r="Q78" s="32">
        <v>960</v>
      </c>
      <c r="R78" s="32">
        <v>24000</v>
      </c>
    </row>
    <row r="79" spans="2:26" s="32" customFormat="1" ht="19.5" customHeight="1">
      <c r="B79" s="205">
        <v>76</v>
      </c>
      <c r="C79" s="205">
        <v>7</v>
      </c>
      <c r="D79" s="276">
        <v>4</v>
      </c>
      <c r="E79" s="274">
        <v>1</v>
      </c>
      <c r="F79" s="302">
        <v>3</v>
      </c>
      <c r="G79" s="88" t="s">
        <v>171</v>
      </c>
      <c r="H79" s="143" t="s">
        <v>8</v>
      </c>
      <c r="I79" s="88" t="s">
        <v>393</v>
      </c>
      <c r="J79" s="51" t="s">
        <v>377</v>
      </c>
      <c r="K79" s="52">
        <v>23040</v>
      </c>
      <c r="L79" s="52"/>
      <c r="M79" s="53">
        <v>960</v>
      </c>
      <c r="N79" s="320"/>
      <c r="P79" s="32">
        <f>P78*9</f>
        <v>207360</v>
      </c>
      <c r="Q79" s="32">
        <f t="shared" ref="Q79:R79" si="27">Q78*9</f>
        <v>8640</v>
      </c>
      <c r="R79" s="32">
        <f t="shared" si="27"/>
        <v>216000</v>
      </c>
    </row>
    <row r="80" spans="2:26" s="32" customFormat="1" ht="19.5" customHeight="1">
      <c r="B80" s="205">
        <v>77</v>
      </c>
      <c r="C80" s="205">
        <v>8</v>
      </c>
      <c r="D80" s="276">
        <v>4</v>
      </c>
      <c r="E80" s="274">
        <v>6</v>
      </c>
      <c r="F80" s="302">
        <v>23</v>
      </c>
      <c r="G80" s="88" t="s">
        <v>396</v>
      </c>
      <c r="H80" s="143" t="s">
        <v>8</v>
      </c>
      <c r="I80" s="88" t="s">
        <v>393</v>
      </c>
      <c r="J80" s="51" t="s">
        <v>377</v>
      </c>
      <c r="K80" s="52">
        <v>23040</v>
      </c>
      <c r="L80" s="52"/>
      <c r="M80" s="53">
        <v>960</v>
      </c>
      <c r="N80" s="320"/>
      <c r="P80" s="32">
        <v>-11520</v>
      </c>
      <c r="Q80" s="32">
        <v>-480</v>
      </c>
      <c r="R80" s="32">
        <v>-12000</v>
      </c>
    </row>
    <row r="81" spans="2:28" s="32" customFormat="1" ht="19.5" customHeight="1">
      <c r="B81" s="205">
        <v>78</v>
      </c>
      <c r="C81" s="205">
        <v>9</v>
      </c>
      <c r="D81" s="276">
        <v>4</v>
      </c>
      <c r="E81" s="274">
        <v>8</v>
      </c>
      <c r="F81" s="302">
        <v>19</v>
      </c>
      <c r="G81" s="88" t="s">
        <v>397</v>
      </c>
      <c r="H81" s="143" t="s">
        <v>8</v>
      </c>
      <c r="I81" s="88" t="s">
        <v>393</v>
      </c>
      <c r="J81" s="51" t="s">
        <v>377</v>
      </c>
      <c r="K81" s="52">
        <v>23040</v>
      </c>
      <c r="L81" s="52"/>
      <c r="M81" s="53">
        <v>960</v>
      </c>
      <c r="N81" s="320"/>
      <c r="P81" s="32">
        <f>SUM(P79:P80)</f>
        <v>195840</v>
      </c>
      <c r="Q81" s="32">
        <f t="shared" ref="Q81:R81" si="28">SUM(Q79:Q80)</f>
        <v>8160</v>
      </c>
      <c r="R81" s="32">
        <f t="shared" si="28"/>
        <v>204000</v>
      </c>
      <c r="T81" s="65">
        <f>SUM(P81,T76,X76)</f>
        <v>610560</v>
      </c>
      <c r="U81" s="65">
        <f>SUM(Q81,U76,Y76)</f>
        <v>25440</v>
      </c>
      <c r="V81" s="65">
        <f>SUM(R81,V76,Z76)</f>
        <v>636000</v>
      </c>
    </row>
    <row r="82" spans="2:28" s="32" customFormat="1" ht="19.5" customHeight="1">
      <c r="B82" s="205">
        <v>79</v>
      </c>
      <c r="C82" s="293">
        <v>1</v>
      </c>
      <c r="D82" s="273">
        <v>2</v>
      </c>
      <c r="E82" s="271">
        <v>4</v>
      </c>
      <c r="F82" s="301">
        <v>7</v>
      </c>
      <c r="G82" s="89" t="s">
        <v>76</v>
      </c>
      <c r="H82" s="142" t="s">
        <v>8</v>
      </c>
      <c r="I82" s="89" t="s">
        <v>398</v>
      </c>
      <c r="J82" s="42" t="s">
        <v>377</v>
      </c>
      <c r="K82" s="43">
        <v>23040</v>
      </c>
      <c r="L82" s="43"/>
      <c r="M82" s="82">
        <v>960</v>
      </c>
      <c r="N82" s="319">
        <f>SUM(K82:L95)</f>
        <v>311040</v>
      </c>
    </row>
    <row r="83" spans="2:28" s="32" customFormat="1" ht="19.5" customHeight="1">
      <c r="B83" s="205">
        <v>80</v>
      </c>
      <c r="C83" s="205">
        <v>2</v>
      </c>
      <c r="D83" s="276">
        <v>3</v>
      </c>
      <c r="E83" s="274">
        <v>2</v>
      </c>
      <c r="F83" s="302">
        <v>8</v>
      </c>
      <c r="G83" s="88" t="s">
        <v>368</v>
      </c>
      <c r="H83" s="143" t="s">
        <v>8</v>
      </c>
      <c r="I83" s="88" t="s">
        <v>398</v>
      </c>
      <c r="J83" s="51" t="s">
        <v>377</v>
      </c>
      <c r="K83" s="52">
        <v>23040</v>
      </c>
      <c r="L83" s="52"/>
      <c r="M83" s="53">
        <v>960</v>
      </c>
      <c r="N83" s="320"/>
      <c r="P83" s="107">
        <f>SUM(K82:L95)</f>
        <v>311040</v>
      </c>
    </row>
    <row r="84" spans="2:28" s="32" customFormat="1" ht="19.5" customHeight="1">
      <c r="B84" s="205">
        <v>81</v>
      </c>
      <c r="C84" s="205">
        <v>3</v>
      </c>
      <c r="D84" s="276">
        <v>3</v>
      </c>
      <c r="E84" s="274">
        <v>3</v>
      </c>
      <c r="F84" s="302">
        <v>18</v>
      </c>
      <c r="G84" s="88" t="s">
        <v>399</v>
      </c>
      <c r="H84" s="143" t="s">
        <v>8</v>
      </c>
      <c r="I84" s="88" t="s">
        <v>398</v>
      </c>
      <c r="J84" s="51" t="s">
        <v>377</v>
      </c>
      <c r="K84" s="52">
        <v>23040</v>
      </c>
      <c r="L84" s="52"/>
      <c r="M84" s="53">
        <v>960</v>
      </c>
      <c r="N84" s="320"/>
      <c r="P84" s="107">
        <f>SUM(M82:M95)</f>
        <v>12960</v>
      </c>
    </row>
    <row r="85" spans="2:28" s="32" customFormat="1" ht="19.5" customHeight="1">
      <c r="B85" s="205">
        <v>82</v>
      </c>
      <c r="C85" s="205">
        <v>4</v>
      </c>
      <c r="D85" s="276">
        <v>3</v>
      </c>
      <c r="E85" s="274">
        <v>4</v>
      </c>
      <c r="F85" s="302">
        <v>6</v>
      </c>
      <c r="G85" s="88" t="s">
        <v>34</v>
      </c>
      <c r="H85" s="143" t="s">
        <v>8</v>
      </c>
      <c r="I85" s="88" t="s">
        <v>398</v>
      </c>
      <c r="J85" s="51" t="s">
        <v>377</v>
      </c>
      <c r="K85" s="52">
        <v>23040</v>
      </c>
      <c r="L85" s="52"/>
      <c r="M85" s="53">
        <v>960</v>
      </c>
      <c r="N85" s="320"/>
      <c r="P85" s="107">
        <f>SUM(P83:P84)</f>
        <v>324000</v>
      </c>
    </row>
    <row r="86" spans="2:28" s="32" customFormat="1" ht="19.5" customHeight="1">
      <c r="B86" s="205">
        <v>83</v>
      </c>
      <c r="C86" s="205">
        <v>5</v>
      </c>
      <c r="D86" s="276">
        <v>3</v>
      </c>
      <c r="E86" s="274">
        <v>4</v>
      </c>
      <c r="F86" s="302">
        <v>12</v>
      </c>
      <c r="G86" s="118" t="s">
        <v>400</v>
      </c>
      <c r="H86" s="143" t="s">
        <v>8</v>
      </c>
      <c r="I86" s="88" t="s">
        <v>398</v>
      </c>
      <c r="J86" s="51" t="s">
        <v>377</v>
      </c>
      <c r="K86" s="52">
        <v>23040</v>
      </c>
      <c r="L86" s="52"/>
      <c r="M86" s="53">
        <v>960</v>
      </c>
      <c r="N86" s="320"/>
    </row>
    <row r="87" spans="2:28" s="32" customFormat="1" ht="19.5" customHeight="1">
      <c r="B87" s="205">
        <v>84</v>
      </c>
      <c r="C87" s="205">
        <v>6</v>
      </c>
      <c r="D87" s="276">
        <v>3</v>
      </c>
      <c r="E87" s="274">
        <v>6</v>
      </c>
      <c r="F87" s="302">
        <v>15</v>
      </c>
      <c r="G87" s="88" t="s">
        <v>401</v>
      </c>
      <c r="H87" s="143" t="s">
        <v>8</v>
      </c>
      <c r="I87" s="88" t="s">
        <v>398</v>
      </c>
      <c r="J87" s="51" t="s">
        <v>377</v>
      </c>
      <c r="K87" s="52">
        <v>23040</v>
      </c>
      <c r="L87" s="52"/>
      <c r="M87" s="53">
        <v>960</v>
      </c>
      <c r="N87" s="320"/>
    </row>
    <row r="88" spans="2:28" s="32" customFormat="1" ht="19.5" customHeight="1">
      <c r="B88" s="205">
        <v>85</v>
      </c>
      <c r="C88" s="205">
        <v>7</v>
      </c>
      <c r="D88" s="276">
        <v>3</v>
      </c>
      <c r="E88" s="274">
        <v>6</v>
      </c>
      <c r="F88" s="302">
        <v>16</v>
      </c>
      <c r="G88" s="88" t="s">
        <v>32</v>
      </c>
      <c r="H88" s="143" t="s">
        <v>8</v>
      </c>
      <c r="I88" s="88" t="s">
        <v>398</v>
      </c>
      <c r="J88" s="85" t="s">
        <v>378</v>
      </c>
      <c r="K88" s="86">
        <v>17280</v>
      </c>
      <c r="L88" s="86"/>
      <c r="M88" s="87">
        <v>720</v>
      </c>
      <c r="N88" s="320"/>
      <c r="P88" s="32">
        <v>14</v>
      </c>
    </row>
    <row r="89" spans="2:28" s="32" customFormat="1" ht="19.5" customHeight="1">
      <c r="B89" s="205">
        <v>86</v>
      </c>
      <c r="C89" s="205">
        <v>8</v>
      </c>
      <c r="D89" s="276">
        <v>3</v>
      </c>
      <c r="E89" s="274">
        <v>6</v>
      </c>
      <c r="F89" s="302">
        <v>17</v>
      </c>
      <c r="G89" s="88" t="s">
        <v>402</v>
      </c>
      <c r="H89" s="143" t="s">
        <v>8</v>
      </c>
      <c r="I89" s="88" t="s">
        <v>398</v>
      </c>
      <c r="J89" s="51" t="s">
        <v>377</v>
      </c>
      <c r="K89" s="52">
        <v>23040</v>
      </c>
      <c r="L89" s="52"/>
      <c r="M89" s="53">
        <v>960</v>
      </c>
      <c r="N89" s="320"/>
      <c r="P89" s="32">
        <v>23040</v>
      </c>
      <c r="Q89" s="32">
        <v>960</v>
      </c>
      <c r="R89" s="32">
        <v>24000</v>
      </c>
      <c r="T89" s="32">
        <v>23040</v>
      </c>
      <c r="U89" s="32">
        <v>960</v>
      </c>
      <c r="V89" s="32">
        <v>24000</v>
      </c>
      <c r="X89" s="32">
        <v>17280</v>
      </c>
      <c r="Y89" s="32">
        <v>720</v>
      </c>
      <c r="Z89" s="32">
        <v>18000</v>
      </c>
    </row>
    <row r="90" spans="2:28" s="32" customFormat="1" ht="19.5" customHeight="1">
      <c r="B90" s="205">
        <v>87</v>
      </c>
      <c r="C90" s="205">
        <v>9</v>
      </c>
      <c r="D90" s="276">
        <v>3</v>
      </c>
      <c r="E90" s="274">
        <v>7</v>
      </c>
      <c r="F90" s="302">
        <v>21</v>
      </c>
      <c r="G90" s="88" t="s">
        <v>403</v>
      </c>
      <c r="H90" s="143" t="s">
        <v>8</v>
      </c>
      <c r="I90" s="88" t="s">
        <v>398</v>
      </c>
      <c r="J90" s="51" t="s">
        <v>377</v>
      </c>
      <c r="K90" s="52">
        <v>23040</v>
      </c>
      <c r="L90" s="52"/>
      <c r="M90" s="53">
        <v>960</v>
      </c>
      <c r="N90" s="320"/>
      <c r="P90" s="32">
        <f>P89*14</f>
        <v>322560</v>
      </c>
      <c r="Q90" s="32">
        <f t="shared" ref="Q90:R90" si="29">Q89*14</f>
        <v>13440</v>
      </c>
      <c r="R90" s="32">
        <f t="shared" si="29"/>
        <v>336000</v>
      </c>
      <c r="T90" s="32">
        <f>T89*14</f>
        <v>322560</v>
      </c>
      <c r="U90" s="32">
        <f t="shared" ref="U90:V90" si="30">U89*14</f>
        <v>13440</v>
      </c>
      <c r="V90" s="32">
        <f t="shared" si="30"/>
        <v>336000</v>
      </c>
      <c r="X90" s="32">
        <f>X89*14</f>
        <v>241920</v>
      </c>
      <c r="Y90" s="32">
        <f t="shared" ref="Y90:AB90" si="31">Y89*14</f>
        <v>10080</v>
      </c>
      <c r="Z90" s="32">
        <f t="shared" si="31"/>
        <v>252000</v>
      </c>
      <c r="AA90" s="32">
        <f t="shared" si="31"/>
        <v>0</v>
      </c>
      <c r="AB90" s="32">
        <f t="shared" si="31"/>
        <v>0</v>
      </c>
    </row>
    <row r="91" spans="2:28" s="32" customFormat="1" ht="19.5" customHeight="1">
      <c r="B91" s="205">
        <v>88</v>
      </c>
      <c r="C91" s="205">
        <v>10</v>
      </c>
      <c r="D91" s="276">
        <v>4</v>
      </c>
      <c r="E91" s="274">
        <v>3</v>
      </c>
      <c r="F91" s="302">
        <v>20</v>
      </c>
      <c r="G91" s="88" t="s">
        <v>404</v>
      </c>
      <c r="H91" s="143" t="s">
        <v>8</v>
      </c>
      <c r="I91" s="88" t="s">
        <v>398</v>
      </c>
      <c r="J91" s="51" t="s">
        <v>377</v>
      </c>
      <c r="K91" s="52">
        <v>23040</v>
      </c>
      <c r="L91" s="52"/>
      <c r="M91" s="53">
        <v>960</v>
      </c>
      <c r="N91" s="320"/>
      <c r="P91" s="32">
        <v>-11520</v>
      </c>
      <c r="Q91" s="32">
        <v>-480</v>
      </c>
      <c r="R91" s="32">
        <v>-12000</v>
      </c>
    </row>
    <row r="92" spans="2:28" s="32" customFormat="1" ht="19.5" customHeight="1">
      <c r="B92" s="205">
        <v>89</v>
      </c>
      <c r="C92" s="205">
        <v>11</v>
      </c>
      <c r="D92" s="276">
        <v>4</v>
      </c>
      <c r="E92" s="274">
        <v>4</v>
      </c>
      <c r="F92" s="302">
        <v>6</v>
      </c>
      <c r="G92" s="88" t="s">
        <v>98</v>
      </c>
      <c r="H92" s="143" t="s">
        <v>8</v>
      </c>
      <c r="I92" s="88" t="s">
        <v>442</v>
      </c>
      <c r="J92" s="85" t="s">
        <v>378</v>
      </c>
      <c r="K92" s="86">
        <v>17280</v>
      </c>
      <c r="L92" s="86"/>
      <c r="M92" s="87">
        <v>720</v>
      </c>
      <c r="N92" s="320"/>
      <c r="P92" s="32">
        <f>SUM(P90:P91)</f>
        <v>311040</v>
      </c>
      <c r="Q92" s="32">
        <f t="shared" ref="Q92:R92" si="32">SUM(Q90:Q91)</f>
        <v>12960</v>
      </c>
      <c r="R92" s="32">
        <f t="shared" si="32"/>
        <v>324000</v>
      </c>
    </row>
    <row r="93" spans="2:28" s="32" customFormat="1" ht="19.5" customHeight="1">
      <c r="B93" s="205">
        <v>90</v>
      </c>
      <c r="C93" s="205">
        <v>12</v>
      </c>
      <c r="D93" s="276">
        <v>4</v>
      </c>
      <c r="E93" s="274">
        <v>5</v>
      </c>
      <c r="F93" s="302">
        <v>7</v>
      </c>
      <c r="G93" s="88" t="s">
        <v>99</v>
      </c>
      <c r="H93" s="143" t="s">
        <v>8</v>
      </c>
      <c r="I93" s="88" t="s">
        <v>398</v>
      </c>
      <c r="J93" s="51" t="s">
        <v>377</v>
      </c>
      <c r="K93" s="52">
        <v>23040</v>
      </c>
      <c r="L93" s="52"/>
      <c r="M93" s="53">
        <v>960</v>
      </c>
      <c r="N93" s="320"/>
      <c r="T93" s="65">
        <f>SUM(P92,T90,X90)</f>
        <v>875520</v>
      </c>
      <c r="U93" s="65">
        <f t="shared" ref="U93:V93" si="33">SUM(Q92,U90,Y90)</f>
        <v>36480</v>
      </c>
      <c r="V93" s="65">
        <f t="shared" si="33"/>
        <v>912000</v>
      </c>
    </row>
    <row r="94" spans="2:28" s="32" customFormat="1" ht="19.5" customHeight="1">
      <c r="B94" s="205">
        <v>91</v>
      </c>
      <c r="C94" s="205">
        <v>13</v>
      </c>
      <c r="D94" s="276">
        <v>4</v>
      </c>
      <c r="E94" s="274">
        <v>7</v>
      </c>
      <c r="F94" s="302">
        <v>15</v>
      </c>
      <c r="G94" s="88" t="s">
        <v>376</v>
      </c>
      <c r="H94" s="143" t="s">
        <v>8</v>
      </c>
      <c r="I94" s="88" t="s">
        <v>398</v>
      </c>
      <c r="J94" s="51" t="s">
        <v>377</v>
      </c>
      <c r="K94" s="52">
        <v>23040</v>
      </c>
      <c r="L94" s="52"/>
      <c r="M94" s="53">
        <v>960</v>
      </c>
      <c r="N94" s="320"/>
    </row>
    <row r="95" spans="2:28" s="32" customFormat="1" ht="19.5" customHeight="1">
      <c r="B95" s="205">
        <v>92</v>
      </c>
      <c r="C95" s="205">
        <v>14</v>
      </c>
      <c r="D95" s="276">
        <v>4</v>
      </c>
      <c r="E95" s="274">
        <v>8</v>
      </c>
      <c r="F95" s="302">
        <v>2</v>
      </c>
      <c r="G95" s="88" t="s">
        <v>405</v>
      </c>
      <c r="H95" s="143" t="s">
        <v>8</v>
      </c>
      <c r="I95" s="88" t="s">
        <v>398</v>
      </c>
      <c r="J95" s="51" t="s">
        <v>377</v>
      </c>
      <c r="K95" s="52">
        <v>23040</v>
      </c>
      <c r="L95" s="52"/>
      <c r="M95" s="53">
        <v>960</v>
      </c>
      <c r="N95" s="320"/>
      <c r="P95" s="107">
        <f>SUM(K96:L102)</f>
        <v>155520</v>
      </c>
    </row>
    <row r="96" spans="2:28" s="32" customFormat="1" ht="19.5" customHeight="1">
      <c r="B96" s="205">
        <v>93</v>
      </c>
      <c r="C96" s="293">
        <v>1</v>
      </c>
      <c r="D96" s="273">
        <v>3</v>
      </c>
      <c r="E96" s="271">
        <v>8</v>
      </c>
      <c r="F96" s="301">
        <v>12</v>
      </c>
      <c r="G96" s="89" t="s">
        <v>136</v>
      </c>
      <c r="H96" s="142" t="s">
        <v>8</v>
      </c>
      <c r="I96" s="89" t="s">
        <v>407</v>
      </c>
      <c r="J96" s="42" t="s">
        <v>377</v>
      </c>
      <c r="K96" s="43">
        <v>23040</v>
      </c>
      <c r="L96" s="43"/>
      <c r="M96" s="82">
        <v>960</v>
      </c>
      <c r="N96" s="319">
        <f>SUM(K96:L102)</f>
        <v>155520</v>
      </c>
      <c r="P96" s="107">
        <f>SUM(M96:M102)</f>
        <v>6480</v>
      </c>
    </row>
    <row r="97" spans="2:26" s="32" customFormat="1" ht="19.5" customHeight="1">
      <c r="B97" s="205">
        <v>94</v>
      </c>
      <c r="C97" s="205">
        <v>2</v>
      </c>
      <c r="D97" s="276">
        <v>3</v>
      </c>
      <c r="E97" s="274">
        <v>9</v>
      </c>
      <c r="F97" s="302">
        <v>17</v>
      </c>
      <c r="G97" s="88" t="s">
        <v>297</v>
      </c>
      <c r="H97" s="143" t="s">
        <v>8</v>
      </c>
      <c r="I97" s="88" t="s">
        <v>407</v>
      </c>
      <c r="J97" s="51" t="s">
        <v>377</v>
      </c>
      <c r="K97" s="52">
        <v>23040</v>
      </c>
      <c r="L97" s="52"/>
      <c r="M97" s="53">
        <v>960</v>
      </c>
      <c r="N97" s="320"/>
      <c r="P97" s="107">
        <f>SUM(P95:P96)</f>
        <v>162000</v>
      </c>
    </row>
    <row r="98" spans="2:26" s="32" customFormat="1" ht="19.5" customHeight="1">
      <c r="B98" s="205">
        <v>95</v>
      </c>
      <c r="C98" s="205">
        <v>3</v>
      </c>
      <c r="D98" s="276">
        <v>4</v>
      </c>
      <c r="E98" s="274">
        <v>3</v>
      </c>
      <c r="F98" s="302">
        <v>14</v>
      </c>
      <c r="G98" s="88" t="s">
        <v>323</v>
      </c>
      <c r="H98" s="143" t="s">
        <v>8</v>
      </c>
      <c r="I98" s="88" t="s">
        <v>443</v>
      </c>
      <c r="J98" s="51" t="s">
        <v>377</v>
      </c>
      <c r="K98" s="52">
        <v>23040</v>
      </c>
      <c r="L98" s="52"/>
      <c r="M98" s="53">
        <v>960</v>
      </c>
      <c r="N98" s="320"/>
    </row>
    <row r="99" spans="2:26" s="32" customFormat="1" ht="19.5" customHeight="1">
      <c r="B99" s="205">
        <v>96</v>
      </c>
      <c r="C99" s="205">
        <v>4</v>
      </c>
      <c r="D99" s="276">
        <v>4</v>
      </c>
      <c r="E99" s="274">
        <v>8</v>
      </c>
      <c r="F99" s="302">
        <v>18</v>
      </c>
      <c r="G99" s="88" t="s">
        <v>406</v>
      </c>
      <c r="H99" s="143" t="s">
        <v>8</v>
      </c>
      <c r="I99" s="88" t="s">
        <v>407</v>
      </c>
      <c r="J99" s="85" t="s">
        <v>378</v>
      </c>
      <c r="K99" s="86">
        <v>17280</v>
      </c>
      <c r="L99" s="86"/>
      <c r="M99" s="87">
        <v>720</v>
      </c>
      <c r="N99" s="320"/>
      <c r="P99" s="32">
        <v>23040</v>
      </c>
      <c r="Q99" s="32">
        <v>960</v>
      </c>
      <c r="R99" s="32">
        <v>24000</v>
      </c>
      <c r="T99" s="32">
        <v>23040</v>
      </c>
      <c r="U99" s="32">
        <v>960</v>
      </c>
      <c r="V99" s="32">
        <v>24000</v>
      </c>
      <c r="X99" s="32">
        <v>17280</v>
      </c>
      <c r="Y99" s="32">
        <v>720</v>
      </c>
      <c r="Z99" s="32">
        <v>18000</v>
      </c>
    </row>
    <row r="100" spans="2:26" s="32" customFormat="1" ht="19.5" customHeight="1">
      <c r="B100" s="205">
        <v>97</v>
      </c>
      <c r="C100" s="205">
        <v>5</v>
      </c>
      <c r="D100" s="276">
        <v>5</v>
      </c>
      <c r="E100" s="274">
        <v>1</v>
      </c>
      <c r="F100" s="302">
        <v>13</v>
      </c>
      <c r="G100" s="88" t="s">
        <v>408</v>
      </c>
      <c r="H100" s="143" t="s">
        <v>8</v>
      </c>
      <c r="I100" s="88" t="s">
        <v>407</v>
      </c>
      <c r="J100" s="51" t="s">
        <v>377</v>
      </c>
      <c r="K100" s="52">
        <v>23040</v>
      </c>
      <c r="L100" s="52"/>
      <c r="M100" s="53">
        <v>960</v>
      </c>
      <c r="N100" s="320"/>
      <c r="P100" s="32">
        <f>P99*7</f>
        <v>161280</v>
      </c>
      <c r="Q100" s="32">
        <f t="shared" ref="Q100:R100" si="34">Q99*7</f>
        <v>6720</v>
      </c>
      <c r="R100" s="32">
        <f t="shared" si="34"/>
        <v>168000</v>
      </c>
      <c r="T100" s="32">
        <f>T99*7</f>
        <v>161280</v>
      </c>
      <c r="U100" s="32">
        <f t="shared" ref="U100" si="35">U99*7</f>
        <v>6720</v>
      </c>
      <c r="V100" s="32">
        <f t="shared" ref="V100" si="36">V99*7</f>
        <v>168000</v>
      </c>
      <c r="X100" s="32">
        <f>X99*7</f>
        <v>120960</v>
      </c>
      <c r="Y100" s="32">
        <f t="shared" ref="Y100" si="37">Y99*7</f>
        <v>5040</v>
      </c>
      <c r="Z100" s="32">
        <f t="shared" ref="Z100" si="38">Z99*7</f>
        <v>126000</v>
      </c>
    </row>
    <row r="101" spans="2:26" s="32" customFormat="1" ht="19.5" customHeight="1">
      <c r="B101" s="205">
        <v>98</v>
      </c>
      <c r="C101" s="205">
        <v>6</v>
      </c>
      <c r="D101" s="276">
        <v>5</v>
      </c>
      <c r="E101" s="274">
        <v>5</v>
      </c>
      <c r="F101" s="302">
        <v>10</v>
      </c>
      <c r="G101" s="88" t="s">
        <v>409</v>
      </c>
      <c r="H101" s="143" t="s">
        <v>8</v>
      </c>
      <c r="I101" s="88" t="s">
        <v>407</v>
      </c>
      <c r="J101" s="51" t="s">
        <v>377</v>
      </c>
      <c r="K101" s="52">
        <v>23040</v>
      </c>
      <c r="L101" s="52"/>
      <c r="M101" s="53">
        <v>960</v>
      </c>
      <c r="N101" s="320"/>
      <c r="P101" s="121">
        <v>-5760</v>
      </c>
      <c r="Q101" s="121">
        <v>-240</v>
      </c>
      <c r="R101" s="121">
        <v>-6000</v>
      </c>
    </row>
    <row r="102" spans="2:26" s="32" customFormat="1" ht="19.5" customHeight="1">
      <c r="B102" s="205">
        <v>99</v>
      </c>
      <c r="C102" s="205">
        <v>7</v>
      </c>
      <c r="D102" s="276">
        <v>6</v>
      </c>
      <c r="E102" s="274">
        <v>2</v>
      </c>
      <c r="F102" s="302">
        <v>2</v>
      </c>
      <c r="G102" s="88" t="s">
        <v>410</v>
      </c>
      <c r="H102" s="143" t="s">
        <v>8</v>
      </c>
      <c r="I102" s="88" t="s">
        <v>407</v>
      </c>
      <c r="J102" s="51" t="s">
        <v>377</v>
      </c>
      <c r="K102" s="52">
        <v>23040</v>
      </c>
      <c r="L102" s="52"/>
      <c r="M102" s="53">
        <v>960</v>
      </c>
      <c r="N102" s="320"/>
      <c r="P102" s="32">
        <f>SUM(P100:P101)</f>
        <v>155520</v>
      </c>
      <c r="Q102" s="32">
        <f t="shared" ref="Q102:R102" si="39">SUM(Q100:Q101)</f>
        <v>6480</v>
      </c>
      <c r="R102" s="32">
        <f t="shared" si="39"/>
        <v>162000</v>
      </c>
      <c r="T102" s="65">
        <f>SUM(P102,T100,X100)</f>
        <v>437760</v>
      </c>
      <c r="U102" s="65">
        <f>SUM(Q102,U100,Y100)</f>
        <v>18240</v>
      </c>
      <c r="V102" s="65">
        <f>SUM(R102,V100,Z100)</f>
        <v>456000</v>
      </c>
    </row>
    <row r="103" spans="2:26" s="32" customFormat="1" ht="19.5" customHeight="1">
      <c r="B103" s="205">
        <v>100</v>
      </c>
      <c r="C103" s="293">
        <v>1</v>
      </c>
      <c r="D103" s="273">
        <v>4</v>
      </c>
      <c r="E103" s="271">
        <v>1</v>
      </c>
      <c r="F103" s="301">
        <v>5</v>
      </c>
      <c r="G103" s="89" t="s">
        <v>411</v>
      </c>
      <c r="H103" s="142" t="s">
        <v>8</v>
      </c>
      <c r="I103" s="89" t="s">
        <v>412</v>
      </c>
      <c r="J103" s="116" t="s">
        <v>378</v>
      </c>
      <c r="K103" s="112">
        <v>17280</v>
      </c>
      <c r="L103" s="112"/>
      <c r="M103" s="113">
        <v>720</v>
      </c>
      <c r="N103" s="319">
        <f>SUM(K103:L122)</f>
        <v>443520</v>
      </c>
    </row>
    <row r="104" spans="2:26" s="32" customFormat="1" ht="19.5" customHeight="1">
      <c r="B104" s="205">
        <v>101</v>
      </c>
      <c r="C104" s="205">
        <v>2</v>
      </c>
      <c r="D104" s="276">
        <v>4</v>
      </c>
      <c r="E104" s="274">
        <v>2</v>
      </c>
      <c r="F104" s="302">
        <v>19</v>
      </c>
      <c r="G104" s="88" t="s">
        <v>413</v>
      </c>
      <c r="H104" s="143" t="s">
        <v>8</v>
      </c>
      <c r="I104" s="88" t="s">
        <v>412</v>
      </c>
      <c r="J104" s="51" t="s">
        <v>377</v>
      </c>
      <c r="K104" s="52">
        <v>23040</v>
      </c>
      <c r="L104" s="52"/>
      <c r="M104" s="53">
        <v>960</v>
      </c>
      <c r="N104" s="320"/>
      <c r="P104" s="107">
        <f>SUM(K103:L122)</f>
        <v>443520</v>
      </c>
    </row>
    <row r="105" spans="2:26" s="32" customFormat="1" ht="19.5" customHeight="1">
      <c r="B105" s="205">
        <v>102</v>
      </c>
      <c r="C105" s="205">
        <v>3</v>
      </c>
      <c r="D105" s="276">
        <v>4</v>
      </c>
      <c r="E105" s="274">
        <v>4</v>
      </c>
      <c r="F105" s="302">
        <v>22</v>
      </c>
      <c r="G105" s="88" t="s">
        <v>414</v>
      </c>
      <c r="H105" s="143" t="s">
        <v>8</v>
      </c>
      <c r="I105" s="88" t="s">
        <v>412</v>
      </c>
      <c r="J105" s="51" t="s">
        <v>377</v>
      </c>
      <c r="K105" s="52">
        <v>23040</v>
      </c>
      <c r="L105" s="52"/>
      <c r="M105" s="53">
        <v>960</v>
      </c>
      <c r="N105" s="320"/>
      <c r="P105" s="107">
        <f>SUM(M103:M122)</f>
        <v>18480</v>
      </c>
    </row>
    <row r="106" spans="2:26" s="32" customFormat="1" ht="19.5" customHeight="1">
      <c r="B106" s="205">
        <v>103</v>
      </c>
      <c r="C106" s="205">
        <v>4</v>
      </c>
      <c r="D106" s="276">
        <v>4</v>
      </c>
      <c r="E106" s="274">
        <v>8</v>
      </c>
      <c r="F106" s="302">
        <v>1</v>
      </c>
      <c r="G106" s="88" t="s">
        <v>244</v>
      </c>
      <c r="H106" s="143" t="s">
        <v>8</v>
      </c>
      <c r="I106" s="88" t="s">
        <v>412</v>
      </c>
      <c r="J106" s="51" t="s">
        <v>377</v>
      </c>
      <c r="K106" s="52">
        <v>23040</v>
      </c>
      <c r="L106" s="52"/>
      <c r="M106" s="53">
        <v>960</v>
      </c>
      <c r="N106" s="320"/>
      <c r="P106" s="107">
        <f>SUM(P104:P105)</f>
        <v>462000</v>
      </c>
    </row>
    <row r="107" spans="2:26" s="32" customFormat="1" ht="19.5" customHeight="1">
      <c r="B107" s="205">
        <v>104</v>
      </c>
      <c r="C107" s="205">
        <v>5</v>
      </c>
      <c r="D107" s="276">
        <v>5</v>
      </c>
      <c r="E107" s="274">
        <v>1</v>
      </c>
      <c r="F107" s="302">
        <v>7</v>
      </c>
      <c r="G107" s="88" t="s">
        <v>415</v>
      </c>
      <c r="H107" s="143" t="s">
        <v>8</v>
      </c>
      <c r="I107" s="88" t="s">
        <v>412</v>
      </c>
      <c r="J107" s="51" t="s">
        <v>377</v>
      </c>
      <c r="K107" s="52">
        <v>23040</v>
      </c>
      <c r="L107" s="52"/>
      <c r="M107" s="53">
        <v>960</v>
      </c>
      <c r="N107" s="320"/>
    </row>
    <row r="108" spans="2:26" s="32" customFormat="1" ht="19.5" customHeight="1">
      <c r="B108" s="205">
        <v>105</v>
      </c>
      <c r="C108" s="205">
        <v>6</v>
      </c>
      <c r="D108" s="276">
        <v>5</v>
      </c>
      <c r="E108" s="274">
        <v>2</v>
      </c>
      <c r="F108" s="302">
        <v>10</v>
      </c>
      <c r="G108" s="88" t="s">
        <v>300</v>
      </c>
      <c r="H108" s="143" t="s">
        <v>8</v>
      </c>
      <c r="I108" s="88" t="s">
        <v>412</v>
      </c>
      <c r="J108" s="51" t="s">
        <v>377</v>
      </c>
      <c r="K108" s="52">
        <v>23040</v>
      </c>
      <c r="L108" s="52"/>
      <c r="M108" s="53">
        <v>960</v>
      </c>
      <c r="N108" s="320"/>
    </row>
    <row r="109" spans="2:26" s="32" customFormat="1" ht="19.5" customHeight="1">
      <c r="B109" s="205">
        <v>106</v>
      </c>
      <c r="C109" s="205">
        <v>7</v>
      </c>
      <c r="D109" s="276">
        <v>5</v>
      </c>
      <c r="E109" s="274">
        <v>2</v>
      </c>
      <c r="F109" s="302">
        <v>21</v>
      </c>
      <c r="G109" s="88" t="s">
        <v>416</v>
      </c>
      <c r="H109" s="143" t="s">
        <v>8</v>
      </c>
      <c r="I109" s="88" t="s">
        <v>412</v>
      </c>
      <c r="J109" s="51" t="s">
        <v>377</v>
      </c>
      <c r="K109" s="52">
        <v>23040</v>
      </c>
      <c r="L109" s="52"/>
      <c r="M109" s="53">
        <v>960</v>
      </c>
      <c r="N109" s="320"/>
    </row>
    <row r="110" spans="2:26" s="32" customFormat="1" ht="19.5" customHeight="1">
      <c r="B110" s="205">
        <v>107</v>
      </c>
      <c r="C110" s="205">
        <v>8</v>
      </c>
      <c r="D110" s="276">
        <v>5</v>
      </c>
      <c r="E110" s="274">
        <v>3</v>
      </c>
      <c r="F110" s="302">
        <v>2</v>
      </c>
      <c r="G110" s="88" t="s">
        <v>417</v>
      </c>
      <c r="H110" s="143" t="s">
        <v>8</v>
      </c>
      <c r="I110" s="88" t="s">
        <v>412</v>
      </c>
      <c r="J110" s="51" t="s">
        <v>377</v>
      </c>
      <c r="K110" s="52">
        <v>23040</v>
      </c>
      <c r="L110" s="52"/>
      <c r="M110" s="53">
        <v>960</v>
      </c>
      <c r="N110" s="320"/>
      <c r="P110" s="32">
        <v>23040</v>
      </c>
      <c r="Q110" s="32">
        <v>960</v>
      </c>
      <c r="R110" s="32">
        <v>24000</v>
      </c>
      <c r="T110" s="32">
        <v>17280</v>
      </c>
      <c r="U110" s="32">
        <v>720</v>
      </c>
      <c r="V110" s="32">
        <v>18000</v>
      </c>
      <c r="X110" s="32">
        <v>23040</v>
      </c>
      <c r="Y110" s="32">
        <v>960</v>
      </c>
      <c r="Z110" s="32">
        <v>24000</v>
      </c>
    </row>
    <row r="111" spans="2:26" s="32" customFormat="1" ht="19.5" customHeight="1">
      <c r="B111" s="205">
        <v>108</v>
      </c>
      <c r="C111" s="205">
        <v>9</v>
      </c>
      <c r="D111" s="276">
        <v>5</v>
      </c>
      <c r="E111" s="274">
        <v>5</v>
      </c>
      <c r="F111" s="302">
        <v>1</v>
      </c>
      <c r="G111" s="88" t="s">
        <v>315</v>
      </c>
      <c r="H111" s="143" t="s">
        <v>8</v>
      </c>
      <c r="I111" s="88" t="s">
        <v>412</v>
      </c>
      <c r="J111" s="51" t="s">
        <v>377</v>
      </c>
      <c r="K111" s="52">
        <v>23040</v>
      </c>
      <c r="L111" s="52"/>
      <c r="M111" s="53">
        <v>960</v>
      </c>
      <c r="N111" s="320"/>
      <c r="P111" s="32">
        <f>P110*20</f>
        <v>460800</v>
      </c>
      <c r="Q111" s="32">
        <f t="shared" ref="Q111:R111" si="40">Q110*20</f>
        <v>19200</v>
      </c>
      <c r="R111" s="32">
        <f t="shared" si="40"/>
        <v>480000</v>
      </c>
      <c r="T111" s="32">
        <f>T110*20</f>
        <v>345600</v>
      </c>
      <c r="U111" s="32">
        <f t="shared" ref="U111" si="41">U110*20</f>
        <v>14400</v>
      </c>
      <c r="V111" s="32">
        <f t="shared" ref="V111" si="42">V110*20</f>
        <v>360000</v>
      </c>
      <c r="X111" s="32">
        <f>X110*20</f>
        <v>460800</v>
      </c>
      <c r="Y111" s="32">
        <f t="shared" ref="Y111" si="43">Y110*20</f>
        <v>19200</v>
      </c>
      <c r="Z111" s="32">
        <f t="shared" ref="Z111" si="44">Z110*20</f>
        <v>480000</v>
      </c>
    </row>
    <row r="112" spans="2:26" s="32" customFormat="1" ht="19.5" customHeight="1">
      <c r="B112" s="205">
        <v>109</v>
      </c>
      <c r="C112" s="205">
        <v>10</v>
      </c>
      <c r="D112" s="276">
        <v>5</v>
      </c>
      <c r="E112" s="274">
        <v>5</v>
      </c>
      <c r="F112" s="302">
        <v>9</v>
      </c>
      <c r="G112" s="88" t="s">
        <v>81</v>
      </c>
      <c r="H112" s="143" t="s">
        <v>8</v>
      </c>
      <c r="I112" s="88" t="s">
        <v>412</v>
      </c>
      <c r="J112" s="51" t="s">
        <v>377</v>
      </c>
      <c r="K112" s="52">
        <v>23040</v>
      </c>
      <c r="L112" s="52"/>
      <c r="M112" s="53">
        <v>960</v>
      </c>
      <c r="N112" s="320"/>
      <c r="P112" s="32">
        <v>-17280</v>
      </c>
      <c r="Q112" s="32">
        <v>-720</v>
      </c>
      <c r="R112" s="32">
        <v>-18000</v>
      </c>
    </row>
    <row r="113" spans="2:22" s="32" customFormat="1" ht="19.5" customHeight="1">
      <c r="B113" s="205">
        <v>110</v>
      </c>
      <c r="C113" s="205">
        <v>11</v>
      </c>
      <c r="D113" s="276">
        <v>5</v>
      </c>
      <c r="E113" s="274">
        <v>5</v>
      </c>
      <c r="F113" s="302">
        <v>12</v>
      </c>
      <c r="G113" s="88" t="s">
        <v>68</v>
      </c>
      <c r="H113" s="143" t="s">
        <v>8</v>
      </c>
      <c r="I113" s="88" t="s">
        <v>412</v>
      </c>
      <c r="J113" s="51" t="s">
        <v>377</v>
      </c>
      <c r="K113" s="52">
        <v>23040</v>
      </c>
      <c r="L113" s="52"/>
      <c r="M113" s="53">
        <v>960</v>
      </c>
      <c r="N113" s="320"/>
      <c r="P113" s="32">
        <f>SUM(P111:P112)</f>
        <v>443520</v>
      </c>
      <c r="Q113" s="32">
        <f t="shared" ref="Q113:R113" si="45">SUM(Q111:Q112)</f>
        <v>18480</v>
      </c>
      <c r="R113" s="32">
        <f t="shared" si="45"/>
        <v>462000</v>
      </c>
    </row>
    <row r="114" spans="2:22" s="32" customFormat="1" ht="19.5" customHeight="1">
      <c r="B114" s="205">
        <v>111</v>
      </c>
      <c r="C114" s="205">
        <v>12</v>
      </c>
      <c r="D114" s="276">
        <v>5</v>
      </c>
      <c r="E114" s="274">
        <v>5</v>
      </c>
      <c r="F114" s="302">
        <v>14</v>
      </c>
      <c r="G114" s="88" t="s">
        <v>316</v>
      </c>
      <c r="H114" s="143" t="s">
        <v>8</v>
      </c>
      <c r="I114" s="88" t="s">
        <v>412</v>
      </c>
      <c r="J114" s="51" t="s">
        <v>377</v>
      </c>
      <c r="K114" s="52">
        <v>23040</v>
      </c>
      <c r="L114" s="52"/>
      <c r="M114" s="53">
        <v>960</v>
      </c>
      <c r="N114" s="320"/>
      <c r="T114" s="65">
        <f>SUM(P113,T111,X112,X111)</f>
        <v>1249920</v>
      </c>
      <c r="U114" s="65">
        <f t="shared" ref="U114:V114" si="46">SUM(Q113,U111,Y112,Y111)</f>
        <v>52080</v>
      </c>
      <c r="V114" s="65">
        <f t="shared" si="46"/>
        <v>1302000</v>
      </c>
    </row>
    <row r="115" spans="2:22" s="32" customFormat="1" ht="19.5" customHeight="1">
      <c r="B115" s="205">
        <v>112</v>
      </c>
      <c r="C115" s="205">
        <v>13</v>
      </c>
      <c r="D115" s="276">
        <v>5</v>
      </c>
      <c r="E115" s="274">
        <v>6</v>
      </c>
      <c r="F115" s="302">
        <v>7</v>
      </c>
      <c r="G115" s="88" t="s">
        <v>418</v>
      </c>
      <c r="H115" s="143" t="s">
        <v>8</v>
      </c>
      <c r="I115" s="88" t="s">
        <v>412</v>
      </c>
      <c r="J115" s="51" t="s">
        <v>377</v>
      </c>
      <c r="K115" s="52">
        <v>23040</v>
      </c>
      <c r="L115" s="52"/>
      <c r="M115" s="53">
        <v>960</v>
      </c>
      <c r="N115" s="320"/>
    </row>
    <row r="116" spans="2:22" s="32" customFormat="1" ht="19.5" customHeight="1">
      <c r="B116" s="205">
        <v>113</v>
      </c>
      <c r="C116" s="205">
        <v>14</v>
      </c>
      <c r="D116" s="276">
        <v>5</v>
      </c>
      <c r="E116" s="274">
        <v>6</v>
      </c>
      <c r="F116" s="302">
        <v>13</v>
      </c>
      <c r="G116" s="88" t="s">
        <v>419</v>
      </c>
      <c r="H116" s="143" t="s">
        <v>8</v>
      </c>
      <c r="I116" s="88" t="s">
        <v>444</v>
      </c>
      <c r="J116" s="51" t="s">
        <v>377</v>
      </c>
      <c r="K116" s="52">
        <v>23040</v>
      </c>
      <c r="L116" s="52"/>
      <c r="M116" s="53">
        <v>960</v>
      </c>
      <c r="N116" s="320"/>
    </row>
    <row r="117" spans="2:22" s="32" customFormat="1" ht="19.5" customHeight="1">
      <c r="B117" s="205">
        <v>114</v>
      </c>
      <c r="C117" s="205">
        <v>15</v>
      </c>
      <c r="D117" s="276">
        <v>5</v>
      </c>
      <c r="E117" s="274">
        <v>7</v>
      </c>
      <c r="F117" s="302">
        <v>2</v>
      </c>
      <c r="G117" s="88" t="s">
        <v>420</v>
      </c>
      <c r="H117" s="143" t="s">
        <v>8</v>
      </c>
      <c r="I117" s="88" t="s">
        <v>412</v>
      </c>
      <c r="J117" s="51" t="s">
        <v>377</v>
      </c>
      <c r="K117" s="52">
        <v>23040</v>
      </c>
      <c r="L117" s="52"/>
      <c r="M117" s="53">
        <v>960</v>
      </c>
      <c r="N117" s="320"/>
    </row>
    <row r="118" spans="2:22" s="32" customFormat="1" ht="19.5" customHeight="1">
      <c r="B118" s="205">
        <v>115</v>
      </c>
      <c r="C118" s="205">
        <v>16</v>
      </c>
      <c r="D118" s="276">
        <v>6</v>
      </c>
      <c r="E118" s="274">
        <v>2</v>
      </c>
      <c r="F118" s="302">
        <v>7</v>
      </c>
      <c r="G118" s="88" t="s">
        <v>421</v>
      </c>
      <c r="H118" s="143" t="s">
        <v>8</v>
      </c>
      <c r="I118" s="88" t="s">
        <v>412</v>
      </c>
      <c r="J118" s="51" t="s">
        <v>377</v>
      </c>
      <c r="K118" s="52">
        <v>23040</v>
      </c>
      <c r="L118" s="52"/>
      <c r="M118" s="53">
        <v>960</v>
      </c>
      <c r="N118" s="320"/>
    </row>
    <row r="119" spans="2:22" s="32" customFormat="1" ht="19.5" customHeight="1">
      <c r="B119" s="205">
        <v>116</v>
      </c>
      <c r="C119" s="205">
        <v>17</v>
      </c>
      <c r="D119" s="276">
        <v>6</v>
      </c>
      <c r="E119" s="274">
        <v>4</v>
      </c>
      <c r="F119" s="302">
        <v>12</v>
      </c>
      <c r="G119" s="88" t="s">
        <v>422</v>
      </c>
      <c r="H119" s="143" t="s">
        <v>8</v>
      </c>
      <c r="I119" s="88" t="s">
        <v>412</v>
      </c>
      <c r="J119" s="85" t="s">
        <v>378</v>
      </c>
      <c r="K119" s="86">
        <v>17280</v>
      </c>
      <c r="L119" s="86"/>
      <c r="M119" s="87">
        <v>720</v>
      </c>
      <c r="N119" s="320"/>
    </row>
    <row r="120" spans="2:22" s="32" customFormat="1" ht="19.5" customHeight="1">
      <c r="B120" s="205">
        <v>117</v>
      </c>
      <c r="C120" s="205">
        <v>18</v>
      </c>
      <c r="D120" s="276">
        <v>6</v>
      </c>
      <c r="E120" s="274">
        <v>6</v>
      </c>
      <c r="F120" s="302">
        <v>15</v>
      </c>
      <c r="G120" s="88" t="s">
        <v>423</v>
      </c>
      <c r="H120" s="143" t="s">
        <v>8</v>
      </c>
      <c r="I120" s="88" t="s">
        <v>412</v>
      </c>
      <c r="J120" s="51" t="s">
        <v>377</v>
      </c>
      <c r="K120" s="52">
        <v>23040</v>
      </c>
      <c r="L120" s="52"/>
      <c r="M120" s="53">
        <v>960</v>
      </c>
      <c r="N120" s="320"/>
    </row>
    <row r="121" spans="2:22" s="32" customFormat="1" ht="19.5" customHeight="1">
      <c r="B121" s="205">
        <v>118</v>
      </c>
      <c r="C121" s="205">
        <v>19</v>
      </c>
      <c r="D121" s="276">
        <v>6</v>
      </c>
      <c r="E121" s="274">
        <v>7</v>
      </c>
      <c r="F121" s="302">
        <v>3</v>
      </c>
      <c r="G121" s="88" t="s">
        <v>208</v>
      </c>
      <c r="H121" s="143" t="s">
        <v>8</v>
      </c>
      <c r="I121" s="88" t="s">
        <v>412</v>
      </c>
      <c r="J121" s="51" t="s">
        <v>377</v>
      </c>
      <c r="K121" s="52">
        <v>23040</v>
      </c>
      <c r="L121" s="52"/>
      <c r="M121" s="53">
        <v>960</v>
      </c>
      <c r="N121" s="320"/>
    </row>
    <row r="122" spans="2:22" s="32" customFormat="1" ht="19.5" customHeight="1">
      <c r="B122" s="205">
        <v>119</v>
      </c>
      <c r="C122" s="205">
        <v>20</v>
      </c>
      <c r="D122" s="276">
        <v>6</v>
      </c>
      <c r="E122" s="274">
        <v>7</v>
      </c>
      <c r="F122" s="302">
        <v>24</v>
      </c>
      <c r="G122" s="88" t="s">
        <v>424</v>
      </c>
      <c r="H122" s="143" t="s">
        <v>8</v>
      </c>
      <c r="I122" s="88" t="s">
        <v>412</v>
      </c>
      <c r="J122" s="85" t="s">
        <v>378</v>
      </c>
      <c r="K122" s="86">
        <v>17280</v>
      </c>
      <c r="L122" s="86"/>
      <c r="M122" s="87">
        <v>720</v>
      </c>
      <c r="N122" s="320"/>
    </row>
    <row r="123" spans="2:22" s="32" customFormat="1" ht="19.5" customHeight="1">
      <c r="B123" s="205">
        <v>120</v>
      </c>
      <c r="C123" s="293">
        <v>1</v>
      </c>
      <c r="D123" s="273">
        <v>4</v>
      </c>
      <c r="E123" s="271">
        <v>4</v>
      </c>
      <c r="F123" s="301">
        <v>1</v>
      </c>
      <c r="G123" s="89" t="s">
        <v>425</v>
      </c>
      <c r="H123" s="142" t="s">
        <v>8</v>
      </c>
      <c r="I123" s="89" t="s">
        <v>429</v>
      </c>
      <c r="J123" s="42" t="s">
        <v>377</v>
      </c>
      <c r="K123" s="43">
        <v>23040</v>
      </c>
      <c r="L123" s="43"/>
      <c r="M123" s="82">
        <v>960</v>
      </c>
      <c r="N123" s="319">
        <f>SUM(K123:L137)</f>
        <v>334080</v>
      </c>
    </row>
    <row r="124" spans="2:22" s="32" customFormat="1" ht="19.5" customHeight="1">
      <c r="B124" s="205">
        <v>121</v>
      </c>
      <c r="C124" s="205">
        <v>2</v>
      </c>
      <c r="D124" s="276">
        <v>5</v>
      </c>
      <c r="E124" s="274">
        <v>1</v>
      </c>
      <c r="F124" s="302">
        <v>24</v>
      </c>
      <c r="G124" s="88" t="s">
        <v>82</v>
      </c>
      <c r="H124" s="143" t="s">
        <v>8</v>
      </c>
      <c r="I124" s="88" t="s">
        <v>429</v>
      </c>
      <c r="J124" s="51" t="s">
        <v>377</v>
      </c>
      <c r="K124" s="52">
        <v>23040</v>
      </c>
      <c r="L124" s="52"/>
      <c r="M124" s="53">
        <v>960</v>
      </c>
      <c r="N124" s="320"/>
      <c r="P124" s="107">
        <f>SUM(K123:L137)</f>
        <v>334080</v>
      </c>
    </row>
    <row r="125" spans="2:22" s="32" customFormat="1" ht="19.5" customHeight="1">
      <c r="B125" s="205">
        <v>122</v>
      </c>
      <c r="C125" s="205">
        <v>3</v>
      </c>
      <c r="D125" s="276">
        <v>5</v>
      </c>
      <c r="E125" s="274">
        <v>2</v>
      </c>
      <c r="F125" s="302">
        <v>7</v>
      </c>
      <c r="G125" s="88" t="s">
        <v>426</v>
      </c>
      <c r="H125" s="143" t="s">
        <v>8</v>
      </c>
      <c r="I125" s="88" t="s">
        <v>429</v>
      </c>
      <c r="J125" s="51" t="s">
        <v>377</v>
      </c>
      <c r="K125" s="52">
        <v>23040</v>
      </c>
      <c r="L125" s="52"/>
      <c r="M125" s="53">
        <v>960</v>
      </c>
      <c r="N125" s="320"/>
      <c r="P125" s="107">
        <f>SUM(M123:M137)</f>
        <v>13920</v>
      </c>
    </row>
    <row r="126" spans="2:22" s="32" customFormat="1" ht="19.5" customHeight="1">
      <c r="B126" s="205">
        <v>123</v>
      </c>
      <c r="C126" s="205">
        <v>4</v>
      </c>
      <c r="D126" s="276">
        <v>5</v>
      </c>
      <c r="E126" s="274">
        <v>2</v>
      </c>
      <c r="F126" s="302">
        <v>8</v>
      </c>
      <c r="G126" s="88" t="s">
        <v>427</v>
      </c>
      <c r="H126" s="143" t="s">
        <v>8</v>
      </c>
      <c r="I126" s="88" t="s">
        <v>429</v>
      </c>
      <c r="J126" s="51" t="s">
        <v>377</v>
      </c>
      <c r="K126" s="52">
        <v>23040</v>
      </c>
      <c r="L126" s="52"/>
      <c r="M126" s="53">
        <v>960</v>
      </c>
      <c r="N126" s="320"/>
      <c r="P126" s="107">
        <f>SUM(P124:P125)</f>
        <v>348000</v>
      </c>
    </row>
    <row r="127" spans="2:22" s="32" customFormat="1" ht="19.5" customHeight="1">
      <c r="B127" s="205">
        <v>124</v>
      </c>
      <c r="C127" s="205">
        <v>5</v>
      </c>
      <c r="D127" s="276">
        <v>5</v>
      </c>
      <c r="E127" s="274">
        <v>5</v>
      </c>
      <c r="F127" s="302">
        <v>12</v>
      </c>
      <c r="G127" s="88" t="s">
        <v>68</v>
      </c>
      <c r="H127" s="143" t="s">
        <v>8</v>
      </c>
      <c r="I127" s="88" t="s">
        <v>429</v>
      </c>
      <c r="J127" s="51" t="s">
        <v>377</v>
      </c>
      <c r="K127" s="52">
        <v>23040</v>
      </c>
      <c r="L127" s="52"/>
      <c r="M127" s="53">
        <v>960</v>
      </c>
      <c r="N127" s="320"/>
    </row>
    <row r="128" spans="2:22" s="32" customFormat="1" ht="19.5" customHeight="1">
      <c r="B128" s="205">
        <v>125</v>
      </c>
      <c r="C128" s="205">
        <v>6</v>
      </c>
      <c r="D128" s="276">
        <v>5</v>
      </c>
      <c r="E128" s="274">
        <v>5</v>
      </c>
      <c r="F128" s="302">
        <v>27</v>
      </c>
      <c r="G128" s="88" t="s">
        <v>428</v>
      </c>
      <c r="H128" s="143" t="s">
        <v>8</v>
      </c>
      <c r="I128" s="88" t="s">
        <v>429</v>
      </c>
      <c r="J128" s="85" t="s">
        <v>378</v>
      </c>
      <c r="K128" s="86">
        <v>17280</v>
      </c>
      <c r="L128" s="86"/>
      <c r="M128" s="87">
        <v>720</v>
      </c>
      <c r="N128" s="320"/>
    </row>
    <row r="129" spans="2:32" s="32" customFormat="1" ht="19.5" customHeight="1">
      <c r="B129" s="205">
        <v>126</v>
      </c>
      <c r="C129" s="205">
        <v>7</v>
      </c>
      <c r="D129" s="276">
        <v>5</v>
      </c>
      <c r="E129" s="274">
        <v>7</v>
      </c>
      <c r="F129" s="302">
        <v>23</v>
      </c>
      <c r="G129" s="88" t="s">
        <v>430</v>
      </c>
      <c r="H129" s="143" t="s">
        <v>8</v>
      </c>
      <c r="I129" s="88" t="s">
        <v>429</v>
      </c>
      <c r="J129" s="51" t="s">
        <v>377</v>
      </c>
      <c r="K129" s="52">
        <v>23040</v>
      </c>
      <c r="L129" s="52"/>
      <c r="M129" s="53">
        <v>960</v>
      </c>
      <c r="N129" s="320"/>
      <c r="P129" s="32">
        <v>23040</v>
      </c>
      <c r="Q129" s="32">
        <v>960</v>
      </c>
      <c r="R129" s="32">
        <v>24000</v>
      </c>
      <c r="T129" s="32">
        <v>17280</v>
      </c>
      <c r="U129" s="32">
        <v>720</v>
      </c>
      <c r="V129" s="32">
        <v>18000</v>
      </c>
      <c r="X129" s="32">
        <v>23040</v>
      </c>
      <c r="Y129" s="32">
        <v>960</v>
      </c>
      <c r="Z129" s="32">
        <v>24000</v>
      </c>
    </row>
    <row r="130" spans="2:32" s="32" customFormat="1" ht="19.5" customHeight="1">
      <c r="B130" s="205">
        <v>127</v>
      </c>
      <c r="C130" s="205">
        <v>8</v>
      </c>
      <c r="D130" s="276">
        <v>6</v>
      </c>
      <c r="E130" s="274">
        <v>1</v>
      </c>
      <c r="F130" s="302">
        <v>1</v>
      </c>
      <c r="G130" s="88" t="s">
        <v>431</v>
      </c>
      <c r="H130" s="143" t="s">
        <v>8</v>
      </c>
      <c r="I130" s="88" t="s">
        <v>429</v>
      </c>
      <c r="J130" s="51" t="s">
        <v>377</v>
      </c>
      <c r="K130" s="52">
        <v>23040</v>
      </c>
      <c r="L130" s="52"/>
      <c r="M130" s="53">
        <v>960</v>
      </c>
      <c r="N130" s="320"/>
      <c r="P130" s="32">
        <f>P129*15</f>
        <v>345600</v>
      </c>
      <c r="Q130" s="32">
        <f t="shared" ref="Q130:R130" si="47">Q129*15</f>
        <v>14400</v>
      </c>
      <c r="R130" s="32">
        <f t="shared" si="47"/>
        <v>360000</v>
      </c>
      <c r="T130" s="32">
        <f>T129*14</f>
        <v>241920</v>
      </c>
      <c r="U130" s="32">
        <f t="shared" ref="U130:V130" si="48">U129*14</f>
        <v>10080</v>
      </c>
      <c r="V130" s="32">
        <f t="shared" si="48"/>
        <v>252000</v>
      </c>
      <c r="X130" s="32">
        <f>X129*14</f>
        <v>322560</v>
      </c>
      <c r="Y130" s="32">
        <f t="shared" ref="Y130" si="49">Y129*14</f>
        <v>13440</v>
      </c>
      <c r="Z130" s="32">
        <f t="shared" ref="Z130" si="50">Z129*14</f>
        <v>336000</v>
      </c>
    </row>
    <row r="131" spans="2:32" s="32" customFormat="1" ht="19.5" customHeight="1">
      <c r="B131" s="205">
        <v>128</v>
      </c>
      <c r="C131" s="205">
        <v>9</v>
      </c>
      <c r="D131" s="276">
        <v>6</v>
      </c>
      <c r="E131" s="274">
        <v>1</v>
      </c>
      <c r="F131" s="302">
        <v>8</v>
      </c>
      <c r="G131" s="88" t="s">
        <v>432</v>
      </c>
      <c r="H131" s="143" t="s">
        <v>8</v>
      </c>
      <c r="I131" s="88" t="s">
        <v>445</v>
      </c>
      <c r="J131" s="51" t="s">
        <v>377</v>
      </c>
      <c r="K131" s="52">
        <v>23040</v>
      </c>
      <c r="L131" s="52"/>
      <c r="M131" s="53">
        <v>960</v>
      </c>
      <c r="N131" s="320"/>
      <c r="P131" s="32">
        <v>-11520</v>
      </c>
      <c r="Q131" s="32">
        <v>-480</v>
      </c>
      <c r="R131" s="32">
        <v>-12000</v>
      </c>
    </row>
    <row r="132" spans="2:32" s="32" customFormat="1" ht="19.5" customHeight="1">
      <c r="B132" s="205">
        <v>129</v>
      </c>
      <c r="C132" s="205">
        <v>10</v>
      </c>
      <c r="D132" s="276">
        <v>6</v>
      </c>
      <c r="E132" s="274">
        <v>2</v>
      </c>
      <c r="F132" s="302">
        <v>7</v>
      </c>
      <c r="G132" s="88" t="s">
        <v>421</v>
      </c>
      <c r="H132" s="143" t="s">
        <v>8</v>
      </c>
      <c r="I132" s="88" t="s">
        <v>429</v>
      </c>
      <c r="J132" s="85" t="s">
        <v>378</v>
      </c>
      <c r="K132" s="86">
        <v>17280</v>
      </c>
      <c r="L132" s="86"/>
      <c r="M132" s="87">
        <v>720</v>
      </c>
      <c r="N132" s="320"/>
      <c r="P132" s="32">
        <f>SUM(P130:P131)</f>
        <v>334080</v>
      </c>
      <c r="Q132" s="32">
        <f t="shared" ref="Q132:R132" si="51">SUM(Q130:Q131)</f>
        <v>13920</v>
      </c>
      <c r="R132" s="32">
        <f t="shared" si="51"/>
        <v>348000</v>
      </c>
    </row>
    <row r="133" spans="2:32" s="32" customFormat="1" ht="19.5" customHeight="1">
      <c r="B133" s="205">
        <v>130</v>
      </c>
      <c r="C133" s="205">
        <v>11</v>
      </c>
      <c r="D133" s="276">
        <v>6</v>
      </c>
      <c r="E133" s="274">
        <v>3</v>
      </c>
      <c r="F133" s="302">
        <v>10</v>
      </c>
      <c r="G133" s="88" t="s">
        <v>433</v>
      </c>
      <c r="H133" s="143" t="s">
        <v>8</v>
      </c>
      <c r="I133" s="88" t="s">
        <v>429</v>
      </c>
      <c r="J133" s="51" t="s">
        <v>377</v>
      </c>
      <c r="K133" s="52">
        <v>23040</v>
      </c>
      <c r="L133" s="52"/>
      <c r="M133" s="53">
        <v>960</v>
      </c>
      <c r="N133" s="320"/>
    </row>
    <row r="134" spans="2:32" s="32" customFormat="1" ht="19.5" customHeight="1">
      <c r="B134" s="205">
        <v>131</v>
      </c>
      <c r="C134" s="205">
        <v>12</v>
      </c>
      <c r="D134" s="276">
        <v>6</v>
      </c>
      <c r="E134" s="274">
        <v>5</v>
      </c>
      <c r="F134" s="302">
        <v>24</v>
      </c>
      <c r="G134" s="88" t="s">
        <v>434</v>
      </c>
      <c r="H134" s="143" t="s">
        <v>8</v>
      </c>
      <c r="I134" s="88" t="s">
        <v>429</v>
      </c>
      <c r="J134" s="51" t="s">
        <v>377</v>
      </c>
      <c r="K134" s="52">
        <v>23040</v>
      </c>
      <c r="L134" s="52"/>
      <c r="M134" s="53">
        <v>960</v>
      </c>
      <c r="N134" s="320"/>
    </row>
    <row r="135" spans="2:32" s="32" customFormat="1" ht="19.5" customHeight="1">
      <c r="B135" s="205">
        <v>132</v>
      </c>
      <c r="C135" s="205">
        <v>13</v>
      </c>
      <c r="D135" s="276">
        <v>6</v>
      </c>
      <c r="E135" s="274">
        <v>6</v>
      </c>
      <c r="F135" s="302">
        <v>13</v>
      </c>
      <c r="G135" s="88" t="s">
        <v>435</v>
      </c>
      <c r="H135" s="143" t="s">
        <v>8</v>
      </c>
      <c r="I135" s="88" t="s">
        <v>429</v>
      </c>
      <c r="J135" s="51" t="s">
        <v>377</v>
      </c>
      <c r="K135" s="52">
        <v>23040</v>
      </c>
      <c r="L135" s="52"/>
      <c r="M135" s="53">
        <v>960</v>
      </c>
      <c r="N135" s="320"/>
      <c r="T135" s="65">
        <f>SUM(P132,T130,X130)</f>
        <v>898560</v>
      </c>
      <c r="U135" s="65">
        <f>SUM(Q132,U130,Y130)</f>
        <v>37440</v>
      </c>
      <c r="V135" s="65">
        <f>SUM(R132,V130,Z130)</f>
        <v>936000</v>
      </c>
    </row>
    <row r="136" spans="2:32" s="32" customFormat="1" ht="19.5" customHeight="1">
      <c r="B136" s="205">
        <v>133</v>
      </c>
      <c r="C136" s="205">
        <v>14</v>
      </c>
      <c r="D136" s="276">
        <v>6</v>
      </c>
      <c r="E136" s="274">
        <v>6</v>
      </c>
      <c r="F136" s="302">
        <v>21</v>
      </c>
      <c r="G136" s="88" t="s">
        <v>436</v>
      </c>
      <c r="H136" s="143" t="s">
        <v>8</v>
      </c>
      <c r="I136" s="88" t="s">
        <v>429</v>
      </c>
      <c r="J136" s="51" t="s">
        <v>377</v>
      </c>
      <c r="K136" s="52">
        <v>23040</v>
      </c>
      <c r="L136" s="52"/>
      <c r="M136" s="53">
        <v>960</v>
      </c>
      <c r="N136" s="320"/>
    </row>
    <row r="137" spans="2:32" s="32" customFormat="1" ht="19.5" customHeight="1">
      <c r="B137" s="205">
        <v>134</v>
      </c>
      <c r="C137" s="294">
        <v>15</v>
      </c>
      <c r="D137" s="279">
        <v>6</v>
      </c>
      <c r="E137" s="277">
        <v>7</v>
      </c>
      <c r="F137" s="304">
        <v>1</v>
      </c>
      <c r="G137" s="90" t="s">
        <v>85</v>
      </c>
      <c r="H137" s="144" t="s">
        <v>8</v>
      </c>
      <c r="I137" s="90" t="s">
        <v>429</v>
      </c>
      <c r="J137" s="94" t="s">
        <v>377</v>
      </c>
      <c r="K137" s="78">
        <v>23040</v>
      </c>
      <c r="L137" s="78"/>
      <c r="M137" s="84">
        <v>960</v>
      </c>
      <c r="N137" s="321"/>
    </row>
    <row r="138" spans="2:32" s="32" customFormat="1" ht="29.25" customHeight="1">
      <c r="B138" s="329" t="s">
        <v>6</v>
      </c>
      <c r="C138" s="330"/>
      <c r="D138" s="330"/>
      <c r="E138" s="330"/>
      <c r="F138" s="330"/>
      <c r="G138" s="330"/>
      <c r="H138" s="330"/>
      <c r="I138" s="331"/>
      <c r="J138" s="67"/>
      <c r="K138" s="68">
        <f>SUM(K4:K137)</f>
        <v>2949120</v>
      </c>
      <c r="L138" s="68">
        <f t="shared" ref="L138:M138" si="52">SUM(L4:L137)</f>
        <v>0</v>
      </c>
      <c r="M138" s="68">
        <f t="shared" si="52"/>
        <v>122880</v>
      </c>
      <c r="N138" s="92">
        <f>SUM(N4:N137)</f>
        <v>2949120</v>
      </c>
    </row>
    <row r="139" spans="2:32" s="32" customFormat="1" ht="29.25" customHeight="1">
      <c r="B139" s="326" t="s">
        <v>5</v>
      </c>
      <c r="C139" s="327"/>
      <c r="D139" s="327"/>
      <c r="E139" s="327"/>
      <c r="F139" s="327"/>
      <c r="G139" s="327"/>
      <c r="H139" s="327"/>
      <c r="I139" s="328"/>
      <c r="J139" s="80"/>
      <c r="K139" s="342">
        <f>SUM(K138:L138)</f>
        <v>2949120</v>
      </c>
      <c r="L139" s="342"/>
      <c r="M139" s="153"/>
      <c r="N139" s="154">
        <f>SUM(N138:N138)</f>
        <v>2949120</v>
      </c>
      <c r="P139" s="107">
        <f>SUM(P22,P43,T52,P72,T81,T93,T102,T114,T135)</f>
        <v>8645760</v>
      </c>
      <c r="Q139" s="107">
        <f>SUM(Q22,Q43,U52,Q72,U81,U93,U102,U114,U135)</f>
        <v>360240</v>
      </c>
      <c r="R139" s="107">
        <f>SUM(R22,R43,V52,R72,V81,V93,V102,V114,V135)</f>
        <v>9006000</v>
      </c>
      <c r="S139" s="125">
        <f t="shared" ref="S139" si="53">SUM(S22,S43,W52,S72,AA78,W94,W102,W114,W135)</f>
        <v>0</v>
      </c>
    </row>
    <row r="140" spans="2:32" s="32" customFormat="1" ht="19.5">
      <c r="B140" s="206"/>
      <c r="C140" s="206"/>
      <c r="D140" s="289"/>
      <c r="E140" s="289"/>
      <c r="F140" s="289"/>
      <c r="G140" s="71"/>
      <c r="H140" s="70"/>
      <c r="I140" s="72"/>
      <c r="J140" s="72"/>
      <c r="K140" s="73"/>
      <c r="L140" s="73"/>
      <c r="M140" s="73"/>
      <c r="N140" s="93"/>
    </row>
    <row r="141" spans="2:32" s="32" customFormat="1">
      <c r="B141" s="291"/>
      <c r="C141" s="299"/>
      <c r="D141" s="299"/>
      <c r="E141" s="299"/>
      <c r="F141" s="299"/>
      <c r="I141" s="37"/>
      <c r="J141" s="37"/>
      <c r="K141" s="37"/>
      <c r="L141" s="37">
        <f>SUM(K139,M138)</f>
        <v>3072000</v>
      </c>
      <c r="M141" s="37"/>
    </row>
    <row r="142" spans="2:32" s="32" customFormat="1">
      <c r="B142" s="291"/>
      <c r="C142" s="299"/>
      <c r="D142" s="299"/>
      <c r="E142" s="299"/>
      <c r="F142" s="299"/>
      <c r="I142" s="37"/>
      <c r="J142" s="37"/>
      <c r="K142" s="37"/>
      <c r="L142" s="37"/>
      <c r="M142" s="37"/>
    </row>
    <row r="143" spans="2:32">
      <c r="Q143" s="32"/>
      <c r="R143" s="32"/>
      <c r="S143" s="32"/>
      <c r="T143" s="32"/>
      <c r="U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2:32">
      <c r="X144" s="32"/>
      <c r="Y144" s="32"/>
      <c r="Z144" s="32"/>
      <c r="AA144" s="32"/>
      <c r="AB144" s="32"/>
      <c r="AC144" s="32"/>
      <c r="AD144" s="32"/>
      <c r="AE144" s="32"/>
      <c r="AF144" s="32"/>
    </row>
  </sheetData>
  <mergeCells count="12">
    <mergeCell ref="B139:I139"/>
    <mergeCell ref="N4:N23"/>
    <mergeCell ref="N24:N43"/>
    <mergeCell ref="N44:N52"/>
    <mergeCell ref="N53:N72"/>
    <mergeCell ref="N73:N81"/>
    <mergeCell ref="B138:I138"/>
    <mergeCell ref="N82:N95"/>
    <mergeCell ref="N96:N102"/>
    <mergeCell ref="N103:N122"/>
    <mergeCell ref="N123:N137"/>
    <mergeCell ref="K139:L139"/>
  </mergeCells>
  <phoneticPr fontId="1" type="noConversion"/>
  <dataValidations count="2">
    <dataValidation type="list" allowBlank="1" showInputMessage="1" showErrorMessage="1" sqref="H140 H4:H137">
      <formula1>"유상, 자유수"</formula1>
    </dataValidation>
    <dataValidation type="list" allowBlank="1" showInputMessage="1" showErrorMessage="1" sqref="H3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59"/>
  <sheetViews>
    <sheetView tabSelected="1" topLeftCell="E1" zoomScale="70" zoomScaleNormal="70" workbookViewId="0">
      <selection activeCell="L19" sqref="L19:M19"/>
    </sheetView>
  </sheetViews>
  <sheetFormatPr defaultRowHeight="16.5"/>
  <cols>
    <col min="1" max="1" width="9" style="2"/>
    <col min="2" max="2" width="6.125" style="305" customWidth="1"/>
    <col min="3" max="3" width="5.5" style="305" customWidth="1"/>
    <col min="4" max="6" width="5.625" style="305" customWidth="1"/>
    <col min="7" max="7" width="10.625" style="242" customWidth="1"/>
    <col min="8" max="8" width="11.25" style="242" customWidth="1"/>
    <col min="9" max="9" width="35.375" style="242" customWidth="1"/>
    <col min="10" max="10" width="13.5" style="242" customWidth="1"/>
    <col min="11" max="13" width="16.125" style="242" customWidth="1"/>
    <col min="14" max="14" width="17.625" style="242" customWidth="1"/>
    <col min="15" max="15" width="4" style="2" customWidth="1"/>
    <col min="16" max="16" width="13.5" style="2" customWidth="1"/>
    <col min="17" max="17" width="7.125" style="2" customWidth="1"/>
    <col min="18" max="18" width="11.75" style="32" customWidth="1"/>
    <col min="19" max="19" width="10.875" style="37" customWidth="1"/>
    <col min="20" max="20" width="12.375" style="37" bestFit="1" customWidth="1"/>
    <col min="21" max="21" width="3.75" style="37" customWidth="1"/>
    <col min="22" max="22" width="9.25" style="37" customWidth="1"/>
    <col min="23" max="23" width="10.25" style="32" bestFit="1" customWidth="1"/>
    <col min="24" max="24" width="11.125" style="32" customWidth="1"/>
    <col min="25" max="25" width="5.375" style="2" customWidth="1"/>
    <col min="26" max="26" width="9.125" style="2" customWidth="1"/>
    <col min="27" max="27" width="10.25" style="2" customWidth="1"/>
    <col min="28" max="28" width="9" style="2"/>
    <col min="29" max="29" width="11.125" style="2" customWidth="1"/>
    <col min="30" max="16384" width="9" style="2"/>
  </cols>
  <sheetData>
    <row r="2" spans="2:22" ht="28.5" customHeight="1"/>
    <row r="3" spans="2:22" ht="40.5" customHeight="1">
      <c r="B3" s="306" t="s">
        <v>3</v>
      </c>
      <c r="C3" s="307" t="s">
        <v>4</v>
      </c>
      <c r="D3" s="308" t="s">
        <v>143</v>
      </c>
      <c r="E3" s="309" t="s">
        <v>605</v>
      </c>
      <c r="F3" s="308" t="s">
        <v>606</v>
      </c>
      <c r="G3" s="243" t="s">
        <v>7</v>
      </c>
      <c r="H3" s="244" t="s">
        <v>0</v>
      </c>
      <c r="I3" s="245" t="s">
        <v>1</v>
      </c>
      <c r="J3" s="246" t="s">
        <v>608</v>
      </c>
      <c r="K3" s="247" t="s">
        <v>9</v>
      </c>
      <c r="L3" s="246" t="s">
        <v>10</v>
      </c>
      <c r="M3" s="246" t="s">
        <v>607</v>
      </c>
      <c r="N3" s="248" t="s">
        <v>2</v>
      </c>
    </row>
    <row r="4" spans="2:22" ht="16.5" customHeight="1">
      <c r="B4" s="310">
        <v>1</v>
      </c>
      <c r="C4" s="311">
        <v>1</v>
      </c>
      <c r="D4" s="312">
        <v>1</v>
      </c>
      <c r="E4" s="313">
        <v>2</v>
      </c>
      <c r="F4" s="312">
        <v>10</v>
      </c>
      <c r="G4" s="249" t="s">
        <v>181</v>
      </c>
      <c r="H4" s="109" t="s">
        <v>8</v>
      </c>
      <c r="I4" s="249" t="s">
        <v>863</v>
      </c>
      <c r="J4" s="250" t="s">
        <v>614</v>
      </c>
      <c r="K4" s="29">
        <v>57600</v>
      </c>
      <c r="L4" s="158"/>
      <c r="M4" s="26">
        <v>2400</v>
      </c>
      <c r="N4" s="343">
        <f>SUM(K4:L20)</f>
        <v>925200</v>
      </c>
    </row>
    <row r="5" spans="2:22" ht="16.5" customHeight="1">
      <c r="B5" s="310">
        <v>2</v>
      </c>
      <c r="C5" s="310">
        <v>2</v>
      </c>
      <c r="D5" s="314">
        <v>1</v>
      </c>
      <c r="E5" s="315">
        <v>3</v>
      </c>
      <c r="F5" s="314">
        <v>19</v>
      </c>
      <c r="G5" s="60" t="s">
        <v>609</v>
      </c>
      <c r="H5" s="59" t="s">
        <v>8</v>
      </c>
      <c r="I5" s="60" t="s">
        <v>610</v>
      </c>
      <c r="J5" s="160" t="s">
        <v>873</v>
      </c>
      <c r="K5" s="156">
        <v>46800</v>
      </c>
      <c r="L5" s="161"/>
      <c r="M5" s="157">
        <v>1950</v>
      </c>
      <c r="N5" s="344"/>
      <c r="P5" s="13">
        <f>SUM(K4:L20)</f>
        <v>925200</v>
      </c>
      <c r="R5" s="32">
        <v>57600</v>
      </c>
      <c r="S5" s="37">
        <v>2400</v>
      </c>
      <c r="T5" s="37">
        <v>60000</v>
      </c>
    </row>
    <row r="6" spans="2:22" ht="16.5" customHeight="1">
      <c r="B6" s="310">
        <v>3</v>
      </c>
      <c r="C6" s="310">
        <v>3</v>
      </c>
      <c r="D6" s="314">
        <v>1</v>
      </c>
      <c r="E6" s="315">
        <v>6</v>
      </c>
      <c r="F6" s="314">
        <v>12</v>
      </c>
      <c r="G6" s="60" t="s">
        <v>215</v>
      </c>
      <c r="H6" s="59" t="s">
        <v>8</v>
      </c>
      <c r="I6" s="60" t="s">
        <v>610</v>
      </c>
      <c r="J6" s="251" t="s">
        <v>614</v>
      </c>
      <c r="K6" s="21">
        <v>57600</v>
      </c>
      <c r="L6" s="159"/>
      <c r="M6" s="27">
        <v>2400</v>
      </c>
      <c r="N6" s="344"/>
      <c r="P6" s="13">
        <f>SUM(M4:M20)</f>
        <v>38550</v>
      </c>
      <c r="R6" s="32">
        <f>R5*16</f>
        <v>921600</v>
      </c>
      <c r="S6" s="32">
        <f t="shared" ref="S6:T6" si="0">S5*16</f>
        <v>38400</v>
      </c>
      <c r="T6" s="32">
        <f t="shared" si="0"/>
        <v>960000</v>
      </c>
    </row>
    <row r="7" spans="2:22" ht="16.5" customHeight="1">
      <c r="B7" s="310">
        <v>4</v>
      </c>
      <c r="C7" s="310">
        <v>4</v>
      </c>
      <c r="D7" s="314">
        <v>1</v>
      </c>
      <c r="E7" s="315">
        <v>6</v>
      </c>
      <c r="F7" s="314">
        <v>21</v>
      </c>
      <c r="G7" s="60" t="s">
        <v>183</v>
      </c>
      <c r="H7" s="59" t="s">
        <v>8</v>
      </c>
      <c r="I7" s="60" t="s">
        <v>610</v>
      </c>
      <c r="J7" s="251" t="s">
        <v>614</v>
      </c>
      <c r="K7" s="21">
        <v>57600</v>
      </c>
      <c r="L7" s="159"/>
      <c r="M7" s="27">
        <v>2400</v>
      </c>
      <c r="N7" s="344"/>
      <c r="P7" s="13">
        <f>SUM(P5:P6)</f>
        <v>963750</v>
      </c>
      <c r="R7" s="32">
        <v>-39600</v>
      </c>
      <c r="S7" s="37">
        <v>-1650</v>
      </c>
      <c r="T7" s="37">
        <v>-41250</v>
      </c>
    </row>
    <row r="8" spans="2:22" ht="16.5" customHeight="1">
      <c r="B8" s="310">
        <v>5</v>
      </c>
      <c r="C8" s="310">
        <v>5</v>
      </c>
      <c r="D8" s="314">
        <v>1</v>
      </c>
      <c r="E8" s="315">
        <v>7</v>
      </c>
      <c r="F8" s="314">
        <v>13</v>
      </c>
      <c r="G8" s="60" t="s">
        <v>580</v>
      </c>
      <c r="H8" s="59" t="s">
        <v>8</v>
      </c>
      <c r="I8" s="60" t="s">
        <v>610</v>
      </c>
      <c r="J8" s="251" t="s">
        <v>614</v>
      </c>
      <c r="K8" s="21">
        <v>57600</v>
      </c>
      <c r="L8" s="159"/>
      <c r="M8" s="27">
        <v>2400</v>
      </c>
      <c r="N8" s="344"/>
      <c r="Q8" s="2" t="s">
        <v>616</v>
      </c>
      <c r="R8" s="2">
        <v>43200</v>
      </c>
      <c r="S8" s="2">
        <v>1800</v>
      </c>
      <c r="T8" s="31">
        <v>45000</v>
      </c>
    </row>
    <row r="9" spans="2:22" ht="16.5" customHeight="1">
      <c r="B9" s="310">
        <v>6</v>
      </c>
      <c r="C9" s="310">
        <v>6</v>
      </c>
      <c r="D9" s="314">
        <v>1</v>
      </c>
      <c r="E9" s="315">
        <v>9</v>
      </c>
      <c r="F9" s="314">
        <v>1</v>
      </c>
      <c r="G9" s="60" t="s">
        <v>41</v>
      </c>
      <c r="H9" s="59" t="s">
        <v>8</v>
      </c>
      <c r="I9" s="60" t="s">
        <v>610</v>
      </c>
      <c r="J9" s="251" t="s">
        <v>614</v>
      </c>
      <c r="K9" s="21">
        <v>57600</v>
      </c>
      <c r="L9" s="159"/>
      <c r="M9" s="27">
        <v>2400</v>
      </c>
      <c r="N9" s="344"/>
      <c r="R9" s="32">
        <f>SUM(R6:R8)</f>
        <v>925200</v>
      </c>
      <c r="S9" s="32">
        <f t="shared" ref="S9:T9" si="1">SUM(S6:S8)</f>
        <v>38550</v>
      </c>
      <c r="T9" s="32">
        <f t="shared" si="1"/>
        <v>963750</v>
      </c>
    </row>
    <row r="10" spans="2:22" ht="16.5" customHeight="1">
      <c r="B10" s="310">
        <v>7</v>
      </c>
      <c r="C10" s="310">
        <v>7</v>
      </c>
      <c r="D10" s="314">
        <v>1</v>
      </c>
      <c r="E10" s="315">
        <v>10</v>
      </c>
      <c r="F10" s="314">
        <v>7</v>
      </c>
      <c r="G10" s="60" t="s">
        <v>272</v>
      </c>
      <c r="H10" s="59" t="s">
        <v>8</v>
      </c>
      <c r="I10" s="60" t="s">
        <v>610</v>
      </c>
      <c r="J10" s="251" t="s">
        <v>614</v>
      </c>
      <c r="K10" s="21">
        <v>28800</v>
      </c>
      <c r="L10" s="159"/>
      <c r="M10" s="27">
        <v>1200</v>
      </c>
      <c r="N10" s="344"/>
    </row>
    <row r="11" spans="2:22" ht="16.5" customHeight="1">
      <c r="B11" s="310">
        <v>8</v>
      </c>
      <c r="C11" s="310">
        <v>8</v>
      </c>
      <c r="D11" s="314">
        <v>1</v>
      </c>
      <c r="E11" s="315">
        <v>10</v>
      </c>
      <c r="F11" s="314">
        <v>9</v>
      </c>
      <c r="G11" s="60" t="s">
        <v>273</v>
      </c>
      <c r="H11" s="59" t="s">
        <v>8</v>
      </c>
      <c r="I11" s="60" t="s">
        <v>610</v>
      </c>
      <c r="J11" s="251" t="s">
        <v>614</v>
      </c>
      <c r="K11" s="21">
        <v>57600</v>
      </c>
      <c r="L11" s="159"/>
      <c r="M11" s="27">
        <v>2400</v>
      </c>
      <c r="N11" s="344"/>
      <c r="R11" s="32">
        <v>54000</v>
      </c>
      <c r="S11" s="37">
        <v>2250</v>
      </c>
      <c r="T11" s="37">
        <v>56250</v>
      </c>
    </row>
    <row r="12" spans="2:22" ht="16.5" customHeight="1">
      <c r="B12" s="310">
        <v>9</v>
      </c>
      <c r="C12" s="310">
        <v>9</v>
      </c>
      <c r="D12" s="314">
        <v>1</v>
      </c>
      <c r="E12" s="315">
        <v>10</v>
      </c>
      <c r="F12" s="314">
        <v>10</v>
      </c>
      <c r="G12" s="60" t="s">
        <v>274</v>
      </c>
      <c r="H12" s="59" t="s">
        <v>8</v>
      </c>
      <c r="I12" s="60" t="s">
        <v>610</v>
      </c>
      <c r="J12" s="251" t="s">
        <v>614</v>
      </c>
      <c r="K12" s="21">
        <v>57600</v>
      </c>
      <c r="L12" s="159"/>
      <c r="M12" s="27">
        <v>2400</v>
      </c>
      <c r="N12" s="344"/>
      <c r="R12" s="32">
        <f>R11*16</f>
        <v>864000</v>
      </c>
      <c r="S12" s="32">
        <f t="shared" ref="S12:V12" si="2">S11*16</f>
        <v>36000</v>
      </c>
      <c r="T12" s="32">
        <f t="shared" si="2"/>
        <v>900000</v>
      </c>
      <c r="U12" s="32">
        <f t="shared" si="2"/>
        <v>0</v>
      </c>
      <c r="V12" s="32">
        <f t="shared" si="2"/>
        <v>0</v>
      </c>
    </row>
    <row r="13" spans="2:22" ht="16.5" customHeight="1">
      <c r="B13" s="310">
        <v>10</v>
      </c>
      <c r="C13" s="310">
        <v>10</v>
      </c>
      <c r="D13" s="314">
        <v>1</v>
      </c>
      <c r="E13" s="315">
        <v>10</v>
      </c>
      <c r="F13" s="314">
        <v>15</v>
      </c>
      <c r="G13" s="60" t="s">
        <v>219</v>
      </c>
      <c r="H13" s="59" t="s">
        <v>8</v>
      </c>
      <c r="I13" s="60" t="s">
        <v>610</v>
      </c>
      <c r="J13" s="251" t="s">
        <v>614</v>
      </c>
      <c r="K13" s="21">
        <v>57600</v>
      </c>
      <c r="L13" s="159"/>
      <c r="M13" s="27">
        <v>2400</v>
      </c>
      <c r="N13" s="344"/>
    </row>
    <row r="14" spans="2:22" ht="16.5" customHeight="1">
      <c r="B14" s="310">
        <v>11</v>
      </c>
      <c r="C14" s="310">
        <v>11</v>
      </c>
      <c r="D14" s="314">
        <v>1</v>
      </c>
      <c r="E14" s="315">
        <v>10</v>
      </c>
      <c r="F14" s="314">
        <v>20</v>
      </c>
      <c r="G14" s="60" t="s">
        <v>276</v>
      </c>
      <c r="H14" s="59" t="s">
        <v>8</v>
      </c>
      <c r="I14" s="60" t="s">
        <v>610</v>
      </c>
      <c r="J14" s="251" t="s">
        <v>614</v>
      </c>
      <c r="K14" s="21">
        <v>57600</v>
      </c>
      <c r="L14" s="159"/>
      <c r="M14" s="27">
        <v>2400</v>
      </c>
      <c r="N14" s="344"/>
    </row>
    <row r="15" spans="2:22" ht="16.5" customHeight="1">
      <c r="B15" s="310">
        <v>12</v>
      </c>
      <c r="C15" s="310">
        <v>12</v>
      </c>
      <c r="D15" s="314">
        <v>1</v>
      </c>
      <c r="E15" s="315">
        <v>11</v>
      </c>
      <c r="F15" s="314">
        <v>15</v>
      </c>
      <c r="G15" s="60" t="s">
        <v>567</v>
      </c>
      <c r="H15" s="59" t="s">
        <v>8</v>
      </c>
      <c r="I15" s="60" t="s">
        <v>610</v>
      </c>
      <c r="J15" s="251" t="s">
        <v>614</v>
      </c>
      <c r="K15" s="21">
        <v>57600</v>
      </c>
      <c r="L15" s="159"/>
      <c r="M15" s="27">
        <v>2400</v>
      </c>
      <c r="N15" s="344"/>
      <c r="R15" s="32">
        <v>54000</v>
      </c>
      <c r="S15" s="37">
        <v>2250</v>
      </c>
      <c r="T15" s="37">
        <v>56250</v>
      </c>
    </row>
    <row r="16" spans="2:22" ht="16.5" customHeight="1">
      <c r="B16" s="310">
        <v>13</v>
      </c>
      <c r="C16" s="310">
        <v>13</v>
      </c>
      <c r="D16" s="314">
        <v>2</v>
      </c>
      <c r="E16" s="315">
        <v>4</v>
      </c>
      <c r="F16" s="314">
        <v>23</v>
      </c>
      <c r="G16" s="60" t="s">
        <v>611</v>
      </c>
      <c r="H16" s="59" t="s">
        <v>8</v>
      </c>
      <c r="I16" s="60" t="s">
        <v>610</v>
      </c>
      <c r="J16" s="251" t="s">
        <v>614</v>
      </c>
      <c r="K16" s="21">
        <v>57600</v>
      </c>
      <c r="L16" s="159"/>
      <c r="M16" s="27">
        <v>2400</v>
      </c>
      <c r="N16" s="344"/>
      <c r="R16" s="32">
        <f>R15*16</f>
        <v>864000</v>
      </c>
      <c r="S16" s="32">
        <f t="shared" ref="S16:T16" si="3">S15*16</f>
        <v>36000</v>
      </c>
      <c r="T16" s="32">
        <f t="shared" si="3"/>
        <v>900000</v>
      </c>
    </row>
    <row r="17" spans="2:23" ht="16.5" customHeight="1">
      <c r="B17" s="310">
        <v>14</v>
      </c>
      <c r="C17" s="310">
        <v>14</v>
      </c>
      <c r="D17" s="314">
        <v>2</v>
      </c>
      <c r="E17" s="315">
        <v>5</v>
      </c>
      <c r="F17" s="314">
        <v>20</v>
      </c>
      <c r="G17" s="60" t="s">
        <v>470</v>
      </c>
      <c r="H17" s="59" t="s">
        <v>8</v>
      </c>
      <c r="I17" s="60" t="s">
        <v>610</v>
      </c>
      <c r="J17" s="251" t="s">
        <v>614</v>
      </c>
      <c r="K17" s="21">
        <v>57600</v>
      </c>
      <c r="L17" s="159"/>
      <c r="M17" s="27">
        <v>2400</v>
      </c>
      <c r="N17" s="344"/>
      <c r="R17" s="2"/>
      <c r="S17" s="2"/>
      <c r="T17" s="2"/>
    </row>
    <row r="18" spans="2:23" ht="16.5" customHeight="1">
      <c r="B18" s="310">
        <v>15</v>
      </c>
      <c r="C18" s="310">
        <v>15</v>
      </c>
      <c r="D18" s="314">
        <v>2</v>
      </c>
      <c r="E18" s="315">
        <v>6</v>
      </c>
      <c r="F18" s="314">
        <v>20</v>
      </c>
      <c r="G18" s="60" t="s">
        <v>612</v>
      </c>
      <c r="H18" s="59" t="s">
        <v>8</v>
      </c>
      <c r="I18" s="60" t="s">
        <v>610</v>
      </c>
      <c r="J18" s="160" t="s">
        <v>617</v>
      </c>
      <c r="K18" s="156">
        <v>43200</v>
      </c>
      <c r="L18" s="161"/>
      <c r="M18" s="157">
        <v>1800</v>
      </c>
      <c r="N18" s="344"/>
      <c r="R18" s="2"/>
      <c r="S18" s="2"/>
      <c r="T18" s="2"/>
    </row>
    <row r="19" spans="2:23" ht="16.5" customHeight="1">
      <c r="B19" s="310">
        <v>16</v>
      </c>
      <c r="C19" s="310">
        <v>16</v>
      </c>
      <c r="D19" s="314">
        <v>2</v>
      </c>
      <c r="E19" s="315">
        <v>11</v>
      </c>
      <c r="F19" s="314">
        <v>11</v>
      </c>
      <c r="G19" s="60" t="s">
        <v>613</v>
      </c>
      <c r="H19" s="59" t="s">
        <v>11</v>
      </c>
      <c r="I19" s="60" t="s">
        <v>610</v>
      </c>
      <c r="J19" s="251" t="s">
        <v>614</v>
      </c>
      <c r="K19" s="21">
        <v>0</v>
      </c>
      <c r="L19" s="368">
        <v>57600</v>
      </c>
      <c r="M19" s="369">
        <v>2400</v>
      </c>
      <c r="N19" s="344"/>
      <c r="R19" s="32">
        <f>SUM(R9,R12,R16)</f>
        <v>2653200</v>
      </c>
      <c r="S19" s="32">
        <f t="shared" ref="S19:V19" si="4">SUM(S9,S12,S16)</f>
        <v>110550</v>
      </c>
      <c r="T19" s="32">
        <f t="shared" si="4"/>
        <v>2763750</v>
      </c>
      <c r="U19" s="32">
        <f t="shared" si="4"/>
        <v>0</v>
      </c>
      <c r="V19" s="32">
        <f t="shared" si="4"/>
        <v>0</v>
      </c>
    </row>
    <row r="20" spans="2:23" ht="16.5" customHeight="1">
      <c r="B20" s="310">
        <v>17</v>
      </c>
      <c r="C20" s="310">
        <v>17</v>
      </c>
      <c r="D20" s="314">
        <v>2</v>
      </c>
      <c r="E20" s="315">
        <v>11</v>
      </c>
      <c r="F20" s="314">
        <v>24</v>
      </c>
      <c r="G20" s="60" t="s">
        <v>587</v>
      </c>
      <c r="H20" s="59" t="s">
        <v>8</v>
      </c>
      <c r="I20" s="60" t="s">
        <v>610</v>
      </c>
      <c r="J20" s="251" t="s">
        <v>614</v>
      </c>
      <c r="K20" s="21">
        <v>57600</v>
      </c>
      <c r="L20" s="159"/>
      <c r="M20" s="27">
        <v>2400</v>
      </c>
      <c r="N20" s="344"/>
    </row>
    <row r="21" spans="2:23" ht="16.5" customHeight="1">
      <c r="B21" s="310">
        <v>18</v>
      </c>
      <c r="C21" s="311">
        <v>1</v>
      </c>
      <c r="D21" s="312">
        <v>2</v>
      </c>
      <c r="E21" s="313">
        <v>1</v>
      </c>
      <c r="F21" s="312">
        <v>12</v>
      </c>
      <c r="G21" s="249" t="s">
        <v>28</v>
      </c>
      <c r="H21" s="109" t="s">
        <v>8</v>
      </c>
      <c r="I21" s="249" t="s">
        <v>864</v>
      </c>
      <c r="J21" s="250" t="s">
        <v>614</v>
      </c>
      <c r="K21" s="29">
        <v>57600</v>
      </c>
      <c r="L21" s="158"/>
      <c r="M21" s="26">
        <v>2400</v>
      </c>
      <c r="N21" s="343">
        <f>SUM(K21:L34)</f>
        <v>759600</v>
      </c>
    </row>
    <row r="22" spans="2:23" ht="16.5" customHeight="1">
      <c r="B22" s="310">
        <v>19</v>
      </c>
      <c r="C22" s="310">
        <v>2</v>
      </c>
      <c r="D22" s="314">
        <v>2</v>
      </c>
      <c r="E22" s="315">
        <v>1</v>
      </c>
      <c r="F22" s="314">
        <v>18</v>
      </c>
      <c r="G22" s="60" t="s">
        <v>19</v>
      </c>
      <c r="H22" s="59" t="s">
        <v>8</v>
      </c>
      <c r="I22" s="60" t="s">
        <v>618</v>
      </c>
      <c r="J22" s="251" t="s">
        <v>614</v>
      </c>
      <c r="K22" s="21">
        <v>57600</v>
      </c>
      <c r="L22" s="159"/>
      <c r="M22" s="27">
        <v>2400</v>
      </c>
      <c r="N22" s="344"/>
      <c r="P22" s="13">
        <f>SUM(K21:L34)</f>
        <v>759600</v>
      </c>
      <c r="R22" s="32">
        <v>57600</v>
      </c>
      <c r="S22" s="37">
        <v>2400</v>
      </c>
      <c r="T22" s="37">
        <v>60000</v>
      </c>
    </row>
    <row r="23" spans="2:23" ht="16.5" customHeight="1">
      <c r="B23" s="310">
        <v>20</v>
      </c>
      <c r="C23" s="310">
        <v>3</v>
      </c>
      <c r="D23" s="314">
        <v>2</v>
      </c>
      <c r="E23" s="315">
        <v>3</v>
      </c>
      <c r="F23" s="314">
        <v>24</v>
      </c>
      <c r="G23" s="60" t="s">
        <v>509</v>
      </c>
      <c r="H23" s="59" t="s">
        <v>8</v>
      </c>
      <c r="I23" s="60" t="s">
        <v>618</v>
      </c>
      <c r="J23" s="251" t="s">
        <v>614</v>
      </c>
      <c r="K23" s="21">
        <v>57600</v>
      </c>
      <c r="L23" s="159"/>
      <c r="M23" s="27">
        <v>2400</v>
      </c>
      <c r="N23" s="344"/>
      <c r="P23" s="13">
        <f>SUM(M21:M34)</f>
        <v>31650</v>
      </c>
      <c r="R23" s="32">
        <f>R22*14</f>
        <v>806400</v>
      </c>
      <c r="S23" s="32">
        <f t="shared" ref="S23:T23" si="5">S22*14</f>
        <v>33600</v>
      </c>
      <c r="T23" s="32">
        <f t="shared" si="5"/>
        <v>840000</v>
      </c>
      <c r="U23" s="32"/>
      <c r="V23" s="32"/>
    </row>
    <row r="24" spans="2:23" ht="16.5" customHeight="1">
      <c r="B24" s="310">
        <v>21</v>
      </c>
      <c r="C24" s="310">
        <v>4</v>
      </c>
      <c r="D24" s="314">
        <v>2</v>
      </c>
      <c r="E24" s="315">
        <v>3</v>
      </c>
      <c r="F24" s="314">
        <v>21</v>
      </c>
      <c r="G24" s="60" t="s">
        <v>42</v>
      </c>
      <c r="H24" s="59" t="s">
        <v>8</v>
      </c>
      <c r="I24" s="60" t="s">
        <v>618</v>
      </c>
      <c r="J24" s="160" t="s">
        <v>615</v>
      </c>
      <c r="K24" s="156">
        <v>39600</v>
      </c>
      <c r="L24" s="161"/>
      <c r="M24" s="157">
        <v>1650</v>
      </c>
      <c r="N24" s="344"/>
      <c r="P24" s="13">
        <f>SUM(P22:P23)</f>
        <v>791250</v>
      </c>
      <c r="R24" s="2">
        <v>-46800</v>
      </c>
      <c r="S24" s="2">
        <v>-1950</v>
      </c>
      <c r="T24" s="31">
        <v>-48750</v>
      </c>
    </row>
    <row r="25" spans="2:23" ht="16.5" customHeight="1">
      <c r="B25" s="310">
        <v>22</v>
      </c>
      <c r="C25" s="310">
        <v>5</v>
      </c>
      <c r="D25" s="314">
        <v>2</v>
      </c>
      <c r="E25" s="315">
        <v>5</v>
      </c>
      <c r="F25" s="314">
        <v>3</v>
      </c>
      <c r="G25" s="60" t="s">
        <v>30</v>
      </c>
      <c r="H25" s="59" t="s">
        <v>8</v>
      </c>
      <c r="I25" s="60" t="s">
        <v>618</v>
      </c>
      <c r="J25" s="251" t="s">
        <v>614</v>
      </c>
      <c r="K25" s="21">
        <v>57600</v>
      </c>
      <c r="L25" s="159"/>
      <c r="M25" s="27">
        <v>2400</v>
      </c>
      <c r="N25" s="344"/>
      <c r="R25" s="13">
        <f>SUM(R23:R24)</f>
        <v>759600</v>
      </c>
      <c r="S25" s="13">
        <f t="shared" ref="S25:T25" si="6">SUM(S23:S24)</f>
        <v>31650</v>
      </c>
      <c r="T25" s="13">
        <f t="shared" si="6"/>
        <v>791250</v>
      </c>
    </row>
    <row r="26" spans="2:23" ht="16.5" customHeight="1">
      <c r="B26" s="310">
        <v>23</v>
      </c>
      <c r="C26" s="310">
        <v>6</v>
      </c>
      <c r="D26" s="314">
        <v>2</v>
      </c>
      <c r="E26" s="315">
        <v>6</v>
      </c>
      <c r="F26" s="314">
        <v>11</v>
      </c>
      <c r="G26" s="60" t="s">
        <v>166</v>
      </c>
      <c r="H26" s="59" t="s">
        <v>8</v>
      </c>
      <c r="I26" s="60" t="s">
        <v>618</v>
      </c>
      <c r="J26" s="251" t="s">
        <v>614</v>
      </c>
      <c r="K26" s="21">
        <v>57600</v>
      </c>
      <c r="L26" s="159"/>
      <c r="M26" s="27">
        <v>2400</v>
      </c>
      <c r="N26" s="344"/>
      <c r="R26" s="2"/>
      <c r="S26" s="2"/>
      <c r="T26" s="2"/>
      <c r="U26" s="2"/>
      <c r="V26" s="37">
        <v>3600</v>
      </c>
      <c r="W26" s="32">
        <v>150</v>
      </c>
    </row>
    <row r="27" spans="2:23" ht="16.5" customHeight="1">
      <c r="B27" s="310">
        <v>24</v>
      </c>
      <c r="C27" s="310">
        <v>7</v>
      </c>
      <c r="D27" s="314">
        <v>2</v>
      </c>
      <c r="E27" s="315">
        <v>6</v>
      </c>
      <c r="F27" s="314">
        <v>12</v>
      </c>
      <c r="G27" s="60" t="s">
        <v>25</v>
      </c>
      <c r="H27" s="59" t="s">
        <v>8</v>
      </c>
      <c r="I27" s="60" t="s">
        <v>618</v>
      </c>
      <c r="J27" s="251" t="s">
        <v>614</v>
      </c>
      <c r="K27" s="21">
        <v>57600</v>
      </c>
      <c r="L27" s="159"/>
      <c r="M27" s="27">
        <v>2400</v>
      </c>
      <c r="N27" s="344"/>
      <c r="R27" s="32">
        <v>54000</v>
      </c>
      <c r="S27" s="37">
        <v>2250</v>
      </c>
      <c r="T27" s="37">
        <v>56250</v>
      </c>
      <c r="V27" s="37">
        <f>V26*13</f>
        <v>46800</v>
      </c>
      <c r="W27" s="37">
        <f>W26*13</f>
        <v>1950</v>
      </c>
    </row>
    <row r="28" spans="2:23" ht="16.5" customHeight="1">
      <c r="B28" s="310">
        <v>25</v>
      </c>
      <c r="C28" s="310">
        <v>8</v>
      </c>
      <c r="D28" s="314">
        <v>2</v>
      </c>
      <c r="E28" s="315">
        <v>7</v>
      </c>
      <c r="F28" s="314">
        <v>1</v>
      </c>
      <c r="G28" s="60" t="s">
        <v>41</v>
      </c>
      <c r="H28" s="59" t="s">
        <v>8</v>
      </c>
      <c r="I28" s="60" t="s">
        <v>618</v>
      </c>
      <c r="J28" s="251" t="s">
        <v>614</v>
      </c>
      <c r="K28" s="21">
        <v>57600</v>
      </c>
      <c r="L28" s="159"/>
      <c r="M28" s="27">
        <v>2400</v>
      </c>
      <c r="N28" s="344"/>
      <c r="R28" s="32">
        <f>R27*13</f>
        <v>702000</v>
      </c>
      <c r="S28" s="32">
        <f t="shared" ref="S28:T28" si="7">S27*13</f>
        <v>29250</v>
      </c>
      <c r="T28" s="32">
        <f t="shared" si="7"/>
        <v>731250</v>
      </c>
    </row>
    <row r="29" spans="2:23" ht="16.5" customHeight="1">
      <c r="B29" s="310">
        <v>26</v>
      </c>
      <c r="C29" s="310">
        <v>9</v>
      </c>
      <c r="D29" s="314">
        <v>2</v>
      </c>
      <c r="E29" s="315">
        <v>7</v>
      </c>
      <c r="F29" s="314">
        <v>4</v>
      </c>
      <c r="G29" s="60" t="s">
        <v>228</v>
      </c>
      <c r="H29" s="59" t="s">
        <v>8</v>
      </c>
      <c r="I29" s="60" t="s">
        <v>618</v>
      </c>
      <c r="J29" s="251" t="s">
        <v>614</v>
      </c>
      <c r="K29" s="21">
        <v>57600</v>
      </c>
      <c r="L29" s="159"/>
      <c r="M29" s="27">
        <v>2400</v>
      </c>
      <c r="N29" s="344"/>
      <c r="R29" s="2"/>
      <c r="S29" s="2"/>
      <c r="T29" s="2"/>
    </row>
    <row r="30" spans="2:23" ht="16.5" customHeight="1">
      <c r="B30" s="310">
        <v>27</v>
      </c>
      <c r="C30" s="310">
        <v>10</v>
      </c>
      <c r="D30" s="314">
        <v>2</v>
      </c>
      <c r="E30" s="315">
        <v>7</v>
      </c>
      <c r="F30" s="314">
        <v>12</v>
      </c>
      <c r="G30" s="60" t="s">
        <v>21</v>
      </c>
      <c r="H30" s="59" t="s">
        <v>8</v>
      </c>
      <c r="I30" s="60" t="s">
        <v>618</v>
      </c>
      <c r="J30" s="251" t="s">
        <v>614</v>
      </c>
      <c r="K30" s="21">
        <v>57600</v>
      </c>
      <c r="L30" s="159"/>
      <c r="M30" s="27">
        <v>2400</v>
      </c>
      <c r="N30" s="344"/>
      <c r="R30" s="32">
        <v>54000</v>
      </c>
      <c r="S30" s="37">
        <v>2250</v>
      </c>
      <c r="T30" s="37">
        <v>56250</v>
      </c>
    </row>
    <row r="31" spans="2:23" ht="16.5" customHeight="1">
      <c r="B31" s="310">
        <v>28</v>
      </c>
      <c r="C31" s="310">
        <v>11</v>
      </c>
      <c r="D31" s="314">
        <v>2</v>
      </c>
      <c r="E31" s="315">
        <v>7</v>
      </c>
      <c r="F31" s="314">
        <v>24</v>
      </c>
      <c r="G31" s="60" t="s">
        <v>49</v>
      </c>
      <c r="H31" s="59" t="s">
        <v>8</v>
      </c>
      <c r="I31" s="60" t="s">
        <v>618</v>
      </c>
      <c r="J31" s="251" t="s">
        <v>614</v>
      </c>
      <c r="K31" s="21">
        <v>57600</v>
      </c>
      <c r="L31" s="159"/>
      <c r="M31" s="27">
        <v>2400</v>
      </c>
      <c r="N31" s="344"/>
      <c r="R31" s="32">
        <f>R30*13</f>
        <v>702000</v>
      </c>
      <c r="S31" s="32">
        <f t="shared" ref="S31" si="8">S30*13</f>
        <v>29250</v>
      </c>
      <c r="T31" s="32">
        <f t="shared" ref="T31" si="9">T30*13</f>
        <v>731250</v>
      </c>
    </row>
    <row r="32" spans="2:23" ht="16.5" customHeight="1">
      <c r="B32" s="310">
        <v>29</v>
      </c>
      <c r="C32" s="310">
        <v>12</v>
      </c>
      <c r="D32" s="314">
        <v>2</v>
      </c>
      <c r="E32" s="315">
        <v>10</v>
      </c>
      <c r="F32" s="314">
        <v>5</v>
      </c>
      <c r="G32" s="60" t="s">
        <v>59</v>
      </c>
      <c r="H32" s="59" t="s">
        <v>8</v>
      </c>
      <c r="I32" s="60" t="s">
        <v>618</v>
      </c>
      <c r="J32" s="160" t="s">
        <v>619</v>
      </c>
      <c r="K32" s="156">
        <v>43200</v>
      </c>
      <c r="L32" s="161"/>
      <c r="M32" s="157">
        <v>1800</v>
      </c>
      <c r="N32" s="344"/>
      <c r="R32" s="2"/>
      <c r="S32" s="2"/>
      <c r="T32" s="2"/>
    </row>
    <row r="33" spans="2:21" ht="16.5" customHeight="1">
      <c r="B33" s="310">
        <v>30</v>
      </c>
      <c r="C33" s="310">
        <v>13</v>
      </c>
      <c r="D33" s="314">
        <v>2</v>
      </c>
      <c r="E33" s="315">
        <v>10</v>
      </c>
      <c r="F33" s="314">
        <v>19</v>
      </c>
      <c r="G33" s="60" t="s">
        <v>20</v>
      </c>
      <c r="H33" s="59" t="s">
        <v>8</v>
      </c>
      <c r="I33" s="60" t="s">
        <v>618</v>
      </c>
      <c r="J33" s="251" t="s">
        <v>614</v>
      </c>
      <c r="K33" s="21">
        <v>57600</v>
      </c>
      <c r="L33" s="159"/>
      <c r="M33" s="27">
        <v>2400</v>
      </c>
      <c r="N33" s="344"/>
      <c r="R33" s="32">
        <f>SUM(R25,R29,R28,R31)</f>
        <v>2163600</v>
      </c>
      <c r="S33" s="32">
        <f t="shared" ref="S33:T33" si="10">SUM(S25,S29,S28,S31)</f>
        <v>90150</v>
      </c>
      <c r="T33" s="32">
        <f t="shared" si="10"/>
        <v>2253750</v>
      </c>
    </row>
    <row r="34" spans="2:21" ht="16.5" customHeight="1">
      <c r="B34" s="310">
        <v>31</v>
      </c>
      <c r="C34" s="310">
        <v>14</v>
      </c>
      <c r="D34" s="314">
        <v>2</v>
      </c>
      <c r="E34" s="315">
        <v>11</v>
      </c>
      <c r="F34" s="314">
        <v>15</v>
      </c>
      <c r="G34" s="60" t="s">
        <v>47</v>
      </c>
      <c r="H34" s="59" t="s">
        <v>8</v>
      </c>
      <c r="I34" s="60" t="s">
        <v>618</v>
      </c>
      <c r="J34" s="160" t="s">
        <v>617</v>
      </c>
      <c r="K34" s="156">
        <v>43200</v>
      </c>
      <c r="L34" s="161"/>
      <c r="M34" s="157">
        <v>1800</v>
      </c>
      <c r="N34" s="344"/>
    </row>
    <row r="35" spans="2:21" ht="16.5" customHeight="1">
      <c r="B35" s="310">
        <v>32</v>
      </c>
      <c r="C35" s="311">
        <v>1</v>
      </c>
      <c r="D35" s="312">
        <v>2</v>
      </c>
      <c r="E35" s="313">
        <v>1</v>
      </c>
      <c r="F35" s="312">
        <v>5</v>
      </c>
      <c r="G35" s="249" t="s">
        <v>50</v>
      </c>
      <c r="H35" s="109" t="s">
        <v>8</v>
      </c>
      <c r="I35" s="249" t="s">
        <v>621</v>
      </c>
      <c r="J35" s="250" t="s">
        <v>614</v>
      </c>
      <c r="K35" s="29">
        <v>57600</v>
      </c>
      <c r="L35" s="158"/>
      <c r="M35" s="26">
        <v>2400</v>
      </c>
      <c r="N35" s="343">
        <f>SUM(K35:L49)</f>
        <v>795600</v>
      </c>
      <c r="S35" s="32"/>
      <c r="T35" s="32"/>
      <c r="U35" s="32">
        <f t="shared" ref="U35" si="11">SUM(U32:U34)</f>
        <v>0</v>
      </c>
    </row>
    <row r="36" spans="2:21" ht="16.5" customHeight="1">
      <c r="B36" s="310">
        <v>33</v>
      </c>
      <c r="C36" s="310">
        <v>2</v>
      </c>
      <c r="D36" s="314">
        <v>2</v>
      </c>
      <c r="E36" s="315">
        <v>2</v>
      </c>
      <c r="F36" s="314">
        <v>3</v>
      </c>
      <c r="G36" s="60" t="s">
        <v>620</v>
      </c>
      <c r="H36" s="59" t="s">
        <v>8</v>
      </c>
      <c r="I36" s="60" t="s">
        <v>621</v>
      </c>
      <c r="J36" s="251" t="s">
        <v>614</v>
      </c>
      <c r="K36" s="21">
        <v>57600</v>
      </c>
      <c r="L36" s="159"/>
      <c r="M36" s="27">
        <v>2400</v>
      </c>
      <c r="N36" s="344"/>
      <c r="P36" s="13">
        <f>SUM(K35:L49)</f>
        <v>795600</v>
      </c>
      <c r="R36" s="32">
        <v>57600</v>
      </c>
      <c r="S36" s="37">
        <v>2400</v>
      </c>
      <c r="T36" s="37">
        <v>60000</v>
      </c>
    </row>
    <row r="37" spans="2:21" ht="16.5" customHeight="1">
      <c r="B37" s="310">
        <v>34</v>
      </c>
      <c r="C37" s="310">
        <v>3</v>
      </c>
      <c r="D37" s="314">
        <v>2</v>
      </c>
      <c r="E37" s="315">
        <v>5</v>
      </c>
      <c r="F37" s="314">
        <v>14</v>
      </c>
      <c r="G37" s="60" t="s">
        <v>57</v>
      </c>
      <c r="H37" s="59" t="s">
        <v>8</v>
      </c>
      <c r="I37" s="60" t="s">
        <v>621</v>
      </c>
      <c r="J37" s="251" t="s">
        <v>614</v>
      </c>
      <c r="K37" s="21">
        <v>57600</v>
      </c>
      <c r="L37" s="159"/>
      <c r="M37" s="27">
        <v>2400</v>
      </c>
      <c r="N37" s="344"/>
      <c r="P37" s="13">
        <f>SUM(M35:M49)</f>
        <v>33150</v>
      </c>
      <c r="R37" s="32">
        <f>R36*15</f>
        <v>864000</v>
      </c>
      <c r="S37" s="32">
        <f t="shared" ref="S37:T37" si="12">S36*15</f>
        <v>36000</v>
      </c>
      <c r="T37" s="32">
        <f t="shared" si="12"/>
        <v>900000</v>
      </c>
    </row>
    <row r="38" spans="2:21" ht="16.5" customHeight="1">
      <c r="B38" s="310">
        <v>35</v>
      </c>
      <c r="C38" s="310">
        <v>4</v>
      </c>
      <c r="D38" s="314">
        <v>2</v>
      </c>
      <c r="E38" s="315">
        <v>5</v>
      </c>
      <c r="F38" s="314">
        <v>17</v>
      </c>
      <c r="G38" s="60" t="s">
        <v>70</v>
      </c>
      <c r="H38" s="59" t="s">
        <v>8</v>
      </c>
      <c r="I38" s="60" t="s">
        <v>621</v>
      </c>
      <c r="J38" s="251" t="s">
        <v>614</v>
      </c>
      <c r="K38" s="21">
        <v>57600</v>
      </c>
      <c r="L38" s="159"/>
      <c r="M38" s="27">
        <v>2400</v>
      </c>
      <c r="N38" s="344"/>
      <c r="P38" s="13">
        <f>SUM(P36:P37)</f>
        <v>828750</v>
      </c>
      <c r="R38" s="2">
        <v>-68400</v>
      </c>
      <c r="S38" s="2">
        <v>-2850</v>
      </c>
      <c r="T38" s="31">
        <v>-71250</v>
      </c>
    </row>
    <row r="39" spans="2:21" ht="16.5" customHeight="1">
      <c r="B39" s="310">
        <v>36</v>
      </c>
      <c r="C39" s="310">
        <v>5</v>
      </c>
      <c r="D39" s="314">
        <v>2</v>
      </c>
      <c r="E39" s="315">
        <v>9</v>
      </c>
      <c r="F39" s="314">
        <v>2</v>
      </c>
      <c r="G39" s="60" t="s">
        <v>29</v>
      </c>
      <c r="H39" s="59" t="s">
        <v>8</v>
      </c>
      <c r="I39" s="60" t="s">
        <v>621</v>
      </c>
      <c r="J39" s="251" t="s">
        <v>614</v>
      </c>
      <c r="K39" s="21">
        <v>57600</v>
      </c>
      <c r="L39" s="159"/>
      <c r="M39" s="27">
        <v>2400</v>
      </c>
      <c r="N39" s="344"/>
      <c r="R39" s="32">
        <f>SUM(R37:R38)</f>
        <v>795600</v>
      </c>
      <c r="S39" s="32">
        <f t="shared" ref="S39:T39" si="13">SUM(S37:S38)</f>
        <v>33150</v>
      </c>
      <c r="T39" s="32">
        <f t="shared" si="13"/>
        <v>828750</v>
      </c>
    </row>
    <row r="40" spans="2:21" ht="16.5" customHeight="1">
      <c r="B40" s="310">
        <v>37</v>
      </c>
      <c r="C40" s="310">
        <v>6</v>
      </c>
      <c r="D40" s="314">
        <v>2</v>
      </c>
      <c r="E40" s="315">
        <v>9</v>
      </c>
      <c r="F40" s="314">
        <v>7</v>
      </c>
      <c r="G40" s="60" t="s">
        <v>18</v>
      </c>
      <c r="H40" s="59" t="s">
        <v>8</v>
      </c>
      <c r="I40" s="60" t="s">
        <v>839</v>
      </c>
      <c r="J40" s="251" t="s">
        <v>614</v>
      </c>
      <c r="K40" s="21">
        <v>57600</v>
      </c>
      <c r="L40" s="159"/>
      <c r="M40" s="27">
        <v>2400</v>
      </c>
      <c r="N40" s="344"/>
    </row>
    <row r="41" spans="2:21" ht="16.5" customHeight="1">
      <c r="B41" s="310">
        <v>38</v>
      </c>
      <c r="C41" s="310">
        <v>7</v>
      </c>
      <c r="D41" s="314">
        <v>2</v>
      </c>
      <c r="E41" s="315">
        <v>9</v>
      </c>
      <c r="F41" s="314">
        <v>22</v>
      </c>
      <c r="G41" s="60" t="s">
        <v>38</v>
      </c>
      <c r="H41" s="59" t="s">
        <v>8</v>
      </c>
      <c r="I41" s="60" t="s">
        <v>621</v>
      </c>
      <c r="J41" s="251" t="s">
        <v>614</v>
      </c>
      <c r="K41" s="21">
        <v>57600</v>
      </c>
      <c r="L41" s="159"/>
      <c r="M41" s="27">
        <v>2400</v>
      </c>
      <c r="N41" s="344"/>
      <c r="R41" s="32">
        <v>50400</v>
      </c>
      <c r="S41" s="37">
        <v>2100</v>
      </c>
      <c r="T41" s="37">
        <v>52500</v>
      </c>
    </row>
    <row r="42" spans="2:21" ht="16.5" customHeight="1">
      <c r="B42" s="310">
        <v>39</v>
      </c>
      <c r="C42" s="310">
        <v>8</v>
      </c>
      <c r="D42" s="314">
        <v>2</v>
      </c>
      <c r="E42" s="315">
        <v>10</v>
      </c>
      <c r="F42" s="314">
        <v>21</v>
      </c>
      <c r="G42" s="60" t="s">
        <v>48</v>
      </c>
      <c r="H42" s="59" t="s">
        <v>8</v>
      </c>
      <c r="I42" s="60" t="s">
        <v>621</v>
      </c>
      <c r="J42" s="251" t="s">
        <v>614</v>
      </c>
      <c r="K42" s="21">
        <v>57600</v>
      </c>
      <c r="L42" s="159"/>
      <c r="M42" s="27">
        <v>2400</v>
      </c>
      <c r="N42" s="344"/>
      <c r="R42" s="32">
        <f>R41*15</f>
        <v>756000</v>
      </c>
      <c r="S42" s="32">
        <f t="shared" ref="S42:T42" si="14">S41*15</f>
        <v>31500</v>
      </c>
      <c r="T42" s="32">
        <f t="shared" si="14"/>
        <v>787500</v>
      </c>
    </row>
    <row r="43" spans="2:21" ht="16.5" customHeight="1">
      <c r="B43" s="310">
        <v>40</v>
      </c>
      <c r="C43" s="310">
        <v>9</v>
      </c>
      <c r="D43" s="314">
        <v>2</v>
      </c>
      <c r="E43" s="315">
        <v>10</v>
      </c>
      <c r="F43" s="314">
        <v>24</v>
      </c>
      <c r="G43" s="60" t="s">
        <v>58</v>
      </c>
      <c r="H43" s="59" t="s">
        <v>8</v>
      </c>
      <c r="I43" s="60" t="s">
        <v>621</v>
      </c>
      <c r="J43" s="160" t="s">
        <v>619</v>
      </c>
      <c r="K43" s="156">
        <v>43200</v>
      </c>
      <c r="L43" s="161"/>
      <c r="M43" s="157">
        <v>1800</v>
      </c>
      <c r="N43" s="344"/>
    </row>
    <row r="44" spans="2:21" ht="16.5" customHeight="1">
      <c r="B44" s="310">
        <v>41</v>
      </c>
      <c r="C44" s="310">
        <v>10</v>
      </c>
      <c r="D44" s="314">
        <v>2</v>
      </c>
      <c r="E44" s="315">
        <v>11</v>
      </c>
      <c r="F44" s="314">
        <v>14</v>
      </c>
      <c r="G44" s="60" t="s">
        <v>51</v>
      </c>
      <c r="H44" s="59" t="s">
        <v>8</v>
      </c>
      <c r="I44" s="60" t="s">
        <v>839</v>
      </c>
      <c r="J44" s="251" t="s">
        <v>614</v>
      </c>
      <c r="K44" s="21">
        <v>57600</v>
      </c>
      <c r="L44" s="159"/>
      <c r="M44" s="27">
        <v>2400</v>
      </c>
      <c r="N44" s="344"/>
      <c r="R44" s="32">
        <v>57600</v>
      </c>
      <c r="S44" s="37">
        <v>2400</v>
      </c>
      <c r="T44" s="37">
        <v>60000</v>
      </c>
    </row>
    <row r="45" spans="2:21" ht="16.5" customHeight="1">
      <c r="B45" s="310">
        <v>42</v>
      </c>
      <c r="C45" s="310">
        <v>11</v>
      </c>
      <c r="D45" s="314">
        <v>3</v>
      </c>
      <c r="E45" s="315">
        <v>3</v>
      </c>
      <c r="F45" s="314">
        <v>10</v>
      </c>
      <c r="G45" s="60" t="s">
        <v>355</v>
      </c>
      <c r="H45" s="59" t="s">
        <v>8</v>
      </c>
      <c r="I45" s="60" t="s">
        <v>621</v>
      </c>
      <c r="J45" s="160" t="s">
        <v>624</v>
      </c>
      <c r="K45" s="156">
        <v>39600</v>
      </c>
      <c r="L45" s="161"/>
      <c r="M45" s="157">
        <v>1650</v>
      </c>
      <c r="N45" s="344"/>
      <c r="R45" s="32">
        <f>R44*15</f>
        <v>864000</v>
      </c>
      <c r="S45" s="32">
        <f t="shared" ref="S45:T45" si="15">S44*15</f>
        <v>36000</v>
      </c>
      <c r="T45" s="32">
        <f t="shared" si="15"/>
        <v>900000</v>
      </c>
    </row>
    <row r="46" spans="2:21" ht="16.5" customHeight="1">
      <c r="B46" s="310">
        <v>43</v>
      </c>
      <c r="C46" s="310">
        <v>12</v>
      </c>
      <c r="D46" s="314">
        <v>3</v>
      </c>
      <c r="E46" s="315">
        <v>6</v>
      </c>
      <c r="F46" s="314">
        <v>21</v>
      </c>
      <c r="G46" s="60" t="s">
        <v>546</v>
      </c>
      <c r="H46" s="59" t="s">
        <v>8</v>
      </c>
      <c r="I46" s="60" t="s">
        <v>621</v>
      </c>
      <c r="J46" s="251" t="s">
        <v>614</v>
      </c>
      <c r="K46" s="21">
        <v>57600</v>
      </c>
      <c r="L46" s="159"/>
      <c r="M46" s="27">
        <v>2400</v>
      </c>
      <c r="N46" s="344"/>
    </row>
    <row r="47" spans="2:21" ht="16.5" customHeight="1">
      <c r="B47" s="310">
        <v>44</v>
      </c>
      <c r="C47" s="310">
        <v>13</v>
      </c>
      <c r="D47" s="314">
        <v>3</v>
      </c>
      <c r="E47" s="315">
        <v>7</v>
      </c>
      <c r="F47" s="314">
        <v>15</v>
      </c>
      <c r="G47" s="60" t="s">
        <v>12</v>
      </c>
      <c r="H47" s="59" t="s">
        <v>8</v>
      </c>
      <c r="I47" s="60" t="s">
        <v>621</v>
      </c>
      <c r="J47" s="160" t="s">
        <v>619</v>
      </c>
      <c r="K47" s="156">
        <v>43200</v>
      </c>
      <c r="L47" s="161"/>
      <c r="M47" s="157">
        <v>1800</v>
      </c>
      <c r="N47" s="344"/>
      <c r="R47" s="32">
        <f>SUM(R39,R42,R45)</f>
        <v>2415600</v>
      </c>
      <c r="S47" s="32">
        <f>SUM(S39,S42,S45)</f>
        <v>100650</v>
      </c>
      <c r="T47" s="32">
        <f>SUM(T39,T42,T45)</f>
        <v>2516250</v>
      </c>
    </row>
    <row r="48" spans="2:21" ht="16.5" customHeight="1">
      <c r="B48" s="310">
        <v>45</v>
      </c>
      <c r="C48" s="310">
        <v>14</v>
      </c>
      <c r="D48" s="314">
        <v>3</v>
      </c>
      <c r="E48" s="315">
        <v>7</v>
      </c>
      <c r="F48" s="314">
        <v>22</v>
      </c>
      <c r="G48" s="60" t="s">
        <v>71</v>
      </c>
      <c r="H48" s="59" t="s">
        <v>8</v>
      </c>
      <c r="I48" s="60" t="s">
        <v>621</v>
      </c>
      <c r="J48" s="160" t="s">
        <v>623</v>
      </c>
      <c r="K48" s="156">
        <v>50400</v>
      </c>
      <c r="L48" s="161"/>
      <c r="M48" s="157">
        <v>2100</v>
      </c>
      <c r="N48" s="344"/>
      <c r="S48" s="32"/>
      <c r="T48" s="32"/>
    </row>
    <row r="49" spans="2:28" ht="16.5" customHeight="1">
      <c r="B49" s="310">
        <v>46</v>
      </c>
      <c r="C49" s="310">
        <v>15</v>
      </c>
      <c r="D49" s="314">
        <v>3</v>
      </c>
      <c r="E49" s="315">
        <v>8</v>
      </c>
      <c r="F49" s="314">
        <v>18</v>
      </c>
      <c r="G49" s="60" t="s">
        <v>622</v>
      </c>
      <c r="H49" s="59" t="s">
        <v>8</v>
      </c>
      <c r="I49" s="60" t="s">
        <v>621</v>
      </c>
      <c r="J49" s="160" t="s">
        <v>619</v>
      </c>
      <c r="K49" s="156">
        <v>43200</v>
      </c>
      <c r="L49" s="161"/>
      <c r="M49" s="157">
        <v>1800</v>
      </c>
      <c r="N49" s="344"/>
    </row>
    <row r="50" spans="2:28" ht="16.5" customHeight="1">
      <c r="B50" s="310">
        <v>47</v>
      </c>
      <c r="C50" s="311">
        <v>1</v>
      </c>
      <c r="D50" s="312">
        <v>2</v>
      </c>
      <c r="E50" s="313">
        <v>6</v>
      </c>
      <c r="F50" s="312">
        <v>22</v>
      </c>
      <c r="G50" s="249" t="s">
        <v>127</v>
      </c>
      <c r="H50" s="109" t="s">
        <v>8</v>
      </c>
      <c r="I50" s="249" t="s">
        <v>625</v>
      </c>
      <c r="J50" s="250" t="s">
        <v>614</v>
      </c>
      <c r="K50" s="29">
        <v>57600</v>
      </c>
      <c r="L50" s="158"/>
      <c r="M50" s="26">
        <v>2400</v>
      </c>
      <c r="N50" s="343">
        <f>SUM(K50:L60)</f>
        <v>583200</v>
      </c>
      <c r="R50" s="32">
        <v>57600</v>
      </c>
      <c r="S50" s="37">
        <v>2400</v>
      </c>
      <c r="T50" s="37">
        <v>60000</v>
      </c>
    </row>
    <row r="51" spans="2:28" ht="16.5" customHeight="1">
      <c r="B51" s="310">
        <v>48</v>
      </c>
      <c r="C51" s="310">
        <v>2</v>
      </c>
      <c r="D51" s="314">
        <v>3</v>
      </c>
      <c r="E51" s="315">
        <v>3</v>
      </c>
      <c r="F51" s="314">
        <v>5</v>
      </c>
      <c r="G51" s="60" t="s">
        <v>60</v>
      </c>
      <c r="H51" s="59" t="s">
        <v>8</v>
      </c>
      <c r="I51" s="60" t="s">
        <v>625</v>
      </c>
      <c r="J51" s="251" t="s">
        <v>614</v>
      </c>
      <c r="K51" s="21">
        <v>57600</v>
      </c>
      <c r="L51" s="159"/>
      <c r="M51" s="27">
        <v>2400</v>
      </c>
      <c r="N51" s="344"/>
      <c r="P51" s="13">
        <f>SUM(K50:L60)</f>
        <v>583200</v>
      </c>
      <c r="R51" s="32">
        <f>R50*11</f>
        <v>633600</v>
      </c>
      <c r="S51" s="32">
        <f t="shared" ref="S51:T51" si="16">S50*11</f>
        <v>26400</v>
      </c>
      <c r="T51" s="32">
        <f t="shared" si="16"/>
        <v>660000</v>
      </c>
    </row>
    <row r="52" spans="2:28" ht="16.5" customHeight="1">
      <c r="B52" s="310">
        <v>49</v>
      </c>
      <c r="C52" s="310">
        <v>3</v>
      </c>
      <c r="D52" s="314">
        <v>3</v>
      </c>
      <c r="E52" s="315">
        <v>3</v>
      </c>
      <c r="F52" s="314">
        <v>11</v>
      </c>
      <c r="G52" s="60" t="s">
        <v>243</v>
      </c>
      <c r="H52" s="59" t="s">
        <v>8</v>
      </c>
      <c r="I52" s="60" t="s">
        <v>625</v>
      </c>
      <c r="J52" s="251" t="s">
        <v>614</v>
      </c>
      <c r="K52" s="21">
        <v>57600</v>
      </c>
      <c r="L52" s="159"/>
      <c r="M52" s="27">
        <v>2400</v>
      </c>
      <c r="N52" s="344"/>
      <c r="P52" s="13">
        <f>SUM(M50:M60)</f>
        <v>24300</v>
      </c>
      <c r="R52" s="32">
        <v>-50400</v>
      </c>
      <c r="S52" s="37">
        <v>-2100</v>
      </c>
      <c r="T52" s="37">
        <v>-51750</v>
      </c>
    </row>
    <row r="53" spans="2:28" ht="16.5" customHeight="1">
      <c r="B53" s="310">
        <v>50</v>
      </c>
      <c r="C53" s="310">
        <v>4</v>
      </c>
      <c r="D53" s="314">
        <v>3</v>
      </c>
      <c r="E53" s="315">
        <v>4</v>
      </c>
      <c r="F53" s="314">
        <v>24</v>
      </c>
      <c r="G53" s="60" t="s">
        <v>55</v>
      </c>
      <c r="H53" s="59" t="s">
        <v>8</v>
      </c>
      <c r="I53" s="60" t="s">
        <v>625</v>
      </c>
      <c r="J53" s="251" t="s">
        <v>614</v>
      </c>
      <c r="K53" s="21">
        <v>54000</v>
      </c>
      <c r="L53" s="159"/>
      <c r="M53" s="27">
        <v>2250</v>
      </c>
      <c r="N53" s="344"/>
      <c r="P53" s="13">
        <f>SUM(P51:P52)</f>
        <v>607500</v>
      </c>
      <c r="R53" s="32">
        <f>SUM(R51:R52)</f>
        <v>583200</v>
      </c>
      <c r="S53" s="32">
        <f t="shared" ref="S53:T53" si="17">SUM(S51:S52)</f>
        <v>24300</v>
      </c>
      <c r="T53" s="32">
        <f t="shared" si="17"/>
        <v>608250</v>
      </c>
    </row>
    <row r="54" spans="2:28" ht="16.5" customHeight="1">
      <c r="B54" s="310">
        <v>51</v>
      </c>
      <c r="C54" s="310">
        <v>5</v>
      </c>
      <c r="D54" s="314">
        <v>3</v>
      </c>
      <c r="E54" s="315">
        <v>6</v>
      </c>
      <c r="F54" s="314">
        <v>6</v>
      </c>
      <c r="G54" s="60" t="s">
        <v>62</v>
      </c>
      <c r="H54" s="59" t="s">
        <v>8</v>
      </c>
      <c r="I54" s="60" t="s">
        <v>625</v>
      </c>
      <c r="J54" s="160" t="s">
        <v>874</v>
      </c>
      <c r="K54" s="156">
        <v>39600</v>
      </c>
      <c r="L54" s="161"/>
      <c r="M54" s="157">
        <v>1650</v>
      </c>
      <c r="N54" s="344"/>
    </row>
    <row r="55" spans="2:28" ht="16.5" customHeight="1">
      <c r="B55" s="310">
        <v>52</v>
      </c>
      <c r="C55" s="310">
        <v>6</v>
      </c>
      <c r="D55" s="314">
        <v>3</v>
      </c>
      <c r="E55" s="315">
        <v>9</v>
      </c>
      <c r="F55" s="314">
        <v>9</v>
      </c>
      <c r="G55" s="60" t="s">
        <v>17</v>
      </c>
      <c r="H55" s="59" t="s">
        <v>8</v>
      </c>
      <c r="I55" s="60" t="s">
        <v>625</v>
      </c>
      <c r="J55" s="251" t="s">
        <v>614</v>
      </c>
      <c r="K55" s="21">
        <v>57600</v>
      </c>
      <c r="L55" s="159"/>
      <c r="M55" s="27">
        <v>2400</v>
      </c>
      <c r="N55" s="344"/>
      <c r="R55" s="32">
        <v>50400</v>
      </c>
      <c r="S55" s="37">
        <v>2100</v>
      </c>
      <c r="T55" s="37">
        <v>52500</v>
      </c>
    </row>
    <row r="56" spans="2:28" ht="16.5" customHeight="1">
      <c r="B56" s="310">
        <v>53</v>
      </c>
      <c r="C56" s="310">
        <v>7</v>
      </c>
      <c r="D56" s="314">
        <v>4</v>
      </c>
      <c r="E56" s="315">
        <v>2</v>
      </c>
      <c r="F56" s="314">
        <v>14</v>
      </c>
      <c r="G56" s="60" t="s">
        <v>65</v>
      </c>
      <c r="H56" s="59" t="s">
        <v>8</v>
      </c>
      <c r="I56" s="60" t="s">
        <v>625</v>
      </c>
      <c r="J56" s="160" t="s">
        <v>628</v>
      </c>
      <c r="K56" s="156">
        <v>46800</v>
      </c>
      <c r="L56" s="161"/>
      <c r="M56" s="157">
        <v>1950</v>
      </c>
      <c r="N56" s="344"/>
      <c r="R56" s="32">
        <f>R55*11</f>
        <v>554400</v>
      </c>
      <c r="S56" s="32">
        <f t="shared" ref="S56" si="18">S55*11</f>
        <v>23100</v>
      </c>
      <c r="T56" s="32">
        <f t="shared" ref="T56" si="19">T55*11</f>
        <v>577500</v>
      </c>
    </row>
    <row r="57" spans="2:28" ht="16.5" customHeight="1">
      <c r="B57" s="310">
        <v>54</v>
      </c>
      <c r="C57" s="310">
        <v>8</v>
      </c>
      <c r="D57" s="314">
        <v>4</v>
      </c>
      <c r="E57" s="315">
        <v>3</v>
      </c>
      <c r="F57" s="314">
        <v>24</v>
      </c>
      <c r="G57" s="60" t="s">
        <v>363</v>
      </c>
      <c r="H57" s="59" t="s">
        <v>8</v>
      </c>
      <c r="I57" s="60" t="s">
        <v>865</v>
      </c>
      <c r="J57" s="251" t="s">
        <v>614</v>
      </c>
      <c r="K57" s="21">
        <v>57600</v>
      </c>
      <c r="L57" s="159"/>
      <c r="M57" s="27">
        <v>2400</v>
      </c>
      <c r="N57" s="344"/>
    </row>
    <row r="58" spans="2:28" ht="16.5" customHeight="1">
      <c r="B58" s="310">
        <v>55</v>
      </c>
      <c r="C58" s="310">
        <v>9</v>
      </c>
      <c r="D58" s="314">
        <v>4</v>
      </c>
      <c r="E58" s="315">
        <v>5</v>
      </c>
      <c r="F58" s="314">
        <v>15</v>
      </c>
      <c r="G58" s="60" t="s">
        <v>95</v>
      </c>
      <c r="H58" s="59" t="s">
        <v>8</v>
      </c>
      <c r="I58" s="60" t="s">
        <v>625</v>
      </c>
      <c r="J58" s="251" t="s">
        <v>614</v>
      </c>
      <c r="K58" s="21">
        <v>54000</v>
      </c>
      <c r="L58" s="159"/>
      <c r="M58" s="27">
        <v>2250</v>
      </c>
      <c r="N58" s="344"/>
      <c r="R58" s="32">
        <v>54000</v>
      </c>
      <c r="S58" s="37">
        <v>2250</v>
      </c>
      <c r="T58" s="37">
        <v>56250</v>
      </c>
    </row>
    <row r="59" spans="2:28" ht="16.5" customHeight="1">
      <c r="B59" s="310">
        <v>56</v>
      </c>
      <c r="C59" s="310">
        <v>10</v>
      </c>
      <c r="D59" s="314">
        <v>4</v>
      </c>
      <c r="E59" s="315">
        <v>8</v>
      </c>
      <c r="F59" s="314">
        <v>4</v>
      </c>
      <c r="G59" s="60" t="s">
        <v>626</v>
      </c>
      <c r="H59" s="59" t="s">
        <v>8</v>
      </c>
      <c r="I59" s="60" t="s">
        <v>625</v>
      </c>
      <c r="J59" s="160" t="s">
        <v>617</v>
      </c>
      <c r="K59" s="156">
        <v>43200</v>
      </c>
      <c r="L59" s="161"/>
      <c r="M59" s="157">
        <v>1800</v>
      </c>
      <c r="N59" s="344"/>
      <c r="R59" s="32">
        <f>R58*11</f>
        <v>594000</v>
      </c>
      <c r="S59" s="32">
        <f t="shared" ref="S59" si="20">S58*11</f>
        <v>24750</v>
      </c>
      <c r="T59" s="32">
        <f t="shared" ref="T59" si="21">T58*11</f>
        <v>618750</v>
      </c>
    </row>
    <row r="60" spans="2:28" ht="16.5" customHeight="1">
      <c r="B60" s="310">
        <v>57</v>
      </c>
      <c r="C60" s="316">
        <v>11</v>
      </c>
      <c r="D60" s="317">
        <v>4</v>
      </c>
      <c r="E60" s="318">
        <v>8</v>
      </c>
      <c r="F60" s="317">
        <v>22</v>
      </c>
      <c r="G60" s="252" t="s">
        <v>627</v>
      </c>
      <c r="H60" s="66" t="s">
        <v>8</v>
      </c>
      <c r="I60" s="252" t="s">
        <v>625</v>
      </c>
      <c r="J60" s="253" t="s">
        <v>614</v>
      </c>
      <c r="K60" s="23">
        <v>57600</v>
      </c>
      <c r="L60" s="163"/>
      <c r="M60" s="28">
        <v>2400</v>
      </c>
      <c r="N60" s="350"/>
      <c r="R60" s="32">
        <f>SUM(R53,R56,R59)</f>
        <v>1731600</v>
      </c>
      <c r="S60" s="32">
        <f t="shared" ref="S60:T60" si="22">SUM(S53,S56,S59)</f>
        <v>72150</v>
      </c>
      <c r="T60" s="32">
        <f t="shared" si="22"/>
        <v>1804500</v>
      </c>
    </row>
    <row r="61" spans="2:28" ht="16.5" customHeight="1">
      <c r="B61" s="310">
        <v>58</v>
      </c>
      <c r="C61" s="310">
        <v>1</v>
      </c>
      <c r="D61" s="314">
        <v>4</v>
      </c>
      <c r="E61" s="315">
        <v>5</v>
      </c>
      <c r="F61" s="314">
        <v>21</v>
      </c>
      <c r="G61" s="60" t="s">
        <v>312</v>
      </c>
      <c r="H61" s="59" t="s">
        <v>8</v>
      </c>
      <c r="I61" s="60" t="s">
        <v>630</v>
      </c>
      <c r="J61" s="251" t="s">
        <v>614</v>
      </c>
      <c r="K61" s="21">
        <v>57600</v>
      </c>
      <c r="L61" s="159"/>
      <c r="M61" s="27">
        <v>2400</v>
      </c>
      <c r="N61" s="344">
        <f>SUM(K61:L66)</f>
        <v>331200</v>
      </c>
    </row>
    <row r="62" spans="2:28" ht="16.5" customHeight="1">
      <c r="B62" s="310">
        <v>59</v>
      </c>
      <c r="C62" s="310">
        <v>2</v>
      </c>
      <c r="D62" s="314">
        <v>4</v>
      </c>
      <c r="E62" s="315">
        <v>8</v>
      </c>
      <c r="F62" s="314">
        <v>14</v>
      </c>
      <c r="G62" s="60" t="s">
        <v>67</v>
      </c>
      <c r="H62" s="59" t="s">
        <v>8</v>
      </c>
      <c r="I62" s="60" t="s">
        <v>630</v>
      </c>
      <c r="J62" s="251" t="s">
        <v>614</v>
      </c>
      <c r="K62" s="21">
        <v>57600</v>
      </c>
      <c r="L62" s="159"/>
      <c r="M62" s="27">
        <v>2400</v>
      </c>
      <c r="N62" s="344"/>
      <c r="P62" s="13">
        <f>SUM(K61:L66)</f>
        <v>331200</v>
      </c>
      <c r="R62" s="32">
        <v>57600</v>
      </c>
      <c r="S62" s="37">
        <v>2400</v>
      </c>
      <c r="T62" s="37">
        <v>60000</v>
      </c>
      <c r="U62" s="2"/>
      <c r="V62" s="32">
        <v>50400</v>
      </c>
      <c r="W62" s="37">
        <v>2100</v>
      </c>
      <c r="X62" s="37">
        <v>52500</v>
      </c>
      <c r="Z62" s="32">
        <v>54000</v>
      </c>
      <c r="AA62" s="37">
        <v>2250</v>
      </c>
      <c r="AB62" s="37">
        <v>56250</v>
      </c>
    </row>
    <row r="63" spans="2:28" ht="16.5" customHeight="1">
      <c r="B63" s="310">
        <v>60</v>
      </c>
      <c r="C63" s="310">
        <v>3</v>
      </c>
      <c r="D63" s="314">
        <v>5</v>
      </c>
      <c r="E63" s="315">
        <v>5</v>
      </c>
      <c r="F63" s="314">
        <v>10</v>
      </c>
      <c r="G63" s="60" t="s">
        <v>409</v>
      </c>
      <c r="H63" s="59" t="s">
        <v>8</v>
      </c>
      <c r="I63" s="60" t="s">
        <v>630</v>
      </c>
      <c r="J63" s="160" t="s">
        <v>617</v>
      </c>
      <c r="K63" s="156">
        <v>43200</v>
      </c>
      <c r="L63" s="161"/>
      <c r="M63" s="157">
        <v>1800</v>
      </c>
      <c r="N63" s="344"/>
      <c r="P63" s="13">
        <f>SUM(M61:M66)</f>
        <v>13800</v>
      </c>
      <c r="R63" s="13">
        <f>R62*6</f>
        <v>345600</v>
      </c>
      <c r="S63" s="13">
        <f t="shared" ref="S63:T63" si="23">S62*6</f>
        <v>14400</v>
      </c>
      <c r="T63" s="13">
        <f t="shared" si="23"/>
        <v>360000</v>
      </c>
      <c r="U63" s="2"/>
      <c r="V63" s="13">
        <f>V62*6</f>
        <v>302400</v>
      </c>
      <c r="W63" s="13">
        <f t="shared" ref="W63" si="24">W62*6</f>
        <v>12600</v>
      </c>
      <c r="X63" s="13">
        <f t="shared" ref="X63" si="25">X62*6</f>
        <v>315000</v>
      </c>
      <c r="Z63" s="13">
        <f>Z62*6</f>
        <v>324000</v>
      </c>
      <c r="AA63" s="13">
        <f t="shared" ref="AA63" si="26">AA62*6</f>
        <v>13500</v>
      </c>
      <c r="AB63" s="13">
        <f t="shared" ref="AB63" si="27">AB62*6</f>
        <v>337500</v>
      </c>
    </row>
    <row r="64" spans="2:28" ht="16.5" customHeight="1">
      <c r="B64" s="310">
        <v>61</v>
      </c>
      <c r="C64" s="310">
        <v>4</v>
      </c>
      <c r="D64" s="314">
        <v>5</v>
      </c>
      <c r="E64" s="315">
        <v>5</v>
      </c>
      <c r="F64" s="314">
        <v>23</v>
      </c>
      <c r="G64" s="60" t="s">
        <v>631</v>
      </c>
      <c r="H64" s="59" t="s">
        <v>8</v>
      </c>
      <c r="I64" s="60" t="s">
        <v>866</v>
      </c>
      <c r="J64" s="251" t="s">
        <v>614</v>
      </c>
      <c r="K64" s="21">
        <v>57600</v>
      </c>
      <c r="L64" s="159"/>
      <c r="M64" s="27">
        <v>2400</v>
      </c>
      <c r="N64" s="344"/>
      <c r="P64" s="13">
        <f>SUM(P62:P63)</f>
        <v>345000</v>
      </c>
      <c r="R64" s="32">
        <v>-14400</v>
      </c>
      <c r="S64" s="37">
        <v>-600</v>
      </c>
      <c r="T64" s="37">
        <v>-15000</v>
      </c>
    </row>
    <row r="65" spans="2:28" ht="16.5" customHeight="1">
      <c r="B65" s="310">
        <v>62</v>
      </c>
      <c r="C65" s="310">
        <v>5</v>
      </c>
      <c r="D65" s="314">
        <v>6</v>
      </c>
      <c r="E65" s="315">
        <v>4</v>
      </c>
      <c r="F65" s="314">
        <v>22</v>
      </c>
      <c r="G65" s="60" t="s">
        <v>632</v>
      </c>
      <c r="H65" s="59" t="s">
        <v>8</v>
      </c>
      <c r="I65" s="60" t="s">
        <v>630</v>
      </c>
      <c r="J65" s="251" t="s">
        <v>614</v>
      </c>
      <c r="K65" s="21">
        <v>57600</v>
      </c>
      <c r="L65" s="159"/>
      <c r="M65" s="27">
        <v>2400</v>
      </c>
      <c r="N65" s="344"/>
      <c r="R65" s="32">
        <f>SUM(R63:R64)</f>
        <v>331200</v>
      </c>
      <c r="S65" s="32">
        <f t="shared" ref="S65:T65" si="28">SUM(S63:S64)</f>
        <v>13800</v>
      </c>
      <c r="T65" s="32">
        <f t="shared" si="28"/>
        <v>345000</v>
      </c>
      <c r="Z65" s="13">
        <f>SUM(R65,V63,Z63)</f>
        <v>957600</v>
      </c>
      <c r="AA65" s="13">
        <f>SUM(S65,W63,AA63)</f>
        <v>39900</v>
      </c>
      <c r="AB65" s="13">
        <f>SUM(T65,X63,AB63)</f>
        <v>997500</v>
      </c>
    </row>
    <row r="66" spans="2:28" ht="16.5" customHeight="1">
      <c r="B66" s="310">
        <v>63</v>
      </c>
      <c r="C66" s="316">
        <v>6</v>
      </c>
      <c r="D66" s="317">
        <v>6</v>
      </c>
      <c r="E66" s="318">
        <v>7</v>
      </c>
      <c r="F66" s="317">
        <v>10</v>
      </c>
      <c r="G66" s="252" t="s">
        <v>104</v>
      </c>
      <c r="H66" s="66" t="s">
        <v>8</v>
      </c>
      <c r="I66" s="252" t="s">
        <v>630</v>
      </c>
      <c r="J66" s="251" t="s">
        <v>614</v>
      </c>
      <c r="K66" s="21">
        <v>57600</v>
      </c>
      <c r="L66" s="159"/>
      <c r="M66" s="27">
        <v>2400</v>
      </c>
      <c r="N66" s="350"/>
    </row>
    <row r="67" spans="2:28" ht="32.25" customHeight="1">
      <c r="B67" s="345" t="s">
        <v>6</v>
      </c>
      <c r="C67" s="346"/>
      <c r="D67" s="346"/>
      <c r="E67" s="346"/>
      <c r="F67" s="346"/>
      <c r="G67" s="346"/>
      <c r="H67" s="346"/>
      <c r="I67" s="347"/>
      <c r="J67" s="254"/>
      <c r="K67" s="255">
        <f>SUM(K4:K66)</f>
        <v>3337200</v>
      </c>
      <c r="L67" s="255">
        <f>SUM(L4:L66)</f>
        <v>57600</v>
      </c>
      <c r="M67" s="255">
        <f t="shared" ref="M67" si="29">SUM(M4:M66)</f>
        <v>141450</v>
      </c>
      <c r="N67" s="348">
        <f>SUM(N4:N66)</f>
        <v>3394800</v>
      </c>
    </row>
    <row r="68" spans="2:28" ht="32.25" customHeight="1">
      <c r="B68" s="345" t="s">
        <v>5</v>
      </c>
      <c r="C68" s="346"/>
      <c r="D68" s="346"/>
      <c r="E68" s="346"/>
      <c r="F68" s="346"/>
      <c r="G68" s="346"/>
      <c r="H68" s="346"/>
      <c r="I68" s="347"/>
      <c r="J68" s="256"/>
      <c r="K68" s="351">
        <f>SUM(K67:L67)</f>
        <v>3394800</v>
      </c>
      <c r="L68" s="352"/>
      <c r="M68" s="165"/>
      <c r="N68" s="349"/>
      <c r="R68" s="32">
        <f>SUM(R19,R33,R47,R60,Z65)</f>
        <v>9921600</v>
      </c>
      <c r="S68" s="32">
        <f t="shared" ref="S68:U68" si="30">SUM(S19,S33,S47,S60,AA65)</f>
        <v>413400</v>
      </c>
      <c r="T68" s="32">
        <f t="shared" si="30"/>
        <v>10335750</v>
      </c>
      <c r="U68" s="32">
        <f t="shared" si="30"/>
        <v>0</v>
      </c>
    </row>
    <row r="69" spans="2:28" ht="21" customHeight="1"/>
    <row r="70" spans="2:28" ht="20.25" customHeight="1">
      <c r="L70" s="257">
        <f>SUM(K68,M67)</f>
        <v>3536250</v>
      </c>
    </row>
    <row r="71" spans="2:28" ht="16.5" customHeight="1"/>
    <row r="72" spans="2:28" ht="16.5" customHeight="1"/>
    <row r="73" spans="2:28" ht="16.5" customHeight="1"/>
    <row r="74" spans="2:28" ht="16.5" customHeight="1"/>
    <row r="75" spans="2:28" ht="16.5" customHeight="1"/>
    <row r="76" spans="2:28" ht="16.5" customHeight="1"/>
    <row r="77" spans="2:28" ht="16.5" customHeight="1"/>
    <row r="78" spans="2:28" ht="16.5" customHeight="1"/>
    <row r="79" spans="2:28" ht="16.5" customHeight="1"/>
    <row r="80" spans="2:28" ht="16.5" customHeight="1"/>
    <row r="81" spans="19:22" ht="16.5" customHeight="1"/>
    <row r="82" spans="19:22" ht="15.75" customHeight="1"/>
    <row r="83" spans="19:22" ht="15.75" customHeight="1"/>
    <row r="84" spans="19:22" ht="15.75" customHeight="1"/>
    <row r="85" spans="19:22" ht="15.75" customHeight="1"/>
    <row r="86" spans="19:22" ht="15.75" customHeight="1"/>
    <row r="87" spans="19:22" ht="15.75" customHeight="1"/>
    <row r="88" spans="19:22" ht="15.75" customHeight="1"/>
    <row r="89" spans="19:22" ht="15.75" customHeight="1"/>
    <row r="90" spans="19:22" ht="15.75" customHeight="1"/>
    <row r="91" spans="19:22" ht="15.75" customHeight="1"/>
    <row r="92" spans="19:22" ht="15.75" customHeight="1"/>
    <row r="93" spans="19:22" ht="15.75" customHeight="1">
      <c r="S93" s="32"/>
      <c r="T93" s="32"/>
      <c r="U93" s="32"/>
      <c r="V93" s="32"/>
    </row>
    <row r="94" spans="19:22" ht="15.75" customHeight="1">
      <c r="S94" s="32"/>
      <c r="T94" s="32"/>
      <c r="U94" s="32"/>
      <c r="V94" s="32"/>
    </row>
    <row r="95" spans="19:22" ht="15.75" customHeight="1">
      <c r="S95" s="32"/>
      <c r="T95" s="32"/>
      <c r="U95" s="32"/>
      <c r="V95" s="32"/>
    </row>
    <row r="96" spans="19:22" ht="15.75" customHeight="1">
      <c r="S96" s="32"/>
      <c r="T96" s="32"/>
      <c r="U96" s="32"/>
      <c r="V96" s="32"/>
    </row>
    <row r="97" spans="19:22" ht="15.75" customHeight="1">
      <c r="S97" s="32"/>
      <c r="T97" s="32"/>
      <c r="U97" s="32"/>
      <c r="V97" s="32"/>
    </row>
    <row r="98" spans="19:22" ht="15.75" customHeight="1">
      <c r="S98" s="32"/>
      <c r="T98" s="32"/>
      <c r="U98" s="32"/>
      <c r="V98" s="32"/>
    </row>
    <row r="99" spans="19:22" ht="15.75" customHeight="1">
      <c r="S99" s="32"/>
      <c r="T99" s="32"/>
      <c r="U99" s="32"/>
      <c r="V99" s="32"/>
    </row>
    <row r="100" spans="19:22" ht="15.75" customHeight="1">
      <c r="S100" s="32"/>
      <c r="T100" s="32"/>
      <c r="U100" s="32"/>
      <c r="V100" s="32"/>
    </row>
    <row r="101" spans="19:22" ht="15.75" customHeight="1">
      <c r="S101" s="32"/>
      <c r="T101" s="32"/>
      <c r="U101" s="32"/>
      <c r="V101" s="32"/>
    </row>
    <row r="102" spans="19:22" ht="15.75" customHeight="1">
      <c r="S102" s="32"/>
      <c r="T102" s="32"/>
      <c r="U102" s="32"/>
      <c r="V102" s="32"/>
    </row>
    <row r="103" spans="19:22" ht="15.75" customHeight="1">
      <c r="S103" s="32"/>
      <c r="T103" s="32"/>
      <c r="U103" s="32"/>
      <c r="V103" s="32"/>
    </row>
    <row r="104" spans="19:22" ht="15.75" customHeight="1">
      <c r="S104" s="32"/>
      <c r="T104" s="32"/>
      <c r="U104" s="32"/>
      <c r="V104" s="32"/>
    </row>
    <row r="105" spans="19:22" ht="15.75" customHeight="1">
      <c r="S105" s="32"/>
      <c r="T105" s="32"/>
      <c r="U105" s="32"/>
      <c r="V105" s="32"/>
    </row>
    <row r="106" spans="19:22" ht="15.75" customHeight="1">
      <c r="S106" s="32"/>
      <c r="T106" s="32"/>
      <c r="U106" s="32"/>
      <c r="V106" s="32"/>
    </row>
    <row r="107" spans="19:22" ht="15.75" customHeight="1">
      <c r="S107" s="32"/>
      <c r="T107" s="32"/>
      <c r="U107" s="32"/>
      <c r="V107" s="32"/>
    </row>
    <row r="108" spans="19:22" ht="15.75" customHeight="1">
      <c r="S108" s="32"/>
      <c r="T108" s="32"/>
      <c r="U108" s="32"/>
      <c r="V108" s="32"/>
    </row>
    <row r="109" spans="19:22" ht="15.75" customHeight="1">
      <c r="S109" s="32"/>
      <c r="T109" s="32"/>
      <c r="U109" s="32"/>
      <c r="V109" s="32"/>
    </row>
    <row r="110" spans="19:22" ht="15.75" customHeight="1">
      <c r="S110" s="32"/>
      <c r="T110" s="32"/>
      <c r="U110" s="32"/>
      <c r="V110" s="32"/>
    </row>
    <row r="111" spans="19:22" ht="15.75" customHeight="1">
      <c r="S111" s="32"/>
      <c r="T111" s="32"/>
      <c r="U111" s="32"/>
      <c r="V111" s="32"/>
    </row>
    <row r="112" spans="19:22" ht="15.75" customHeight="1">
      <c r="S112" s="32"/>
      <c r="T112" s="32"/>
      <c r="U112" s="32"/>
      <c r="V112" s="32"/>
    </row>
    <row r="113" spans="19:22" ht="15.75" customHeight="1">
      <c r="S113" s="32"/>
      <c r="T113" s="32"/>
      <c r="U113" s="32"/>
      <c r="V113" s="32"/>
    </row>
    <row r="114" spans="19:22" ht="15.75" customHeight="1">
      <c r="S114" s="32"/>
      <c r="T114" s="32"/>
      <c r="U114" s="32"/>
      <c r="V114" s="32"/>
    </row>
    <row r="115" spans="19:22" ht="15.75" customHeight="1">
      <c r="S115" s="32"/>
      <c r="T115" s="32"/>
      <c r="U115" s="32"/>
      <c r="V115" s="32"/>
    </row>
    <row r="116" spans="19:22" ht="15.75" customHeight="1">
      <c r="S116" s="32"/>
      <c r="T116" s="32"/>
      <c r="U116" s="32"/>
      <c r="V116" s="32"/>
    </row>
    <row r="117" spans="19:22" ht="15.75" customHeight="1">
      <c r="S117" s="32"/>
      <c r="T117" s="32"/>
      <c r="U117" s="32"/>
      <c r="V117" s="32"/>
    </row>
    <row r="118" spans="19:22" ht="15.75" customHeight="1">
      <c r="S118" s="32"/>
      <c r="T118" s="32"/>
      <c r="U118" s="32"/>
      <c r="V118" s="32"/>
    </row>
    <row r="119" spans="19:22" ht="15.75" customHeight="1">
      <c r="S119" s="32"/>
      <c r="T119" s="32"/>
      <c r="U119" s="32"/>
      <c r="V119" s="32"/>
    </row>
    <row r="120" spans="19:22" ht="15.75" customHeight="1">
      <c r="S120" s="32"/>
      <c r="T120" s="32"/>
      <c r="U120" s="32"/>
      <c r="V120" s="32"/>
    </row>
    <row r="121" spans="19:22" ht="15.75" customHeight="1">
      <c r="S121" s="32"/>
      <c r="T121" s="32"/>
      <c r="U121" s="32"/>
      <c r="V121" s="32"/>
    </row>
    <row r="122" spans="19:22" ht="15.75" customHeight="1">
      <c r="S122" s="32"/>
      <c r="T122" s="32"/>
      <c r="U122" s="32"/>
      <c r="V122" s="32"/>
    </row>
    <row r="123" spans="19:22" ht="15.75" customHeight="1">
      <c r="S123" s="32"/>
      <c r="T123" s="32"/>
      <c r="U123" s="32"/>
      <c r="V123" s="32"/>
    </row>
    <row r="124" spans="19:22" ht="15.75" customHeight="1">
      <c r="S124" s="32"/>
      <c r="T124" s="32"/>
      <c r="U124" s="32"/>
      <c r="V124" s="32"/>
    </row>
    <row r="125" spans="19:22" ht="15.75" customHeight="1">
      <c r="S125" s="32"/>
      <c r="T125" s="32"/>
      <c r="U125" s="32"/>
      <c r="V125" s="32"/>
    </row>
    <row r="126" spans="19:22" ht="15.75" customHeight="1">
      <c r="S126" s="32"/>
      <c r="T126" s="32"/>
      <c r="U126" s="32"/>
      <c r="V126" s="32"/>
    </row>
    <row r="127" spans="19:22" ht="15.75" customHeight="1">
      <c r="S127" s="32"/>
      <c r="T127" s="32"/>
      <c r="U127" s="32"/>
      <c r="V127" s="32"/>
    </row>
    <row r="128" spans="19:22" ht="15.75" customHeight="1">
      <c r="S128" s="32"/>
      <c r="T128" s="32"/>
      <c r="U128" s="32"/>
      <c r="V128" s="32"/>
    </row>
    <row r="129" spans="19:22" ht="15.75" customHeight="1">
      <c r="S129" s="32"/>
      <c r="T129" s="32"/>
      <c r="U129" s="32"/>
      <c r="V129" s="32"/>
    </row>
    <row r="130" spans="19:22" ht="15.75" customHeight="1">
      <c r="S130" s="32"/>
      <c r="T130" s="32"/>
      <c r="U130" s="32"/>
      <c r="V130" s="32"/>
    </row>
    <row r="131" spans="19:22" ht="15.75" customHeight="1">
      <c r="S131" s="32"/>
      <c r="T131" s="32"/>
      <c r="U131" s="32"/>
      <c r="V131" s="32"/>
    </row>
    <row r="132" spans="19:22" ht="15.75" customHeight="1">
      <c r="S132" s="32"/>
      <c r="T132" s="32"/>
      <c r="U132" s="32"/>
      <c r="V132" s="32"/>
    </row>
    <row r="133" spans="19:22" ht="15.75" customHeight="1">
      <c r="S133" s="32"/>
      <c r="T133" s="32"/>
      <c r="U133" s="32"/>
      <c r="V133" s="32"/>
    </row>
    <row r="134" spans="19:22" ht="15.75" customHeight="1">
      <c r="S134" s="32"/>
      <c r="T134" s="32"/>
      <c r="U134" s="32"/>
      <c r="V134" s="32"/>
    </row>
    <row r="135" spans="19:22" ht="15.75" customHeight="1">
      <c r="S135" s="32"/>
      <c r="T135" s="32"/>
      <c r="U135" s="32"/>
      <c r="V135" s="32"/>
    </row>
    <row r="136" spans="19:22" ht="15.75" customHeight="1">
      <c r="S136" s="32"/>
      <c r="T136" s="32"/>
      <c r="U136" s="32"/>
      <c r="V136" s="32"/>
    </row>
    <row r="137" spans="19:22" ht="15.75" customHeight="1">
      <c r="S137" s="32"/>
      <c r="T137" s="32"/>
      <c r="U137" s="32"/>
      <c r="V137" s="32"/>
    </row>
    <row r="138" spans="19:22" ht="15.75" customHeight="1">
      <c r="S138" s="32"/>
      <c r="T138" s="32"/>
      <c r="U138" s="32"/>
      <c r="V138" s="32"/>
    </row>
    <row r="139" spans="19:22" ht="15.75" customHeight="1">
      <c r="S139" s="32"/>
      <c r="T139" s="32"/>
      <c r="U139" s="32"/>
      <c r="V139" s="32"/>
    </row>
    <row r="140" spans="19:22" ht="15.75" customHeight="1">
      <c r="S140" s="32"/>
      <c r="T140" s="32"/>
      <c r="U140" s="32"/>
      <c r="V140" s="32"/>
    </row>
    <row r="141" spans="19:22" ht="15.75" customHeight="1"/>
    <row r="142" spans="19:22" ht="15.75" customHeight="1"/>
    <row r="143" spans="19:22" ht="15.75" customHeight="1"/>
    <row r="144" spans="19:22">
      <c r="S144" s="32"/>
      <c r="T144" s="32"/>
      <c r="U144" s="32"/>
      <c r="V144" s="32"/>
    </row>
    <row r="145" spans="19:22">
      <c r="S145" s="32"/>
      <c r="T145" s="32"/>
      <c r="U145" s="32"/>
      <c r="V145" s="32"/>
    </row>
    <row r="146" spans="19:22">
      <c r="S146" s="32"/>
      <c r="T146" s="32"/>
      <c r="U146" s="32"/>
      <c r="V146" s="32"/>
    </row>
    <row r="147" spans="19:22">
      <c r="S147" s="32"/>
      <c r="T147" s="32"/>
      <c r="U147" s="32"/>
      <c r="V147" s="32"/>
    </row>
    <row r="148" spans="19:22">
      <c r="S148" s="32"/>
      <c r="T148" s="32"/>
      <c r="U148" s="32"/>
      <c r="V148" s="32"/>
    </row>
    <row r="149" spans="19:22">
      <c r="S149" s="32"/>
      <c r="T149" s="32"/>
      <c r="U149" s="32"/>
      <c r="V149" s="32"/>
    </row>
    <row r="150" spans="19:22">
      <c r="S150" s="32"/>
      <c r="T150" s="32"/>
      <c r="U150" s="32"/>
      <c r="V150" s="32"/>
    </row>
    <row r="151" spans="19:22">
      <c r="S151" s="32"/>
      <c r="T151" s="32"/>
      <c r="U151" s="32"/>
      <c r="V151" s="32"/>
    </row>
    <row r="152" spans="19:22">
      <c r="S152" s="32"/>
      <c r="T152" s="32"/>
      <c r="U152" s="32"/>
      <c r="V152" s="32"/>
    </row>
    <row r="153" spans="19:22">
      <c r="S153" s="32"/>
      <c r="T153" s="32"/>
      <c r="U153" s="32"/>
      <c r="V153" s="32"/>
    </row>
    <row r="154" spans="19:22">
      <c r="S154" s="32"/>
      <c r="T154" s="32"/>
      <c r="U154" s="32"/>
      <c r="V154" s="32"/>
    </row>
    <row r="155" spans="19:22">
      <c r="S155" s="32"/>
      <c r="T155" s="32"/>
      <c r="U155" s="32"/>
      <c r="V155" s="32"/>
    </row>
    <row r="156" spans="19:22">
      <c r="S156" s="32"/>
      <c r="T156" s="32"/>
      <c r="U156" s="32"/>
      <c r="V156" s="32"/>
    </row>
    <row r="157" spans="19:22">
      <c r="S157" s="32"/>
      <c r="T157" s="32"/>
      <c r="U157" s="32"/>
      <c r="V157" s="32"/>
    </row>
    <row r="158" spans="19:22">
      <c r="S158" s="32"/>
      <c r="T158" s="32"/>
      <c r="U158" s="32"/>
      <c r="V158" s="32"/>
    </row>
    <row r="159" spans="19:22">
      <c r="S159" s="32"/>
      <c r="T159" s="32"/>
      <c r="U159" s="32"/>
    </row>
  </sheetData>
  <mergeCells count="9">
    <mergeCell ref="N4:N20"/>
    <mergeCell ref="N21:N34"/>
    <mergeCell ref="N35:N49"/>
    <mergeCell ref="B68:I68"/>
    <mergeCell ref="B67:I67"/>
    <mergeCell ref="N67:N68"/>
    <mergeCell ref="N50:N60"/>
    <mergeCell ref="N61:N66"/>
    <mergeCell ref="K68:L68"/>
  </mergeCells>
  <phoneticPr fontId="36" type="noConversion"/>
  <conditionalFormatting sqref="H3">
    <cfRule type="cellIs" dxfId="1" priority="1" operator="equal">
      <formula>"유상"</formula>
    </cfRule>
  </conditionalFormatting>
  <dataValidations count="2">
    <dataValidation type="list" allowBlank="1" showInputMessage="1" showErrorMessage="1" sqref="H3">
      <formula1>#REF!</formula1>
    </dataValidation>
    <dataValidation type="list" allowBlank="1" showInputMessage="1" showErrorMessage="1" sqref="H4:H66">
      <formula1>"유상, 자유수"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53"/>
  <sheetViews>
    <sheetView topLeftCell="A15" zoomScale="70" zoomScaleNormal="70" workbookViewId="0">
      <selection activeCell="I69" sqref="I69"/>
    </sheetView>
  </sheetViews>
  <sheetFormatPr defaultRowHeight="26.25"/>
  <cols>
    <col min="1" max="1" width="3.875" customWidth="1"/>
    <col min="2" max="2" width="6.125" customWidth="1"/>
    <col min="3" max="3" width="5.5" customWidth="1"/>
    <col min="4" max="6" width="6.75" customWidth="1"/>
    <col min="7" max="7" width="10.625" customWidth="1"/>
    <col min="8" max="8" width="11.25" customWidth="1"/>
    <col min="9" max="9" width="36.25" customWidth="1"/>
    <col min="10" max="10" width="13.5" customWidth="1"/>
    <col min="11" max="12" width="16.75" customWidth="1"/>
    <col min="13" max="13" width="16.125" customWidth="1"/>
    <col min="14" max="14" width="17.625" customWidth="1"/>
    <col min="15" max="15" width="2.875" customWidth="1"/>
    <col min="16" max="16" width="15.75" customWidth="1"/>
    <col min="17" max="17" width="1.25" customWidth="1"/>
    <col min="18" max="18" width="11.75" style="170" customWidth="1"/>
    <col min="19" max="19" width="10.875" style="171" customWidth="1"/>
    <col min="20" max="20" width="12.375" style="171" bestFit="1" customWidth="1"/>
    <col min="21" max="21" width="3" style="19" customWidth="1"/>
    <col min="22" max="22" width="12.875" style="19" customWidth="1"/>
    <col min="23" max="23" width="12" bestFit="1" customWidth="1"/>
    <col min="24" max="24" width="13" customWidth="1"/>
    <col min="25" max="25" width="3.75" customWidth="1"/>
    <col min="26" max="26" width="11.25" customWidth="1"/>
    <col min="27" max="27" width="10.25" customWidth="1"/>
    <col min="28" max="28" width="9.875" customWidth="1"/>
    <col min="29" max="29" width="11.125" customWidth="1"/>
  </cols>
  <sheetData>
    <row r="2" spans="2:31" ht="40.5" customHeight="1">
      <c r="B2" s="14" t="s">
        <v>3</v>
      </c>
      <c r="C2" s="11" t="s">
        <v>4</v>
      </c>
      <c r="D2" s="7" t="s">
        <v>143</v>
      </c>
      <c r="E2" s="6" t="s">
        <v>605</v>
      </c>
      <c r="F2" s="7" t="s">
        <v>606</v>
      </c>
      <c r="G2" s="186" t="s">
        <v>7</v>
      </c>
      <c r="H2" s="187" t="s">
        <v>0</v>
      </c>
      <c r="I2" s="188" t="s">
        <v>1</v>
      </c>
      <c r="J2" s="30" t="s">
        <v>608</v>
      </c>
      <c r="K2" s="8" t="s">
        <v>9</v>
      </c>
      <c r="L2" s="30" t="s">
        <v>10</v>
      </c>
      <c r="M2" s="8" t="s">
        <v>607</v>
      </c>
      <c r="N2" s="25" t="s">
        <v>2</v>
      </c>
    </row>
    <row r="3" spans="2:31" s="2" customFormat="1" ht="16.5" customHeight="1">
      <c r="B3" s="9">
        <v>1</v>
      </c>
      <c r="C3" s="17">
        <v>1</v>
      </c>
      <c r="D3" s="142">
        <v>1</v>
      </c>
      <c r="E3" s="89">
        <v>2</v>
      </c>
      <c r="F3" s="142">
        <v>13</v>
      </c>
      <c r="G3" s="81" t="s">
        <v>210</v>
      </c>
      <c r="H3" s="74" t="s">
        <v>8</v>
      </c>
      <c r="I3" s="42" t="s">
        <v>634</v>
      </c>
      <c r="J3" s="20" t="s">
        <v>614</v>
      </c>
      <c r="K3" s="159">
        <v>57600</v>
      </c>
      <c r="L3" s="21"/>
      <c r="M3" s="27">
        <v>2400</v>
      </c>
      <c r="N3" s="358">
        <f>SUM(K3:L19)</f>
        <v>900000</v>
      </c>
      <c r="R3" s="170">
        <v>57600</v>
      </c>
      <c r="S3" s="171">
        <v>2400</v>
      </c>
      <c r="T3" s="171">
        <v>60000</v>
      </c>
      <c r="U3" s="19"/>
      <c r="V3" s="19"/>
      <c r="W3"/>
      <c r="X3"/>
      <c r="Y3"/>
      <c r="Z3"/>
      <c r="AA3"/>
      <c r="AB3"/>
      <c r="AC3"/>
      <c r="AD3"/>
      <c r="AE3"/>
    </row>
    <row r="4" spans="2:31" s="2" customFormat="1" ht="16.5" customHeight="1">
      <c r="B4" s="3">
        <v>2</v>
      </c>
      <c r="C4" s="18">
        <v>2</v>
      </c>
      <c r="D4" s="143">
        <v>1</v>
      </c>
      <c r="E4" s="88">
        <v>3</v>
      </c>
      <c r="F4" s="143">
        <v>1</v>
      </c>
      <c r="G4" s="79" t="s">
        <v>633</v>
      </c>
      <c r="H4" s="35" t="s">
        <v>8</v>
      </c>
      <c r="I4" s="51" t="s">
        <v>634</v>
      </c>
      <c r="J4" s="20" t="s">
        <v>614</v>
      </c>
      <c r="K4" s="159">
        <v>57600</v>
      </c>
      <c r="L4" s="21"/>
      <c r="M4" s="27">
        <v>2400</v>
      </c>
      <c r="N4" s="359"/>
      <c r="P4" s="232">
        <f>SUM(K3:L19)</f>
        <v>900000</v>
      </c>
      <c r="Q4" s="13"/>
      <c r="R4" s="170">
        <f>R3*16</f>
        <v>921600</v>
      </c>
      <c r="S4" s="170">
        <f t="shared" ref="S4:T4" si="0">S3*16</f>
        <v>38400</v>
      </c>
      <c r="T4" s="170">
        <f t="shared" si="0"/>
        <v>960000</v>
      </c>
      <c r="U4" s="19"/>
      <c r="V4" s="19"/>
      <c r="W4"/>
      <c r="X4"/>
      <c r="Y4"/>
      <c r="Z4"/>
      <c r="AA4"/>
      <c r="AB4"/>
      <c r="AC4"/>
      <c r="AD4"/>
      <c r="AE4"/>
    </row>
    <row r="5" spans="2:31" s="2" customFormat="1" ht="16.5" customHeight="1">
      <c r="B5" s="3">
        <v>3</v>
      </c>
      <c r="C5" s="18">
        <v>3</v>
      </c>
      <c r="D5" s="143">
        <v>1</v>
      </c>
      <c r="E5" s="88">
        <v>3</v>
      </c>
      <c r="F5" s="143">
        <v>12</v>
      </c>
      <c r="G5" s="79" t="s">
        <v>267</v>
      </c>
      <c r="H5" s="35" t="s">
        <v>8</v>
      </c>
      <c r="I5" s="51" t="s">
        <v>867</v>
      </c>
      <c r="J5" s="20" t="s">
        <v>614</v>
      </c>
      <c r="K5" s="159">
        <v>57600</v>
      </c>
      <c r="L5" s="21"/>
      <c r="M5" s="27">
        <v>2400</v>
      </c>
      <c r="N5" s="359"/>
      <c r="P5" s="232">
        <f>SUM(M3:M19)</f>
        <v>37500</v>
      </c>
      <c r="Q5" s="13"/>
      <c r="R5" s="172">
        <v>43200</v>
      </c>
      <c r="S5" s="172">
        <v>1800</v>
      </c>
      <c r="T5" s="173">
        <v>45000</v>
      </c>
      <c r="U5" s="19"/>
      <c r="V5" s="19"/>
      <c r="W5"/>
      <c r="X5"/>
      <c r="Y5"/>
      <c r="Z5"/>
      <c r="AA5"/>
      <c r="AB5"/>
      <c r="AC5"/>
      <c r="AD5"/>
      <c r="AE5"/>
    </row>
    <row r="6" spans="2:31" s="2" customFormat="1" ht="16.5" customHeight="1">
      <c r="B6" s="3">
        <v>4</v>
      </c>
      <c r="C6" s="18">
        <v>4</v>
      </c>
      <c r="D6" s="51">
        <v>1</v>
      </c>
      <c r="E6" s="35">
        <v>3</v>
      </c>
      <c r="F6" s="51">
        <v>20</v>
      </c>
      <c r="G6" s="79" t="s">
        <v>635</v>
      </c>
      <c r="H6" s="35" t="s">
        <v>8</v>
      </c>
      <c r="I6" s="51" t="s">
        <v>634</v>
      </c>
      <c r="J6" s="182" t="s">
        <v>561</v>
      </c>
      <c r="K6" s="161">
        <v>28800</v>
      </c>
      <c r="L6" s="156"/>
      <c r="M6" s="157">
        <v>1200</v>
      </c>
      <c r="N6" s="359"/>
      <c r="P6" s="232">
        <f>SUM(P4:P5)</f>
        <v>937500</v>
      </c>
      <c r="Q6" s="13"/>
      <c r="R6" s="170">
        <v>-64800</v>
      </c>
      <c r="S6" s="171">
        <v>-2700</v>
      </c>
      <c r="T6" s="171">
        <v>-67500</v>
      </c>
      <c r="U6" s="169"/>
      <c r="V6" s="19"/>
      <c r="W6"/>
      <c r="X6"/>
      <c r="Y6"/>
      <c r="Z6"/>
      <c r="AA6"/>
      <c r="AB6"/>
      <c r="AC6"/>
      <c r="AD6"/>
      <c r="AE6"/>
    </row>
    <row r="7" spans="2:31" s="2" customFormat="1" ht="16.5" customHeight="1">
      <c r="B7" s="3">
        <v>5</v>
      </c>
      <c r="C7" s="18">
        <v>5</v>
      </c>
      <c r="D7" s="143">
        <v>1</v>
      </c>
      <c r="E7" s="88">
        <v>5</v>
      </c>
      <c r="F7" s="143">
        <v>10</v>
      </c>
      <c r="G7" s="79" t="s">
        <v>270</v>
      </c>
      <c r="H7" s="35" t="s">
        <v>8</v>
      </c>
      <c r="I7" s="51" t="s">
        <v>634</v>
      </c>
      <c r="J7" s="20" t="s">
        <v>614</v>
      </c>
      <c r="K7" s="159">
        <v>57600</v>
      </c>
      <c r="L7" s="21"/>
      <c r="M7" s="27">
        <v>2400</v>
      </c>
      <c r="N7" s="359"/>
      <c r="R7" s="174">
        <f>SUM(R4:R6)</f>
        <v>900000</v>
      </c>
      <c r="S7" s="174">
        <f t="shared" ref="S7:U7" si="1">SUM(S4:S6)</f>
        <v>37500</v>
      </c>
      <c r="T7" s="174">
        <f t="shared" si="1"/>
        <v>937500</v>
      </c>
      <c r="U7" s="168">
        <f t="shared" si="1"/>
        <v>0</v>
      </c>
      <c r="V7" s="19"/>
      <c r="W7"/>
      <c r="X7"/>
      <c r="Y7"/>
      <c r="Z7"/>
      <c r="AA7"/>
      <c r="AB7"/>
      <c r="AC7"/>
      <c r="AD7"/>
      <c r="AE7"/>
    </row>
    <row r="8" spans="2:31" s="2" customFormat="1" ht="16.5" customHeight="1">
      <c r="B8" s="3">
        <v>6</v>
      </c>
      <c r="C8" s="18">
        <v>6</v>
      </c>
      <c r="D8" s="143">
        <v>1</v>
      </c>
      <c r="E8" s="88">
        <v>6</v>
      </c>
      <c r="F8" s="143">
        <v>1</v>
      </c>
      <c r="G8" s="79" t="s">
        <v>213</v>
      </c>
      <c r="H8" s="35" t="s">
        <v>8</v>
      </c>
      <c r="I8" s="51" t="s">
        <v>634</v>
      </c>
      <c r="J8" s="20" t="s">
        <v>614</v>
      </c>
      <c r="K8" s="159">
        <v>57600</v>
      </c>
      <c r="L8" s="21"/>
      <c r="M8" s="27">
        <v>2400</v>
      </c>
      <c r="N8" s="359"/>
      <c r="R8" s="172"/>
      <c r="S8" s="172"/>
      <c r="T8" s="172"/>
      <c r="U8" s="152"/>
      <c r="V8" s="19"/>
      <c r="W8"/>
      <c r="X8"/>
      <c r="Y8"/>
      <c r="Z8"/>
      <c r="AA8"/>
      <c r="AB8"/>
      <c r="AC8"/>
      <c r="AD8"/>
      <c r="AE8"/>
    </row>
    <row r="9" spans="2:31" s="2" customFormat="1" ht="16.5" customHeight="1">
      <c r="B9" s="3">
        <v>7</v>
      </c>
      <c r="C9" s="18">
        <v>7</v>
      </c>
      <c r="D9" s="143">
        <v>1</v>
      </c>
      <c r="E9" s="88">
        <v>6</v>
      </c>
      <c r="F9" s="143">
        <v>14</v>
      </c>
      <c r="G9" s="79" t="s">
        <v>579</v>
      </c>
      <c r="H9" s="35" t="s">
        <v>8</v>
      </c>
      <c r="I9" s="51" t="s">
        <v>634</v>
      </c>
      <c r="J9" s="20" t="s">
        <v>614</v>
      </c>
      <c r="K9" s="159">
        <v>57600</v>
      </c>
      <c r="L9" s="21"/>
      <c r="M9" s="27">
        <v>2400</v>
      </c>
      <c r="N9" s="359"/>
      <c r="R9" s="170">
        <v>54000</v>
      </c>
      <c r="S9" s="171">
        <v>2250</v>
      </c>
      <c r="T9" s="171">
        <v>56250</v>
      </c>
      <c r="U9" s="37"/>
      <c r="V9" s="19"/>
      <c r="W9"/>
      <c r="X9"/>
      <c r="Y9"/>
      <c r="Z9"/>
      <c r="AA9"/>
      <c r="AB9"/>
      <c r="AC9"/>
      <c r="AD9"/>
      <c r="AE9"/>
    </row>
    <row r="10" spans="2:31" s="2" customFormat="1" ht="16.5" customHeight="1">
      <c r="B10" s="3">
        <v>8</v>
      </c>
      <c r="C10" s="18">
        <v>8</v>
      </c>
      <c r="D10" s="143">
        <v>1</v>
      </c>
      <c r="E10" s="88">
        <v>7</v>
      </c>
      <c r="F10" s="143">
        <v>3</v>
      </c>
      <c r="G10" s="79" t="s">
        <v>636</v>
      </c>
      <c r="H10" s="35" t="s">
        <v>8</v>
      </c>
      <c r="I10" s="51" t="s">
        <v>634</v>
      </c>
      <c r="J10" s="182" t="s">
        <v>617</v>
      </c>
      <c r="K10" s="161">
        <v>43200</v>
      </c>
      <c r="L10" s="156"/>
      <c r="M10" s="157">
        <v>1800</v>
      </c>
      <c r="N10" s="359"/>
      <c r="R10" s="174">
        <f>R9*16</f>
        <v>864000</v>
      </c>
      <c r="S10" s="174">
        <f t="shared" ref="S10:T10" si="2">S9*16</f>
        <v>36000</v>
      </c>
      <c r="T10" s="174">
        <f t="shared" si="2"/>
        <v>900000</v>
      </c>
      <c r="U10" s="169"/>
      <c r="V10" s="19"/>
      <c r="W10"/>
      <c r="X10"/>
      <c r="Y10"/>
      <c r="Z10"/>
      <c r="AA10"/>
      <c r="AB10"/>
      <c r="AC10"/>
      <c r="AD10"/>
      <c r="AE10"/>
    </row>
    <row r="11" spans="2:31" s="2" customFormat="1" ht="16.5" customHeight="1">
      <c r="B11" s="3">
        <v>9</v>
      </c>
      <c r="C11" s="18">
        <v>9</v>
      </c>
      <c r="D11" s="143">
        <v>1</v>
      </c>
      <c r="E11" s="88">
        <v>7</v>
      </c>
      <c r="F11" s="143">
        <v>7</v>
      </c>
      <c r="G11" s="79" t="s">
        <v>637</v>
      </c>
      <c r="H11" s="35" t="s">
        <v>8</v>
      </c>
      <c r="I11" s="51" t="s">
        <v>634</v>
      </c>
      <c r="J11" s="20" t="s">
        <v>614</v>
      </c>
      <c r="K11" s="159">
        <v>57600</v>
      </c>
      <c r="L11" s="21"/>
      <c r="M11" s="27">
        <v>2400</v>
      </c>
      <c r="N11" s="359"/>
      <c r="R11" s="172"/>
      <c r="S11" s="172"/>
      <c r="T11" s="172"/>
      <c r="U11" s="19"/>
      <c r="V11" s="19"/>
      <c r="W11"/>
      <c r="X11"/>
      <c r="Y11"/>
      <c r="Z11"/>
      <c r="AA11"/>
      <c r="AB11"/>
      <c r="AC11"/>
      <c r="AD11"/>
      <c r="AE11"/>
    </row>
    <row r="12" spans="2:31" s="2" customFormat="1" ht="16.5" customHeight="1">
      <c r="B12" s="3">
        <v>10</v>
      </c>
      <c r="C12" s="18">
        <v>10</v>
      </c>
      <c r="D12" s="143">
        <v>1</v>
      </c>
      <c r="E12" s="88">
        <v>8</v>
      </c>
      <c r="F12" s="143">
        <v>5</v>
      </c>
      <c r="G12" s="79" t="s">
        <v>220</v>
      </c>
      <c r="H12" s="35" t="s">
        <v>8</v>
      </c>
      <c r="I12" s="51" t="s">
        <v>634</v>
      </c>
      <c r="J12" s="20" t="s">
        <v>614</v>
      </c>
      <c r="K12" s="159">
        <v>57600</v>
      </c>
      <c r="L12" s="21"/>
      <c r="M12" s="27">
        <v>2400</v>
      </c>
      <c r="N12" s="359"/>
      <c r="R12" s="172"/>
      <c r="S12" s="172"/>
      <c r="T12" s="172"/>
      <c r="U12" s="19"/>
      <c r="V12" s="19"/>
      <c r="W12"/>
      <c r="X12"/>
      <c r="Y12"/>
      <c r="Z12"/>
      <c r="AA12"/>
      <c r="AB12"/>
      <c r="AC12"/>
      <c r="AD12"/>
      <c r="AE12"/>
    </row>
    <row r="13" spans="2:31" s="2" customFormat="1" ht="16.5" customHeight="1">
      <c r="B13" s="3">
        <v>11</v>
      </c>
      <c r="C13" s="18">
        <v>11</v>
      </c>
      <c r="D13" s="143">
        <v>1</v>
      </c>
      <c r="E13" s="88">
        <v>10</v>
      </c>
      <c r="F13" s="143">
        <v>1</v>
      </c>
      <c r="G13" s="79" t="s">
        <v>638</v>
      </c>
      <c r="H13" s="35" t="s">
        <v>8</v>
      </c>
      <c r="I13" s="51" t="s">
        <v>634</v>
      </c>
      <c r="J13" s="20" t="s">
        <v>614</v>
      </c>
      <c r="K13" s="159">
        <v>57600</v>
      </c>
      <c r="L13" s="21"/>
      <c r="M13" s="27">
        <v>2400</v>
      </c>
      <c r="N13" s="359"/>
      <c r="R13" s="174"/>
      <c r="S13" s="174"/>
      <c r="T13" s="174"/>
      <c r="U13" s="169"/>
      <c r="V13" s="19"/>
      <c r="W13"/>
      <c r="X13"/>
      <c r="Y13"/>
      <c r="Z13"/>
      <c r="AA13"/>
      <c r="AB13"/>
      <c r="AC13"/>
      <c r="AD13"/>
      <c r="AE13"/>
    </row>
    <row r="14" spans="2:31" s="2" customFormat="1" ht="16.5" customHeight="1">
      <c r="B14" s="3">
        <v>12</v>
      </c>
      <c r="C14" s="18">
        <v>12</v>
      </c>
      <c r="D14" s="143">
        <v>1</v>
      </c>
      <c r="E14" s="88">
        <v>10</v>
      </c>
      <c r="F14" s="143">
        <v>16</v>
      </c>
      <c r="G14" s="79" t="s">
        <v>77</v>
      </c>
      <c r="H14" s="35" t="s">
        <v>8</v>
      </c>
      <c r="I14" s="51" t="s">
        <v>634</v>
      </c>
      <c r="J14" s="182" t="s">
        <v>617</v>
      </c>
      <c r="K14" s="161">
        <v>43200</v>
      </c>
      <c r="L14" s="156"/>
      <c r="M14" s="157">
        <v>1800</v>
      </c>
      <c r="N14" s="359"/>
      <c r="R14" s="170">
        <v>54000</v>
      </c>
      <c r="S14" s="171">
        <v>2250</v>
      </c>
      <c r="T14" s="171">
        <v>56250</v>
      </c>
      <c r="U14" s="169"/>
      <c r="V14" s="19"/>
      <c r="W14"/>
      <c r="X14"/>
      <c r="Y14"/>
      <c r="Z14"/>
      <c r="AA14"/>
      <c r="AB14"/>
      <c r="AC14"/>
      <c r="AD14"/>
      <c r="AE14"/>
    </row>
    <row r="15" spans="2:31" s="2" customFormat="1" ht="16.5" customHeight="1">
      <c r="B15" s="3">
        <v>13</v>
      </c>
      <c r="C15" s="18">
        <v>13</v>
      </c>
      <c r="D15" s="143">
        <v>1</v>
      </c>
      <c r="E15" s="88">
        <v>10</v>
      </c>
      <c r="F15" s="143">
        <v>22</v>
      </c>
      <c r="G15" s="79" t="s">
        <v>639</v>
      </c>
      <c r="H15" s="35" t="s">
        <v>8</v>
      </c>
      <c r="I15" s="51" t="s">
        <v>634</v>
      </c>
      <c r="J15" s="20" t="s">
        <v>614</v>
      </c>
      <c r="K15" s="159">
        <v>57600</v>
      </c>
      <c r="L15" s="21"/>
      <c r="M15" s="27">
        <v>2400</v>
      </c>
      <c r="N15" s="359"/>
      <c r="R15" s="174">
        <f>R14*16</f>
        <v>864000</v>
      </c>
      <c r="S15" s="174">
        <f t="shared" ref="S15" si="3">S14*16</f>
        <v>36000</v>
      </c>
      <c r="T15" s="174">
        <f t="shared" ref="T15" si="4">T14*16</f>
        <v>900000</v>
      </c>
      <c r="U15" s="169"/>
      <c r="V15" s="19"/>
      <c r="W15"/>
      <c r="X15"/>
      <c r="Y15"/>
      <c r="Z15"/>
      <c r="AA15"/>
      <c r="AB15"/>
      <c r="AC15"/>
      <c r="AD15"/>
      <c r="AE15"/>
    </row>
    <row r="16" spans="2:31" s="2" customFormat="1" ht="16.5" customHeight="1">
      <c r="B16" s="3">
        <v>14</v>
      </c>
      <c r="C16" s="18">
        <v>14</v>
      </c>
      <c r="D16" s="143">
        <v>1</v>
      </c>
      <c r="E16" s="88">
        <v>11</v>
      </c>
      <c r="F16" s="143">
        <v>9</v>
      </c>
      <c r="G16" s="79" t="s">
        <v>640</v>
      </c>
      <c r="H16" s="35" t="s">
        <v>8</v>
      </c>
      <c r="I16" s="51" t="s">
        <v>634</v>
      </c>
      <c r="J16" s="20" t="s">
        <v>614</v>
      </c>
      <c r="K16" s="159">
        <v>57600</v>
      </c>
      <c r="L16" s="21"/>
      <c r="M16" s="27">
        <v>2400</v>
      </c>
      <c r="N16" s="359"/>
      <c r="R16" s="170"/>
      <c r="S16" s="170"/>
      <c r="T16" s="170"/>
      <c r="U16" s="19"/>
      <c r="V16" s="19"/>
      <c r="W16"/>
      <c r="X16"/>
      <c r="Y16"/>
      <c r="Z16"/>
      <c r="AA16"/>
      <c r="AB16"/>
      <c r="AC16"/>
      <c r="AD16"/>
      <c r="AE16"/>
    </row>
    <row r="17" spans="2:31" s="2" customFormat="1" ht="16.5" customHeight="1">
      <c r="B17" s="3">
        <v>15</v>
      </c>
      <c r="C17" s="18">
        <v>15</v>
      </c>
      <c r="D17" s="143">
        <v>2</v>
      </c>
      <c r="E17" s="88">
        <v>1</v>
      </c>
      <c r="F17" s="143">
        <v>22</v>
      </c>
      <c r="G17" s="79" t="s">
        <v>74</v>
      </c>
      <c r="H17" s="35" t="s">
        <v>8</v>
      </c>
      <c r="I17" s="51" t="s">
        <v>634</v>
      </c>
      <c r="J17" s="20" t="s">
        <v>614</v>
      </c>
      <c r="K17" s="159">
        <v>57600</v>
      </c>
      <c r="L17" s="21"/>
      <c r="M17" s="27">
        <v>2400</v>
      </c>
      <c r="N17" s="359"/>
      <c r="R17" s="184">
        <f>SUM(R7,R10,R15)</f>
        <v>2628000</v>
      </c>
      <c r="S17" s="184">
        <f t="shared" ref="S17:U17" si="5">SUM(S7,S10,S15)</f>
        <v>109500</v>
      </c>
      <c r="T17" s="184">
        <f t="shared" si="5"/>
        <v>2737500</v>
      </c>
      <c r="U17" s="167">
        <f t="shared" si="5"/>
        <v>0</v>
      </c>
      <c r="V17" s="19"/>
      <c r="W17"/>
      <c r="X17"/>
      <c r="Y17"/>
      <c r="Z17"/>
      <c r="AA17"/>
      <c r="AB17"/>
      <c r="AC17"/>
      <c r="AD17"/>
      <c r="AE17"/>
    </row>
    <row r="18" spans="2:31" s="2" customFormat="1" ht="16.5" customHeight="1">
      <c r="B18" s="3">
        <v>16</v>
      </c>
      <c r="C18" s="18">
        <v>16</v>
      </c>
      <c r="D18" s="143">
        <v>2</v>
      </c>
      <c r="E18" s="88">
        <v>6</v>
      </c>
      <c r="F18" s="143">
        <v>3</v>
      </c>
      <c r="G18" s="79" t="s">
        <v>641</v>
      </c>
      <c r="H18" s="35" t="s">
        <v>8</v>
      </c>
      <c r="I18" s="51" t="s">
        <v>634</v>
      </c>
      <c r="J18" s="182" t="s">
        <v>629</v>
      </c>
      <c r="K18" s="161">
        <v>36000</v>
      </c>
      <c r="L18" s="156"/>
      <c r="M18" s="157">
        <v>1500</v>
      </c>
      <c r="N18" s="359"/>
      <c r="R18" s="172"/>
      <c r="S18" s="172"/>
      <c r="T18" s="172"/>
      <c r="U18" s="19"/>
      <c r="V18" s="19"/>
      <c r="W18"/>
      <c r="X18"/>
      <c r="Y18"/>
      <c r="Z18"/>
      <c r="AA18"/>
      <c r="AB18"/>
      <c r="AC18"/>
      <c r="AD18"/>
      <c r="AE18"/>
    </row>
    <row r="19" spans="2:31" s="2" customFormat="1" ht="16.5" customHeight="1">
      <c r="B19" s="3">
        <v>17</v>
      </c>
      <c r="C19" s="18">
        <v>17</v>
      </c>
      <c r="D19" s="143">
        <v>2</v>
      </c>
      <c r="E19" s="88">
        <v>9</v>
      </c>
      <c r="F19" s="143">
        <v>21</v>
      </c>
      <c r="G19" s="120" t="s">
        <v>40</v>
      </c>
      <c r="H19" s="88" t="s">
        <v>8</v>
      </c>
      <c r="I19" s="143" t="s">
        <v>634</v>
      </c>
      <c r="J19" s="20" t="s">
        <v>614</v>
      </c>
      <c r="K19" s="159">
        <v>57600</v>
      </c>
      <c r="L19" s="21"/>
      <c r="M19" s="27">
        <v>2400</v>
      </c>
      <c r="N19" s="359"/>
      <c r="R19" s="172"/>
      <c r="S19" s="172"/>
      <c r="T19" s="172"/>
      <c r="U19" s="36">
        <f t="shared" ref="U19" si="6">U18*30</f>
        <v>0</v>
      </c>
      <c r="V19" s="19"/>
      <c r="W19"/>
      <c r="X19"/>
      <c r="Y19"/>
      <c r="Z19"/>
      <c r="AA19"/>
      <c r="AB19"/>
      <c r="AC19"/>
      <c r="AD19"/>
      <c r="AE19"/>
    </row>
    <row r="20" spans="2:31" s="2" customFormat="1" ht="16.5" customHeight="1">
      <c r="B20" s="3">
        <v>18</v>
      </c>
      <c r="C20" s="17">
        <v>1</v>
      </c>
      <c r="D20" s="42">
        <v>1</v>
      </c>
      <c r="E20" s="74">
        <v>1</v>
      </c>
      <c r="F20" s="42">
        <v>3</v>
      </c>
      <c r="G20" s="81" t="s">
        <v>335</v>
      </c>
      <c r="H20" s="74" t="s">
        <v>8</v>
      </c>
      <c r="I20" s="42" t="s">
        <v>642</v>
      </c>
      <c r="J20" s="24" t="s">
        <v>614</v>
      </c>
      <c r="K20" s="158">
        <v>57600</v>
      </c>
      <c r="L20" s="29"/>
      <c r="M20" s="26">
        <v>2400</v>
      </c>
      <c r="N20" s="358">
        <f>SUM(K20:L35)</f>
        <v>867600</v>
      </c>
      <c r="P20" s="232">
        <f>SUM(K20:L35)</f>
        <v>867600</v>
      </c>
      <c r="R20" s="170">
        <v>57600</v>
      </c>
      <c r="S20" s="171">
        <v>2400</v>
      </c>
      <c r="T20" s="171">
        <v>60000</v>
      </c>
      <c r="U20" s="19"/>
      <c r="V20" s="19"/>
      <c r="W20"/>
      <c r="X20"/>
      <c r="Y20"/>
      <c r="Z20"/>
      <c r="AA20"/>
      <c r="AB20"/>
      <c r="AC20"/>
      <c r="AD20"/>
      <c r="AE20"/>
    </row>
    <row r="21" spans="2:31" s="2" customFormat="1" ht="16.5" customHeight="1">
      <c r="B21" s="3">
        <v>19</v>
      </c>
      <c r="C21" s="18">
        <v>2</v>
      </c>
      <c r="D21" s="51">
        <v>1</v>
      </c>
      <c r="E21" s="35">
        <v>1</v>
      </c>
      <c r="F21" s="51">
        <v>4</v>
      </c>
      <c r="G21" s="79" t="s">
        <v>336</v>
      </c>
      <c r="H21" s="35" t="s">
        <v>8</v>
      </c>
      <c r="I21" s="51" t="s">
        <v>642</v>
      </c>
      <c r="J21" s="182" t="s">
        <v>617</v>
      </c>
      <c r="K21" s="161">
        <v>43200</v>
      </c>
      <c r="L21" s="156"/>
      <c r="M21" s="157">
        <v>1800</v>
      </c>
      <c r="N21" s="359"/>
      <c r="P21" s="232">
        <f>SUM(M20:M35)</f>
        <v>36150</v>
      </c>
      <c r="R21" s="170">
        <f>R20*16</f>
        <v>921600</v>
      </c>
      <c r="S21" s="170">
        <f t="shared" ref="S21:T21" si="7">S20*16</f>
        <v>38400</v>
      </c>
      <c r="T21" s="170">
        <f t="shared" si="7"/>
        <v>960000</v>
      </c>
      <c r="U21" s="19"/>
      <c r="V21" s="19"/>
      <c r="W21"/>
      <c r="X21"/>
      <c r="Y21"/>
      <c r="Z21"/>
      <c r="AA21"/>
      <c r="AB21"/>
      <c r="AC21"/>
      <c r="AD21"/>
      <c r="AE21"/>
    </row>
    <row r="22" spans="2:31" s="2" customFormat="1" ht="16.5" customHeight="1">
      <c r="B22" s="3">
        <v>20</v>
      </c>
      <c r="C22" s="18">
        <v>3</v>
      </c>
      <c r="D22" s="51">
        <v>1</v>
      </c>
      <c r="E22" s="35">
        <v>1</v>
      </c>
      <c r="F22" s="51">
        <v>7</v>
      </c>
      <c r="G22" s="79" t="s">
        <v>266</v>
      </c>
      <c r="H22" s="35" t="s">
        <v>8</v>
      </c>
      <c r="I22" s="51" t="s">
        <v>642</v>
      </c>
      <c r="J22" s="20" t="s">
        <v>614</v>
      </c>
      <c r="K22" s="159">
        <v>57600</v>
      </c>
      <c r="L22" s="21"/>
      <c r="M22" s="27">
        <v>2400</v>
      </c>
      <c r="N22" s="359"/>
      <c r="P22" s="232">
        <f>SUM(P20:P21)</f>
        <v>903750</v>
      </c>
      <c r="R22" s="170">
        <v>-54000</v>
      </c>
      <c r="S22" s="171">
        <v>-2250</v>
      </c>
      <c r="T22" s="171">
        <v>-56250</v>
      </c>
      <c r="U22" s="19"/>
      <c r="V22" s="19"/>
      <c r="W22"/>
      <c r="X22"/>
      <c r="Y22"/>
      <c r="Z22"/>
      <c r="AA22"/>
      <c r="AB22"/>
      <c r="AC22"/>
      <c r="AD22"/>
      <c r="AE22"/>
    </row>
    <row r="23" spans="2:31" s="2" customFormat="1" ht="16.5" customHeight="1">
      <c r="B23" s="3">
        <v>21</v>
      </c>
      <c r="C23" s="18">
        <v>4</v>
      </c>
      <c r="D23" s="51">
        <v>1</v>
      </c>
      <c r="E23" s="35">
        <v>2</v>
      </c>
      <c r="F23" s="51">
        <v>1</v>
      </c>
      <c r="G23" s="79" t="s">
        <v>553</v>
      </c>
      <c r="H23" s="35" t="s">
        <v>8</v>
      </c>
      <c r="I23" s="51" t="s">
        <v>642</v>
      </c>
      <c r="J23" s="182" t="s">
        <v>648</v>
      </c>
      <c r="K23" s="161">
        <v>50400</v>
      </c>
      <c r="L23" s="156"/>
      <c r="M23" s="157">
        <v>2100</v>
      </c>
      <c r="N23" s="359"/>
      <c r="R23" s="175">
        <f>SUM(R21:R22)</f>
        <v>867600</v>
      </c>
      <c r="S23" s="175">
        <f t="shared" ref="S23:T23" si="8">SUM(S21:S22)</f>
        <v>36150</v>
      </c>
      <c r="T23" s="175">
        <f t="shared" si="8"/>
        <v>903750</v>
      </c>
      <c r="U23" s="19"/>
      <c r="V23" s="19"/>
      <c r="W23"/>
      <c r="X23"/>
      <c r="Y23"/>
      <c r="Z23"/>
      <c r="AA23"/>
      <c r="AB23"/>
      <c r="AC23"/>
      <c r="AD23"/>
      <c r="AE23"/>
    </row>
    <row r="24" spans="2:31" s="2" customFormat="1" ht="16.5" customHeight="1">
      <c r="B24" s="3">
        <v>22</v>
      </c>
      <c r="C24" s="18">
        <v>5</v>
      </c>
      <c r="D24" s="51">
        <v>1</v>
      </c>
      <c r="E24" s="35">
        <v>2</v>
      </c>
      <c r="F24" s="51">
        <v>3</v>
      </c>
      <c r="G24" s="79" t="s">
        <v>339</v>
      </c>
      <c r="H24" s="35" t="s">
        <v>8</v>
      </c>
      <c r="I24" s="51" t="s">
        <v>642</v>
      </c>
      <c r="J24" s="20" t="s">
        <v>614</v>
      </c>
      <c r="K24" s="159">
        <v>57600</v>
      </c>
      <c r="L24" s="21"/>
      <c r="M24" s="27">
        <v>2400</v>
      </c>
      <c r="N24" s="359"/>
      <c r="R24" s="172"/>
      <c r="S24" s="172"/>
      <c r="T24" s="172"/>
      <c r="U24" s="19"/>
      <c r="V24" s="19"/>
      <c r="W24"/>
      <c r="X24"/>
      <c r="Y24"/>
      <c r="Z24"/>
      <c r="AA24"/>
      <c r="AB24"/>
      <c r="AC24"/>
      <c r="AD24"/>
      <c r="AE24"/>
    </row>
    <row r="25" spans="2:31" s="2" customFormat="1" ht="16.5" customHeight="1">
      <c r="B25" s="3">
        <v>23</v>
      </c>
      <c r="C25" s="18">
        <v>6</v>
      </c>
      <c r="D25" s="51">
        <v>1</v>
      </c>
      <c r="E25" s="35">
        <v>3</v>
      </c>
      <c r="F25" s="51">
        <v>10</v>
      </c>
      <c r="G25" s="79" t="s">
        <v>130</v>
      </c>
      <c r="H25" s="35" t="s">
        <v>8</v>
      </c>
      <c r="I25" s="51" t="s">
        <v>642</v>
      </c>
      <c r="J25" s="182" t="s">
        <v>648</v>
      </c>
      <c r="K25" s="161">
        <v>50400</v>
      </c>
      <c r="L25" s="156"/>
      <c r="M25" s="157">
        <v>2100</v>
      </c>
      <c r="N25" s="359"/>
      <c r="R25" s="170">
        <v>54000</v>
      </c>
      <c r="S25" s="171">
        <v>2250</v>
      </c>
      <c r="T25" s="171">
        <v>56250</v>
      </c>
      <c r="U25" s="19"/>
      <c r="V25" s="19"/>
      <c r="W25"/>
      <c r="X25"/>
      <c r="Y25"/>
      <c r="Z25"/>
      <c r="AA25"/>
      <c r="AB25"/>
      <c r="AC25"/>
      <c r="AD25"/>
      <c r="AE25"/>
    </row>
    <row r="26" spans="2:31" s="2" customFormat="1" ht="16.5" customHeight="1">
      <c r="B26" s="3">
        <v>24</v>
      </c>
      <c r="C26" s="18">
        <v>7</v>
      </c>
      <c r="D26" s="51">
        <v>1</v>
      </c>
      <c r="E26" s="35">
        <v>4</v>
      </c>
      <c r="F26" s="51">
        <v>6</v>
      </c>
      <c r="G26" s="79" t="s">
        <v>293</v>
      </c>
      <c r="H26" s="35" t="s">
        <v>8</v>
      </c>
      <c r="I26" s="51" t="s">
        <v>868</v>
      </c>
      <c r="J26" s="20" t="s">
        <v>614</v>
      </c>
      <c r="K26" s="159">
        <v>57600</v>
      </c>
      <c r="L26" s="21"/>
      <c r="M26" s="27">
        <v>2400</v>
      </c>
      <c r="N26" s="359"/>
      <c r="R26" s="170">
        <f>R25*16</f>
        <v>864000</v>
      </c>
      <c r="S26" s="170">
        <f t="shared" ref="S26" si="9">S25*16</f>
        <v>36000</v>
      </c>
      <c r="T26" s="170">
        <f t="shared" ref="T26" si="10">T25*16</f>
        <v>900000</v>
      </c>
      <c r="U26" s="19"/>
      <c r="V26" s="19"/>
      <c r="W26"/>
      <c r="X26"/>
      <c r="Y26"/>
      <c r="Z26"/>
      <c r="AA26"/>
      <c r="AB26"/>
      <c r="AC26"/>
      <c r="AD26"/>
      <c r="AE26"/>
    </row>
    <row r="27" spans="2:31" s="2" customFormat="1" ht="16.5" customHeight="1">
      <c r="B27" s="3">
        <v>25</v>
      </c>
      <c r="C27" s="18">
        <v>8</v>
      </c>
      <c r="D27" s="51">
        <v>1</v>
      </c>
      <c r="E27" s="35">
        <v>6</v>
      </c>
      <c r="F27" s="51">
        <v>5</v>
      </c>
      <c r="G27" s="79" t="s">
        <v>643</v>
      </c>
      <c r="H27" s="35" t="s">
        <v>8</v>
      </c>
      <c r="I27" s="51" t="s">
        <v>642</v>
      </c>
      <c r="J27" s="20" t="s">
        <v>614</v>
      </c>
      <c r="K27" s="159">
        <v>57600</v>
      </c>
      <c r="L27" s="21"/>
      <c r="M27" s="27">
        <v>2400</v>
      </c>
      <c r="N27" s="359"/>
      <c r="R27" s="170"/>
      <c r="S27" s="171"/>
      <c r="T27" s="171"/>
      <c r="U27" s="19"/>
      <c r="V27" s="19"/>
      <c r="W27"/>
      <c r="X27"/>
      <c r="Y27"/>
      <c r="Z27"/>
      <c r="AA27"/>
      <c r="AB27"/>
      <c r="AC27"/>
      <c r="AD27"/>
      <c r="AE27"/>
    </row>
    <row r="28" spans="2:31" s="2" customFormat="1" ht="16.5" customHeight="1">
      <c r="B28" s="3">
        <v>26</v>
      </c>
      <c r="C28" s="18">
        <v>9</v>
      </c>
      <c r="D28" s="51">
        <v>1</v>
      </c>
      <c r="E28" s="35">
        <v>6</v>
      </c>
      <c r="F28" s="51">
        <v>13</v>
      </c>
      <c r="G28" s="79" t="s">
        <v>644</v>
      </c>
      <c r="H28" s="35" t="s">
        <v>8</v>
      </c>
      <c r="I28" s="51" t="s">
        <v>642</v>
      </c>
      <c r="J28" s="20" t="s">
        <v>614</v>
      </c>
      <c r="K28" s="159">
        <v>57600</v>
      </c>
      <c r="L28" s="21"/>
      <c r="M28" s="27">
        <v>2400</v>
      </c>
      <c r="N28" s="359"/>
      <c r="R28" s="170">
        <v>54000</v>
      </c>
      <c r="S28" s="171">
        <v>2250</v>
      </c>
      <c r="T28" s="171">
        <v>56250</v>
      </c>
      <c r="U28" s="19"/>
      <c r="V28" s="19"/>
      <c r="W28"/>
      <c r="X28"/>
      <c r="Y28"/>
      <c r="Z28"/>
      <c r="AA28"/>
      <c r="AB28"/>
      <c r="AC28"/>
      <c r="AD28"/>
      <c r="AE28"/>
    </row>
    <row r="29" spans="2:31" s="2" customFormat="1" ht="16.5" customHeight="1">
      <c r="B29" s="3">
        <v>27</v>
      </c>
      <c r="C29" s="18">
        <v>10</v>
      </c>
      <c r="D29" s="51">
        <v>1</v>
      </c>
      <c r="E29" s="35">
        <v>7</v>
      </c>
      <c r="F29" s="51">
        <v>10</v>
      </c>
      <c r="G29" s="79" t="s">
        <v>540</v>
      </c>
      <c r="H29" s="35" t="s">
        <v>8</v>
      </c>
      <c r="I29" s="51" t="s">
        <v>642</v>
      </c>
      <c r="J29" s="20" t="s">
        <v>614</v>
      </c>
      <c r="K29" s="159">
        <v>57600</v>
      </c>
      <c r="L29" s="21"/>
      <c r="M29" s="27">
        <v>2400</v>
      </c>
      <c r="N29" s="359"/>
      <c r="R29" s="170">
        <f>R28*16</f>
        <v>864000</v>
      </c>
      <c r="S29" s="170">
        <f t="shared" ref="S29" si="11">S28*16</f>
        <v>36000</v>
      </c>
      <c r="T29" s="170">
        <f t="shared" ref="T29" si="12">T28*16</f>
        <v>900000</v>
      </c>
      <c r="U29" s="19"/>
      <c r="V29" s="19"/>
      <c r="W29"/>
      <c r="X29"/>
      <c r="Y29"/>
      <c r="Z29"/>
      <c r="AA29"/>
      <c r="AB29"/>
      <c r="AC29"/>
      <c r="AD29"/>
      <c r="AE29"/>
    </row>
    <row r="30" spans="2:31" s="2" customFormat="1" ht="16.5" customHeight="1">
      <c r="B30" s="3">
        <v>28</v>
      </c>
      <c r="C30" s="18">
        <v>11</v>
      </c>
      <c r="D30" s="51">
        <v>1</v>
      </c>
      <c r="E30" s="35">
        <v>8</v>
      </c>
      <c r="F30" s="51">
        <v>13</v>
      </c>
      <c r="G30" s="79" t="s">
        <v>645</v>
      </c>
      <c r="H30" s="35" t="s">
        <v>8</v>
      </c>
      <c r="I30" s="51" t="s">
        <v>642</v>
      </c>
      <c r="J30" s="182" t="s">
        <v>628</v>
      </c>
      <c r="K30" s="161">
        <v>46800</v>
      </c>
      <c r="L30" s="156"/>
      <c r="M30" s="157">
        <v>1950</v>
      </c>
      <c r="N30" s="359"/>
      <c r="U30" s="19"/>
      <c r="V30" s="19"/>
      <c r="W30"/>
      <c r="X30"/>
      <c r="Y30"/>
      <c r="Z30"/>
      <c r="AA30"/>
      <c r="AB30"/>
      <c r="AC30"/>
      <c r="AD30"/>
      <c r="AE30"/>
    </row>
    <row r="31" spans="2:31" s="2" customFormat="1" ht="16.5" customHeight="1">
      <c r="B31" s="3">
        <v>29</v>
      </c>
      <c r="C31" s="18">
        <v>12</v>
      </c>
      <c r="D31" s="51">
        <v>1</v>
      </c>
      <c r="E31" s="35">
        <v>8</v>
      </c>
      <c r="F31" s="51">
        <v>21</v>
      </c>
      <c r="G31" s="79" t="s">
        <v>646</v>
      </c>
      <c r="H31" s="35" t="s">
        <v>8</v>
      </c>
      <c r="I31" s="51" t="s">
        <v>642</v>
      </c>
      <c r="J31" s="20" t="s">
        <v>614</v>
      </c>
      <c r="K31" s="159">
        <v>57600</v>
      </c>
      <c r="L31" s="21"/>
      <c r="M31" s="27">
        <v>2400</v>
      </c>
      <c r="N31" s="359"/>
      <c r="R31" s="164">
        <f>SUM(R23,R26,R29)</f>
        <v>2595600</v>
      </c>
      <c r="S31" s="164">
        <f t="shared" ref="S31:T31" si="13">SUM(S23,S26,S29)</f>
        <v>108150</v>
      </c>
      <c r="T31" s="164">
        <f t="shared" si="13"/>
        <v>2703750</v>
      </c>
      <c r="U31" s="19"/>
      <c r="V31" s="19"/>
      <c r="W31"/>
      <c r="X31"/>
      <c r="Y31"/>
      <c r="Z31"/>
      <c r="AA31"/>
      <c r="AB31"/>
      <c r="AC31"/>
      <c r="AD31"/>
      <c r="AE31"/>
    </row>
    <row r="32" spans="2:31" s="2" customFormat="1" ht="16.5" customHeight="1">
      <c r="B32" s="3">
        <v>30</v>
      </c>
      <c r="C32" s="18">
        <v>13</v>
      </c>
      <c r="D32" s="51">
        <v>1</v>
      </c>
      <c r="E32" s="35">
        <v>10</v>
      </c>
      <c r="F32" s="51">
        <v>12</v>
      </c>
      <c r="G32" s="79" t="s">
        <v>275</v>
      </c>
      <c r="H32" s="35" t="s">
        <v>8</v>
      </c>
      <c r="I32" s="51" t="s">
        <v>642</v>
      </c>
      <c r="J32" s="182" t="s">
        <v>647</v>
      </c>
      <c r="K32" s="161">
        <v>54000</v>
      </c>
      <c r="L32" s="156"/>
      <c r="M32" s="157">
        <v>2250</v>
      </c>
      <c r="N32" s="359"/>
      <c r="U32" s="19"/>
      <c r="V32" s="19"/>
      <c r="W32"/>
      <c r="X32"/>
      <c r="Y32"/>
      <c r="Z32"/>
      <c r="AA32"/>
      <c r="AB32"/>
      <c r="AC32"/>
      <c r="AD32"/>
      <c r="AE32"/>
    </row>
    <row r="33" spans="2:31" s="2" customFormat="1" ht="16.5" customHeight="1">
      <c r="B33" s="3">
        <v>31</v>
      </c>
      <c r="C33" s="18">
        <v>14</v>
      </c>
      <c r="D33" s="51">
        <v>2</v>
      </c>
      <c r="E33" s="35">
        <v>2</v>
      </c>
      <c r="F33" s="51">
        <v>20</v>
      </c>
      <c r="G33" s="79" t="s">
        <v>277</v>
      </c>
      <c r="H33" s="35" t="s">
        <v>8</v>
      </c>
      <c r="I33" s="51" t="s">
        <v>642</v>
      </c>
      <c r="J33" s="182" t="s">
        <v>647</v>
      </c>
      <c r="K33" s="161">
        <v>54000</v>
      </c>
      <c r="L33" s="156"/>
      <c r="M33" s="157">
        <v>2250</v>
      </c>
      <c r="N33" s="359"/>
      <c r="U33" s="19"/>
      <c r="V33" s="19"/>
      <c r="W33"/>
      <c r="X33"/>
      <c r="Y33"/>
      <c r="Z33"/>
      <c r="AA33"/>
      <c r="AB33"/>
      <c r="AC33"/>
      <c r="AD33"/>
      <c r="AE33"/>
    </row>
    <row r="34" spans="2:31" s="2" customFormat="1" ht="16.5" customHeight="1">
      <c r="B34" s="3">
        <v>32</v>
      </c>
      <c r="C34" s="18">
        <v>15</v>
      </c>
      <c r="D34" s="51">
        <v>2</v>
      </c>
      <c r="E34" s="35">
        <v>5</v>
      </c>
      <c r="F34" s="51">
        <v>21</v>
      </c>
      <c r="G34" s="79" t="s">
        <v>22</v>
      </c>
      <c r="H34" s="35" t="s">
        <v>8</v>
      </c>
      <c r="I34" s="51" t="s">
        <v>642</v>
      </c>
      <c r="J34" s="20" t="s">
        <v>614</v>
      </c>
      <c r="K34" s="159">
        <v>57600</v>
      </c>
      <c r="L34" s="21"/>
      <c r="M34" s="27">
        <v>2400</v>
      </c>
      <c r="N34" s="359"/>
      <c r="R34" s="170"/>
      <c r="S34" s="171"/>
      <c r="T34" s="171"/>
      <c r="U34" s="19"/>
      <c r="V34" s="19"/>
      <c r="W34"/>
      <c r="X34"/>
      <c r="Y34"/>
      <c r="Z34"/>
      <c r="AA34"/>
      <c r="AB34"/>
      <c r="AC34"/>
      <c r="AD34"/>
      <c r="AE34"/>
    </row>
    <row r="35" spans="2:31" s="2" customFormat="1" ht="16.5" customHeight="1">
      <c r="B35" s="3">
        <v>33</v>
      </c>
      <c r="C35" s="18">
        <v>16</v>
      </c>
      <c r="D35" s="51">
        <v>2</v>
      </c>
      <c r="E35" s="35">
        <v>9</v>
      </c>
      <c r="F35" s="51">
        <v>15</v>
      </c>
      <c r="G35" s="79" t="s">
        <v>522</v>
      </c>
      <c r="H35" s="35" t="s">
        <v>8</v>
      </c>
      <c r="I35" s="51" t="s">
        <v>642</v>
      </c>
      <c r="J35" s="182" t="s">
        <v>648</v>
      </c>
      <c r="K35" s="161">
        <v>50400</v>
      </c>
      <c r="L35" s="156"/>
      <c r="M35" s="157">
        <v>2100</v>
      </c>
      <c r="N35" s="359"/>
      <c r="R35" s="170"/>
      <c r="S35" s="171"/>
      <c r="T35" s="171"/>
      <c r="U35" s="19"/>
      <c r="V35" s="19"/>
      <c r="W35"/>
      <c r="X35"/>
      <c r="Y35"/>
      <c r="Z35"/>
      <c r="AA35"/>
      <c r="AB35"/>
      <c r="AC35"/>
      <c r="AD35"/>
      <c r="AE35"/>
    </row>
    <row r="36" spans="2:31" s="2" customFormat="1" ht="16.5" customHeight="1">
      <c r="B36" s="3">
        <v>34</v>
      </c>
      <c r="C36" s="17">
        <v>1</v>
      </c>
      <c r="D36" s="142">
        <v>1</v>
      </c>
      <c r="E36" s="89">
        <v>3</v>
      </c>
      <c r="F36" s="142">
        <v>9</v>
      </c>
      <c r="G36" s="119" t="s">
        <v>649</v>
      </c>
      <c r="H36" s="89" t="s">
        <v>8</v>
      </c>
      <c r="I36" s="142" t="s">
        <v>650</v>
      </c>
      <c r="J36" s="189" t="s">
        <v>647</v>
      </c>
      <c r="K36" s="180">
        <v>54000</v>
      </c>
      <c r="L36" s="179"/>
      <c r="M36" s="181">
        <v>2250</v>
      </c>
      <c r="N36" s="358">
        <f>SUM(K36:L40)</f>
        <v>255600</v>
      </c>
      <c r="P36" s="232">
        <f>SUM(K36:L40)</f>
        <v>255600</v>
      </c>
      <c r="R36" s="170">
        <v>57600</v>
      </c>
      <c r="S36" s="171">
        <v>2400</v>
      </c>
      <c r="T36" s="171">
        <v>60000</v>
      </c>
      <c r="V36" s="2">
        <v>50400</v>
      </c>
      <c r="W36" s="2">
        <v>2100</v>
      </c>
      <c r="X36" s="2">
        <v>52500</v>
      </c>
      <c r="Y36"/>
      <c r="Z36" s="2">
        <v>54000</v>
      </c>
      <c r="AA36" s="2">
        <v>2250</v>
      </c>
      <c r="AB36" s="2">
        <v>56250</v>
      </c>
      <c r="AC36"/>
      <c r="AD36"/>
      <c r="AE36"/>
    </row>
    <row r="37" spans="2:31" s="2" customFormat="1" ht="16.5" customHeight="1">
      <c r="B37" s="3">
        <v>35</v>
      </c>
      <c r="C37" s="18">
        <v>2</v>
      </c>
      <c r="D37" s="143">
        <v>1</v>
      </c>
      <c r="E37" s="88">
        <v>3</v>
      </c>
      <c r="F37" s="143">
        <v>18</v>
      </c>
      <c r="G37" s="120" t="s">
        <v>651</v>
      </c>
      <c r="H37" s="88" t="s">
        <v>8</v>
      </c>
      <c r="I37" s="143" t="s">
        <v>650</v>
      </c>
      <c r="J37" s="20" t="s">
        <v>614</v>
      </c>
      <c r="K37" s="159">
        <v>57600</v>
      </c>
      <c r="L37" s="21"/>
      <c r="M37" s="27">
        <v>2400</v>
      </c>
      <c r="N37" s="359"/>
      <c r="P37" s="232">
        <f>SUM(M36:M40)</f>
        <v>10650</v>
      </c>
      <c r="R37" s="13">
        <f>R36*5</f>
        <v>288000</v>
      </c>
      <c r="S37" s="13">
        <f t="shared" ref="S37:T37" si="14">S36*5</f>
        <v>12000</v>
      </c>
      <c r="T37" s="13">
        <f t="shared" si="14"/>
        <v>300000</v>
      </c>
      <c r="V37" s="13">
        <f>V36*5</f>
        <v>252000</v>
      </c>
      <c r="W37" s="13">
        <f t="shared" ref="W37" si="15">W36*5</f>
        <v>10500</v>
      </c>
      <c r="X37" s="13">
        <f t="shared" ref="X37" si="16">X36*5</f>
        <v>262500</v>
      </c>
      <c r="Y37"/>
      <c r="Z37" s="13">
        <f>Z36*5</f>
        <v>270000</v>
      </c>
      <c r="AA37" s="13">
        <f t="shared" ref="AA37" si="17">AA36*5</f>
        <v>11250</v>
      </c>
      <c r="AB37" s="13">
        <f t="shared" ref="AB37" si="18">AB36*5</f>
        <v>281250</v>
      </c>
      <c r="AC37"/>
      <c r="AD37"/>
      <c r="AE37"/>
    </row>
    <row r="38" spans="2:31" s="2" customFormat="1" ht="16.5" customHeight="1">
      <c r="B38" s="3">
        <v>36</v>
      </c>
      <c r="C38" s="18">
        <v>3</v>
      </c>
      <c r="D38" s="143">
        <v>1</v>
      </c>
      <c r="E38" s="88">
        <v>5</v>
      </c>
      <c r="F38" s="143">
        <v>2</v>
      </c>
      <c r="G38" s="120" t="s">
        <v>652</v>
      </c>
      <c r="H38" s="88" t="s">
        <v>8</v>
      </c>
      <c r="I38" s="143" t="s">
        <v>869</v>
      </c>
      <c r="J38" s="182" t="s">
        <v>617</v>
      </c>
      <c r="K38" s="161">
        <v>43200</v>
      </c>
      <c r="L38" s="156"/>
      <c r="M38" s="157">
        <v>1800</v>
      </c>
      <c r="N38" s="359"/>
      <c r="P38" s="232">
        <f>SUM(P36:P37)</f>
        <v>266250</v>
      </c>
      <c r="R38" s="170">
        <v>-32400</v>
      </c>
      <c r="S38" s="171">
        <v>-1350</v>
      </c>
      <c r="T38" s="171">
        <v>-33750</v>
      </c>
      <c r="U38" s="19"/>
      <c r="V38" s="19"/>
      <c r="W38"/>
      <c r="X38"/>
      <c r="Y38"/>
      <c r="Z38"/>
      <c r="AA38"/>
      <c r="AB38"/>
      <c r="AC38"/>
      <c r="AD38"/>
      <c r="AE38"/>
    </row>
    <row r="39" spans="2:31" s="2" customFormat="1" ht="16.5" customHeight="1">
      <c r="B39" s="3">
        <v>37</v>
      </c>
      <c r="C39" s="18">
        <v>4</v>
      </c>
      <c r="D39" s="143">
        <v>1</v>
      </c>
      <c r="E39" s="88">
        <v>11</v>
      </c>
      <c r="F39" s="143">
        <v>12</v>
      </c>
      <c r="G39" s="120" t="s">
        <v>188</v>
      </c>
      <c r="H39" s="88" t="s">
        <v>8</v>
      </c>
      <c r="I39" s="143" t="s">
        <v>650</v>
      </c>
      <c r="J39" s="182" t="s">
        <v>617</v>
      </c>
      <c r="K39" s="161">
        <v>43200</v>
      </c>
      <c r="L39" s="156"/>
      <c r="M39" s="157">
        <v>1800</v>
      </c>
      <c r="N39" s="359"/>
      <c r="R39" s="13">
        <f>SUM(R37:R38)</f>
        <v>255600</v>
      </c>
      <c r="S39" s="13">
        <f t="shared" ref="S39:U39" si="19">SUM(S37:S38)</f>
        <v>10650</v>
      </c>
      <c r="T39" s="13">
        <f t="shared" si="19"/>
        <v>266250</v>
      </c>
      <c r="U39" s="13">
        <f t="shared" si="19"/>
        <v>0</v>
      </c>
      <c r="V39" s="19"/>
      <c r="W39"/>
      <c r="X39"/>
      <c r="Y39"/>
      <c r="Z39"/>
      <c r="AA39"/>
      <c r="AB39"/>
      <c r="AC39"/>
      <c r="AD39"/>
      <c r="AE39"/>
    </row>
    <row r="40" spans="2:31" s="2" customFormat="1" ht="16.5" customHeight="1">
      <c r="B40" s="3">
        <v>38</v>
      </c>
      <c r="C40" s="162">
        <v>5</v>
      </c>
      <c r="D40" s="144">
        <v>2</v>
      </c>
      <c r="E40" s="90">
        <v>5</v>
      </c>
      <c r="F40" s="144">
        <v>19</v>
      </c>
      <c r="G40" s="150" t="s">
        <v>653</v>
      </c>
      <c r="H40" s="90" t="s">
        <v>8</v>
      </c>
      <c r="I40" s="144" t="s">
        <v>650</v>
      </c>
      <c r="J40" s="22" t="s">
        <v>614</v>
      </c>
      <c r="K40" s="163">
        <v>57600</v>
      </c>
      <c r="L40" s="23"/>
      <c r="M40" s="28">
        <v>2400</v>
      </c>
      <c r="N40" s="360"/>
      <c r="R40" s="164">
        <f>SUM(R39,V37,Z37)</f>
        <v>777600</v>
      </c>
      <c r="S40" s="164">
        <f>SUM(S39,W37,AA37)</f>
        <v>32400</v>
      </c>
      <c r="T40" s="164">
        <f>SUM(T39,X37,AB37)</f>
        <v>810000</v>
      </c>
      <c r="U40" s="19"/>
      <c r="V40" s="19"/>
      <c r="W40"/>
      <c r="X40"/>
      <c r="Y40"/>
      <c r="Z40"/>
      <c r="AA40"/>
      <c r="AB40"/>
      <c r="AC40"/>
      <c r="AD40"/>
      <c r="AE40"/>
    </row>
    <row r="41" spans="2:31" s="2" customFormat="1" ht="16.5" customHeight="1">
      <c r="B41" s="3">
        <v>39</v>
      </c>
      <c r="C41" s="18">
        <v>1</v>
      </c>
      <c r="D41" s="143">
        <v>2</v>
      </c>
      <c r="E41" s="88">
        <v>2</v>
      </c>
      <c r="F41" s="143">
        <v>10</v>
      </c>
      <c r="G41" s="120" t="s">
        <v>69</v>
      </c>
      <c r="H41" s="88" t="s">
        <v>8</v>
      </c>
      <c r="I41" s="143" t="s">
        <v>654</v>
      </c>
      <c r="J41" s="20" t="s">
        <v>614</v>
      </c>
      <c r="K41" s="159">
        <v>57600</v>
      </c>
      <c r="L41" s="21"/>
      <c r="M41" s="27">
        <v>2400</v>
      </c>
      <c r="N41" s="359">
        <f>SUM(J41:L54)</f>
        <v>770400</v>
      </c>
      <c r="U41" s="19"/>
      <c r="V41" s="19"/>
      <c r="W41"/>
      <c r="X41"/>
      <c r="Y41"/>
      <c r="Z41"/>
      <c r="AA41"/>
      <c r="AB41"/>
      <c r="AC41"/>
      <c r="AD41"/>
      <c r="AE41"/>
    </row>
    <row r="42" spans="2:31" s="2" customFormat="1" ht="16.5" customHeight="1">
      <c r="B42" s="3">
        <v>40</v>
      </c>
      <c r="C42" s="18">
        <v>2</v>
      </c>
      <c r="D42" s="143">
        <v>2</v>
      </c>
      <c r="E42" s="88">
        <v>5</v>
      </c>
      <c r="F42" s="143">
        <v>2</v>
      </c>
      <c r="G42" s="120" t="s">
        <v>252</v>
      </c>
      <c r="H42" s="88" t="s">
        <v>8</v>
      </c>
      <c r="I42" s="143" t="s">
        <v>654</v>
      </c>
      <c r="J42" s="182" t="s">
        <v>617</v>
      </c>
      <c r="K42" s="161">
        <v>43200</v>
      </c>
      <c r="L42" s="156"/>
      <c r="M42" s="157">
        <v>1800</v>
      </c>
      <c r="N42" s="359"/>
      <c r="R42" s="170">
        <v>57600</v>
      </c>
      <c r="S42" s="171">
        <v>2400</v>
      </c>
      <c r="T42" s="171">
        <v>60000</v>
      </c>
      <c r="U42" s="19"/>
      <c r="V42" s="19"/>
      <c r="W42"/>
      <c r="X42"/>
      <c r="Y42"/>
      <c r="Z42"/>
      <c r="AA42"/>
      <c r="AB42"/>
      <c r="AC42"/>
      <c r="AD42"/>
      <c r="AE42"/>
    </row>
    <row r="43" spans="2:31" s="2" customFormat="1" ht="16.5" customHeight="1">
      <c r="B43" s="3">
        <v>41</v>
      </c>
      <c r="C43" s="18">
        <v>3</v>
      </c>
      <c r="D43" s="143">
        <v>2</v>
      </c>
      <c r="E43" s="88">
        <v>5</v>
      </c>
      <c r="F43" s="143">
        <v>22</v>
      </c>
      <c r="G43" s="120" t="s">
        <v>125</v>
      </c>
      <c r="H43" s="88" t="s">
        <v>8</v>
      </c>
      <c r="I43" s="143" t="s">
        <v>654</v>
      </c>
      <c r="J43" s="20" t="s">
        <v>614</v>
      </c>
      <c r="K43" s="159">
        <v>57600</v>
      </c>
      <c r="L43" s="21"/>
      <c r="M43" s="27">
        <v>2400</v>
      </c>
      <c r="N43" s="359"/>
      <c r="P43" s="232">
        <f>SUM(K41:L54)</f>
        <v>770400</v>
      </c>
      <c r="R43" s="13">
        <f>R42*14</f>
        <v>806400</v>
      </c>
      <c r="S43" s="13">
        <f t="shared" ref="S43:T43" si="20">S42*14</f>
        <v>33600</v>
      </c>
      <c r="T43" s="13">
        <f t="shared" si="20"/>
        <v>840000</v>
      </c>
      <c r="U43" s="19"/>
      <c r="V43" s="19"/>
      <c r="W43"/>
      <c r="X43"/>
      <c r="Y43"/>
      <c r="Z43"/>
      <c r="AA43"/>
      <c r="AB43"/>
      <c r="AC43"/>
      <c r="AD43"/>
      <c r="AE43"/>
    </row>
    <row r="44" spans="2:31" s="2" customFormat="1" ht="16.5" customHeight="1">
      <c r="B44" s="3">
        <v>42</v>
      </c>
      <c r="C44" s="18">
        <v>4</v>
      </c>
      <c r="D44" s="143">
        <v>2</v>
      </c>
      <c r="E44" s="88">
        <v>8</v>
      </c>
      <c r="F44" s="143">
        <v>9</v>
      </c>
      <c r="G44" s="120" t="s">
        <v>655</v>
      </c>
      <c r="H44" s="88" t="s">
        <v>8</v>
      </c>
      <c r="I44" s="143" t="s">
        <v>654</v>
      </c>
      <c r="J44" s="182" t="s">
        <v>648</v>
      </c>
      <c r="K44" s="161">
        <v>50400</v>
      </c>
      <c r="L44" s="156"/>
      <c r="M44" s="157">
        <v>2100</v>
      </c>
      <c r="N44" s="359"/>
      <c r="P44" s="232">
        <f>SUM(M41:M54)</f>
        <v>32100</v>
      </c>
      <c r="R44" s="2">
        <v>-36000</v>
      </c>
      <c r="S44" s="2">
        <v>-1500</v>
      </c>
      <c r="T44" s="31">
        <v>-37500</v>
      </c>
      <c r="U44" s="19"/>
      <c r="V44" s="19"/>
      <c r="W44"/>
      <c r="X44"/>
      <c r="Y44"/>
      <c r="Z44"/>
      <c r="AA44"/>
      <c r="AB44"/>
      <c r="AC44"/>
      <c r="AD44"/>
      <c r="AE44"/>
    </row>
    <row r="45" spans="2:31" s="2" customFormat="1" ht="16.5" customHeight="1">
      <c r="B45" s="3">
        <v>43</v>
      </c>
      <c r="C45" s="18">
        <v>5</v>
      </c>
      <c r="D45" s="143">
        <v>2</v>
      </c>
      <c r="E45" s="88">
        <v>9</v>
      </c>
      <c r="F45" s="143">
        <v>12</v>
      </c>
      <c r="G45" s="120" t="s">
        <v>52</v>
      </c>
      <c r="H45" s="88" t="s">
        <v>8</v>
      </c>
      <c r="I45" s="143" t="s">
        <v>654</v>
      </c>
      <c r="J45" s="182" t="s">
        <v>647</v>
      </c>
      <c r="K45" s="161">
        <v>54000</v>
      </c>
      <c r="L45" s="156"/>
      <c r="M45" s="157">
        <v>2250</v>
      </c>
      <c r="N45" s="359"/>
      <c r="P45" s="232">
        <f>SUM(P43:P44)</f>
        <v>802500</v>
      </c>
      <c r="R45" s="13">
        <f>SUM(R43:R44)</f>
        <v>770400</v>
      </c>
      <c r="S45" s="13">
        <f t="shared" ref="S45:T45" si="21">SUM(S43:S44)</f>
        <v>32100</v>
      </c>
      <c r="T45" s="13">
        <f t="shared" si="21"/>
        <v>802500</v>
      </c>
      <c r="U45" s="19"/>
      <c r="V45" s="19"/>
      <c r="W45"/>
      <c r="X45"/>
      <c r="Y45"/>
      <c r="Z45"/>
      <c r="AA45"/>
      <c r="AB45"/>
      <c r="AC45"/>
      <c r="AD45"/>
      <c r="AE45"/>
    </row>
    <row r="46" spans="2:31" s="2" customFormat="1" ht="16.5" customHeight="1">
      <c r="B46" s="3">
        <v>44</v>
      </c>
      <c r="C46" s="18">
        <v>6</v>
      </c>
      <c r="D46" s="143">
        <v>2</v>
      </c>
      <c r="E46" s="88">
        <v>9</v>
      </c>
      <c r="F46" s="143">
        <v>14</v>
      </c>
      <c r="G46" s="120" t="s">
        <v>72</v>
      </c>
      <c r="H46" s="88" t="s">
        <v>8</v>
      </c>
      <c r="I46" s="143" t="s">
        <v>870</v>
      </c>
      <c r="J46" s="20" t="s">
        <v>614</v>
      </c>
      <c r="K46" s="159">
        <v>57600</v>
      </c>
      <c r="L46" s="21"/>
      <c r="M46" s="27">
        <v>2400</v>
      </c>
      <c r="N46" s="359"/>
      <c r="U46" s="19"/>
      <c r="V46" s="19"/>
      <c r="W46"/>
      <c r="X46"/>
      <c r="Y46"/>
      <c r="Z46"/>
      <c r="AA46"/>
      <c r="AB46"/>
      <c r="AC46"/>
      <c r="AD46"/>
      <c r="AE46"/>
    </row>
    <row r="47" spans="2:31" s="2" customFormat="1" ht="16.5" customHeight="1">
      <c r="B47" s="3">
        <v>45</v>
      </c>
      <c r="C47" s="18">
        <v>7</v>
      </c>
      <c r="D47" s="143">
        <v>2</v>
      </c>
      <c r="E47" s="88">
        <v>10</v>
      </c>
      <c r="F47" s="143">
        <v>23</v>
      </c>
      <c r="G47" s="120" t="s">
        <v>389</v>
      </c>
      <c r="H47" s="88" t="s">
        <v>8</v>
      </c>
      <c r="I47" s="143" t="s">
        <v>654</v>
      </c>
      <c r="J47" s="182" t="s">
        <v>628</v>
      </c>
      <c r="K47" s="161">
        <v>46800</v>
      </c>
      <c r="L47" s="156"/>
      <c r="M47" s="157">
        <v>1950</v>
      </c>
      <c r="N47" s="359"/>
      <c r="R47" s="2">
        <v>50400</v>
      </c>
      <c r="S47" s="2">
        <v>2100</v>
      </c>
      <c r="T47" s="31">
        <v>52500</v>
      </c>
      <c r="U47" s="19"/>
      <c r="V47" s="19"/>
      <c r="W47"/>
      <c r="X47"/>
      <c r="Y47"/>
      <c r="Z47"/>
      <c r="AA47"/>
      <c r="AB47"/>
      <c r="AC47"/>
      <c r="AD47"/>
      <c r="AE47"/>
    </row>
    <row r="48" spans="2:31" s="2" customFormat="1" ht="16.5" customHeight="1">
      <c r="B48" s="3">
        <v>46</v>
      </c>
      <c r="C48" s="18">
        <v>8</v>
      </c>
      <c r="D48" s="143">
        <v>3</v>
      </c>
      <c r="E48" s="88">
        <v>1</v>
      </c>
      <c r="F48" s="143">
        <v>10</v>
      </c>
      <c r="G48" s="120" t="s">
        <v>656</v>
      </c>
      <c r="H48" s="88" t="s">
        <v>8</v>
      </c>
      <c r="I48" s="143" t="s">
        <v>654</v>
      </c>
      <c r="J48" s="20" t="s">
        <v>614</v>
      </c>
      <c r="K48" s="159">
        <v>57600</v>
      </c>
      <c r="L48" s="21"/>
      <c r="M48" s="27">
        <v>2400</v>
      </c>
      <c r="N48" s="359"/>
      <c r="R48" s="13">
        <f>R47*14</f>
        <v>705600</v>
      </c>
      <c r="S48" s="13">
        <f t="shared" ref="S48" si="22">S47*14</f>
        <v>29400</v>
      </c>
      <c r="T48" s="13">
        <f t="shared" ref="T48" si="23">T47*14</f>
        <v>735000</v>
      </c>
      <c r="U48" s="19"/>
      <c r="V48" s="19"/>
      <c r="W48"/>
      <c r="X48"/>
      <c r="Y48"/>
      <c r="Z48"/>
      <c r="AA48"/>
      <c r="AB48"/>
      <c r="AC48"/>
      <c r="AD48"/>
      <c r="AE48"/>
    </row>
    <row r="49" spans="2:31" s="2" customFormat="1" ht="16.5" customHeight="1">
      <c r="B49" s="3">
        <v>47</v>
      </c>
      <c r="C49" s="18">
        <v>9</v>
      </c>
      <c r="D49" s="143">
        <v>3</v>
      </c>
      <c r="E49" s="88">
        <v>1</v>
      </c>
      <c r="F49" s="143">
        <v>24</v>
      </c>
      <c r="G49" s="120" t="s">
        <v>54</v>
      </c>
      <c r="H49" s="88" t="s">
        <v>8</v>
      </c>
      <c r="I49" s="143" t="s">
        <v>654</v>
      </c>
      <c r="J49" s="20" t="s">
        <v>614</v>
      </c>
      <c r="K49" s="159">
        <v>57600</v>
      </c>
      <c r="L49" s="21"/>
      <c r="M49" s="27">
        <v>2400</v>
      </c>
      <c r="N49" s="359"/>
      <c r="U49" s="19"/>
      <c r="V49" s="19"/>
      <c r="W49"/>
      <c r="X49"/>
      <c r="Y49"/>
      <c r="Z49"/>
      <c r="AA49"/>
      <c r="AB49"/>
      <c r="AC49"/>
      <c r="AD49"/>
      <c r="AE49"/>
    </row>
    <row r="50" spans="2:31" s="2" customFormat="1" ht="16.5" customHeight="1">
      <c r="B50" s="3">
        <v>48</v>
      </c>
      <c r="C50" s="18">
        <v>10</v>
      </c>
      <c r="D50" s="143">
        <v>3</v>
      </c>
      <c r="E50" s="88">
        <v>3</v>
      </c>
      <c r="F50" s="143">
        <v>13</v>
      </c>
      <c r="G50" s="120" t="s">
        <v>198</v>
      </c>
      <c r="H50" s="88" t="s">
        <v>8</v>
      </c>
      <c r="I50" s="143" t="s">
        <v>654</v>
      </c>
      <c r="J50" s="20" t="s">
        <v>614</v>
      </c>
      <c r="K50" s="159">
        <v>57600</v>
      </c>
      <c r="L50" s="21"/>
      <c r="M50" s="27">
        <v>2400</v>
      </c>
      <c r="N50" s="359"/>
      <c r="R50" s="2">
        <v>57600</v>
      </c>
      <c r="S50" s="2">
        <v>2400</v>
      </c>
      <c r="T50" s="31">
        <v>60000</v>
      </c>
      <c r="U50" s="19"/>
      <c r="V50" s="19"/>
      <c r="W50"/>
      <c r="X50"/>
      <c r="Y50"/>
      <c r="Z50"/>
      <c r="AA50"/>
      <c r="AB50"/>
      <c r="AC50"/>
      <c r="AD50"/>
      <c r="AE50"/>
    </row>
    <row r="51" spans="2:31" s="2" customFormat="1" ht="16.5" customHeight="1">
      <c r="B51" s="3">
        <v>49</v>
      </c>
      <c r="C51" s="18">
        <v>11</v>
      </c>
      <c r="D51" s="143">
        <v>3</v>
      </c>
      <c r="E51" s="88">
        <v>7</v>
      </c>
      <c r="F51" s="143">
        <v>18</v>
      </c>
      <c r="G51" s="120" t="s">
        <v>574</v>
      </c>
      <c r="H51" s="88" t="s">
        <v>8</v>
      </c>
      <c r="I51" s="143" t="s">
        <v>654</v>
      </c>
      <c r="J51" s="20" t="s">
        <v>614</v>
      </c>
      <c r="K51" s="159">
        <v>57600</v>
      </c>
      <c r="L51" s="21"/>
      <c r="M51" s="27">
        <v>2400</v>
      </c>
      <c r="N51" s="359"/>
      <c r="R51" s="13">
        <f>R50*14</f>
        <v>806400</v>
      </c>
      <c r="S51" s="13">
        <f t="shared" ref="S51" si="24">S50*14</f>
        <v>33600</v>
      </c>
      <c r="T51" s="13">
        <f t="shared" ref="T51" si="25">T50*14</f>
        <v>840000</v>
      </c>
      <c r="U51" s="19"/>
      <c r="V51" s="19"/>
      <c r="W51"/>
      <c r="X51"/>
      <c r="Y51"/>
      <c r="Z51"/>
      <c r="AA51"/>
      <c r="AB51"/>
      <c r="AC51"/>
      <c r="AD51"/>
      <c r="AE51"/>
    </row>
    <row r="52" spans="2:31" s="2" customFormat="1" ht="16.5" customHeight="1">
      <c r="B52" s="3">
        <v>50</v>
      </c>
      <c r="C52" s="18">
        <v>12</v>
      </c>
      <c r="D52" s="143">
        <v>3</v>
      </c>
      <c r="E52" s="88">
        <v>8</v>
      </c>
      <c r="F52" s="143">
        <v>17</v>
      </c>
      <c r="G52" s="120" t="s">
        <v>657</v>
      </c>
      <c r="H52" s="88" t="s">
        <v>8</v>
      </c>
      <c r="I52" s="143" t="s">
        <v>654</v>
      </c>
      <c r="J52" s="20" t="s">
        <v>614</v>
      </c>
      <c r="K52" s="159">
        <v>57600</v>
      </c>
      <c r="L52" s="21"/>
      <c r="M52" s="27">
        <v>2400</v>
      </c>
      <c r="N52" s="359"/>
      <c r="U52" s="19"/>
      <c r="V52" s="19"/>
      <c r="W52"/>
      <c r="X52"/>
      <c r="Y52"/>
      <c r="Z52"/>
      <c r="AA52"/>
      <c r="AB52"/>
      <c r="AC52"/>
      <c r="AD52"/>
      <c r="AE52"/>
    </row>
    <row r="53" spans="2:31" s="2" customFormat="1" ht="16.5" customHeight="1">
      <c r="B53" s="3">
        <v>51</v>
      </c>
      <c r="C53" s="18">
        <v>13</v>
      </c>
      <c r="D53" s="143">
        <v>3</v>
      </c>
      <c r="E53" s="88">
        <v>9</v>
      </c>
      <c r="F53" s="143">
        <v>8</v>
      </c>
      <c r="G53" s="120" t="s">
        <v>13</v>
      </c>
      <c r="H53" s="88" t="s">
        <v>8</v>
      </c>
      <c r="I53" s="143" t="s">
        <v>654</v>
      </c>
      <c r="J53" s="20" t="s">
        <v>614</v>
      </c>
      <c r="K53" s="159">
        <v>57600</v>
      </c>
      <c r="L53" s="21"/>
      <c r="M53" s="27">
        <v>2400</v>
      </c>
      <c r="N53" s="359"/>
      <c r="R53" s="164">
        <f>SUM(R45,R48,R51)</f>
        <v>2282400</v>
      </c>
      <c r="S53" s="164">
        <f t="shared" ref="S53:T53" si="26">SUM(S45,S48,S51)</f>
        <v>95100</v>
      </c>
      <c r="T53" s="164">
        <f t="shared" si="26"/>
        <v>2377500</v>
      </c>
      <c r="U53" s="19"/>
      <c r="V53" s="19"/>
      <c r="W53"/>
      <c r="X53"/>
      <c r="Y53"/>
      <c r="Z53"/>
      <c r="AA53"/>
      <c r="AB53"/>
      <c r="AC53"/>
      <c r="AD53"/>
      <c r="AE53"/>
    </row>
    <row r="54" spans="2:31" s="2" customFormat="1" ht="16.5" customHeight="1">
      <c r="B54" s="3">
        <v>52</v>
      </c>
      <c r="C54" s="18">
        <v>14</v>
      </c>
      <c r="D54" s="143">
        <v>3</v>
      </c>
      <c r="E54" s="88">
        <v>9</v>
      </c>
      <c r="F54" s="143">
        <v>21</v>
      </c>
      <c r="G54" s="120" t="s">
        <v>170</v>
      </c>
      <c r="H54" s="88" t="s">
        <v>8</v>
      </c>
      <c r="I54" s="143" t="s">
        <v>654</v>
      </c>
      <c r="J54" s="20" t="s">
        <v>614</v>
      </c>
      <c r="K54" s="159">
        <v>57600</v>
      </c>
      <c r="L54" s="21"/>
      <c r="M54" s="27">
        <v>2400</v>
      </c>
      <c r="N54" s="359"/>
      <c r="U54" s="19"/>
      <c r="V54" s="19"/>
      <c r="W54"/>
      <c r="X54"/>
      <c r="Y54"/>
      <c r="Z54"/>
      <c r="AA54"/>
      <c r="AB54"/>
      <c r="AC54"/>
      <c r="AD54"/>
      <c r="AE54"/>
    </row>
    <row r="55" spans="2:31" s="2" customFormat="1" ht="16.5" customHeight="1">
      <c r="B55" s="3">
        <v>53</v>
      </c>
      <c r="C55" s="17">
        <v>1</v>
      </c>
      <c r="D55" s="142">
        <v>4</v>
      </c>
      <c r="E55" s="89">
        <v>3</v>
      </c>
      <c r="F55" s="142">
        <v>13</v>
      </c>
      <c r="G55" s="119" t="s">
        <v>64</v>
      </c>
      <c r="H55" s="89" t="s">
        <v>8</v>
      </c>
      <c r="I55" s="142" t="s">
        <v>658</v>
      </c>
      <c r="J55" s="24" t="s">
        <v>614</v>
      </c>
      <c r="K55" s="158">
        <v>57600</v>
      </c>
      <c r="L55" s="29"/>
      <c r="M55" s="26">
        <v>2400</v>
      </c>
      <c r="N55" s="358">
        <f>SUM(K55:L59)</f>
        <v>277200</v>
      </c>
      <c r="P55" s="232">
        <f>SUM(K55:L59)</f>
        <v>277200</v>
      </c>
      <c r="R55" s="170">
        <v>57600</v>
      </c>
      <c r="S55" s="171">
        <v>2400</v>
      </c>
      <c r="T55" s="171">
        <v>60000</v>
      </c>
      <c r="V55" s="2">
        <v>50400</v>
      </c>
      <c r="W55" s="2">
        <v>2100</v>
      </c>
      <c r="X55" s="2">
        <v>52500</v>
      </c>
      <c r="Y55"/>
      <c r="Z55" s="2">
        <v>54000</v>
      </c>
      <c r="AA55" s="2">
        <v>2250</v>
      </c>
      <c r="AB55" s="2">
        <v>56250</v>
      </c>
      <c r="AC55"/>
      <c r="AD55"/>
      <c r="AE55"/>
    </row>
    <row r="56" spans="2:31" s="2" customFormat="1" ht="16.5" customHeight="1">
      <c r="B56" s="3">
        <v>54</v>
      </c>
      <c r="C56" s="18">
        <v>2</v>
      </c>
      <c r="D56" s="143">
        <v>5</v>
      </c>
      <c r="E56" s="88">
        <v>5</v>
      </c>
      <c r="F56" s="143">
        <v>12</v>
      </c>
      <c r="G56" s="120" t="s">
        <v>68</v>
      </c>
      <c r="H56" s="88" t="s">
        <v>8</v>
      </c>
      <c r="I56" s="143" t="s">
        <v>658</v>
      </c>
      <c r="J56" s="182" t="s">
        <v>647</v>
      </c>
      <c r="K56" s="161">
        <v>54000</v>
      </c>
      <c r="L56" s="156"/>
      <c r="M56" s="157">
        <v>2250</v>
      </c>
      <c r="N56" s="359"/>
      <c r="P56" s="232">
        <f>SUM(M55:M59)</f>
        <v>11550</v>
      </c>
      <c r="R56" s="13">
        <f>R55*5</f>
        <v>288000</v>
      </c>
      <c r="S56" s="13">
        <f t="shared" ref="S56:U56" si="27">S55*5</f>
        <v>12000</v>
      </c>
      <c r="T56" s="13">
        <f t="shared" si="27"/>
        <v>300000</v>
      </c>
      <c r="U56" s="13">
        <f t="shared" si="27"/>
        <v>0</v>
      </c>
      <c r="V56" s="13">
        <f>V55*4</f>
        <v>201600</v>
      </c>
      <c r="W56" s="13">
        <f t="shared" ref="W56:AB56" si="28">W55*4</f>
        <v>8400</v>
      </c>
      <c r="X56" s="13">
        <f t="shared" si="28"/>
        <v>210000</v>
      </c>
      <c r="Y56" s="13">
        <f t="shared" si="28"/>
        <v>0</v>
      </c>
      <c r="Z56" s="13">
        <f t="shared" si="28"/>
        <v>216000</v>
      </c>
      <c r="AA56" s="13">
        <f t="shared" si="28"/>
        <v>9000</v>
      </c>
      <c r="AB56" s="13">
        <f t="shared" si="28"/>
        <v>225000</v>
      </c>
      <c r="AC56"/>
      <c r="AD56"/>
      <c r="AE56"/>
    </row>
    <row r="57" spans="2:31" s="2" customFormat="1" ht="16.5" customHeight="1">
      <c r="B57" s="3">
        <v>55</v>
      </c>
      <c r="C57" s="18">
        <v>3</v>
      </c>
      <c r="D57" s="143">
        <v>5</v>
      </c>
      <c r="E57" s="88">
        <v>5</v>
      </c>
      <c r="F57" s="143">
        <v>14</v>
      </c>
      <c r="G57" s="120" t="s">
        <v>316</v>
      </c>
      <c r="H57" s="88" t="s">
        <v>8</v>
      </c>
      <c r="I57" s="143" t="s">
        <v>871</v>
      </c>
      <c r="J57" s="20" t="s">
        <v>614</v>
      </c>
      <c r="K57" s="159">
        <v>57600</v>
      </c>
      <c r="L57" s="21"/>
      <c r="M57" s="27">
        <v>2400</v>
      </c>
      <c r="N57" s="359"/>
      <c r="P57" s="232">
        <f>SUM(P55:P56)</f>
        <v>288750</v>
      </c>
      <c r="R57" s="2">
        <v>-10800</v>
      </c>
      <c r="S57" s="2">
        <v>-450</v>
      </c>
      <c r="T57" s="31">
        <v>-11250</v>
      </c>
      <c r="U57" s="19"/>
      <c r="V57" s="19"/>
      <c r="W57"/>
      <c r="X57"/>
      <c r="Y57"/>
      <c r="Z57"/>
      <c r="AA57"/>
      <c r="AB57"/>
      <c r="AC57"/>
      <c r="AD57"/>
      <c r="AE57"/>
    </row>
    <row r="58" spans="2:31" s="2" customFormat="1" ht="16.5" customHeight="1">
      <c r="B58" s="3">
        <v>56</v>
      </c>
      <c r="C58" s="18">
        <v>4</v>
      </c>
      <c r="D58" s="143">
        <v>5</v>
      </c>
      <c r="E58" s="88">
        <v>6</v>
      </c>
      <c r="F58" s="143">
        <v>19</v>
      </c>
      <c r="G58" s="120" t="s">
        <v>659</v>
      </c>
      <c r="H58" s="88" t="s">
        <v>8</v>
      </c>
      <c r="I58" s="143" t="s">
        <v>658</v>
      </c>
      <c r="J58" s="20" t="s">
        <v>614</v>
      </c>
      <c r="K58" s="159">
        <v>57600</v>
      </c>
      <c r="L58" s="21"/>
      <c r="M58" s="27">
        <v>2400</v>
      </c>
      <c r="N58" s="359"/>
      <c r="P58" s="233"/>
      <c r="R58" s="13">
        <f>SUM(R56:R57)</f>
        <v>277200</v>
      </c>
      <c r="S58" s="13">
        <f t="shared" ref="S58:T58" si="29">SUM(S56:S57)</f>
        <v>11550</v>
      </c>
      <c r="T58" s="13">
        <f t="shared" si="29"/>
        <v>288750</v>
      </c>
      <c r="U58" s="19"/>
      <c r="V58" s="19"/>
      <c r="W58"/>
      <c r="X58"/>
      <c r="Y58"/>
      <c r="Z58"/>
      <c r="AA58"/>
      <c r="AB58"/>
      <c r="AC58"/>
      <c r="AD58"/>
      <c r="AE58"/>
    </row>
    <row r="59" spans="2:31" s="2" customFormat="1" ht="16.5" customHeight="1">
      <c r="B59" s="185">
        <v>57</v>
      </c>
      <c r="C59" s="162">
        <v>5</v>
      </c>
      <c r="D59" s="144">
        <v>6</v>
      </c>
      <c r="E59" s="90">
        <v>6</v>
      </c>
      <c r="F59" s="144">
        <v>5</v>
      </c>
      <c r="G59" s="150" t="s">
        <v>206</v>
      </c>
      <c r="H59" s="90" t="s">
        <v>8</v>
      </c>
      <c r="I59" s="144" t="s">
        <v>658</v>
      </c>
      <c r="J59" s="183" t="s">
        <v>648</v>
      </c>
      <c r="K59" s="177">
        <v>50400</v>
      </c>
      <c r="L59" s="176"/>
      <c r="M59" s="178">
        <v>2100</v>
      </c>
      <c r="N59" s="360"/>
      <c r="U59" s="19"/>
      <c r="V59" s="19"/>
      <c r="W59"/>
      <c r="X59"/>
      <c r="Y59"/>
      <c r="Z59"/>
      <c r="AA59"/>
      <c r="AB59"/>
      <c r="AC59"/>
      <c r="AD59"/>
      <c r="AE59"/>
    </row>
    <row r="60" spans="2:31" s="2" customFormat="1" ht="33.75" customHeight="1">
      <c r="B60" s="362" t="s">
        <v>661</v>
      </c>
      <c r="C60" s="363"/>
      <c r="D60" s="363"/>
      <c r="E60" s="363"/>
      <c r="F60" s="363"/>
      <c r="G60" s="363"/>
      <c r="H60" s="363"/>
      <c r="I60" s="364"/>
      <c r="J60" s="117"/>
      <c r="K60" s="10">
        <f>SUM(K3:K59)</f>
        <v>3070800</v>
      </c>
      <c r="L60" s="10">
        <f>SUM(L3:L59)</f>
        <v>0</v>
      </c>
      <c r="M60" s="10">
        <f>SUM(M3:M59)</f>
        <v>127950</v>
      </c>
      <c r="N60" s="356">
        <f>SUM(N3:N59)</f>
        <v>3070800</v>
      </c>
      <c r="R60" s="184">
        <f>SUM(R58,V56,Z56)</f>
        <v>694800</v>
      </c>
      <c r="S60" s="184">
        <f t="shared" ref="S60:T60" si="30">SUM(S58,W56,AA56)</f>
        <v>28950</v>
      </c>
      <c r="T60" s="184">
        <f t="shared" si="30"/>
        <v>723750</v>
      </c>
      <c r="U60" s="19"/>
      <c r="V60" s="19"/>
      <c r="W60"/>
      <c r="X60"/>
      <c r="Y60"/>
      <c r="Z60"/>
      <c r="AA60"/>
      <c r="AB60"/>
      <c r="AC60"/>
      <c r="AD60"/>
      <c r="AE60"/>
    </row>
    <row r="61" spans="2:31" s="2" customFormat="1" ht="32.25" customHeight="1">
      <c r="B61" s="353" t="s">
        <v>660</v>
      </c>
      <c r="C61" s="354"/>
      <c r="D61" s="354"/>
      <c r="E61" s="354"/>
      <c r="F61" s="354"/>
      <c r="G61" s="354"/>
      <c r="H61" s="354"/>
      <c r="I61" s="355"/>
      <c r="J61" s="135"/>
      <c r="K61" s="361">
        <f>SUM(K3:L59)</f>
        <v>3070800</v>
      </c>
      <c r="L61" s="361"/>
      <c r="M61" s="165"/>
      <c r="N61" s="357"/>
      <c r="R61" s="170"/>
      <c r="S61" s="171"/>
      <c r="T61" s="171"/>
      <c r="U61" s="19"/>
      <c r="V61" s="19"/>
      <c r="W61"/>
      <c r="X61"/>
      <c r="Y61"/>
      <c r="Z61"/>
      <c r="AA61"/>
      <c r="AB61"/>
      <c r="AC61"/>
      <c r="AD61"/>
      <c r="AE61"/>
    </row>
    <row r="62" spans="2:31" s="2" customFormat="1" ht="32.25" customHeight="1">
      <c r="B62" s="166"/>
      <c r="C62"/>
      <c r="D62"/>
      <c r="E62"/>
      <c r="F62"/>
      <c r="G62"/>
      <c r="H62"/>
      <c r="I62"/>
      <c r="J62"/>
      <c r="K62"/>
      <c r="L62"/>
      <c r="M62"/>
      <c r="N62"/>
      <c r="R62" s="235">
        <f>SUM(R17,R31,R40,R53,R60)</f>
        <v>8978400</v>
      </c>
      <c r="S62" s="235">
        <f>SUM(S17,S31,S40,S53,S60)</f>
        <v>374100</v>
      </c>
      <c r="T62" s="235">
        <f>SUM(T17,T31,T40,T53,T60)</f>
        <v>9352500</v>
      </c>
      <c r="U62" s="19"/>
      <c r="X62"/>
      <c r="Y62"/>
      <c r="Z62"/>
      <c r="AA62"/>
      <c r="AB62"/>
      <c r="AC62"/>
      <c r="AD62"/>
      <c r="AE62"/>
    </row>
    <row r="63" spans="2:31" s="2" customFormat="1" ht="21" customHeight="1">
      <c r="B63" s="166"/>
      <c r="C63"/>
      <c r="D63"/>
      <c r="E63"/>
      <c r="F63"/>
      <c r="G63"/>
      <c r="H63"/>
      <c r="I63"/>
      <c r="J63"/>
      <c r="K63"/>
      <c r="L63" s="234">
        <f>SUM(K61,M60)</f>
        <v>3198750</v>
      </c>
      <c r="M63"/>
      <c r="N63"/>
      <c r="R63" s="170"/>
      <c r="S63" s="171"/>
      <c r="T63" s="171"/>
      <c r="U63" s="19"/>
      <c r="V63" s="19"/>
      <c r="W63"/>
      <c r="X63"/>
      <c r="Y63"/>
      <c r="Z63"/>
      <c r="AA63"/>
      <c r="AB63"/>
      <c r="AC63"/>
      <c r="AD63"/>
      <c r="AE63"/>
    </row>
    <row r="64" spans="2:31" s="2" customFormat="1" ht="20.25" customHeight="1">
      <c r="B64"/>
      <c r="C64"/>
      <c r="D64"/>
      <c r="E64"/>
      <c r="F64"/>
      <c r="G64"/>
      <c r="H64"/>
      <c r="I64"/>
      <c r="J64"/>
      <c r="K64"/>
      <c r="L64"/>
      <c r="M64"/>
      <c r="N64"/>
      <c r="R64" s="170"/>
      <c r="S64" s="171"/>
      <c r="T64" s="171"/>
      <c r="U64" s="19"/>
      <c r="V64" s="19"/>
      <c r="W64"/>
      <c r="X64"/>
      <c r="Y64"/>
      <c r="Z64"/>
      <c r="AA64"/>
      <c r="AB64"/>
      <c r="AC64"/>
      <c r="AD64"/>
      <c r="AE64"/>
    </row>
    <row r="65" spans="2:31" s="2" customFormat="1" ht="16.5" customHeight="1">
      <c r="B65"/>
      <c r="C65"/>
      <c r="D65"/>
      <c r="E65"/>
      <c r="F65"/>
      <c r="G65"/>
      <c r="H65"/>
      <c r="I65"/>
      <c r="J65"/>
      <c r="K65"/>
      <c r="L65"/>
      <c r="M65"/>
      <c r="N65"/>
      <c r="R65" s="170"/>
      <c r="S65" s="171"/>
      <c r="T65" s="171"/>
      <c r="U65" s="19"/>
      <c r="V65" s="19"/>
      <c r="W65"/>
      <c r="X65"/>
      <c r="Y65"/>
      <c r="Z65"/>
      <c r="AA65"/>
      <c r="AB65"/>
      <c r="AC65"/>
      <c r="AD65"/>
      <c r="AE65"/>
    </row>
    <row r="66" spans="2:31" s="2" customFormat="1" ht="16.5" customHeight="1">
      <c r="B66"/>
      <c r="C66"/>
      <c r="D66"/>
      <c r="E66"/>
      <c r="F66"/>
      <c r="G66"/>
      <c r="H66"/>
      <c r="I66"/>
      <c r="J66"/>
      <c r="K66"/>
      <c r="L66"/>
      <c r="M66"/>
      <c r="N66"/>
      <c r="R66" s="170"/>
      <c r="S66" s="171"/>
      <c r="T66" s="171"/>
      <c r="U66" s="19"/>
      <c r="V66" s="19"/>
      <c r="W66"/>
      <c r="X66"/>
      <c r="Y66"/>
      <c r="Z66"/>
      <c r="AA66"/>
      <c r="AB66"/>
      <c r="AC66"/>
      <c r="AD66"/>
      <c r="AE66"/>
    </row>
    <row r="67" spans="2:31" s="2" customFormat="1" ht="16.5" customHeight="1">
      <c r="B67"/>
      <c r="C67"/>
      <c r="D67"/>
      <c r="E67"/>
      <c r="F67"/>
      <c r="G67"/>
      <c r="H67"/>
      <c r="I67"/>
      <c r="J67"/>
      <c r="K67"/>
      <c r="L67"/>
      <c r="M67"/>
      <c r="N67"/>
      <c r="R67" s="170"/>
      <c r="S67" s="171"/>
      <c r="T67" s="171"/>
      <c r="U67" s="19"/>
      <c r="V67" s="19"/>
      <c r="W67"/>
      <c r="X67"/>
      <c r="Y67"/>
      <c r="Z67"/>
      <c r="AA67"/>
      <c r="AB67"/>
      <c r="AC67"/>
      <c r="AD67"/>
      <c r="AE67"/>
    </row>
    <row r="68" spans="2:31" s="2" customFormat="1" ht="16.5" customHeight="1">
      <c r="B68"/>
      <c r="C68"/>
      <c r="D68"/>
      <c r="E68"/>
      <c r="F68"/>
      <c r="G68"/>
      <c r="H68"/>
      <c r="I68"/>
      <c r="J68"/>
      <c r="K68"/>
      <c r="L68"/>
      <c r="M68"/>
      <c r="N68"/>
      <c r="R68" s="170"/>
      <c r="S68" s="171"/>
      <c r="T68" s="171"/>
      <c r="U68" s="19"/>
      <c r="V68" s="19"/>
      <c r="W68"/>
      <c r="X68"/>
      <c r="Y68"/>
      <c r="Z68"/>
      <c r="AA68"/>
      <c r="AB68"/>
      <c r="AC68"/>
      <c r="AD68"/>
      <c r="AE68"/>
    </row>
    <row r="69" spans="2:31" s="2" customFormat="1" ht="16.5" customHeight="1">
      <c r="B69"/>
      <c r="C69"/>
      <c r="D69"/>
      <c r="E69"/>
      <c r="F69"/>
      <c r="G69"/>
      <c r="H69"/>
      <c r="I69"/>
      <c r="K69"/>
      <c r="L69"/>
      <c r="M69"/>
      <c r="N69"/>
      <c r="R69" s="170"/>
      <c r="S69" s="171"/>
      <c r="T69" s="171"/>
      <c r="U69" s="19"/>
      <c r="V69" s="19"/>
      <c r="W69"/>
      <c r="X69"/>
      <c r="Y69"/>
      <c r="Z69"/>
      <c r="AA69"/>
      <c r="AB69"/>
      <c r="AC69"/>
      <c r="AD69"/>
      <c r="AE69"/>
    </row>
    <row r="70" spans="2:31" s="2" customFormat="1" ht="16.5" customHeight="1">
      <c r="B70"/>
      <c r="C70"/>
      <c r="D70"/>
      <c r="E70"/>
      <c r="F70"/>
      <c r="G70"/>
      <c r="H70"/>
      <c r="I70"/>
      <c r="J70"/>
      <c r="K70"/>
      <c r="L70"/>
      <c r="M70"/>
      <c r="N70"/>
      <c r="R70" s="170"/>
      <c r="S70" s="171"/>
      <c r="T70" s="171"/>
      <c r="U70" s="19"/>
      <c r="V70" s="19"/>
      <c r="W70"/>
      <c r="X70"/>
      <c r="Y70"/>
      <c r="Z70"/>
      <c r="AA70"/>
      <c r="AB70"/>
      <c r="AC70"/>
      <c r="AD70"/>
      <c r="AE70"/>
    </row>
    <row r="71" spans="2:31" s="2" customFormat="1" ht="16.5" customHeight="1">
      <c r="B71"/>
      <c r="C71"/>
      <c r="D71"/>
      <c r="E71"/>
      <c r="F71"/>
      <c r="G71"/>
      <c r="H71"/>
      <c r="I71"/>
      <c r="J71"/>
      <c r="K71"/>
      <c r="L71"/>
      <c r="M71"/>
      <c r="N71"/>
      <c r="R71" s="170"/>
      <c r="S71" s="171"/>
      <c r="T71" s="171"/>
      <c r="U71" s="19"/>
      <c r="V71" s="19"/>
      <c r="W71"/>
      <c r="X71"/>
      <c r="Y71"/>
      <c r="Z71"/>
      <c r="AA71"/>
      <c r="AB71"/>
      <c r="AC71"/>
      <c r="AD71"/>
      <c r="AE71"/>
    </row>
    <row r="72" spans="2:31" s="2" customFormat="1" ht="16.5" customHeight="1">
      <c r="B72"/>
      <c r="C72"/>
      <c r="D72"/>
      <c r="E72"/>
      <c r="F72"/>
      <c r="G72"/>
      <c r="H72"/>
      <c r="I72"/>
      <c r="J72"/>
      <c r="K72"/>
      <c r="L72"/>
      <c r="M72"/>
      <c r="N72"/>
      <c r="R72" s="170"/>
      <c r="S72" s="171"/>
      <c r="T72" s="171"/>
      <c r="U72" s="19"/>
      <c r="V72" s="19"/>
      <c r="W72"/>
      <c r="X72"/>
      <c r="Y72"/>
      <c r="Z72"/>
      <c r="AA72"/>
      <c r="AB72"/>
      <c r="AC72"/>
      <c r="AD72"/>
      <c r="AE72"/>
    </row>
    <row r="73" spans="2:31" s="2" customFormat="1" ht="16.5" customHeight="1">
      <c r="B73"/>
      <c r="C73"/>
      <c r="D73"/>
      <c r="E73"/>
      <c r="F73"/>
      <c r="G73"/>
      <c r="H73"/>
      <c r="I73"/>
      <c r="J73"/>
      <c r="K73"/>
      <c r="L73"/>
      <c r="M73"/>
      <c r="N73"/>
      <c r="R73" s="170"/>
      <c r="S73" s="171"/>
      <c r="T73" s="171"/>
      <c r="U73" s="19"/>
      <c r="V73" s="19"/>
      <c r="W73"/>
      <c r="X73"/>
      <c r="Y73"/>
      <c r="Z73"/>
      <c r="AA73"/>
      <c r="AB73"/>
      <c r="AC73"/>
      <c r="AD73"/>
      <c r="AE73"/>
    </row>
    <row r="74" spans="2:31" s="2" customFormat="1" ht="16.5" customHeight="1">
      <c r="B74"/>
      <c r="C74"/>
      <c r="D74"/>
      <c r="E74"/>
      <c r="F74"/>
      <c r="G74"/>
      <c r="H74"/>
      <c r="I74"/>
      <c r="J74"/>
      <c r="K74"/>
      <c r="L74"/>
      <c r="M74"/>
      <c r="N74"/>
      <c r="R74" s="170"/>
      <c r="S74" s="171"/>
      <c r="T74" s="171"/>
      <c r="U74" s="19"/>
      <c r="V74" s="19"/>
      <c r="W74"/>
      <c r="X74"/>
      <c r="Y74"/>
      <c r="Z74"/>
      <c r="AA74"/>
      <c r="AB74"/>
      <c r="AC74"/>
      <c r="AD74"/>
      <c r="AE74"/>
    </row>
    <row r="75" spans="2:31" s="2" customFormat="1" ht="16.5" customHeight="1">
      <c r="B75"/>
      <c r="C75"/>
      <c r="D75"/>
      <c r="E75"/>
      <c r="F75"/>
      <c r="G75"/>
      <c r="H75"/>
      <c r="I75"/>
      <c r="J75"/>
      <c r="K75"/>
      <c r="L75"/>
      <c r="M75"/>
      <c r="N75"/>
      <c r="R75" s="170"/>
      <c r="S75" s="171"/>
      <c r="T75" s="171"/>
      <c r="U75" s="19"/>
      <c r="V75" s="19"/>
      <c r="W75"/>
      <c r="X75"/>
      <c r="Y75"/>
      <c r="Z75"/>
      <c r="AA75"/>
      <c r="AB75"/>
      <c r="AC75"/>
      <c r="AD75"/>
      <c r="AE75"/>
    </row>
    <row r="76" spans="2:31" s="2" customFormat="1" ht="15.75" customHeight="1">
      <c r="B76"/>
      <c r="C76"/>
      <c r="D76"/>
      <c r="E76"/>
      <c r="F76"/>
      <c r="G76"/>
      <c r="H76"/>
      <c r="I76"/>
      <c r="J76"/>
      <c r="K76"/>
      <c r="L76"/>
      <c r="M76"/>
      <c r="N76"/>
      <c r="R76" s="170"/>
      <c r="S76" s="171"/>
      <c r="T76" s="171"/>
      <c r="U76" s="19"/>
      <c r="V76" s="19"/>
      <c r="W76"/>
      <c r="X76"/>
      <c r="Y76"/>
      <c r="Z76"/>
      <c r="AA76"/>
      <c r="AB76"/>
      <c r="AC76"/>
      <c r="AD76"/>
      <c r="AE76"/>
    </row>
    <row r="77" spans="2:31" s="2" customFormat="1" ht="15.75" customHeight="1">
      <c r="B77"/>
      <c r="C77"/>
      <c r="D77"/>
      <c r="E77"/>
      <c r="F77"/>
      <c r="G77"/>
      <c r="H77"/>
      <c r="I77"/>
      <c r="J77"/>
      <c r="K77"/>
      <c r="L77"/>
      <c r="M77"/>
      <c r="N77"/>
      <c r="R77" s="170"/>
      <c r="S77" s="171"/>
      <c r="T77" s="171"/>
      <c r="U77" s="19"/>
      <c r="V77" s="19"/>
      <c r="W77"/>
      <c r="X77"/>
      <c r="Y77"/>
      <c r="Z77"/>
      <c r="AA77"/>
      <c r="AB77"/>
      <c r="AC77"/>
      <c r="AD77"/>
      <c r="AE77"/>
    </row>
    <row r="78" spans="2:31" ht="15.75" customHeight="1"/>
    <row r="79" spans="2:31" ht="15.75" customHeight="1"/>
    <row r="80" spans="2:31" ht="15.75" customHeight="1"/>
    <row r="81" spans="19:22" ht="15.75" customHeight="1"/>
    <row r="82" spans="19:22" ht="15.75" customHeight="1"/>
    <row r="83" spans="19:22" ht="15.75" customHeight="1"/>
    <row r="84" spans="19:22" ht="15.75" customHeight="1"/>
    <row r="85" spans="19:22" ht="15.75" customHeight="1"/>
    <row r="86" spans="19:22" ht="15.75" customHeight="1"/>
    <row r="87" spans="19:22" ht="16.5">
      <c r="S87" s="170"/>
      <c r="T87" s="170"/>
      <c r="U87"/>
      <c r="V87"/>
    </row>
    <row r="88" spans="19:22" ht="16.5">
      <c r="S88" s="170"/>
      <c r="T88" s="170"/>
      <c r="U88"/>
      <c r="V88"/>
    </row>
    <row r="89" spans="19:22" ht="16.5">
      <c r="S89" s="170"/>
      <c r="T89" s="170"/>
      <c r="U89"/>
      <c r="V89"/>
    </row>
    <row r="90" spans="19:22" ht="16.5">
      <c r="S90" s="170"/>
      <c r="T90" s="170"/>
      <c r="U90"/>
      <c r="V90"/>
    </row>
    <row r="91" spans="19:22" ht="16.5">
      <c r="S91" s="170"/>
      <c r="T91" s="170"/>
      <c r="U91"/>
      <c r="V91"/>
    </row>
    <row r="92" spans="19:22" ht="16.5">
      <c r="S92" s="170"/>
      <c r="T92" s="170"/>
      <c r="U92"/>
      <c r="V92"/>
    </row>
    <row r="93" spans="19:22" ht="16.5">
      <c r="S93" s="170"/>
      <c r="T93" s="170"/>
      <c r="U93"/>
      <c r="V93"/>
    </row>
    <row r="94" spans="19:22" ht="16.5">
      <c r="S94" s="170"/>
      <c r="T94" s="170"/>
      <c r="U94"/>
      <c r="V94"/>
    </row>
    <row r="95" spans="19:22" ht="16.5">
      <c r="S95" s="170"/>
      <c r="T95" s="170"/>
      <c r="U95"/>
      <c r="V95"/>
    </row>
    <row r="96" spans="19:22" ht="16.5">
      <c r="S96" s="170"/>
      <c r="T96" s="170"/>
      <c r="U96"/>
      <c r="V96"/>
    </row>
    <row r="97" spans="19:22" ht="16.5">
      <c r="S97" s="170"/>
      <c r="T97" s="170"/>
      <c r="U97"/>
      <c r="V97"/>
    </row>
    <row r="98" spans="19:22" ht="16.5">
      <c r="S98" s="170"/>
      <c r="T98" s="170"/>
      <c r="U98"/>
      <c r="V98"/>
    </row>
    <row r="99" spans="19:22" ht="16.5">
      <c r="S99" s="170"/>
      <c r="T99" s="170"/>
      <c r="U99"/>
      <c r="V99"/>
    </row>
    <row r="100" spans="19:22" ht="16.5">
      <c r="S100" s="170"/>
      <c r="T100" s="170"/>
      <c r="U100"/>
      <c r="V100"/>
    </row>
    <row r="101" spans="19:22" ht="16.5">
      <c r="S101" s="170"/>
      <c r="T101" s="170"/>
      <c r="U101"/>
      <c r="V101"/>
    </row>
    <row r="102" spans="19:22" ht="16.5">
      <c r="S102" s="170"/>
      <c r="T102" s="170"/>
      <c r="U102"/>
      <c r="V102"/>
    </row>
    <row r="103" spans="19:22" ht="16.5">
      <c r="S103" s="170"/>
      <c r="T103" s="170"/>
      <c r="U103"/>
      <c r="V103"/>
    </row>
    <row r="104" spans="19:22" ht="16.5">
      <c r="S104" s="170"/>
      <c r="T104" s="170"/>
      <c r="U104"/>
      <c r="V104"/>
    </row>
    <row r="105" spans="19:22" ht="16.5">
      <c r="S105" s="170"/>
      <c r="T105" s="170"/>
      <c r="U105"/>
      <c r="V105"/>
    </row>
    <row r="106" spans="19:22" ht="16.5">
      <c r="S106" s="170"/>
      <c r="T106" s="170"/>
      <c r="U106"/>
      <c r="V106"/>
    </row>
    <row r="107" spans="19:22" ht="16.5">
      <c r="S107" s="170"/>
      <c r="T107" s="170"/>
      <c r="U107"/>
      <c r="V107"/>
    </row>
    <row r="108" spans="19:22" ht="16.5">
      <c r="S108" s="170"/>
      <c r="T108" s="170"/>
      <c r="U108"/>
      <c r="V108"/>
    </row>
    <row r="109" spans="19:22" ht="16.5">
      <c r="S109" s="170"/>
      <c r="T109" s="170"/>
      <c r="U109"/>
      <c r="V109"/>
    </row>
    <row r="110" spans="19:22" ht="16.5">
      <c r="S110" s="170"/>
      <c r="T110" s="170"/>
      <c r="U110"/>
      <c r="V110"/>
    </row>
    <row r="111" spans="19:22" ht="16.5">
      <c r="S111" s="170"/>
      <c r="T111" s="170"/>
      <c r="U111"/>
      <c r="V111"/>
    </row>
    <row r="112" spans="19:22" ht="16.5">
      <c r="S112" s="170"/>
      <c r="T112" s="170"/>
      <c r="U112"/>
      <c r="V112"/>
    </row>
    <row r="113" spans="19:22" ht="16.5">
      <c r="S113" s="170"/>
      <c r="T113" s="170"/>
      <c r="U113"/>
      <c r="V113"/>
    </row>
    <row r="114" spans="19:22" ht="16.5">
      <c r="S114" s="170"/>
      <c r="T114" s="170"/>
      <c r="U114"/>
      <c r="V114"/>
    </row>
    <row r="115" spans="19:22" ht="16.5">
      <c r="S115" s="170"/>
      <c r="T115" s="170"/>
      <c r="U115"/>
      <c r="V115"/>
    </row>
    <row r="116" spans="19:22" ht="16.5">
      <c r="S116" s="170"/>
      <c r="T116" s="170"/>
      <c r="U116"/>
      <c r="V116"/>
    </row>
    <row r="117" spans="19:22" ht="16.5">
      <c r="S117" s="170"/>
      <c r="T117" s="170"/>
      <c r="U117"/>
      <c r="V117"/>
    </row>
    <row r="118" spans="19:22" ht="16.5">
      <c r="S118" s="170"/>
      <c r="T118" s="170"/>
      <c r="U118"/>
      <c r="V118"/>
    </row>
    <row r="119" spans="19:22" ht="16.5">
      <c r="S119" s="170"/>
      <c r="T119" s="170"/>
      <c r="U119"/>
      <c r="V119"/>
    </row>
    <row r="120" spans="19:22" ht="16.5">
      <c r="S120" s="170"/>
      <c r="T120" s="170"/>
      <c r="U120"/>
      <c r="V120"/>
    </row>
    <row r="121" spans="19:22" ht="16.5">
      <c r="S121" s="170"/>
      <c r="T121" s="170"/>
      <c r="U121"/>
      <c r="V121"/>
    </row>
    <row r="122" spans="19:22" ht="16.5">
      <c r="S122" s="170"/>
      <c r="T122" s="170"/>
      <c r="U122"/>
      <c r="V122"/>
    </row>
    <row r="123" spans="19:22" ht="16.5">
      <c r="S123" s="170"/>
      <c r="T123" s="170"/>
      <c r="U123"/>
      <c r="V123"/>
    </row>
    <row r="124" spans="19:22" ht="16.5">
      <c r="S124" s="170"/>
      <c r="T124" s="170"/>
      <c r="U124"/>
      <c r="V124"/>
    </row>
    <row r="125" spans="19:22" ht="16.5">
      <c r="S125" s="170"/>
      <c r="T125" s="170"/>
      <c r="U125"/>
      <c r="V125"/>
    </row>
    <row r="126" spans="19:22" ht="16.5">
      <c r="S126" s="170"/>
      <c r="T126" s="170"/>
      <c r="U126"/>
      <c r="V126"/>
    </row>
    <row r="127" spans="19:22" ht="16.5">
      <c r="S127" s="170"/>
      <c r="T127" s="170"/>
      <c r="U127"/>
      <c r="V127"/>
    </row>
    <row r="128" spans="19:22" ht="16.5">
      <c r="S128" s="170"/>
      <c r="T128" s="170"/>
      <c r="U128"/>
      <c r="V128"/>
    </row>
    <row r="129" spans="19:22" ht="16.5">
      <c r="S129" s="170"/>
      <c r="T129" s="170"/>
      <c r="U129"/>
      <c r="V129"/>
    </row>
    <row r="130" spans="19:22" ht="16.5">
      <c r="S130" s="170"/>
      <c r="T130" s="170"/>
      <c r="U130"/>
      <c r="V130"/>
    </row>
    <row r="131" spans="19:22" ht="16.5">
      <c r="S131" s="170"/>
      <c r="T131" s="170"/>
      <c r="U131"/>
      <c r="V131"/>
    </row>
    <row r="132" spans="19:22" ht="16.5">
      <c r="S132" s="170"/>
      <c r="T132" s="170"/>
      <c r="U132"/>
      <c r="V132"/>
    </row>
    <row r="133" spans="19:22" ht="16.5">
      <c r="S133" s="170"/>
      <c r="T133" s="170"/>
      <c r="U133"/>
      <c r="V133"/>
    </row>
    <row r="134" spans="19:22" ht="16.5">
      <c r="S134" s="170"/>
      <c r="T134" s="170"/>
      <c r="U134"/>
      <c r="V134"/>
    </row>
    <row r="138" spans="19:22" ht="16.5">
      <c r="S138" s="170"/>
      <c r="T138" s="170"/>
      <c r="U138"/>
      <c r="V138"/>
    </row>
    <row r="139" spans="19:22" ht="16.5">
      <c r="S139" s="170"/>
      <c r="T139" s="170"/>
      <c r="U139"/>
      <c r="V139"/>
    </row>
    <row r="140" spans="19:22" ht="16.5">
      <c r="S140" s="170"/>
      <c r="T140" s="170"/>
      <c r="U140"/>
      <c r="V140"/>
    </row>
    <row r="141" spans="19:22" ht="16.5">
      <c r="S141" s="170"/>
      <c r="T141" s="170"/>
      <c r="U141"/>
      <c r="V141"/>
    </row>
    <row r="142" spans="19:22" ht="16.5">
      <c r="S142" s="170"/>
      <c r="T142" s="170"/>
      <c r="U142"/>
      <c r="V142"/>
    </row>
    <row r="143" spans="19:22" ht="16.5">
      <c r="S143" s="170"/>
      <c r="T143" s="170"/>
      <c r="U143"/>
      <c r="V143"/>
    </row>
    <row r="144" spans="19:22" ht="16.5">
      <c r="S144" s="170"/>
      <c r="T144" s="170"/>
      <c r="U144"/>
      <c r="V144"/>
    </row>
    <row r="145" spans="19:22" ht="16.5">
      <c r="S145" s="170"/>
      <c r="T145" s="170"/>
      <c r="U145"/>
      <c r="V145"/>
    </row>
    <row r="146" spans="19:22" ht="16.5">
      <c r="S146" s="170"/>
      <c r="T146" s="170"/>
      <c r="U146"/>
      <c r="V146"/>
    </row>
    <row r="147" spans="19:22" ht="16.5">
      <c r="S147" s="170"/>
      <c r="T147" s="170"/>
      <c r="U147"/>
      <c r="V147"/>
    </row>
    <row r="148" spans="19:22" ht="16.5">
      <c r="S148" s="170"/>
      <c r="T148" s="170"/>
      <c r="U148"/>
      <c r="V148"/>
    </row>
    <row r="149" spans="19:22" ht="16.5">
      <c r="S149" s="170"/>
      <c r="T149" s="170"/>
      <c r="U149"/>
      <c r="V149"/>
    </row>
    <row r="150" spans="19:22" ht="16.5">
      <c r="S150" s="170"/>
      <c r="T150" s="170"/>
      <c r="U150"/>
      <c r="V150"/>
    </row>
    <row r="151" spans="19:22" ht="16.5">
      <c r="S151" s="170"/>
      <c r="T151" s="170"/>
      <c r="U151"/>
      <c r="V151"/>
    </row>
    <row r="152" spans="19:22" ht="16.5">
      <c r="S152" s="170"/>
      <c r="T152" s="170"/>
      <c r="U152"/>
      <c r="V152"/>
    </row>
    <row r="153" spans="19:22">
      <c r="S153" s="170"/>
      <c r="T153" s="170"/>
      <c r="U153"/>
    </row>
  </sheetData>
  <mergeCells count="9">
    <mergeCell ref="B61:I61"/>
    <mergeCell ref="N60:N61"/>
    <mergeCell ref="N3:N19"/>
    <mergeCell ref="N20:N35"/>
    <mergeCell ref="N36:N40"/>
    <mergeCell ref="N41:N54"/>
    <mergeCell ref="N55:N59"/>
    <mergeCell ref="K61:L61"/>
    <mergeCell ref="B60:I60"/>
  </mergeCells>
  <phoneticPr fontId="1" type="noConversion"/>
  <conditionalFormatting sqref="H2">
    <cfRule type="cellIs" dxfId="0" priority="1" operator="equal">
      <formula>"유상"</formula>
    </cfRule>
  </conditionalFormatting>
  <dataValidations disablePrompts="1" count="2">
    <dataValidation type="list" allowBlank="1" showInputMessage="1" showErrorMessage="1" sqref="H2">
      <formula1>#REF!</formula1>
    </dataValidation>
    <dataValidation type="list" allowBlank="1" showInputMessage="1" showErrorMessage="1" sqref="H3:H59">
      <formula1>"유상, 자유수"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수강명단</vt:lpstr>
      <vt:lpstr>피아노</vt:lpstr>
      <vt:lpstr>컴퓨터</vt:lpstr>
      <vt:lpstr>원어민영어1</vt:lpstr>
      <vt:lpstr>원어민영어2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코디맘</dc:creator>
  <cp:lastModifiedBy>방과후학교</cp:lastModifiedBy>
  <cp:lastPrinted>2018-10-15T06:05:43Z</cp:lastPrinted>
  <dcterms:created xsi:type="dcterms:W3CDTF">2014-12-31T01:26:07Z</dcterms:created>
  <dcterms:modified xsi:type="dcterms:W3CDTF">2022-04-20T07:56:19Z</dcterms:modified>
</cp:coreProperties>
</file>