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45" windowWidth="18975" windowHeight="11955"/>
  </bookViews>
  <sheets>
    <sheet name="Φύλλο1" sheetId="1" r:id="rId1"/>
    <sheet name="Φύλλο2" sheetId="2" r:id="rId2"/>
    <sheet name="Φύλλο3" sheetId="3" r:id="rId3"/>
  </sheets>
  <calcPr calcId="125725"/>
</workbook>
</file>

<file path=xl/calcChain.xml><?xml version="1.0" encoding="utf-8"?>
<calcChain xmlns="http://schemas.openxmlformats.org/spreadsheetml/2006/main">
  <c r="Z5" i="1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4"/>
  <c r="X4"/>
  <c r="V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S40"/>
  <c r="Q38"/>
  <c r="Q39"/>
  <c r="U34"/>
  <c r="U35"/>
  <c r="Q37"/>
  <c r="Q36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D11"/>
  <c r="C11"/>
  <c r="Q40" l="1"/>
  <c r="Q41"/>
</calcChain>
</file>

<file path=xl/sharedStrings.xml><?xml version="1.0" encoding="utf-8"?>
<sst xmlns="http://schemas.openxmlformats.org/spreadsheetml/2006/main" count="33" uniqueCount="27">
  <si>
    <t>a</t>
  </si>
  <si>
    <t>b</t>
  </si>
  <si>
    <t>c</t>
  </si>
  <si>
    <t>Value</t>
  </si>
  <si>
    <t>First sample cycle</t>
  </si>
  <si>
    <t>Second sample cycle</t>
  </si>
  <si>
    <t>Third sample cycle</t>
  </si>
  <si>
    <t>Fourth sample cycle</t>
  </si>
  <si>
    <t>Error</t>
  </si>
  <si>
    <t>Sample cycle</t>
  </si>
  <si>
    <t>min</t>
  </si>
  <si>
    <t>max</t>
  </si>
  <si>
    <t>d</t>
  </si>
  <si>
    <t>mean</t>
  </si>
  <si>
    <t>dmin</t>
  </si>
  <si>
    <t>dmax</t>
  </si>
  <si>
    <t>a (mbar)</t>
  </si>
  <si>
    <t>b (mbar)</t>
  </si>
  <si>
    <t>Initial altitude (m)</t>
  </si>
  <si>
    <t>Initial pressure (mbar)</t>
  </si>
  <si>
    <t>Parameter a - Initial pressure (mbar)</t>
  </si>
  <si>
    <t>Flight time (min)</t>
  </si>
  <si>
    <t>c (dimension-less)</t>
  </si>
  <si>
    <t>b/a</t>
  </si>
  <si>
    <t>a-b</t>
  </si>
  <si>
    <t>initP/a</t>
  </si>
  <si>
    <t>1-b/a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</si>
</sst>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13" xfId="0" applyBorder="1"/>
    <xf numFmtId="0" fontId="0" fillId="0" borderId="13" xfId="0" applyBorder="1" applyAlignment="1">
      <alignment wrapText="1"/>
    </xf>
    <xf numFmtId="2" fontId="0" fillId="0" borderId="13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5" xfId="0" applyBorder="1"/>
    <xf numFmtId="0" fontId="0" fillId="0" borderId="15" xfId="0" applyBorder="1" applyAlignment="1">
      <alignment wrapText="1"/>
    </xf>
    <xf numFmtId="2" fontId="0" fillId="0" borderId="15" xfId="0" applyNumberFormat="1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17" xfId="0" applyBorder="1" applyAlignment="1">
      <alignment wrapText="1"/>
    </xf>
    <xf numFmtId="2" fontId="0" fillId="0" borderId="17" xfId="0" applyNumberFormat="1" applyBorder="1"/>
    <xf numFmtId="0" fontId="0" fillId="0" borderId="18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/>
            </a:pPr>
            <a:r>
              <a:rPr lang="en-US"/>
              <a:t>Regression fittings parameters</a:t>
            </a:r>
            <a:r>
              <a:rPr lang="en-US" baseline="0"/>
              <a:t> </a:t>
            </a:r>
            <a:endParaRPr lang="el-GR"/>
          </a:p>
        </c:rich>
      </c:tx>
    </c:title>
    <c:plotArea>
      <c:layout/>
      <c:scatterChart>
        <c:scatterStyle val="lineMarker"/>
        <c:ser>
          <c:idx val="0"/>
          <c:order val="0"/>
          <c:tx>
            <c:v>Parameter a</c:v>
          </c:tx>
          <c:spPr>
            <a:ln w="28575">
              <a:noFill/>
            </a:ln>
          </c:spPr>
          <c:marker>
            <c:symbol val="diamond"/>
            <c:size val="9"/>
          </c:marker>
          <c:yVal>
            <c:numRef>
              <c:f>(Φύλλο1!$C$5,Φύλλο1!$E$5,Φύλλο1!$G$5,Φύλλο1!$I$5)</c:f>
              <c:numCache>
                <c:formatCode>General</c:formatCode>
                <c:ptCount val="4"/>
                <c:pt idx="0">
                  <c:v>1413.3</c:v>
                </c:pt>
                <c:pt idx="1">
                  <c:v>763.6</c:v>
                </c:pt>
                <c:pt idx="2">
                  <c:v>372.8</c:v>
                </c:pt>
                <c:pt idx="3">
                  <c:v>63.8</c:v>
                </c:pt>
              </c:numCache>
            </c:numRef>
          </c:yVal>
        </c:ser>
        <c:ser>
          <c:idx val="1"/>
          <c:order val="1"/>
          <c:tx>
            <c:v>Parameter b</c:v>
          </c:tx>
          <c:spPr>
            <a:ln w="28575">
              <a:noFill/>
            </a:ln>
          </c:spPr>
          <c:marker>
            <c:symbol val="square"/>
            <c:size val="8"/>
          </c:marker>
          <c:yVal>
            <c:numRef>
              <c:f>(Φύλλο1!$C$6,Φύλλο1!$E$6,Φύλλο1!$G$6,Φύλλο1!$I$6)</c:f>
              <c:numCache>
                <c:formatCode>General</c:formatCode>
                <c:ptCount val="4"/>
                <c:pt idx="0">
                  <c:v>784.7</c:v>
                </c:pt>
                <c:pt idx="1">
                  <c:v>480</c:v>
                </c:pt>
                <c:pt idx="2">
                  <c:v>238.6</c:v>
                </c:pt>
                <c:pt idx="3">
                  <c:v>45.45</c:v>
                </c:pt>
              </c:numCache>
            </c:numRef>
          </c:yVal>
        </c:ser>
        <c:axId val="110487040"/>
        <c:axId val="110567424"/>
      </c:scatterChart>
      <c:valAx>
        <c:axId val="110487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</a:t>
                </a:r>
                <a:r>
                  <a:rPr lang="en-US" baseline="0"/>
                  <a:t> cycle number</a:t>
                </a:r>
                <a:endParaRPr lang="el-GR"/>
              </a:p>
            </c:rich>
          </c:tx>
        </c:title>
        <c:majorTickMark val="none"/>
        <c:tickLblPos val="nextTo"/>
        <c:crossAx val="110567424"/>
        <c:crosses val="autoZero"/>
        <c:crossBetween val="midCat"/>
        <c:majorUnit val="1"/>
      </c:valAx>
      <c:valAx>
        <c:axId val="1105674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[mbar]</a:t>
                </a:r>
                <a:endParaRPr lang="el-GR"/>
              </a:p>
            </c:rich>
          </c:tx>
        </c:title>
        <c:numFmt formatCode="General" sourceLinked="1"/>
        <c:majorTickMark val="none"/>
        <c:tickLblPos val="nextTo"/>
        <c:crossAx val="1104870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16</xdr:row>
      <xdr:rowOff>114300</xdr:rowOff>
    </xdr:from>
    <xdr:to>
      <xdr:col>11</xdr:col>
      <xdr:colOff>295275</xdr:colOff>
      <xdr:row>38</xdr:row>
      <xdr:rowOff>28575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Z41"/>
  <sheetViews>
    <sheetView tabSelected="1" topLeftCell="N1" zoomScaleNormal="100" workbookViewId="0">
      <selection activeCell="R15" sqref="R15"/>
    </sheetView>
  </sheetViews>
  <sheetFormatPr defaultRowHeight="15"/>
  <cols>
    <col min="5" max="6" width="9.28515625" customWidth="1"/>
    <col min="14" max="14" width="12.42578125" bestFit="1" customWidth="1"/>
    <col min="17" max="17" width="13.28515625" style="12" customWidth="1"/>
    <col min="18" max="18" width="10.7109375" bestFit="1" customWidth="1"/>
    <col min="19" max="19" width="12.7109375" customWidth="1"/>
    <col min="20" max="20" width="15" customWidth="1"/>
    <col min="21" max="21" width="19.28515625" customWidth="1"/>
  </cols>
  <sheetData>
    <row r="1" spans="2:26" ht="15.75" thickBot="1"/>
    <row r="2" spans="2:26" ht="15.75" thickBot="1">
      <c r="N2" s="37" t="s">
        <v>9</v>
      </c>
      <c r="O2" s="39" t="s">
        <v>16</v>
      </c>
      <c r="P2" s="39" t="s">
        <v>17</v>
      </c>
      <c r="Q2" s="33" t="s">
        <v>22</v>
      </c>
      <c r="R2" s="33" t="s">
        <v>21</v>
      </c>
      <c r="S2" s="33" t="s">
        <v>18</v>
      </c>
      <c r="T2" s="33" t="s">
        <v>19</v>
      </c>
      <c r="U2" s="35" t="s">
        <v>20</v>
      </c>
    </row>
    <row r="3" spans="2:26" ht="15.75" thickBot="1">
      <c r="B3" s="31"/>
      <c r="C3" s="28" t="s">
        <v>4</v>
      </c>
      <c r="D3" s="29"/>
      <c r="E3" s="28" t="s">
        <v>5</v>
      </c>
      <c r="F3" s="29"/>
      <c r="G3" s="28" t="s">
        <v>6</v>
      </c>
      <c r="H3" s="29"/>
      <c r="I3" s="30" t="s">
        <v>7</v>
      </c>
      <c r="J3" s="29"/>
      <c r="N3" s="38"/>
      <c r="O3" s="40"/>
      <c r="P3" s="40"/>
      <c r="Q3" s="34"/>
      <c r="R3" s="34"/>
      <c r="S3" s="34"/>
      <c r="T3" s="34"/>
      <c r="U3" s="36"/>
      <c r="V3" t="s">
        <v>23</v>
      </c>
      <c r="X3" t="s">
        <v>24</v>
      </c>
      <c r="Y3" t="s">
        <v>25</v>
      </c>
      <c r="Z3" t="s">
        <v>26</v>
      </c>
    </row>
    <row r="4" spans="2:26">
      <c r="B4" s="32"/>
      <c r="C4" s="9" t="s">
        <v>3</v>
      </c>
      <c r="D4" s="10" t="s">
        <v>8</v>
      </c>
      <c r="E4" s="9" t="s">
        <v>3</v>
      </c>
      <c r="F4" s="10" t="s">
        <v>8</v>
      </c>
      <c r="G4" s="9" t="s">
        <v>3</v>
      </c>
      <c r="H4" s="10" t="s">
        <v>8</v>
      </c>
      <c r="I4" s="11" t="s">
        <v>3</v>
      </c>
      <c r="J4" s="10" t="s">
        <v>8</v>
      </c>
      <c r="N4" s="23">
        <v>1</v>
      </c>
      <c r="O4" s="24">
        <v>1751.82</v>
      </c>
      <c r="P4" s="24">
        <v>943.04</v>
      </c>
      <c r="Q4" s="25">
        <v>0.94369999999999998</v>
      </c>
      <c r="R4" s="26">
        <v>21.083983333333332</v>
      </c>
      <c r="S4" s="24">
        <v>5386</v>
      </c>
      <c r="T4" s="24">
        <v>464.9</v>
      </c>
      <c r="U4" s="27">
        <f t="shared" ref="U4:U35" si="0">O4-T4</f>
        <v>1286.92</v>
      </c>
      <c r="V4">
        <f>P4/O4</f>
        <v>0.5383201470470711</v>
      </c>
      <c r="W4">
        <v>0.5383201470470711</v>
      </c>
      <c r="X4">
        <f>O4*(1-W4)</f>
        <v>808.77999999999986</v>
      </c>
      <c r="Y4">
        <f>T4/O4</f>
        <v>0.26538114646481942</v>
      </c>
      <c r="Z4">
        <f>1-V4</f>
        <v>0.4616798529529289</v>
      </c>
    </row>
    <row r="5" spans="2:26">
      <c r="B5" s="7" t="s">
        <v>0</v>
      </c>
      <c r="C5" s="2">
        <v>1413.3</v>
      </c>
      <c r="D5" s="1">
        <v>24.8</v>
      </c>
      <c r="E5" s="2">
        <v>763.6</v>
      </c>
      <c r="F5" s="1">
        <v>1.1000000000000001</v>
      </c>
      <c r="G5" s="2">
        <v>372.8</v>
      </c>
      <c r="H5" s="1">
        <v>1.17</v>
      </c>
      <c r="I5" s="5">
        <v>63.8</v>
      </c>
      <c r="J5" s="1">
        <v>0.43</v>
      </c>
      <c r="N5" s="16">
        <v>2</v>
      </c>
      <c r="O5" s="13">
        <v>1690.67</v>
      </c>
      <c r="P5" s="13">
        <v>910.02</v>
      </c>
      <c r="Q5" s="14">
        <v>0.94399999999999995</v>
      </c>
      <c r="R5" s="15">
        <v>22.604150000000001</v>
      </c>
      <c r="S5" s="13">
        <v>5818</v>
      </c>
      <c r="T5" s="13">
        <v>436.1</v>
      </c>
      <c r="U5" s="17">
        <f t="shared" si="0"/>
        <v>1254.5700000000002</v>
      </c>
      <c r="V5">
        <f t="shared" ref="V5:V35" si="1">P5/O5</f>
        <v>0.53825997977133322</v>
      </c>
      <c r="W5">
        <v>0.53825997977133322</v>
      </c>
      <c r="X5">
        <f t="shared" ref="X5:X35" si="2">O5*(1-W5)</f>
        <v>780.65000000000009</v>
      </c>
      <c r="Y5">
        <f t="shared" ref="Y5:Y35" si="3">T5/O5</f>
        <v>0.25794507502942621</v>
      </c>
      <c r="Z5">
        <f t="shared" ref="Z5:Z35" si="4">1-V5</f>
        <v>0.46174002022866678</v>
      </c>
    </row>
    <row r="6" spans="2:26">
      <c r="B6" s="7" t="s">
        <v>1</v>
      </c>
      <c r="C6" s="2">
        <v>784.7</v>
      </c>
      <c r="D6" s="1">
        <v>22.4</v>
      </c>
      <c r="E6" s="2">
        <v>480</v>
      </c>
      <c r="F6" s="1">
        <v>2.2000000000000002</v>
      </c>
      <c r="G6" s="2">
        <v>238.6</v>
      </c>
      <c r="H6" s="1">
        <v>2.1</v>
      </c>
      <c r="I6" s="5">
        <v>45.45</v>
      </c>
      <c r="J6" s="1">
        <v>0.41</v>
      </c>
      <c r="N6" s="16">
        <v>3</v>
      </c>
      <c r="O6" s="13">
        <v>1593.19</v>
      </c>
      <c r="P6" s="13">
        <v>890.65</v>
      </c>
      <c r="Q6" s="14">
        <v>0.94159999999999999</v>
      </c>
      <c r="R6" s="15">
        <v>24.12725</v>
      </c>
      <c r="S6" s="13">
        <v>6257</v>
      </c>
      <c r="T6" s="13">
        <v>411.3</v>
      </c>
      <c r="U6" s="17">
        <f t="shared" si="0"/>
        <v>1181.8900000000001</v>
      </c>
      <c r="V6">
        <f t="shared" si="1"/>
        <v>0.5590356454660147</v>
      </c>
      <c r="W6">
        <v>0.5590356454660147</v>
      </c>
      <c r="X6">
        <f t="shared" si="2"/>
        <v>702.54000000000008</v>
      </c>
      <c r="Y6">
        <f t="shared" si="3"/>
        <v>0.25816129902899215</v>
      </c>
      <c r="Z6">
        <f t="shared" si="4"/>
        <v>0.4409643545339853</v>
      </c>
    </row>
    <row r="7" spans="2:26" ht="15.75" thickBot="1">
      <c r="B7" s="8" t="s">
        <v>2</v>
      </c>
      <c r="C7" s="3">
        <v>0.94789999999999996</v>
      </c>
      <c r="D7" s="4">
        <v>2.8E-3</v>
      </c>
      <c r="E7" s="3">
        <v>0.95689999999999997</v>
      </c>
      <c r="F7" s="4">
        <v>5.0000000000000001E-4</v>
      </c>
      <c r="G7" s="3">
        <v>0.95209999999999995</v>
      </c>
      <c r="H7" s="4">
        <v>1E-3</v>
      </c>
      <c r="I7" s="6">
        <v>0.95579999999999998</v>
      </c>
      <c r="J7" s="4">
        <v>1.1999999999999999E-3</v>
      </c>
      <c r="N7" s="16">
        <v>4</v>
      </c>
      <c r="O7" s="13">
        <v>1526.54</v>
      </c>
      <c r="P7" s="13">
        <v>856.78</v>
      </c>
      <c r="Q7" s="14">
        <v>0.94259999999999999</v>
      </c>
      <c r="R7" s="15">
        <v>25.696783333333332</v>
      </c>
      <c r="S7" s="13">
        <v>6698</v>
      </c>
      <c r="T7" s="13">
        <v>389.2</v>
      </c>
      <c r="U7" s="17">
        <f t="shared" si="0"/>
        <v>1137.3399999999999</v>
      </c>
      <c r="V7">
        <f t="shared" si="1"/>
        <v>0.56125617409304707</v>
      </c>
      <c r="W7">
        <v>0.56125617409304707</v>
      </c>
      <c r="X7">
        <f t="shared" si="2"/>
        <v>669.75999999999988</v>
      </c>
      <c r="Y7">
        <f t="shared" si="3"/>
        <v>0.25495565134225112</v>
      </c>
      <c r="Z7">
        <f t="shared" si="4"/>
        <v>0.43874382590695293</v>
      </c>
    </row>
    <row r="8" spans="2:26">
      <c r="N8" s="16">
        <v>5</v>
      </c>
      <c r="O8" s="13">
        <v>1464.97</v>
      </c>
      <c r="P8" s="13">
        <v>807.53</v>
      </c>
      <c r="Q8" s="14">
        <v>0.94450000000000001</v>
      </c>
      <c r="R8" s="15">
        <v>27.339733333333335</v>
      </c>
      <c r="S8" s="13">
        <v>7128</v>
      </c>
      <c r="T8" s="13">
        <v>366.1</v>
      </c>
      <c r="U8" s="17">
        <f t="shared" si="0"/>
        <v>1098.8699999999999</v>
      </c>
      <c r="V8">
        <f t="shared" si="1"/>
        <v>0.55122630497552849</v>
      </c>
      <c r="W8">
        <v>0.55122630497552849</v>
      </c>
      <c r="X8">
        <f t="shared" si="2"/>
        <v>657.44</v>
      </c>
      <c r="Y8">
        <f t="shared" si="3"/>
        <v>0.2499027283835164</v>
      </c>
      <c r="Z8">
        <f t="shared" si="4"/>
        <v>0.44877369502447151</v>
      </c>
    </row>
    <row r="9" spans="2:26">
      <c r="N9" s="16">
        <v>6</v>
      </c>
      <c r="O9" s="13">
        <v>1399.08</v>
      </c>
      <c r="P9" s="13">
        <v>777.34</v>
      </c>
      <c r="Q9" s="14">
        <v>0.94579999999999997</v>
      </c>
      <c r="R9" s="15">
        <v>29.025216666666665</v>
      </c>
      <c r="S9" s="13">
        <v>7542</v>
      </c>
      <c r="T9" s="13">
        <v>341.2</v>
      </c>
      <c r="U9" s="17">
        <f t="shared" si="0"/>
        <v>1057.8799999999999</v>
      </c>
      <c r="V9">
        <f t="shared" si="1"/>
        <v>0.55560797095234016</v>
      </c>
      <c r="W9">
        <v>0.55560797095234016</v>
      </c>
      <c r="X9">
        <f t="shared" si="2"/>
        <v>621.7399999999999</v>
      </c>
      <c r="Y9">
        <f t="shared" si="3"/>
        <v>0.2438745461303142</v>
      </c>
      <c r="Z9">
        <f t="shared" si="4"/>
        <v>0.44439202904765984</v>
      </c>
    </row>
    <row r="10" spans="2:26">
      <c r="N10" s="16">
        <v>7</v>
      </c>
      <c r="O10" s="13">
        <v>1351.82</v>
      </c>
      <c r="P10" s="13">
        <v>762.14</v>
      </c>
      <c r="Q10" s="14">
        <v>0.95030000000000003</v>
      </c>
      <c r="R10" s="15">
        <v>30.795750000000002</v>
      </c>
      <c r="S10" s="13">
        <v>7995</v>
      </c>
      <c r="T10" s="13">
        <v>315.5</v>
      </c>
      <c r="U10" s="17">
        <f t="shared" si="0"/>
        <v>1036.32</v>
      </c>
      <c r="V10">
        <f t="shared" si="1"/>
        <v>0.56378807829444755</v>
      </c>
      <c r="W10">
        <v>0.56378807829444755</v>
      </c>
      <c r="X10">
        <f t="shared" si="2"/>
        <v>589.67999999999984</v>
      </c>
      <c r="Y10">
        <f t="shared" si="3"/>
        <v>0.23338906067375836</v>
      </c>
      <c r="Z10">
        <f t="shared" si="4"/>
        <v>0.43621192170555245</v>
      </c>
    </row>
    <row r="11" spans="2:26">
      <c r="C11">
        <f>(C7+E7+G7+I7)/4</f>
        <v>0.95317499999999988</v>
      </c>
      <c r="D11">
        <f>1/4*SQRT(D7^2+F7^2+H7^2+J7^2)</f>
        <v>8.1124903697939752E-4</v>
      </c>
      <c r="N11" s="16">
        <v>8</v>
      </c>
      <c r="O11" s="13">
        <v>1315.76</v>
      </c>
      <c r="P11" s="13">
        <v>753.69</v>
      </c>
      <c r="Q11" s="14">
        <v>0.95630000000000004</v>
      </c>
      <c r="R11" s="15">
        <v>32.668016666666666</v>
      </c>
      <c r="S11" s="13">
        <v>8531</v>
      </c>
      <c r="T11" s="13">
        <v>287.8</v>
      </c>
      <c r="U11" s="17">
        <f t="shared" si="0"/>
        <v>1027.96</v>
      </c>
      <c r="V11">
        <f t="shared" si="1"/>
        <v>0.57281723110597682</v>
      </c>
      <c r="W11">
        <v>0.57281723110597682</v>
      </c>
      <c r="X11">
        <f t="shared" si="2"/>
        <v>562.06999999999994</v>
      </c>
      <c r="Y11">
        <f t="shared" si="3"/>
        <v>0.21873289961695144</v>
      </c>
      <c r="Z11">
        <f t="shared" si="4"/>
        <v>0.42718276889402318</v>
      </c>
    </row>
    <row r="12" spans="2:26">
      <c r="N12" s="16">
        <v>9</v>
      </c>
      <c r="O12" s="13">
        <v>1265.31</v>
      </c>
      <c r="P12" s="13">
        <v>768.72</v>
      </c>
      <c r="Q12" s="14">
        <v>0.96020000000000005</v>
      </c>
      <c r="R12" s="15">
        <v>34.689700000000002</v>
      </c>
      <c r="S12" s="13">
        <v>9149</v>
      </c>
      <c r="T12" s="13">
        <v>260.10000000000002</v>
      </c>
      <c r="U12" s="17">
        <f t="shared" si="0"/>
        <v>1005.2099999999999</v>
      </c>
      <c r="V12">
        <f t="shared" si="1"/>
        <v>0.6075349123930105</v>
      </c>
      <c r="W12">
        <v>0.6075349123930105</v>
      </c>
      <c r="X12">
        <f t="shared" si="2"/>
        <v>496.58999999999986</v>
      </c>
      <c r="Y12">
        <f t="shared" si="3"/>
        <v>0.20556227327690449</v>
      </c>
      <c r="Z12">
        <f t="shared" si="4"/>
        <v>0.3924650876069895</v>
      </c>
    </row>
    <row r="13" spans="2:26">
      <c r="N13" s="16">
        <v>10</v>
      </c>
      <c r="O13" s="13">
        <v>1183.74</v>
      </c>
      <c r="P13" s="13">
        <v>728.74</v>
      </c>
      <c r="Q13" s="14">
        <v>0.96040000000000003</v>
      </c>
      <c r="R13" s="15">
        <v>36.993516666666665</v>
      </c>
      <c r="S13" s="13">
        <v>9846</v>
      </c>
      <c r="T13" s="13">
        <v>235.3</v>
      </c>
      <c r="U13" s="17">
        <f t="shared" si="0"/>
        <v>948.44</v>
      </c>
      <c r="V13">
        <f t="shared" si="1"/>
        <v>0.61562505279875646</v>
      </c>
      <c r="W13">
        <v>0.61562505279875646</v>
      </c>
      <c r="X13">
        <f t="shared" si="2"/>
        <v>455.00000000000006</v>
      </c>
      <c r="Y13">
        <f t="shared" si="3"/>
        <v>0.19877675840978595</v>
      </c>
      <c r="Z13">
        <f t="shared" si="4"/>
        <v>0.38437494720124354</v>
      </c>
    </row>
    <row r="14" spans="2:26">
      <c r="N14" s="16">
        <v>11</v>
      </c>
      <c r="O14" s="13">
        <v>1016.2</v>
      </c>
      <c r="P14" s="13">
        <v>632.07000000000005</v>
      </c>
      <c r="Q14" s="14">
        <v>0.96</v>
      </c>
      <c r="R14" s="15">
        <v>40.945083333333336</v>
      </c>
      <c r="S14" s="13">
        <v>10979</v>
      </c>
      <c r="T14" s="13">
        <v>192.3</v>
      </c>
      <c r="U14" s="17">
        <f t="shared" si="0"/>
        <v>823.90000000000009</v>
      </c>
      <c r="V14">
        <f t="shared" si="1"/>
        <v>0.62199370202715998</v>
      </c>
      <c r="W14">
        <v>0.62199370202715998</v>
      </c>
      <c r="X14">
        <f t="shared" si="2"/>
        <v>384.13000000000005</v>
      </c>
      <c r="Y14">
        <f t="shared" si="3"/>
        <v>0.18923440267663846</v>
      </c>
      <c r="Z14">
        <f t="shared" si="4"/>
        <v>0.37800629797284002</v>
      </c>
    </row>
    <row r="15" spans="2:26">
      <c r="N15" s="16">
        <v>12</v>
      </c>
      <c r="O15" s="13">
        <v>879.69</v>
      </c>
      <c r="P15" s="13">
        <v>531.30999999999995</v>
      </c>
      <c r="Q15" s="14">
        <v>0.95840000000000003</v>
      </c>
      <c r="R15" s="15">
        <v>44.215350000000001</v>
      </c>
      <c r="S15" s="13">
        <v>11915</v>
      </c>
      <c r="T15" s="13">
        <v>163.9</v>
      </c>
      <c r="U15" s="17">
        <f t="shared" si="0"/>
        <v>715.79000000000008</v>
      </c>
      <c r="V15">
        <f t="shared" si="1"/>
        <v>0.60397412724937183</v>
      </c>
      <c r="W15">
        <v>0.60397412724937183</v>
      </c>
      <c r="X15">
        <f t="shared" si="2"/>
        <v>348.38000000000011</v>
      </c>
      <c r="Y15">
        <f t="shared" si="3"/>
        <v>0.18631563391649331</v>
      </c>
      <c r="Z15">
        <f t="shared" si="4"/>
        <v>0.39602587275062817</v>
      </c>
    </row>
    <row r="16" spans="2:26">
      <c r="N16" s="16">
        <v>13</v>
      </c>
      <c r="O16" s="13">
        <v>763.3</v>
      </c>
      <c r="P16" s="13">
        <v>481.85</v>
      </c>
      <c r="Q16" s="14">
        <v>0.95669999999999999</v>
      </c>
      <c r="R16" s="15">
        <v>47.423766666666666</v>
      </c>
      <c r="S16" s="13">
        <v>12768</v>
      </c>
      <c r="T16" s="13">
        <v>145.80000000000001</v>
      </c>
      <c r="U16" s="17">
        <f t="shared" si="0"/>
        <v>617.5</v>
      </c>
      <c r="V16">
        <f t="shared" si="1"/>
        <v>0.63127210795231237</v>
      </c>
      <c r="W16">
        <v>0.63127210795231237</v>
      </c>
      <c r="X16">
        <f t="shared" si="2"/>
        <v>281.44999999999993</v>
      </c>
      <c r="Y16">
        <f t="shared" si="3"/>
        <v>0.19101270797851438</v>
      </c>
      <c r="Z16">
        <f t="shared" si="4"/>
        <v>0.36872789204768763</v>
      </c>
    </row>
    <row r="17" spans="14:26">
      <c r="N17" s="16">
        <v>14</v>
      </c>
      <c r="O17" s="13">
        <v>663.5</v>
      </c>
      <c r="P17" s="13">
        <v>414.35</v>
      </c>
      <c r="Q17" s="14">
        <v>0.95669999999999999</v>
      </c>
      <c r="R17" s="15">
        <v>50.55095</v>
      </c>
      <c r="S17" s="13">
        <v>13530</v>
      </c>
      <c r="T17" s="13">
        <v>125.3</v>
      </c>
      <c r="U17" s="17">
        <f t="shared" si="0"/>
        <v>538.20000000000005</v>
      </c>
      <c r="V17">
        <f t="shared" si="1"/>
        <v>0.62449133383571975</v>
      </c>
      <c r="W17">
        <v>0.62449133383571975</v>
      </c>
      <c r="X17">
        <f t="shared" si="2"/>
        <v>249.14999999999995</v>
      </c>
      <c r="Y17">
        <f t="shared" si="3"/>
        <v>0.18884702336096457</v>
      </c>
      <c r="Z17">
        <f t="shared" si="4"/>
        <v>0.37550866616428025</v>
      </c>
    </row>
    <row r="18" spans="14:26">
      <c r="N18" s="16">
        <v>15</v>
      </c>
      <c r="O18" s="13">
        <v>588.04</v>
      </c>
      <c r="P18" s="13">
        <v>361.68</v>
      </c>
      <c r="Q18" s="14">
        <v>0.95550000000000002</v>
      </c>
      <c r="R18" s="15">
        <v>53.430283333333335</v>
      </c>
      <c r="S18" s="13">
        <v>14227</v>
      </c>
      <c r="T18" s="13">
        <v>108</v>
      </c>
      <c r="U18" s="17">
        <f t="shared" si="0"/>
        <v>480.03999999999996</v>
      </c>
      <c r="V18">
        <f t="shared" si="1"/>
        <v>0.61506019998639549</v>
      </c>
      <c r="W18">
        <v>0.61506019998639549</v>
      </c>
      <c r="X18">
        <f t="shared" si="2"/>
        <v>226.35999999999999</v>
      </c>
      <c r="Y18">
        <f t="shared" si="3"/>
        <v>0.18366097544384738</v>
      </c>
      <c r="Z18">
        <f t="shared" si="4"/>
        <v>0.38493980001360451</v>
      </c>
    </row>
    <row r="19" spans="14:26">
      <c r="N19" s="16">
        <v>16</v>
      </c>
      <c r="O19" s="13">
        <v>536.29</v>
      </c>
      <c r="P19" s="13">
        <v>338.14</v>
      </c>
      <c r="Q19" s="14">
        <v>0.95830000000000004</v>
      </c>
      <c r="R19" s="15">
        <v>56.178383333333336</v>
      </c>
      <c r="S19" s="13">
        <v>14990</v>
      </c>
      <c r="T19" s="13">
        <v>93.7</v>
      </c>
      <c r="U19" s="17">
        <f t="shared" si="0"/>
        <v>442.59</v>
      </c>
      <c r="V19">
        <f t="shared" si="1"/>
        <v>0.63051707098771193</v>
      </c>
      <c r="W19">
        <v>0.63051707098771193</v>
      </c>
      <c r="X19">
        <f t="shared" si="2"/>
        <v>198.14999999999995</v>
      </c>
      <c r="Y19">
        <f t="shared" si="3"/>
        <v>0.17471890208655766</v>
      </c>
      <c r="Z19">
        <f t="shared" si="4"/>
        <v>0.36948292901228807</v>
      </c>
    </row>
    <row r="20" spans="14:26">
      <c r="N20" s="16">
        <v>17</v>
      </c>
      <c r="O20" s="13">
        <v>473.29</v>
      </c>
      <c r="P20" s="13">
        <v>311.45</v>
      </c>
      <c r="Q20" s="14">
        <v>0.95340000000000003</v>
      </c>
      <c r="R20" s="15">
        <v>58.684733333333334</v>
      </c>
      <c r="S20" s="13">
        <v>15671</v>
      </c>
      <c r="T20" s="13">
        <v>81.900000000000006</v>
      </c>
      <c r="U20" s="17">
        <f t="shared" si="0"/>
        <v>391.39</v>
      </c>
      <c r="V20">
        <f t="shared" si="1"/>
        <v>0.6580532020537091</v>
      </c>
      <c r="W20">
        <v>0.6580532020537091</v>
      </c>
      <c r="X20">
        <f t="shared" si="2"/>
        <v>161.84000000000003</v>
      </c>
      <c r="Y20">
        <f t="shared" si="3"/>
        <v>0.17304401107143613</v>
      </c>
      <c r="Z20">
        <f t="shared" si="4"/>
        <v>0.3419467979462909</v>
      </c>
    </row>
    <row r="21" spans="14:26">
      <c r="N21" s="16">
        <v>18</v>
      </c>
      <c r="O21" s="13">
        <v>421.97</v>
      </c>
      <c r="P21" s="13">
        <v>270.05</v>
      </c>
      <c r="Q21" s="14">
        <v>0.95289999999999997</v>
      </c>
      <c r="R21" s="15">
        <v>61.616616666666665</v>
      </c>
      <c r="S21" s="13">
        <v>16493</v>
      </c>
      <c r="T21" s="13">
        <v>69.8</v>
      </c>
      <c r="U21" s="17">
        <f t="shared" si="0"/>
        <v>352.17</v>
      </c>
      <c r="V21">
        <f t="shared" si="1"/>
        <v>0.63997440576344289</v>
      </c>
      <c r="W21">
        <v>0.63997440576344289</v>
      </c>
      <c r="X21">
        <f t="shared" si="2"/>
        <v>151.92000000000002</v>
      </c>
      <c r="Y21">
        <f t="shared" si="3"/>
        <v>0.16541460293385785</v>
      </c>
      <c r="Z21">
        <f t="shared" si="4"/>
        <v>0.36002559423655711</v>
      </c>
    </row>
    <row r="22" spans="14:26">
      <c r="N22" s="16">
        <v>19</v>
      </c>
      <c r="O22" s="13">
        <v>372.53</v>
      </c>
      <c r="P22" s="13">
        <v>239.69</v>
      </c>
      <c r="Q22" s="14">
        <v>0.95169999999999999</v>
      </c>
      <c r="R22" s="15">
        <v>64.370900000000006</v>
      </c>
      <c r="S22" s="13">
        <v>17256</v>
      </c>
      <c r="T22" s="13">
        <v>59.7</v>
      </c>
      <c r="U22" s="17">
        <f t="shared" si="0"/>
        <v>312.83</v>
      </c>
      <c r="V22">
        <f t="shared" si="1"/>
        <v>0.64341126889109601</v>
      </c>
      <c r="W22">
        <v>0.64341126889109601</v>
      </c>
      <c r="X22">
        <f t="shared" si="2"/>
        <v>132.84</v>
      </c>
      <c r="Y22">
        <f t="shared" si="3"/>
        <v>0.16025554988859961</v>
      </c>
      <c r="Z22">
        <f t="shared" si="4"/>
        <v>0.35658873110890399</v>
      </c>
    </row>
    <row r="23" spans="14:26">
      <c r="N23" s="16">
        <v>20</v>
      </c>
      <c r="O23" s="13">
        <v>338.59</v>
      </c>
      <c r="P23" s="13">
        <v>221.46</v>
      </c>
      <c r="Q23" s="14">
        <v>0.95620000000000005</v>
      </c>
      <c r="R23" s="15">
        <v>67.188450000000003</v>
      </c>
      <c r="S23" s="13">
        <v>18097</v>
      </c>
      <c r="T23" s="13">
        <v>48.9</v>
      </c>
      <c r="U23" s="17">
        <f t="shared" si="0"/>
        <v>289.69</v>
      </c>
      <c r="V23">
        <f t="shared" si="1"/>
        <v>0.65406538881833498</v>
      </c>
      <c r="W23">
        <v>0.65406538881833498</v>
      </c>
      <c r="X23">
        <f t="shared" si="2"/>
        <v>117.12999999999995</v>
      </c>
      <c r="Y23">
        <f t="shared" si="3"/>
        <v>0.14442245783986532</v>
      </c>
      <c r="Z23">
        <f t="shared" si="4"/>
        <v>0.34593461118166502</v>
      </c>
    </row>
    <row r="24" spans="14:26">
      <c r="N24" s="16">
        <v>21</v>
      </c>
      <c r="O24" s="13">
        <v>297.88</v>
      </c>
      <c r="P24" s="13">
        <v>199.13</v>
      </c>
      <c r="Q24" s="14">
        <v>0.95330000000000004</v>
      </c>
      <c r="R24" s="15">
        <v>69.550399999999996</v>
      </c>
      <c r="S24" s="13">
        <v>18744</v>
      </c>
      <c r="T24" s="13">
        <v>43.7</v>
      </c>
      <c r="U24" s="17">
        <f t="shared" si="0"/>
        <v>254.18</v>
      </c>
      <c r="V24">
        <f t="shared" si="1"/>
        <v>0.66849066738283869</v>
      </c>
      <c r="W24">
        <v>0.66849066738283869</v>
      </c>
      <c r="X24">
        <f t="shared" si="2"/>
        <v>98.750000000000014</v>
      </c>
      <c r="Y24">
        <f t="shared" si="3"/>
        <v>0.14670337048475898</v>
      </c>
      <c r="Z24">
        <f t="shared" si="4"/>
        <v>0.33150933261716131</v>
      </c>
    </row>
    <row r="25" spans="14:26">
      <c r="N25" s="16">
        <v>22</v>
      </c>
      <c r="O25" s="13">
        <v>268.05</v>
      </c>
      <c r="P25" s="13">
        <v>178.5</v>
      </c>
      <c r="Q25" s="14">
        <v>0.9546</v>
      </c>
      <c r="R25" s="15">
        <v>72.057116666666673</v>
      </c>
      <c r="S25" s="13">
        <v>19447</v>
      </c>
      <c r="T25" s="13">
        <v>36.6</v>
      </c>
      <c r="U25" s="17">
        <f t="shared" si="0"/>
        <v>231.45000000000002</v>
      </c>
      <c r="V25">
        <f t="shared" si="1"/>
        <v>0.66592053721320643</v>
      </c>
      <c r="W25">
        <v>0.66592053721320643</v>
      </c>
      <c r="X25">
        <f t="shared" si="2"/>
        <v>89.550000000000026</v>
      </c>
      <c r="Y25">
        <f t="shared" si="3"/>
        <v>0.13654168998321209</v>
      </c>
      <c r="Z25">
        <f t="shared" si="4"/>
        <v>0.33407946278679357</v>
      </c>
    </row>
    <row r="26" spans="14:26">
      <c r="N26" s="16">
        <v>23</v>
      </c>
      <c r="O26" s="13">
        <v>229.11</v>
      </c>
      <c r="P26" s="13">
        <v>154.25</v>
      </c>
      <c r="Q26" s="14">
        <v>0.94699999999999995</v>
      </c>
      <c r="R26" s="15">
        <v>74.376883333333339</v>
      </c>
      <c r="S26" s="13">
        <v>20130</v>
      </c>
      <c r="T26" s="13">
        <v>31.4</v>
      </c>
      <c r="U26" s="17">
        <f t="shared" si="0"/>
        <v>197.71</v>
      </c>
      <c r="V26">
        <f t="shared" si="1"/>
        <v>0.67325738728121853</v>
      </c>
      <c r="W26">
        <v>0.67325738728121853</v>
      </c>
      <c r="X26">
        <f t="shared" si="2"/>
        <v>74.860000000000028</v>
      </c>
      <c r="Y26">
        <f t="shared" si="3"/>
        <v>0.13705207105757058</v>
      </c>
      <c r="Z26">
        <f t="shared" si="4"/>
        <v>0.32674261271878147</v>
      </c>
    </row>
    <row r="27" spans="14:26">
      <c r="N27" s="16">
        <v>24</v>
      </c>
      <c r="O27" s="13">
        <v>201.74</v>
      </c>
      <c r="P27" s="13">
        <v>137.22999999999999</v>
      </c>
      <c r="Q27" s="14">
        <v>0.95020000000000004</v>
      </c>
      <c r="R27" s="15">
        <v>77.477649999999997</v>
      </c>
      <c r="S27" s="13">
        <v>21097</v>
      </c>
      <c r="T27" s="13">
        <v>24.3</v>
      </c>
      <c r="U27" s="17">
        <f t="shared" si="0"/>
        <v>177.44</v>
      </c>
      <c r="V27">
        <f t="shared" si="1"/>
        <v>0.68023198175869926</v>
      </c>
      <c r="W27">
        <v>0.68023198175869926</v>
      </c>
      <c r="X27">
        <f t="shared" si="2"/>
        <v>64.510000000000019</v>
      </c>
      <c r="Y27">
        <f t="shared" si="3"/>
        <v>0.1204520670169525</v>
      </c>
      <c r="Z27">
        <f t="shared" si="4"/>
        <v>0.31976801824130074</v>
      </c>
    </row>
    <row r="28" spans="14:26">
      <c r="N28" s="16">
        <v>25</v>
      </c>
      <c r="O28" s="13">
        <v>176.22</v>
      </c>
      <c r="P28" s="13">
        <v>121.64</v>
      </c>
      <c r="Q28" s="14">
        <v>0.94710000000000005</v>
      </c>
      <c r="R28" s="15">
        <v>79.944199999999995</v>
      </c>
      <c r="S28" s="13">
        <v>21849</v>
      </c>
      <c r="T28" s="13">
        <v>18.3</v>
      </c>
      <c r="U28" s="17">
        <f t="shared" si="0"/>
        <v>157.91999999999999</v>
      </c>
      <c r="V28">
        <f t="shared" si="1"/>
        <v>0.69027352173419587</v>
      </c>
      <c r="W28">
        <v>0.69027352173419587</v>
      </c>
      <c r="X28">
        <f t="shared" si="2"/>
        <v>54.580000000000005</v>
      </c>
      <c r="Y28">
        <f t="shared" si="3"/>
        <v>0.1038474633980252</v>
      </c>
      <c r="Z28">
        <f t="shared" si="4"/>
        <v>0.30972647826580413</v>
      </c>
    </row>
    <row r="29" spans="14:26">
      <c r="N29" s="16">
        <v>26</v>
      </c>
      <c r="O29" s="13">
        <v>147.13</v>
      </c>
      <c r="P29" s="13">
        <v>97.91</v>
      </c>
      <c r="Q29" s="14">
        <v>0.94699999999999995</v>
      </c>
      <c r="R29" s="15">
        <v>83.231849999999994</v>
      </c>
      <c r="S29" s="13">
        <v>22975</v>
      </c>
      <c r="T29" s="13">
        <v>13</v>
      </c>
      <c r="U29" s="17">
        <f t="shared" si="0"/>
        <v>134.13</v>
      </c>
      <c r="V29">
        <f t="shared" si="1"/>
        <v>0.66546591449738324</v>
      </c>
      <c r="W29">
        <v>0.66546591449738324</v>
      </c>
      <c r="X29">
        <f t="shared" si="2"/>
        <v>49.220000000000006</v>
      </c>
      <c r="Y29">
        <f t="shared" si="3"/>
        <v>8.8357235098212472E-2</v>
      </c>
      <c r="Z29">
        <f t="shared" si="4"/>
        <v>0.33453408550261676</v>
      </c>
    </row>
    <row r="30" spans="14:26">
      <c r="N30" s="16">
        <v>27</v>
      </c>
      <c r="O30" s="13">
        <v>130.66999999999999</v>
      </c>
      <c r="P30" s="13">
        <v>90.45</v>
      </c>
      <c r="Q30" s="14">
        <v>0.95199999999999996</v>
      </c>
      <c r="R30" s="15">
        <v>85.925433333333331</v>
      </c>
      <c r="S30" s="13">
        <v>23848</v>
      </c>
      <c r="T30" s="13">
        <v>8.6999999999999993</v>
      </c>
      <c r="U30" s="17">
        <f t="shared" si="0"/>
        <v>121.96999999999998</v>
      </c>
      <c r="V30">
        <f t="shared" si="1"/>
        <v>0.69220172954771575</v>
      </c>
      <c r="W30">
        <v>0.69220172954771575</v>
      </c>
      <c r="X30">
        <f t="shared" si="2"/>
        <v>40.219999999999978</v>
      </c>
      <c r="Y30">
        <f t="shared" si="3"/>
        <v>6.6579934185352421E-2</v>
      </c>
      <c r="Z30">
        <f t="shared" si="4"/>
        <v>0.30779827045228425</v>
      </c>
    </row>
    <row r="31" spans="14:26">
      <c r="N31" s="16">
        <v>28</v>
      </c>
      <c r="O31" s="13">
        <v>111.04</v>
      </c>
      <c r="P31" s="13">
        <v>78.069999999999993</v>
      </c>
      <c r="Q31" s="14">
        <v>0.95009999999999994</v>
      </c>
      <c r="R31" s="15">
        <v>88.391649999999998</v>
      </c>
      <c r="S31" s="13">
        <v>24739</v>
      </c>
      <c r="T31" s="13">
        <v>6.9</v>
      </c>
      <c r="U31" s="17">
        <f t="shared" si="0"/>
        <v>104.14</v>
      </c>
      <c r="V31">
        <f t="shared" si="1"/>
        <v>0.70307997118155607</v>
      </c>
      <c r="W31">
        <v>0.70307997118155607</v>
      </c>
      <c r="X31">
        <f t="shared" si="2"/>
        <v>32.970000000000013</v>
      </c>
      <c r="Y31">
        <f t="shared" si="3"/>
        <v>6.2139769452449568E-2</v>
      </c>
      <c r="Z31">
        <f t="shared" si="4"/>
        <v>0.29692002881844393</v>
      </c>
    </row>
    <row r="32" spans="14:26">
      <c r="N32" s="16">
        <v>29</v>
      </c>
      <c r="O32" s="13">
        <v>91.84</v>
      </c>
      <c r="P32" s="13">
        <v>63.34</v>
      </c>
      <c r="Q32" s="14">
        <v>0.95409999999999995</v>
      </c>
      <c r="R32" s="15">
        <v>91.472399999999993</v>
      </c>
      <c r="S32" s="13">
        <v>25760</v>
      </c>
      <c r="T32" s="13">
        <v>2.2000000000000002</v>
      </c>
      <c r="U32" s="17">
        <f t="shared" si="0"/>
        <v>89.64</v>
      </c>
      <c r="V32">
        <f t="shared" si="1"/>
        <v>0.68967770034843212</v>
      </c>
      <c r="W32">
        <v>0.68967770034843212</v>
      </c>
      <c r="X32">
        <f t="shared" si="2"/>
        <v>28.499999999999996</v>
      </c>
      <c r="Y32">
        <f t="shared" si="3"/>
        <v>2.3954703832752614E-2</v>
      </c>
      <c r="Z32">
        <f t="shared" si="4"/>
        <v>0.31032229965156788</v>
      </c>
    </row>
    <row r="33" spans="14:26">
      <c r="N33" s="16">
        <v>30</v>
      </c>
      <c r="O33" s="13">
        <v>78.45</v>
      </c>
      <c r="P33" s="13">
        <v>53.77</v>
      </c>
      <c r="Q33" s="14">
        <v>0.9556</v>
      </c>
      <c r="R33" s="15">
        <v>93.980316666666667</v>
      </c>
      <c r="S33" s="13">
        <v>26616</v>
      </c>
      <c r="T33" s="13">
        <v>0.3</v>
      </c>
      <c r="U33" s="17">
        <f t="shared" si="0"/>
        <v>78.150000000000006</v>
      </c>
      <c r="V33">
        <f t="shared" si="1"/>
        <v>0.68540471637985978</v>
      </c>
      <c r="W33">
        <v>0.68540471637985978</v>
      </c>
      <c r="X33">
        <f t="shared" si="2"/>
        <v>24.68</v>
      </c>
      <c r="Y33">
        <f t="shared" si="3"/>
        <v>3.8240917782026767E-3</v>
      </c>
      <c r="Z33">
        <f t="shared" si="4"/>
        <v>0.31459528362014022</v>
      </c>
    </row>
    <row r="34" spans="14:26">
      <c r="N34" s="16">
        <v>31</v>
      </c>
      <c r="O34" s="13">
        <v>63.65</v>
      </c>
      <c r="P34" s="13">
        <v>45.55</v>
      </c>
      <c r="Q34" s="14">
        <v>0.95520000000000005</v>
      </c>
      <c r="R34" s="15">
        <v>96.693283333333326</v>
      </c>
      <c r="S34" s="13">
        <v>27339</v>
      </c>
      <c r="T34" s="13">
        <v>1</v>
      </c>
      <c r="U34" s="17">
        <f t="shared" si="0"/>
        <v>62.65</v>
      </c>
      <c r="V34">
        <f t="shared" si="1"/>
        <v>0.71563236449332279</v>
      </c>
      <c r="W34">
        <v>0.71563236449332279</v>
      </c>
      <c r="X34">
        <f t="shared" si="2"/>
        <v>18.100000000000005</v>
      </c>
      <c r="Y34">
        <f t="shared" si="3"/>
        <v>1.5710919088766692E-2</v>
      </c>
      <c r="Z34">
        <f t="shared" si="4"/>
        <v>0.28436763550667721</v>
      </c>
    </row>
    <row r="35" spans="14:26" ht="15.75" thickBot="1">
      <c r="N35" s="18">
        <v>32</v>
      </c>
      <c r="O35" s="19">
        <v>54.69</v>
      </c>
      <c r="P35" s="19">
        <v>39.700000000000003</v>
      </c>
      <c r="Q35" s="20">
        <v>0.95740000000000003</v>
      </c>
      <c r="R35" s="21">
        <v>99.052616666666665</v>
      </c>
      <c r="S35" s="19">
        <v>27387</v>
      </c>
      <c r="T35" s="19">
        <v>2.5</v>
      </c>
      <c r="U35" s="22">
        <f t="shared" si="0"/>
        <v>52.19</v>
      </c>
      <c r="V35">
        <f t="shared" si="1"/>
        <v>0.72590967270067663</v>
      </c>
      <c r="W35">
        <v>0.72590967270067663</v>
      </c>
      <c r="X35">
        <f t="shared" si="2"/>
        <v>14.989999999999995</v>
      </c>
      <c r="Y35">
        <f t="shared" si="3"/>
        <v>4.5712196013896512E-2</v>
      </c>
      <c r="Z35">
        <f t="shared" si="4"/>
        <v>0.27409032729932337</v>
      </c>
    </row>
    <row r="36" spans="14:26">
      <c r="P36" t="s">
        <v>10</v>
      </c>
      <c r="Q36" s="12">
        <f>MIN(Q4:Q35)</f>
        <v>0.94159999999999999</v>
      </c>
    </row>
    <row r="37" spans="14:26">
      <c r="P37" t="s">
        <v>11</v>
      </c>
      <c r="Q37" s="12">
        <f>MAX(Q4:Q35)</f>
        <v>0.96040000000000003</v>
      </c>
    </row>
    <row r="38" spans="14:26">
      <c r="P38" t="s">
        <v>12</v>
      </c>
      <c r="Q38" s="12">
        <f>Q37-Q36</f>
        <v>1.8800000000000039E-2</v>
      </c>
    </row>
    <row r="39" spans="14:26">
      <c r="P39" t="s">
        <v>13</v>
      </c>
      <c r="Q39" s="12">
        <f>MEDIAN(Q4:Q35)</f>
        <v>0.95335000000000003</v>
      </c>
    </row>
    <row r="40" spans="14:26">
      <c r="P40" t="s">
        <v>14</v>
      </c>
      <c r="Q40" s="12">
        <f>Q39-Q36</f>
        <v>1.1750000000000038E-2</v>
      </c>
      <c r="S40">
        <f>Q40/Q39*100</f>
        <v>1.232495935385749</v>
      </c>
    </row>
    <row r="41" spans="14:26">
      <c r="P41" t="s">
        <v>15</v>
      </c>
      <c r="Q41" s="12">
        <f>Q37-Q39</f>
        <v>7.0500000000000007E-3</v>
      </c>
    </row>
  </sheetData>
  <mergeCells count="13">
    <mergeCell ref="S2:S3"/>
    <mergeCell ref="T2:T3"/>
    <mergeCell ref="U2:U3"/>
    <mergeCell ref="N2:N3"/>
    <mergeCell ref="O2:O3"/>
    <mergeCell ref="P2:P3"/>
    <mergeCell ref="Q2:Q3"/>
    <mergeCell ref="R2:R3"/>
    <mergeCell ref="C3:D3"/>
    <mergeCell ref="E3:F3"/>
    <mergeCell ref="G3:H3"/>
    <mergeCell ref="I3:J3"/>
    <mergeCell ref="B3:B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2021-12-05T11:16:33Z</dcterms:modified>
</cp:coreProperties>
</file>