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ma\Desktop\spider\"/>
    </mc:Choice>
  </mc:AlternateContent>
  <xr:revisionPtr revIDLastSave="0" documentId="13_ncr:1_{F5AEB927-5D8A-4E1D-8239-78A1DDAE0192}" xr6:coauthVersionLast="46" xr6:coauthVersionMax="46" xr10:uidLastSave="{00000000-0000-0000-0000-000000000000}"/>
  <bookViews>
    <workbookView xWindow="-110" yWindow="-110" windowWidth="19420" windowHeight="10560" activeTab="1" xr2:uid="{CF247061-4707-4436-8A9D-9AF52B137BB9}"/>
  </bookViews>
  <sheets>
    <sheet name="calibration" sheetId="1" r:id="rId1"/>
    <sheet name="C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34" i="2" l="1"/>
  <c r="AD30" i="2"/>
  <c r="AD31" i="2" s="1"/>
  <c r="AB28" i="2"/>
  <c r="AA28" i="2"/>
  <c r="AE34" i="2"/>
  <c r="AE29" i="2"/>
  <c r="AE30" i="2" s="1"/>
  <c r="AE31" i="2" s="1"/>
  <c r="AD17" i="2"/>
  <c r="AD18" i="2" s="1"/>
  <c r="AE16" i="2"/>
  <c r="AE17" i="2"/>
  <c r="AE18" i="2" s="1"/>
  <c r="AD21" i="2"/>
  <c r="AB15" i="2"/>
  <c r="AA15" i="2"/>
  <c r="AE21" i="2"/>
  <c r="W17" i="2"/>
  <c r="W18" i="2" s="1"/>
  <c r="W30" i="2"/>
  <c r="W31" i="2" s="1"/>
  <c r="W34" i="2"/>
  <c r="U28" i="2"/>
  <c r="T28" i="2"/>
  <c r="T29" i="2" s="1"/>
  <c r="T15" i="2"/>
  <c r="T16" i="2" s="1"/>
  <c r="T17" i="2" s="1"/>
  <c r="X34" i="2"/>
  <c r="X29" i="2"/>
  <c r="X30" i="2" s="1"/>
  <c r="X31" i="2" s="1"/>
  <c r="X16" i="2"/>
  <c r="X21" i="2"/>
  <c r="W21" i="2"/>
  <c r="X17" i="2"/>
  <c r="X18" i="2" s="1"/>
  <c r="U15" i="2"/>
  <c r="F10" i="2"/>
  <c r="F9" i="2"/>
  <c r="F8" i="2"/>
  <c r="F7" i="2"/>
  <c r="G7" i="2" s="1"/>
  <c r="H7" i="2" s="1"/>
  <c r="E7" i="2" s="1"/>
  <c r="AA29" i="2" l="1"/>
  <c r="AA30" i="2" s="1"/>
  <c r="AA36" i="2" s="1"/>
  <c r="AB36" i="2" s="1"/>
  <c r="AA16" i="2"/>
  <c r="AA17" i="2" s="1"/>
  <c r="AA21" i="2" s="1"/>
  <c r="AB21" i="2" s="1"/>
  <c r="T23" i="2"/>
  <c r="T21" i="2"/>
  <c r="T20" i="2"/>
  <c r="T30" i="2"/>
  <c r="T33" i="2" s="1"/>
  <c r="G10" i="2"/>
  <c r="H10" i="2" s="1"/>
  <c r="E10" i="2" s="1"/>
  <c r="G8" i="2"/>
  <c r="H8" i="2" s="1"/>
  <c r="E8" i="2" s="1"/>
  <c r="G9" i="2"/>
  <c r="H9" i="2" s="1"/>
  <c r="E9" i="2" s="1"/>
  <c r="AA33" i="2" l="1"/>
  <c r="AB33" i="2" s="1"/>
  <c r="AA34" i="2"/>
  <c r="AB34" i="2" s="1"/>
  <c r="AA20" i="2"/>
  <c r="AA22" i="2" s="1"/>
  <c r="AB22" i="2" s="1"/>
  <c r="AB19" i="2" s="1"/>
  <c r="AA19" i="2" s="1"/>
  <c r="AD19" i="2" s="1"/>
  <c r="AA23" i="2"/>
  <c r="AB23" i="2" s="1"/>
  <c r="T36" i="2"/>
  <c r="U36" i="2" s="1"/>
  <c r="T34" i="2"/>
  <c r="U34" i="2" s="1"/>
  <c r="U33" i="2"/>
  <c r="U20" i="2"/>
  <c r="U23" i="2"/>
  <c r="U21" i="2"/>
  <c r="F6" i="2"/>
  <c r="F5" i="2"/>
  <c r="F4" i="2"/>
  <c r="F3" i="2"/>
  <c r="AB20" i="2" l="1"/>
  <c r="AA35" i="2"/>
  <c r="AB35" i="2" s="1"/>
  <c r="AB32" i="2" s="1"/>
  <c r="AA32" i="2" s="1"/>
  <c r="AE19" i="2"/>
  <c r="AE20" i="2" s="1"/>
  <c r="AD20" i="2"/>
  <c r="T35" i="2"/>
  <c r="U35" i="2" s="1"/>
  <c r="U32" i="2" s="1"/>
  <c r="T32" i="2" s="1"/>
  <c r="T22" i="2"/>
  <c r="U22" i="2" s="1"/>
  <c r="U19" i="2" s="1"/>
  <c r="T19" i="2" s="1"/>
  <c r="G6" i="2"/>
  <c r="H6" i="2" s="1"/>
  <c r="E6" i="2" s="1"/>
  <c r="G3" i="2"/>
  <c r="H3" i="2" s="1"/>
  <c r="E3" i="2" s="1"/>
  <c r="G4" i="2"/>
  <c r="H4" i="2" s="1"/>
  <c r="E4" i="2" s="1"/>
  <c r="G5" i="2"/>
  <c r="H5" i="2" s="1"/>
  <c r="E5" i="2" s="1"/>
  <c r="F3" i="1"/>
  <c r="F4" i="1"/>
  <c r="F5" i="1"/>
  <c r="F6" i="1"/>
  <c r="F7" i="1"/>
  <c r="F8" i="1"/>
  <c r="F9" i="1"/>
  <c r="F10" i="1"/>
  <c r="F11" i="1"/>
  <c r="F12" i="1"/>
  <c r="F13" i="1"/>
  <c r="F2" i="1"/>
  <c r="AD32" i="2" l="1"/>
  <c r="AD33" i="2" s="1"/>
  <c r="AE32" i="2"/>
  <c r="AE33" i="2" s="1"/>
  <c r="X19" i="2"/>
  <c r="X20" i="2" s="1"/>
  <c r="W19" i="2"/>
  <c r="W20" i="2" s="1"/>
  <c r="X33" i="2"/>
  <c r="W32" i="2"/>
  <c r="X32" i="2"/>
  <c r="W33" i="2"/>
</calcChain>
</file>

<file path=xl/sharedStrings.xml><?xml version="1.0" encoding="utf-8"?>
<sst xmlns="http://schemas.openxmlformats.org/spreadsheetml/2006/main" count="110" uniqueCount="47">
  <si>
    <t>servo</t>
  </si>
  <si>
    <t>max</t>
  </si>
  <si>
    <t>min</t>
  </si>
  <si>
    <t>mid</t>
  </si>
  <si>
    <t>val</t>
  </si>
  <si>
    <t>deg</t>
  </si>
  <si>
    <t>X</t>
  </si>
  <si>
    <t>Y</t>
  </si>
  <si>
    <t>initial positions</t>
  </si>
  <si>
    <t>w1</t>
  </si>
  <si>
    <t>w2</t>
  </si>
  <si>
    <t>A</t>
  </si>
  <si>
    <t>B</t>
  </si>
  <si>
    <t>C</t>
  </si>
  <si>
    <t>D</t>
  </si>
  <si>
    <t>SUM</t>
  </si>
  <si>
    <t>COG if leg lifts?</t>
  </si>
  <si>
    <t>coxa length</t>
  </si>
  <si>
    <t>femur length</t>
  </si>
  <si>
    <t>tabia length</t>
  </si>
  <si>
    <t>gamma</t>
  </si>
  <si>
    <t>alpha 2</t>
  </si>
  <si>
    <t>alpha</t>
  </si>
  <si>
    <t>beta</t>
  </si>
  <si>
    <t>rad</t>
  </si>
  <si>
    <t>L1</t>
  </si>
  <si>
    <t>L</t>
  </si>
  <si>
    <t>Z offset</t>
  </si>
  <si>
    <t>dimensions</t>
  </si>
  <si>
    <t xml:space="preserve">resting </t>
  </si>
  <si>
    <t>x</t>
  </si>
  <si>
    <t>y</t>
  </si>
  <si>
    <t>coxa start</t>
  </si>
  <si>
    <t>coxa end</t>
  </si>
  <si>
    <t>femur start</t>
  </si>
  <si>
    <t>femur end</t>
  </si>
  <si>
    <t>tabia start</t>
  </si>
  <si>
    <t>tabia end</t>
  </si>
  <si>
    <t>z</t>
  </si>
  <si>
    <t>body boundry</t>
  </si>
  <si>
    <t>leg starting pos</t>
  </si>
  <si>
    <t>leg ending pos</t>
  </si>
  <si>
    <t>Leg pos (x,y)</t>
  </si>
  <si>
    <t>alpha1</t>
  </si>
  <si>
    <t>Leg B</t>
  </si>
  <si>
    <t>Leg c</t>
  </si>
  <si>
    <t>Leg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</si>
</sst>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 applyBorder="1"/>
    <xf numFmtId="0" fontId="2" fillId="0" borderId="1" xfId="0" applyFont="1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0" fillId="0" borderId="0" xfId="0" applyBorder="1" applyAlignment="1"/>
    <xf numFmtId="0" fontId="0" fillId="2" borderId="1" xfId="0" applyFill="1" applyBorder="1"/>
    <xf numFmtId="2" fontId="0" fillId="0" borderId="1" xfId="0" applyNumberFormat="1" applyBorder="1"/>
    <xf numFmtId="0" fontId="2" fillId="3" borderId="1" xfId="0" applyFont="1" applyFill="1" applyBorder="1"/>
    <xf numFmtId="2" fontId="0" fillId="3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COG!$A$1</c:f>
              <c:strCache>
                <c:ptCount val="1"/>
                <c:pt idx="0">
                  <c:v>initial positions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COG!$C$3:$C$6</c:f>
              <c:numCache>
                <c:formatCode>0.00</c:formatCode>
                <c:ptCount val="4"/>
                <c:pt idx="0">
                  <c:v>-59.4</c:v>
                </c:pt>
                <c:pt idx="1">
                  <c:v>59.4</c:v>
                </c:pt>
                <c:pt idx="2">
                  <c:v>59.4</c:v>
                </c:pt>
                <c:pt idx="3">
                  <c:v>-59.4</c:v>
                </c:pt>
              </c:numCache>
            </c:numRef>
          </c:xVal>
          <c:yVal>
            <c:numRef>
              <c:f>COG!$D$3:$D$6</c:f>
              <c:numCache>
                <c:formatCode>0.00</c:formatCode>
                <c:ptCount val="4"/>
                <c:pt idx="0">
                  <c:v>59.4</c:v>
                </c:pt>
                <c:pt idx="1">
                  <c:v>59.4</c:v>
                </c:pt>
                <c:pt idx="2">
                  <c:v>-59.4</c:v>
                </c:pt>
                <c:pt idx="3">
                  <c:v>-59.4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3-43B0-B5F6-4C3A07A8552D}"/>
            </c:ext>
          </c:extLst>
        </c:ser>
        <c:ser>
          <c:idx val="1"/>
          <c:order val="1"/>
          <c:tx>
            <c:strRef>
              <c:f>COG!$I$2</c:f>
              <c:strCache>
                <c:ptCount val="1"/>
                <c:pt idx="0">
                  <c:v>body boundry</c:v>
                </c:pt>
              </c:strCache>
            </c:strRef>
          </c:tx>
          <c:spPr>
            <a:ln w="254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COG!$I$4:$I$8</c:f>
              <c:numCache>
                <c:formatCode>0.00</c:formatCode>
                <c:ptCount val="5"/>
                <c:pt idx="0">
                  <c:v>-59.4</c:v>
                </c:pt>
                <c:pt idx="1">
                  <c:v>59.4</c:v>
                </c:pt>
                <c:pt idx="2">
                  <c:v>59.4</c:v>
                </c:pt>
                <c:pt idx="3">
                  <c:v>-59.4</c:v>
                </c:pt>
                <c:pt idx="4">
                  <c:v>-59.4</c:v>
                </c:pt>
              </c:numCache>
            </c:numRef>
          </c:xVal>
          <c:yVal>
            <c:numRef>
              <c:f>COG!$J$4:$J$8</c:f>
              <c:numCache>
                <c:formatCode>0.00</c:formatCode>
                <c:ptCount val="5"/>
                <c:pt idx="0">
                  <c:v>59.4</c:v>
                </c:pt>
                <c:pt idx="1">
                  <c:v>59.4</c:v>
                </c:pt>
                <c:pt idx="2">
                  <c:v>-59.4</c:v>
                </c:pt>
                <c:pt idx="3">
                  <c:v>-59.4</c:v>
                </c:pt>
                <c:pt idx="4">
                  <c:v>59.4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C-4F94-B8DE-2DDAD232264F}"/>
            </c:ext>
          </c:extLst>
        </c:ser>
        <c:ser>
          <c:idx val="2"/>
          <c:order val="2"/>
          <c:tx>
            <c:strRef>
              <c:f>COG!$B$3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solidFill>
                <a:srgbClr val="0070C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(COG!$C$3,COG!$C$7)</c:f>
              <c:numCache>
                <c:formatCode>0.00</c:formatCode>
                <c:ptCount val="2"/>
                <c:pt idx="0">
                  <c:v>-59.4</c:v>
                </c:pt>
                <c:pt idx="1">
                  <c:v>-112.05</c:v>
                </c:pt>
              </c:numCache>
            </c:numRef>
          </c:xVal>
          <c:yVal>
            <c:numRef>
              <c:f>(COG!$D$3,COG!$D$7)</c:f>
              <c:numCache>
                <c:formatCode>0.00</c:formatCode>
                <c:ptCount val="2"/>
                <c:pt idx="0">
                  <c:v>59.4</c:v>
                </c:pt>
                <c:pt idx="1">
                  <c:v>112.05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3C-4F94-B8DE-2DDAD232264F}"/>
            </c:ext>
          </c:extLst>
        </c:ser>
        <c:ser>
          <c:idx val="3"/>
          <c:order val="3"/>
          <c:tx>
            <c:strRef>
              <c:f>COG!$B$4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solidFill>
                <a:schemeClr val="bg1">
                  <a:lumMod val="95000"/>
                </a:schemeClr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(COG!$C$4,COG!$C$8)</c:f>
              <c:numCache>
                <c:formatCode>0.00</c:formatCode>
                <c:ptCount val="2"/>
                <c:pt idx="0">
                  <c:v>59.4</c:v>
                </c:pt>
                <c:pt idx="1">
                  <c:v>112.05</c:v>
                </c:pt>
              </c:numCache>
            </c:numRef>
          </c:xVal>
          <c:yVal>
            <c:numRef>
              <c:f>(COG!$D$4,COG!$D$8)</c:f>
              <c:numCache>
                <c:formatCode>0.00</c:formatCode>
                <c:ptCount val="2"/>
                <c:pt idx="0">
                  <c:v>59.4</c:v>
                </c:pt>
                <c:pt idx="1">
                  <c:v>112.05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3C-4F94-B8DE-2DDAD232264F}"/>
            </c:ext>
          </c:extLst>
        </c:ser>
        <c:ser>
          <c:idx val="4"/>
          <c:order val="4"/>
          <c:tx>
            <c:strRef>
              <c:f>COG!$B$5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solidFill>
                <a:schemeClr val="accent5">
                  <a:lumMod val="40000"/>
                  <a:lumOff val="60000"/>
                </a:schemeClr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(COG!$C$5,COG!$C$9)</c:f>
              <c:numCache>
                <c:formatCode>0.00</c:formatCode>
                <c:ptCount val="2"/>
                <c:pt idx="0">
                  <c:v>59.4</c:v>
                </c:pt>
                <c:pt idx="1">
                  <c:v>112.05</c:v>
                </c:pt>
              </c:numCache>
            </c:numRef>
          </c:xVal>
          <c:yVal>
            <c:numRef>
              <c:f>(COG!$D$5,COG!$D$9)</c:f>
              <c:numCache>
                <c:formatCode>0.00</c:formatCode>
                <c:ptCount val="2"/>
                <c:pt idx="0">
                  <c:v>-59.4</c:v>
                </c:pt>
                <c:pt idx="1">
                  <c:v>-112.05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3C-4F94-B8DE-2DDAD232264F}"/>
            </c:ext>
          </c:extLst>
        </c:ser>
        <c:ser>
          <c:idx val="5"/>
          <c:order val="5"/>
          <c:tx>
            <c:strRef>
              <c:f>COG!$B$6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solidFill>
                <a:srgbClr val="FFFF00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(COG!$C$6,COG!$C$10)</c:f>
              <c:numCache>
                <c:formatCode>0.00</c:formatCode>
                <c:ptCount val="2"/>
                <c:pt idx="0">
                  <c:v>-59.4</c:v>
                </c:pt>
                <c:pt idx="1">
                  <c:v>-112.05</c:v>
                </c:pt>
              </c:numCache>
            </c:numRef>
          </c:xVal>
          <c:yVal>
            <c:numRef>
              <c:f>(COG!$D$6,COG!$D$10)</c:f>
              <c:numCache>
                <c:formatCode>0.00</c:formatCode>
                <c:ptCount val="2"/>
                <c:pt idx="0">
                  <c:v>-59.4</c:v>
                </c:pt>
                <c:pt idx="1">
                  <c:v>-112.05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3C-4F94-B8DE-2DDAD2322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516880"/>
        <c:axId val="1285869248"/>
      </c:scatterChart>
      <c:valAx>
        <c:axId val="13405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869248"/>
        <c:crosses val="autoZero"/>
        <c:crossBetween val="midCat"/>
      </c:valAx>
      <c:valAx>
        <c:axId val="12858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leg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COG!$X$15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COG!$W$16:$W$21</c:f>
              <c:numCache>
                <c:formatCode>General</c:formatCode>
                <c:ptCount val="6"/>
                <c:pt idx="0">
                  <c:v>0</c:v>
                </c:pt>
                <c:pt idx="1">
                  <c:v>44.3</c:v>
                </c:pt>
                <c:pt idx="2">
                  <c:v>44.3</c:v>
                </c:pt>
                <c:pt idx="3">
                  <c:v>83.02920476241141</c:v>
                </c:pt>
                <c:pt idx="4">
                  <c:v>83.02920476241141</c:v>
                </c:pt>
                <c:pt idx="5" formatCode="0.00">
                  <c:v>112.05</c:v>
                </c:pt>
              </c:numCache>
            </c:numRef>
          </c:xVal>
          <c:yVal>
            <c:numRef>
              <c:f>COG!$X$16:$X$21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71.506712869967089</c:v>
                </c:pt>
                <c:pt idx="4">
                  <c:v>71.506712869967089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3-40F0-9136-5266D230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30896"/>
        <c:axId val="2122713840"/>
      </c:scatterChart>
      <c:valAx>
        <c:axId val="212273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13840"/>
        <c:crosses val="autoZero"/>
        <c:crossBetween val="midCat"/>
      </c:valAx>
      <c:valAx>
        <c:axId val="21227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3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COG!$X$28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COG!$W$29:$W$34</c:f>
              <c:numCache>
                <c:formatCode>General</c:formatCode>
                <c:ptCount val="6"/>
                <c:pt idx="0">
                  <c:v>0</c:v>
                </c:pt>
                <c:pt idx="1">
                  <c:v>44.3</c:v>
                </c:pt>
                <c:pt idx="2">
                  <c:v>44.3</c:v>
                </c:pt>
                <c:pt idx="3">
                  <c:v>83.02920476241141</c:v>
                </c:pt>
                <c:pt idx="4">
                  <c:v>83.02920476241141</c:v>
                </c:pt>
                <c:pt idx="5" formatCode="0.00">
                  <c:v>112.05</c:v>
                </c:pt>
              </c:numCache>
            </c:numRef>
          </c:xVal>
          <c:yVal>
            <c:numRef>
              <c:f>COG!$X$29:$X$34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71.506712869967089</c:v>
                </c:pt>
                <c:pt idx="4">
                  <c:v>71.506712869967089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E-4759-926F-2870ED77C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55183"/>
        <c:axId val="719272655"/>
      </c:scatterChart>
      <c:valAx>
        <c:axId val="7192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72655"/>
        <c:crosses val="autoZero"/>
        <c:crossBetween val="midCat"/>
      </c:valAx>
      <c:valAx>
        <c:axId val="7192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5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COG!$AE$15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COG!$AD$16:$AD$21</c:f>
              <c:numCache>
                <c:formatCode>General</c:formatCode>
                <c:ptCount val="6"/>
                <c:pt idx="0">
                  <c:v>0</c:v>
                </c:pt>
                <c:pt idx="1">
                  <c:v>-44.3</c:v>
                </c:pt>
                <c:pt idx="2">
                  <c:v>-44.3</c:v>
                </c:pt>
                <c:pt idx="3">
                  <c:v>-83.02920476241141</c:v>
                </c:pt>
                <c:pt idx="4">
                  <c:v>-83.02920476241141</c:v>
                </c:pt>
                <c:pt idx="5" formatCode="0.00">
                  <c:v>-112.05</c:v>
                </c:pt>
              </c:numCache>
            </c:numRef>
          </c:xVal>
          <c:yVal>
            <c:numRef>
              <c:f>COG!$AE$16:$AE$21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71.506712869967089</c:v>
                </c:pt>
                <c:pt idx="4">
                  <c:v>71.506712869967089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A-4A1F-A89E-85C1B6703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00719"/>
        <c:axId val="676801551"/>
      </c:scatterChart>
      <c:valAx>
        <c:axId val="676800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01551"/>
        <c:crosses val="autoZero"/>
        <c:crossBetween val="midCat"/>
      </c:valAx>
      <c:valAx>
        <c:axId val="67680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0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COG!$AE$28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COG!$AD$29:$AD$34</c:f>
              <c:numCache>
                <c:formatCode>General</c:formatCode>
                <c:ptCount val="6"/>
                <c:pt idx="0">
                  <c:v>0</c:v>
                </c:pt>
                <c:pt idx="1">
                  <c:v>-44.3</c:v>
                </c:pt>
                <c:pt idx="2">
                  <c:v>-44.3</c:v>
                </c:pt>
                <c:pt idx="3">
                  <c:v>-83.02920476241141</c:v>
                </c:pt>
                <c:pt idx="4">
                  <c:v>-83.02920476241141</c:v>
                </c:pt>
                <c:pt idx="5" formatCode="0.00">
                  <c:v>-112.05</c:v>
                </c:pt>
              </c:numCache>
            </c:numRef>
          </c:xVal>
          <c:yVal>
            <c:numRef>
              <c:f>COG!$AE$29:$AE$34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71.506712869967089</c:v>
                </c:pt>
                <c:pt idx="4">
                  <c:v>71.506712869967089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A-4637-BEA5-5D2FD1061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97679"/>
        <c:axId val="837893103"/>
      </c:scatterChart>
      <c:valAx>
        <c:axId val="83789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93103"/>
        <c:crosses val="autoZero"/>
        <c:crossBetween val="midCat"/>
      </c:valAx>
      <c:valAx>
        <c:axId val="8378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9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736670</xdr:colOff>
      <xdr:row>13</xdr:row>
      <xdr:rowOff>121596</xdr:rowOff>
    </xdr:from>
    <xdr:to>
      <xdr:col>12</xdr:col>
      <xdr:colOff>384872</xdr:colOff>
      <xdr:row>40</xdr:row>
      <xdr:rowOff>133197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610E4A-0281-44A1-B8A8-DC462909E68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499911</xdr:colOff>
      <xdr:row>13</xdr:row>
      <xdr:rowOff>77438</xdr:rowOff>
    </xdr:from>
    <xdr:to>
      <xdr:col>17</xdr:col>
      <xdr:colOff>538630</xdr:colOff>
      <xdr:row>25</xdr:row>
      <xdr:rowOff>69695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FBDC5-D473-46E5-8856-503C84B9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468937</xdr:colOff>
      <xdr:row>26</xdr:row>
      <xdr:rowOff>34704</xdr:rowOff>
    </xdr:from>
    <xdr:to>
      <xdr:col>17</xdr:col>
      <xdr:colOff>546375</xdr:colOff>
      <xdr:row>36</xdr:row>
      <xdr:rowOff>113073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E950C-227B-4FB6-9042-3847FFDAA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98308</xdr:rowOff>
    </xdr:from>
    <xdr:to>
      <xdr:col>4</xdr:col>
      <xdr:colOff>651463</xdr:colOff>
      <xdr:row>26</xdr:row>
      <xdr:rowOff>47037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D9F6A8-AE50-480B-9B88-264200FC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77610</xdr:colOff>
      <xdr:row>27</xdr:row>
      <xdr:rowOff>98306</xdr:rowOff>
    </xdr:from>
    <xdr:to>
      <xdr:col>4</xdr:col>
      <xdr:colOff>623240</xdr:colOff>
      <xdr:row>38</xdr:row>
      <xdr:rowOff>58795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AE9A1D-A1CD-40DF-94EF-ED931052A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A5DD5-CAC0-4490-9E90-D3E2A1007D05}">
  <sheetPr codeName="Sheet1"/>
  <dimension ref="A1:J13"/>
  <sheetViews>
    <sheetView workbookViewId="0">
      <selection activeCell="K6" sqref="K6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J1" t="s">
        <v>5</v>
      </c>
    </row>
    <row r="2" spans="1:10" x14ac:dyDescent="0.35">
      <c r="A2">
        <v>1</v>
      </c>
      <c r="B2">
        <v>470</v>
      </c>
      <c r="C2">
        <v>130</v>
      </c>
      <c r="D2">
        <v>294</v>
      </c>
      <c r="F2">
        <f>(((($J$2-$I$2)/($H$2-$I$2))*(B2-C2))+C2)</f>
        <v>300</v>
      </c>
      <c r="H2">
        <v>180</v>
      </c>
      <c r="I2">
        <v>0</v>
      </c>
      <c r="J2">
        <v>90</v>
      </c>
    </row>
    <row r="3" spans="1:10" x14ac:dyDescent="0.35">
      <c r="A3">
        <v>2</v>
      </c>
      <c r="B3">
        <v>470</v>
      </c>
      <c r="C3">
        <v>130</v>
      </c>
      <c r="D3">
        <v>300</v>
      </c>
      <c r="F3">
        <f t="shared" ref="F3:F13" si="0">(((($J$2-$I$2)/($H$2-$I$2))*(B3-C3))+C3)</f>
        <v>300</v>
      </c>
    </row>
    <row r="4" spans="1:10" x14ac:dyDescent="0.35">
      <c r="A4">
        <v>3</v>
      </c>
      <c r="B4">
        <v>470</v>
      </c>
      <c r="C4">
        <v>137</v>
      </c>
      <c r="D4">
        <v>290</v>
      </c>
      <c r="F4">
        <f t="shared" si="0"/>
        <v>303.5</v>
      </c>
    </row>
    <row r="5" spans="1:10" x14ac:dyDescent="0.35">
      <c r="A5">
        <v>4</v>
      </c>
      <c r="B5">
        <v>430</v>
      </c>
      <c r="C5">
        <v>105</v>
      </c>
      <c r="D5">
        <v>245</v>
      </c>
      <c r="F5">
        <f t="shared" si="0"/>
        <v>267.5</v>
      </c>
    </row>
    <row r="6" spans="1:10" x14ac:dyDescent="0.35">
      <c r="A6">
        <v>5</v>
      </c>
      <c r="B6">
        <v>425</v>
      </c>
      <c r="C6">
        <v>105</v>
      </c>
      <c r="D6">
        <v>236</v>
      </c>
      <c r="F6">
        <f t="shared" si="0"/>
        <v>265</v>
      </c>
    </row>
    <row r="7" spans="1:10" x14ac:dyDescent="0.35">
      <c r="A7">
        <v>6</v>
      </c>
      <c r="B7">
        <v>450</v>
      </c>
      <c r="C7">
        <v>110</v>
      </c>
      <c r="D7">
        <v>267</v>
      </c>
      <c r="F7">
        <f t="shared" si="0"/>
        <v>280</v>
      </c>
    </row>
    <row r="8" spans="1:10" x14ac:dyDescent="0.35">
      <c r="A8">
        <v>7</v>
      </c>
      <c r="B8">
        <v>450</v>
      </c>
      <c r="C8">
        <v>110</v>
      </c>
      <c r="D8">
        <v>275</v>
      </c>
      <c r="F8">
        <f t="shared" si="0"/>
        <v>280</v>
      </c>
    </row>
    <row r="9" spans="1:10" x14ac:dyDescent="0.35">
      <c r="A9">
        <v>8</v>
      </c>
      <c r="B9">
        <v>420</v>
      </c>
      <c r="C9">
        <v>105</v>
      </c>
      <c r="D9">
        <v>246</v>
      </c>
      <c r="F9">
        <f t="shared" si="0"/>
        <v>262.5</v>
      </c>
    </row>
    <row r="10" spans="1:10" x14ac:dyDescent="0.35">
      <c r="A10">
        <v>9</v>
      </c>
      <c r="B10">
        <v>520</v>
      </c>
      <c r="C10">
        <v>120</v>
      </c>
      <c r="D10">
        <v>315</v>
      </c>
      <c r="F10">
        <f t="shared" si="0"/>
        <v>320</v>
      </c>
    </row>
    <row r="11" spans="1:10" x14ac:dyDescent="0.35">
      <c r="A11">
        <v>10</v>
      </c>
      <c r="B11">
        <v>480</v>
      </c>
      <c r="C11">
        <v>130</v>
      </c>
      <c r="D11">
        <v>300</v>
      </c>
      <c r="F11">
        <f t="shared" si="0"/>
        <v>305</v>
      </c>
    </row>
    <row r="12" spans="1:10" x14ac:dyDescent="0.35">
      <c r="A12">
        <v>11</v>
      </c>
      <c r="B12">
        <v>480</v>
      </c>
      <c r="C12">
        <v>118</v>
      </c>
      <c r="D12">
        <v>287</v>
      </c>
      <c r="F12">
        <f t="shared" si="0"/>
        <v>299</v>
      </c>
    </row>
    <row r="13" spans="1:10" x14ac:dyDescent="0.35">
      <c r="A13">
        <v>12</v>
      </c>
      <c r="B13">
        <v>400</v>
      </c>
      <c r="C13">
        <v>97</v>
      </c>
      <c r="D13">
        <v>227</v>
      </c>
      <c r="F13">
        <f t="shared" si="0"/>
        <v>248.5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412F-B138-42A8-A857-416A7641AB8A}">
  <sheetPr codeName="Sheet2"/>
  <dimension ref="A1:AE36"/>
  <sheetViews>
    <sheetView tabSelected="1" topLeftCell="A2" zoomScale="54" zoomScaleNormal="85" workbookViewId="0">
      <selection activeCell="AA11" sqref="AA11"/>
    </sheetView>
  </sheetViews>
  <sheetFormatPr defaultRowHeight="14.5" x14ac:dyDescent="0.35"/>
  <cols>
    <col min="2" max="2" width="10.7265625" customWidth="1"/>
    <col min="5" max="5" width="19.54296875" customWidth="1"/>
    <col min="6" max="6" width="12.08984375" customWidth="1"/>
    <col min="7" max="7" width="14.453125" customWidth="1"/>
    <col min="19" max="19" width="13.90625" customWidth="1"/>
    <col min="20" max="20" width="16.6328125" bestFit="1" customWidth="1"/>
    <col min="22" max="22" width="11.54296875" customWidth="1"/>
    <col min="23" max="23" width="9.08984375" customWidth="1"/>
    <col min="27" max="27" width="17.6328125" customWidth="1"/>
  </cols>
  <sheetData>
    <row r="1" spans="1:31" x14ac:dyDescent="0.35">
      <c r="A1" s="14" t="s">
        <v>8</v>
      </c>
      <c r="B1" s="14"/>
      <c r="C1" s="14"/>
      <c r="D1" s="14"/>
      <c r="E1" s="14"/>
      <c r="F1" s="7"/>
      <c r="G1" s="7"/>
      <c r="H1" s="7"/>
      <c r="I1" s="7"/>
      <c r="J1" s="7"/>
      <c r="K1" s="7"/>
      <c r="L1" s="7"/>
      <c r="S1" s="12" t="s">
        <v>28</v>
      </c>
      <c r="T1" s="12"/>
      <c r="W1" t="s">
        <v>30</v>
      </c>
      <c r="X1" t="s">
        <v>31</v>
      </c>
    </row>
    <row r="2" spans="1:31" x14ac:dyDescent="0.35">
      <c r="A2" s="8"/>
      <c r="B2" s="1"/>
      <c r="C2" s="2" t="s">
        <v>6</v>
      </c>
      <c r="D2" s="2" t="s">
        <v>7</v>
      </c>
      <c r="E2" s="4" t="s">
        <v>16</v>
      </c>
      <c r="F2" s="5" t="s">
        <v>9</v>
      </c>
      <c r="G2" s="5" t="s">
        <v>10</v>
      </c>
      <c r="H2" s="6" t="s">
        <v>15</v>
      </c>
      <c r="I2" s="13" t="s">
        <v>39</v>
      </c>
      <c r="J2" s="13"/>
      <c r="K2" s="3"/>
      <c r="L2" s="3"/>
      <c r="S2" s="1" t="s">
        <v>17</v>
      </c>
      <c r="T2" s="1">
        <v>44.3</v>
      </c>
      <c r="V2" t="s">
        <v>29</v>
      </c>
      <c r="W2">
        <v>112.05</v>
      </c>
      <c r="X2">
        <v>112.05</v>
      </c>
    </row>
    <row r="3" spans="1:31" x14ac:dyDescent="0.35">
      <c r="A3" s="15" t="s">
        <v>40</v>
      </c>
      <c r="B3" s="2" t="s">
        <v>11</v>
      </c>
      <c r="C3" s="9">
        <v>-59.4</v>
      </c>
      <c r="D3" s="9">
        <v>59.4</v>
      </c>
      <c r="E3" s="2" t="str">
        <f t="shared" ref="E3:E10" si="0">IF((AND(H3&lt;=1,F3&gt;=0,G3&gt;=0)),"good","bad")</f>
        <v>good</v>
      </c>
      <c r="F3" s="1">
        <f>((C4*(D6-D4))-(D4*(C6-C4)))/(((D5-D4)*(C6-C4))-((C5-C4)*(D6-D4)))</f>
        <v>0</v>
      </c>
      <c r="G3" s="1">
        <f>(-D4-(F3*(D5-D4)))/(D6-D4)</f>
        <v>0.5</v>
      </c>
      <c r="H3" s="1">
        <f>F3+G3</f>
        <v>0.5</v>
      </c>
      <c r="I3" s="10" t="s">
        <v>6</v>
      </c>
      <c r="J3" s="10" t="s">
        <v>7</v>
      </c>
      <c r="S3" s="1" t="s">
        <v>18</v>
      </c>
      <c r="T3" s="1">
        <v>44.3</v>
      </c>
    </row>
    <row r="4" spans="1:31" x14ac:dyDescent="0.35">
      <c r="A4" s="15"/>
      <c r="B4" s="2" t="s">
        <v>12</v>
      </c>
      <c r="C4" s="9">
        <v>59.4</v>
      </c>
      <c r="D4" s="9">
        <v>59.4</v>
      </c>
      <c r="E4" s="2" t="str">
        <f t="shared" si="0"/>
        <v>good</v>
      </c>
      <c r="F4" s="1">
        <f>((C5*(D3-D5))-(D5*(C3-C5)))/(((D6-D5)*(C3-C5))-((C6-C5)*(D3-D5)))</f>
        <v>0</v>
      </c>
      <c r="G4" s="1">
        <f>(-D5-(F4*(D6-D5)))/(D3-D5)</f>
        <v>0.5</v>
      </c>
      <c r="H4" s="1">
        <f t="shared" ref="H4:H6" si="1">F4+G4</f>
        <v>0.5</v>
      </c>
      <c r="I4" s="11">
        <v>-59.4</v>
      </c>
      <c r="J4" s="11">
        <v>59.4</v>
      </c>
      <c r="S4" s="1" t="s">
        <v>19</v>
      </c>
      <c r="T4" s="1">
        <v>89.15</v>
      </c>
    </row>
    <row r="5" spans="1:31" x14ac:dyDescent="0.35">
      <c r="A5" s="15"/>
      <c r="B5" s="2" t="s">
        <v>13</v>
      </c>
      <c r="C5" s="9">
        <v>59.4</v>
      </c>
      <c r="D5" s="9">
        <v>-59.4</v>
      </c>
      <c r="E5" s="2" t="str">
        <f t="shared" si="0"/>
        <v>good</v>
      </c>
      <c r="F5" s="1">
        <f>((C6*(D4-D6))-(D6*(C4-C6)))/(((D3-D6)*(C4-C6))-((C3-C6)*(D4-D6)))</f>
        <v>0</v>
      </c>
      <c r="G5" s="1">
        <f>(-D6-(F5*(D6-D5)))/(D3-D5)</f>
        <v>0.5</v>
      </c>
      <c r="H5" s="1">
        <f t="shared" si="1"/>
        <v>0.5</v>
      </c>
      <c r="I5" s="11">
        <v>59.4</v>
      </c>
      <c r="J5" s="11">
        <v>59.4</v>
      </c>
      <c r="S5" s="1" t="s">
        <v>27</v>
      </c>
      <c r="T5" s="1">
        <v>50</v>
      </c>
    </row>
    <row r="6" spans="1:31" x14ac:dyDescent="0.35">
      <c r="A6" s="15"/>
      <c r="B6" s="2" t="s">
        <v>14</v>
      </c>
      <c r="C6" s="9">
        <v>-59.4</v>
      </c>
      <c r="D6" s="9">
        <v>-59.4</v>
      </c>
      <c r="E6" s="2" t="str">
        <f t="shared" si="0"/>
        <v>good</v>
      </c>
      <c r="F6" s="1">
        <f>((C3*(D5-D3))-(D3*(C5-C3)))/(((D4-D3)*(C5-C3))-((C4-C3)*(D5-D3)))</f>
        <v>0</v>
      </c>
      <c r="G6" s="1">
        <f>(-D3-(F6*(D4-D3)))/(D5-D3)</f>
        <v>0.5</v>
      </c>
      <c r="H6" s="1">
        <f t="shared" si="1"/>
        <v>0.5</v>
      </c>
      <c r="I6" s="11">
        <v>59.4</v>
      </c>
      <c r="J6" s="11">
        <v>-59.4</v>
      </c>
    </row>
    <row r="7" spans="1:31" x14ac:dyDescent="0.35">
      <c r="A7" s="15" t="s">
        <v>41</v>
      </c>
      <c r="B7" s="2" t="s">
        <v>11</v>
      </c>
      <c r="C7" s="9">
        <v>-112.05</v>
      </c>
      <c r="D7" s="9">
        <v>112.05</v>
      </c>
      <c r="E7" s="2" t="str">
        <f t="shared" si="0"/>
        <v>good</v>
      </c>
      <c r="F7" s="1">
        <f>((C8*(D10-D8))-(D8*(C10-C8)))/(((D9-D8)*(C10-C8))-((C9-C8)*(D10-D8)))</f>
        <v>0</v>
      </c>
      <c r="G7" s="1">
        <f>(-D8-(F7*(D9-D8)))/(D10-D8)</f>
        <v>0.5</v>
      </c>
      <c r="H7" s="1">
        <f>F7+G7</f>
        <v>0.5</v>
      </c>
      <c r="I7" s="11">
        <v>-59.4</v>
      </c>
      <c r="J7" s="11">
        <v>-59.4</v>
      </c>
    </row>
    <row r="8" spans="1:31" x14ac:dyDescent="0.35">
      <c r="A8" s="15"/>
      <c r="B8" s="2" t="s">
        <v>12</v>
      </c>
      <c r="C8" s="9">
        <v>112.05</v>
      </c>
      <c r="D8" s="9">
        <v>112.05</v>
      </c>
      <c r="E8" s="2" t="str">
        <f t="shared" si="0"/>
        <v>good</v>
      </c>
      <c r="F8" s="1">
        <f>((C9*(D7-D9))-(D9*(C7-C9)))/(((D10-D9)*(C7-C9))-((C10-C9)*(D7-D9)))</f>
        <v>0</v>
      </c>
      <c r="G8" s="1">
        <f>(-D9-(F8*(D10-D9)))/(D7-D9)</f>
        <v>0.5</v>
      </c>
      <c r="H8" s="1">
        <f t="shared" ref="H8:H10" si="2">F8+G8</f>
        <v>0.5</v>
      </c>
      <c r="I8" s="11">
        <v>-59.4</v>
      </c>
      <c r="J8" s="11">
        <v>59.4</v>
      </c>
    </row>
    <row r="9" spans="1:31" x14ac:dyDescent="0.35">
      <c r="A9" s="15"/>
      <c r="B9" s="2" t="s">
        <v>13</v>
      </c>
      <c r="C9" s="9">
        <v>112.05</v>
      </c>
      <c r="D9" s="9">
        <v>-112.05</v>
      </c>
      <c r="E9" s="2" t="str">
        <f t="shared" si="0"/>
        <v>good</v>
      </c>
      <c r="F9" s="1">
        <f>((C10*(D8-D10))-(D10*(C8-C10)))/(((D7-D10)*(C8-C10))-((C7-C10)*(D8-D10)))</f>
        <v>0</v>
      </c>
      <c r="G9" s="1">
        <f>(-D10-(F9*(D10-D9)))/(D7-D9)</f>
        <v>0.5</v>
      </c>
      <c r="H9" s="1">
        <f t="shared" si="2"/>
        <v>0.5</v>
      </c>
    </row>
    <row r="10" spans="1:31" x14ac:dyDescent="0.35">
      <c r="A10" s="15"/>
      <c r="B10" s="2" t="s">
        <v>14</v>
      </c>
      <c r="C10" s="9">
        <v>-112.05</v>
      </c>
      <c r="D10" s="9">
        <v>-112.05</v>
      </c>
      <c r="E10" s="2" t="str">
        <f t="shared" si="0"/>
        <v>good</v>
      </c>
      <c r="F10" s="1">
        <f>((C7*(D9-D7))-(D7*(C9-C7)))/(((D8-D7)*(C9-C7))-((C8-C7)*(D9-D7)))</f>
        <v>0</v>
      </c>
      <c r="G10" s="1">
        <f>(-D7-(F10*(D8-D7)))/(D9-D7)</f>
        <v>0.5</v>
      </c>
      <c r="H10" s="1">
        <f t="shared" si="2"/>
        <v>0.5</v>
      </c>
      <c r="R10" s="18"/>
      <c r="S10" s="18"/>
      <c r="T10" s="18"/>
      <c r="U10" s="18"/>
      <c r="V10" s="18"/>
      <c r="W10" s="18"/>
      <c r="X10" s="18"/>
    </row>
    <row r="11" spans="1:31" x14ac:dyDescent="0.35">
      <c r="R11" s="18"/>
      <c r="S11" s="19"/>
      <c r="T11" s="18"/>
      <c r="U11" s="18"/>
      <c r="V11" s="18"/>
      <c r="W11" s="19"/>
      <c r="X11" s="19"/>
    </row>
    <row r="12" spans="1:31" x14ac:dyDescent="0.35">
      <c r="R12" s="18"/>
      <c r="S12" s="19"/>
      <c r="T12" s="18"/>
      <c r="U12" s="18"/>
      <c r="V12" s="19"/>
      <c r="W12" s="18"/>
      <c r="X12" s="18"/>
    </row>
    <row r="13" spans="1:31" x14ac:dyDescent="0.35">
      <c r="R13" s="18"/>
      <c r="S13" s="19"/>
      <c r="T13" s="18"/>
      <c r="U13" s="18"/>
      <c r="V13" s="19"/>
      <c r="W13" s="18"/>
      <c r="X13" s="18"/>
    </row>
    <row r="14" spans="1:31" x14ac:dyDescent="0.35">
      <c r="R14" s="18"/>
      <c r="S14" s="20" t="s">
        <v>44</v>
      </c>
      <c r="T14" s="21"/>
      <c r="U14" s="21"/>
      <c r="V14" s="21"/>
      <c r="W14" s="21"/>
      <c r="X14" s="22"/>
      <c r="Z14" s="20" t="s">
        <v>46</v>
      </c>
      <c r="AA14" s="21"/>
      <c r="AB14" s="21"/>
      <c r="AC14" s="21"/>
      <c r="AD14" s="21"/>
      <c r="AE14" s="22"/>
    </row>
    <row r="15" spans="1:31" x14ac:dyDescent="0.35">
      <c r="R15" s="18"/>
      <c r="S15" s="1" t="s">
        <v>42</v>
      </c>
      <c r="T15" s="9">
        <f>C8-C4</f>
        <v>52.65</v>
      </c>
      <c r="U15" s="9">
        <f>D8-D4</f>
        <v>52.65</v>
      </c>
      <c r="V15" s="8"/>
      <c r="W15" s="1" t="s">
        <v>30</v>
      </c>
      <c r="X15" s="1" t="s">
        <v>38</v>
      </c>
      <c r="Z15" s="1" t="s">
        <v>42</v>
      </c>
      <c r="AA15" s="9">
        <f>(C7-C3)*(-1)</f>
        <v>52.65</v>
      </c>
      <c r="AB15" s="9">
        <f>D7-D3</f>
        <v>52.65</v>
      </c>
      <c r="AC15" s="8"/>
      <c r="AD15" s="1" t="s">
        <v>30</v>
      </c>
      <c r="AE15" s="1" t="s">
        <v>38</v>
      </c>
    </row>
    <row r="16" spans="1:31" x14ac:dyDescent="0.35">
      <c r="R16" s="18"/>
      <c r="S16" s="1" t="s">
        <v>25</v>
      </c>
      <c r="T16" s="16">
        <f>(SQRT((T15^2)+(U15^2)))-$T$2</f>
        <v>30.158344058943456</v>
      </c>
      <c r="U16" s="8"/>
      <c r="V16" s="1" t="s">
        <v>32</v>
      </c>
      <c r="W16" s="1">
        <v>0</v>
      </c>
      <c r="X16" s="1">
        <f>$T$5</f>
        <v>50</v>
      </c>
      <c r="Z16" s="1" t="s">
        <v>25</v>
      </c>
      <c r="AA16" s="16">
        <f>(SQRT((AA15^2)+(AB15^2)))-$T$2</f>
        <v>30.158344058943456</v>
      </c>
      <c r="AB16" s="8"/>
      <c r="AC16" s="1" t="s">
        <v>32</v>
      </c>
      <c r="AD16" s="1">
        <v>0</v>
      </c>
      <c r="AE16" s="1">
        <f>$T$5</f>
        <v>50</v>
      </c>
    </row>
    <row r="17" spans="18:31" x14ac:dyDescent="0.35">
      <c r="R17" s="18"/>
      <c r="S17" s="1" t="s">
        <v>26</v>
      </c>
      <c r="T17" s="1">
        <f>SQRT((T16^2)+($T$5^2))</f>
        <v>58.391144160545529</v>
      </c>
      <c r="U17" s="8"/>
      <c r="V17" s="1" t="s">
        <v>33</v>
      </c>
      <c r="W17" s="1">
        <f>$T$2</f>
        <v>44.3</v>
      </c>
      <c r="X17" s="1">
        <f>X16</f>
        <v>50</v>
      </c>
      <c r="Z17" s="1" t="s">
        <v>26</v>
      </c>
      <c r="AA17" s="1">
        <f>SQRT((AA16^2)+($T$5^2))</f>
        <v>58.391144160545529</v>
      </c>
      <c r="AB17" s="8"/>
      <c r="AC17" s="1" t="s">
        <v>33</v>
      </c>
      <c r="AD17" s="1">
        <f>-$T$2</f>
        <v>-44.3</v>
      </c>
      <c r="AE17" s="1">
        <f>AE16</f>
        <v>50</v>
      </c>
    </row>
    <row r="18" spans="18:31" x14ac:dyDescent="0.35">
      <c r="R18" s="18"/>
      <c r="S18" s="8"/>
      <c r="T18" s="1" t="s">
        <v>24</v>
      </c>
      <c r="U18" s="1" t="s">
        <v>5</v>
      </c>
      <c r="V18" s="1" t="s">
        <v>34</v>
      </c>
      <c r="W18" s="1">
        <f>W17</f>
        <v>44.3</v>
      </c>
      <c r="X18" s="1">
        <f>X17</f>
        <v>50</v>
      </c>
      <c r="Z18" s="8"/>
      <c r="AA18" s="1" t="s">
        <v>24</v>
      </c>
      <c r="AB18" s="1" t="s">
        <v>5</v>
      </c>
      <c r="AC18" s="1" t="s">
        <v>34</v>
      </c>
      <c r="AD18" s="1">
        <f>AD17</f>
        <v>-44.3</v>
      </c>
      <c r="AE18" s="1">
        <f>AE17</f>
        <v>50</v>
      </c>
    </row>
    <row r="19" spans="18:31" x14ac:dyDescent="0.35">
      <c r="R19" s="18"/>
      <c r="S19" s="1" t="s">
        <v>20</v>
      </c>
      <c r="T19" s="17">
        <f>RADIANS(U19)</f>
        <v>0.50691080727393323</v>
      </c>
      <c r="U19" s="1">
        <f>180-U22</f>
        <v>29.043849846365845</v>
      </c>
      <c r="V19" s="1" t="s">
        <v>35</v>
      </c>
      <c r="W19" s="1">
        <f>($T$3*COS(T19))+W18</f>
        <v>83.02920476241141</v>
      </c>
      <c r="X19" s="1">
        <f>($T$3*SIN(T19))+X18</f>
        <v>71.506712869967089</v>
      </c>
      <c r="Z19" s="1" t="s">
        <v>20</v>
      </c>
      <c r="AA19" s="17">
        <f>RADIANS(AB19)</f>
        <v>0.50691080727393323</v>
      </c>
      <c r="AB19" s="1">
        <f>180-AB22</f>
        <v>29.043849846365845</v>
      </c>
      <c r="AC19" s="1" t="s">
        <v>35</v>
      </c>
      <c r="AD19" s="1">
        <f>-(($T$3*COS(AA19))-AD18)</f>
        <v>-83.02920476241141</v>
      </c>
      <c r="AE19" s="1">
        <f>($T$3*SIN(AA19))+AE18</f>
        <v>71.506712869967089</v>
      </c>
    </row>
    <row r="20" spans="18:31" x14ac:dyDescent="0.35">
      <c r="R20" s="18"/>
      <c r="S20" s="1" t="s">
        <v>43</v>
      </c>
      <c r="T20" s="1">
        <f>ACOS($T$5/T17)</f>
        <v>0.54274483632433657</v>
      </c>
      <c r="U20" s="1">
        <f t="shared" ref="U20:U23" si="3">DEGREES(T20)</f>
        <v>31.096988473903142</v>
      </c>
      <c r="V20" s="1" t="s">
        <v>36</v>
      </c>
      <c r="W20" s="1">
        <f>W19</f>
        <v>83.02920476241141</v>
      </c>
      <c r="X20" s="1">
        <f>X19</f>
        <v>71.506712869967089</v>
      </c>
      <c r="Z20" s="1" t="s">
        <v>43</v>
      </c>
      <c r="AA20" s="1">
        <f>ACOS($T$5/AA17)</f>
        <v>0.54274483632433657</v>
      </c>
      <c r="AB20" s="1">
        <f t="shared" ref="AB20:AB23" si="4">DEGREES(AA20)</f>
        <v>31.096988473903142</v>
      </c>
      <c r="AC20" s="1" t="s">
        <v>36</v>
      </c>
      <c r="AD20" s="1">
        <f>AD19</f>
        <v>-83.02920476241141</v>
      </c>
      <c r="AE20" s="1">
        <f>AE19</f>
        <v>71.506712869967089</v>
      </c>
    </row>
    <row r="21" spans="18:31" x14ac:dyDescent="0.35">
      <c r="S21" s="1" t="s">
        <v>21</v>
      </c>
      <c r="T21" s="1">
        <f>ACOS((($T$3^2)+(T17^2)-($T$4^2))/(2*$T$3*T17))</f>
        <v>2.0919370099915229</v>
      </c>
      <c r="U21" s="1">
        <f t="shared" si="3"/>
        <v>119.85916167973099</v>
      </c>
      <c r="V21" s="1" t="s">
        <v>37</v>
      </c>
      <c r="W21" s="9">
        <f>C8</f>
        <v>112.05</v>
      </c>
      <c r="X21" s="1">
        <f>0</f>
        <v>0</v>
      </c>
      <c r="Z21" s="1" t="s">
        <v>21</v>
      </c>
      <c r="AA21" s="1">
        <f>ACOS((($T$3^2)+(AA17^2)-($T$4^2))/(2*$T$3*AA17))</f>
        <v>2.0919370099915229</v>
      </c>
      <c r="AB21" s="1">
        <f t="shared" si="4"/>
        <v>119.85916167973099</v>
      </c>
      <c r="AC21" s="1" t="s">
        <v>37</v>
      </c>
      <c r="AD21" s="9">
        <f>C7</f>
        <v>-112.05</v>
      </c>
      <c r="AE21" s="1">
        <f>0</f>
        <v>0</v>
      </c>
    </row>
    <row r="22" spans="18:31" x14ac:dyDescent="0.35">
      <c r="S22" s="1" t="s">
        <v>22</v>
      </c>
      <c r="T22" s="1">
        <f>T20+T21</f>
        <v>2.6346818463158597</v>
      </c>
      <c r="U22" s="1">
        <f t="shared" si="3"/>
        <v>150.95615015363416</v>
      </c>
      <c r="Z22" s="1" t="s">
        <v>22</v>
      </c>
      <c r="AA22" s="1">
        <f>AA20+AA21</f>
        <v>2.6346818463158597</v>
      </c>
      <c r="AB22" s="1">
        <f t="shared" si="4"/>
        <v>150.95615015363416</v>
      </c>
    </row>
    <row r="23" spans="18:31" x14ac:dyDescent="0.35">
      <c r="S23" s="1" t="s">
        <v>23</v>
      </c>
      <c r="T23" s="1">
        <f>ACOS((($T$3^2)+($T$4^2)-(T17^2))/(2*$T$3*$T$4))</f>
        <v>0.60410956302366037</v>
      </c>
      <c r="U23" s="1">
        <f t="shared" si="3"/>
        <v>34.612928324748154</v>
      </c>
      <c r="Z23" s="1" t="s">
        <v>23</v>
      </c>
      <c r="AA23" s="1">
        <f>ACOS((($T$3^2)+($T$4^2)-(AA17^2))/(2*$T$3*$T$4))</f>
        <v>0.60410956302366037</v>
      </c>
      <c r="AB23" s="1">
        <f t="shared" si="4"/>
        <v>34.612928324748154</v>
      </c>
    </row>
    <row r="27" spans="18:31" x14ac:dyDescent="0.35">
      <c r="S27" s="20" t="s">
        <v>45</v>
      </c>
      <c r="T27" s="21"/>
      <c r="U27" s="21"/>
      <c r="V27" s="21"/>
      <c r="W27" s="21"/>
      <c r="X27" s="22"/>
      <c r="Z27" s="20" t="s">
        <v>44</v>
      </c>
      <c r="AA27" s="21"/>
      <c r="AB27" s="21"/>
      <c r="AC27" s="21"/>
      <c r="AD27" s="21"/>
      <c r="AE27" s="22"/>
    </row>
    <row r="28" spans="18:31" x14ac:dyDescent="0.35">
      <c r="S28" s="1" t="s">
        <v>42</v>
      </c>
      <c r="T28" s="9">
        <f>C9-C5</f>
        <v>52.65</v>
      </c>
      <c r="U28" s="9">
        <f>D5-D9</f>
        <v>52.65</v>
      </c>
      <c r="V28" s="8"/>
      <c r="W28" s="1" t="s">
        <v>30</v>
      </c>
      <c r="X28" s="1" t="s">
        <v>38</v>
      </c>
      <c r="Z28" s="1" t="s">
        <v>42</v>
      </c>
      <c r="AA28" s="9">
        <f>(C10-C6)*(-1)</f>
        <v>52.65</v>
      </c>
      <c r="AB28" s="9">
        <f>-(D10-D6)</f>
        <v>52.65</v>
      </c>
      <c r="AC28" s="8"/>
      <c r="AD28" s="1" t="s">
        <v>30</v>
      </c>
      <c r="AE28" s="1" t="s">
        <v>38</v>
      </c>
    </row>
    <row r="29" spans="18:31" x14ac:dyDescent="0.35">
      <c r="S29" s="1" t="s">
        <v>25</v>
      </c>
      <c r="T29" s="16">
        <f>(SQRT((T28^2)+(U28^2)))-$T$2</f>
        <v>30.158344058943456</v>
      </c>
      <c r="U29" s="8"/>
      <c r="V29" s="1" t="s">
        <v>32</v>
      </c>
      <c r="W29" s="1">
        <v>0</v>
      </c>
      <c r="X29" s="1">
        <f>$T$5</f>
        <v>50</v>
      </c>
      <c r="Z29" s="1" t="s">
        <v>25</v>
      </c>
      <c r="AA29" s="16">
        <f>(SQRT((AA28^2)+(AB28^2)))-$T$2</f>
        <v>30.158344058943456</v>
      </c>
      <c r="AB29" s="8"/>
      <c r="AC29" s="1" t="s">
        <v>32</v>
      </c>
      <c r="AD29" s="1">
        <v>0</v>
      </c>
      <c r="AE29" s="1">
        <f>$T$5</f>
        <v>50</v>
      </c>
    </row>
    <row r="30" spans="18:31" x14ac:dyDescent="0.35">
      <c r="S30" s="1" t="s">
        <v>26</v>
      </c>
      <c r="T30" s="1">
        <f>SQRT((T29^2)+($T$5^2))</f>
        <v>58.391144160545529</v>
      </c>
      <c r="U30" s="8"/>
      <c r="V30" s="1" t="s">
        <v>33</v>
      </c>
      <c r="W30" s="1">
        <f>T2</f>
        <v>44.3</v>
      </c>
      <c r="X30" s="1">
        <f>X29</f>
        <v>50</v>
      </c>
      <c r="Z30" s="1" t="s">
        <v>26</v>
      </c>
      <c r="AA30" s="1">
        <f>SQRT((AA29^2)+($T$5^2))</f>
        <v>58.391144160545529</v>
      </c>
      <c r="AB30" s="8"/>
      <c r="AC30" s="1" t="s">
        <v>33</v>
      </c>
      <c r="AD30" s="1">
        <f>-$T$2</f>
        <v>-44.3</v>
      </c>
      <c r="AE30" s="1">
        <f>AE29</f>
        <v>50</v>
      </c>
    </row>
    <row r="31" spans="18:31" x14ac:dyDescent="0.35">
      <c r="S31" s="8"/>
      <c r="T31" s="1" t="s">
        <v>24</v>
      </c>
      <c r="U31" s="1" t="s">
        <v>5</v>
      </c>
      <c r="V31" s="1" t="s">
        <v>34</v>
      </c>
      <c r="W31" s="1">
        <f>W30</f>
        <v>44.3</v>
      </c>
      <c r="X31" s="1">
        <f>X30</f>
        <v>50</v>
      </c>
      <c r="Z31" s="8"/>
      <c r="AA31" s="1" t="s">
        <v>24</v>
      </c>
      <c r="AB31" s="1" t="s">
        <v>5</v>
      </c>
      <c r="AC31" s="1" t="s">
        <v>34</v>
      </c>
      <c r="AD31" s="1">
        <f>AD30</f>
        <v>-44.3</v>
      </c>
      <c r="AE31" s="1">
        <f>AE30</f>
        <v>50</v>
      </c>
    </row>
    <row r="32" spans="18:31" x14ac:dyDescent="0.35">
      <c r="S32" s="1" t="s">
        <v>20</v>
      </c>
      <c r="T32" s="17">
        <f>RADIANS(U32)</f>
        <v>0.50691080727393323</v>
      </c>
      <c r="U32" s="1">
        <f>180-U35</f>
        <v>29.043849846365845</v>
      </c>
      <c r="V32" s="1" t="s">
        <v>35</v>
      </c>
      <c r="W32" s="1">
        <f>(T3*COS(T32))+W31</f>
        <v>83.02920476241141</v>
      </c>
      <c r="X32" s="1">
        <f>(T3*SIN(T32))+X31</f>
        <v>71.506712869967089</v>
      </c>
      <c r="Z32" s="1" t="s">
        <v>20</v>
      </c>
      <c r="AA32" s="17">
        <f>RADIANS(AB32)</f>
        <v>0.50691080727393323</v>
      </c>
      <c r="AB32" s="1">
        <f>180-AB35</f>
        <v>29.043849846365845</v>
      </c>
      <c r="AC32" s="1" t="s">
        <v>35</v>
      </c>
      <c r="AD32" s="1">
        <f>-(($T$3*COS(AA32))-AD31)</f>
        <v>-83.02920476241141</v>
      </c>
      <c r="AE32" s="1">
        <f>($T$3*SIN(AA32))+AE31</f>
        <v>71.506712869967089</v>
      </c>
    </row>
    <row r="33" spans="19:31" x14ac:dyDescent="0.35">
      <c r="S33" s="1" t="s">
        <v>43</v>
      </c>
      <c r="T33" s="1">
        <f>ACOS($T$5/T30)</f>
        <v>0.54274483632433657</v>
      </c>
      <c r="U33" s="1">
        <f t="shared" ref="U33:U36" si="5">DEGREES(T33)</f>
        <v>31.096988473903142</v>
      </c>
      <c r="V33" s="1" t="s">
        <v>36</v>
      </c>
      <c r="W33" s="1">
        <f>W32</f>
        <v>83.02920476241141</v>
      </c>
      <c r="X33" s="1">
        <f>X32</f>
        <v>71.506712869967089</v>
      </c>
      <c r="Z33" s="1" t="s">
        <v>43</v>
      </c>
      <c r="AA33" s="1">
        <f>ACOS($T$5/AA30)</f>
        <v>0.54274483632433657</v>
      </c>
      <c r="AB33" s="1">
        <f t="shared" ref="AB33:AB36" si="6">DEGREES(AA33)</f>
        <v>31.096988473903142</v>
      </c>
      <c r="AC33" s="1" t="s">
        <v>36</v>
      </c>
      <c r="AD33" s="1">
        <f>AD32</f>
        <v>-83.02920476241141</v>
      </c>
      <c r="AE33" s="1">
        <f>AE32</f>
        <v>71.506712869967089</v>
      </c>
    </row>
    <row r="34" spans="19:31" x14ac:dyDescent="0.35">
      <c r="S34" s="1" t="s">
        <v>21</v>
      </c>
      <c r="T34" s="1">
        <f>ACOS((($T$3^2)+(T30^2)-($T$4^2))/(2*$T$3*T30))</f>
        <v>2.0919370099915229</v>
      </c>
      <c r="U34" s="1">
        <f t="shared" si="5"/>
        <v>119.85916167973099</v>
      </c>
      <c r="V34" s="1" t="s">
        <v>37</v>
      </c>
      <c r="W34" s="9">
        <f>C9</f>
        <v>112.05</v>
      </c>
      <c r="X34" s="1">
        <f>0</f>
        <v>0</v>
      </c>
      <c r="Z34" s="1" t="s">
        <v>21</v>
      </c>
      <c r="AA34" s="1">
        <f>ACOS((($T$3^2)+(AA30^2)-($T$4^2))/(2*$T$3*AA30))</f>
        <v>2.0919370099915229</v>
      </c>
      <c r="AB34" s="1">
        <f t="shared" si="6"/>
        <v>119.85916167973099</v>
      </c>
      <c r="AC34" s="1" t="s">
        <v>37</v>
      </c>
      <c r="AD34" s="9">
        <f>C10</f>
        <v>-112.05</v>
      </c>
      <c r="AE34" s="1">
        <f>0</f>
        <v>0</v>
      </c>
    </row>
    <row r="35" spans="19:31" x14ac:dyDescent="0.35">
      <c r="S35" s="1" t="s">
        <v>22</v>
      </c>
      <c r="T35" s="1">
        <f>T33+T34</f>
        <v>2.6346818463158597</v>
      </c>
      <c r="U35" s="1">
        <f t="shared" si="5"/>
        <v>150.95615015363416</v>
      </c>
      <c r="Z35" s="1" t="s">
        <v>22</v>
      </c>
      <c r="AA35" s="1">
        <f>AA33+AA34</f>
        <v>2.6346818463158597</v>
      </c>
      <c r="AB35" s="1">
        <f t="shared" si="6"/>
        <v>150.95615015363416</v>
      </c>
    </row>
    <row r="36" spans="19:31" x14ac:dyDescent="0.35">
      <c r="S36" s="1" t="s">
        <v>23</v>
      </c>
      <c r="T36" s="1">
        <f>ACOS((($T$3^2)+($T$4^2)-(T30^2))/(2*$T$3*$T$4))</f>
        <v>0.60410956302366037</v>
      </c>
      <c r="U36" s="1">
        <f t="shared" si="5"/>
        <v>34.612928324748154</v>
      </c>
      <c r="Z36" s="1" t="s">
        <v>23</v>
      </c>
      <c r="AA36" s="1">
        <f>ACOS((($T$3^2)+($T$4^2)-(AA30^2))/(2*$T$3*$T$4))</f>
        <v>0.60410956302366037</v>
      </c>
      <c r="AB36" s="1">
        <f t="shared" si="6"/>
        <v>34.612928324748154</v>
      </c>
    </row>
  </sheetData>
  <mergeCells count="9">
    <mergeCell ref="Z27:AE27"/>
    <mergeCell ref="S14:X14"/>
    <mergeCell ref="S27:X27"/>
    <mergeCell ref="Z14:AE14"/>
    <mergeCell ref="S1:T1"/>
    <mergeCell ref="I2:J2"/>
    <mergeCell ref="A1:E1"/>
    <mergeCell ref="A3:A6"/>
    <mergeCell ref="A7:A10"/>
  </mergeCells>
  <conditionalFormatting sqref="E3:E10">
    <cfRule type="containsText" dxfId="1" priority="1" operator="containsText" text="bad">
      <formula>NOT(ISERROR(SEARCH("bad",E3)))</formula>
    </cfRule>
    <cfRule type="containsText" dxfId="0" priority="2" operator="containsText" text="good">
      <formula>NOT(ISERROR(SEARCH("good",E3)))</formula>
    </cfRule>
  </conditionalFormatting>
  <dataValidations count="2">
    <dataValidation type="decimal" allowBlank="1" showInputMessage="1" showErrorMessage="1" sqref="C6:D6 C3 I7:J7 I4 I8" xr:uid="{B73C5E88-832D-4756-AC4F-AFF9BD562827}">
      <formula1>-100</formula1>
      <formula2>0</formula2>
    </dataValidation>
    <dataValidation type="decimal" allowBlank="1" showInputMessage="1" showErrorMessage="1" sqref="D3:D4 C4:C5 J4:J5 I5:I6 J8" xr:uid="{149AF8E7-8CA9-412C-9CCB-6459778216A1}">
      <formula1>0</formula1>
      <formula2>100</formula2>
    </dataValidation>
  </dataValidation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COG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Chamath Edirisinhege</dc:creator>
  <cp:lastModifiedBy>Chamath Edirisinhege</cp:lastModifiedBy>
  <dcterms:created xsi:type="dcterms:W3CDTF">2020-01-19T00:45:54Z</dcterms:created>
  <dcterms:modified xsi:type="dcterms:W3CDTF">2021-03-14T03:05:06Z</dcterms:modified>
</cp:coreProperties>
</file>