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cla\Downloads\"/>
    </mc:Choice>
  </mc:AlternateContent>
  <xr:revisionPtr revIDLastSave="0" documentId="13_ncr:1_{6EF5EBEF-0B48-4F98-A937-A7F15B1B22CB}" xr6:coauthVersionLast="47" xr6:coauthVersionMax="47" xr10:uidLastSave="{00000000-0000-0000-0000-000000000000}"/>
  <bookViews>
    <workbookView xWindow="390" yWindow="390" windowWidth="27315" windowHeight="14670" xr2:uid="{3D66CB33-E79F-459B-AC1E-D475E8339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L50" i="1" s="1"/>
  <c r="D51" i="1"/>
  <c r="E51" i="1"/>
  <c r="F51" i="1"/>
  <c r="G51" i="1"/>
  <c r="H51" i="1"/>
  <c r="I51" i="1"/>
  <c r="J51" i="1"/>
  <c r="K51" i="1"/>
  <c r="L51" i="1"/>
  <c r="M51" i="1"/>
  <c r="N51" i="1"/>
  <c r="O51" i="1"/>
  <c r="C51" i="1"/>
  <c r="D50" i="1"/>
  <c r="E50" i="1"/>
  <c r="F50" i="1"/>
  <c r="G50" i="1"/>
  <c r="H50" i="1"/>
  <c r="I50" i="1"/>
  <c r="J50" i="1"/>
  <c r="K50" i="1"/>
  <c r="M50" i="1"/>
  <c r="N50" i="1"/>
  <c r="O50" i="1"/>
  <c r="C50" i="1"/>
  <c r="D48" i="1"/>
  <c r="E48" i="1"/>
  <c r="F48" i="1"/>
  <c r="G48" i="1"/>
  <c r="H48" i="1"/>
  <c r="I48" i="1"/>
  <c r="J48" i="1"/>
  <c r="K48" i="1"/>
  <c r="L48" i="1"/>
  <c r="M48" i="1"/>
  <c r="N48" i="1"/>
  <c r="O48" i="1"/>
  <c r="D49" i="1"/>
  <c r="E49" i="1"/>
  <c r="F49" i="1"/>
  <c r="G49" i="1"/>
  <c r="H49" i="1"/>
  <c r="I49" i="1"/>
  <c r="J49" i="1"/>
  <c r="K49" i="1"/>
  <c r="M49" i="1"/>
  <c r="N49" i="1"/>
  <c r="O49" i="1"/>
  <c r="C49" i="1"/>
  <c r="C48" i="1"/>
  <c r="O32" i="1"/>
  <c r="O44" i="1" s="1"/>
  <c r="P32" i="1"/>
  <c r="O40" i="1"/>
  <c r="O41" i="1"/>
  <c r="O42" i="1"/>
  <c r="O43" i="1"/>
  <c r="O45" i="1"/>
  <c r="O31" i="1"/>
  <c r="P31" i="1"/>
  <c r="Q31" i="1"/>
  <c r="I35" i="1"/>
  <c r="J35" i="1"/>
  <c r="K35" i="1"/>
  <c r="L35" i="1"/>
  <c r="H35" i="1"/>
  <c r="D41" i="1"/>
  <c r="E41" i="1"/>
  <c r="F41" i="1"/>
  <c r="G41" i="1"/>
  <c r="C41" i="1"/>
  <c r="I34" i="1"/>
  <c r="J34" i="1"/>
  <c r="K34" i="1"/>
  <c r="L34" i="1"/>
  <c r="H34" i="1"/>
  <c r="D40" i="1"/>
  <c r="E40" i="1"/>
  <c r="F40" i="1"/>
  <c r="G40" i="1"/>
  <c r="H40" i="1"/>
  <c r="I40" i="1"/>
  <c r="J40" i="1"/>
  <c r="K40" i="1"/>
  <c r="L40" i="1"/>
  <c r="M40" i="1"/>
  <c r="N40" i="1"/>
  <c r="D42" i="1"/>
  <c r="E42" i="1"/>
  <c r="F42" i="1"/>
  <c r="D43" i="1"/>
  <c r="E43" i="1"/>
  <c r="F43" i="1"/>
  <c r="G43" i="1"/>
  <c r="H43" i="1"/>
  <c r="I43" i="1"/>
  <c r="J43" i="1"/>
  <c r="K43" i="1"/>
  <c r="L43" i="1"/>
  <c r="M43" i="1"/>
  <c r="N43" i="1"/>
  <c r="D44" i="1"/>
  <c r="E44" i="1"/>
  <c r="F44" i="1"/>
  <c r="D45" i="1"/>
  <c r="E45" i="1"/>
  <c r="F45" i="1"/>
  <c r="G45" i="1"/>
  <c r="M45" i="1"/>
  <c r="N45" i="1"/>
  <c r="C45" i="1"/>
  <c r="C42" i="1"/>
  <c r="C40" i="1"/>
  <c r="L14" i="1"/>
  <c r="K14" i="1"/>
  <c r="K45" i="1" s="1"/>
  <c r="J14" i="1"/>
  <c r="J45" i="1" s="1"/>
  <c r="I14" i="1"/>
  <c r="I45" i="1" s="1"/>
  <c r="H14" i="1"/>
  <c r="H45" i="1" s="1"/>
  <c r="C44" i="1"/>
  <c r="C43" i="1"/>
  <c r="N32" i="1"/>
  <c r="N44" i="1" s="1"/>
  <c r="M32" i="1"/>
  <c r="M44" i="1" s="1"/>
  <c r="L32" i="1"/>
  <c r="L44" i="1" s="1"/>
  <c r="K32" i="1"/>
  <c r="K44" i="1" s="1"/>
  <c r="J32" i="1"/>
  <c r="J44" i="1" s="1"/>
  <c r="I32" i="1"/>
  <c r="I44" i="1" s="1"/>
  <c r="H32" i="1"/>
  <c r="H44" i="1" s="1"/>
  <c r="G32" i="1"/>
  <c r="G44" i="1" s="1"/>
  <c r="N31" i="1"/>
  <c r="M31" i="1"/>
  <c r="M42" i="1" s="1"/>
  <c r="L31" i="1"/>
  <c r="L42" i="1" s="1"/>
  <c r="K31" i="1"/>
  <c r="K42" i="1" s="1"/>
  <c r="J31" i="1"/>
  <c r="J42" i="1" s="1"/>
  <c r="I31" i="1"/>
  <c r="I42" i="1" s="1"/>
  <c r="H31" i="1"/>
  <c r="H42" i="1" s="1"/>
  <c r="G31" i="1"/>
  <c r="G42" i="1" s="1"/>
  <c r="N41" i="1"/>
  <c r="M41" i="1"/>
  <c r="L33" i="1"/>
  <c r="L41" i="1" s="1"/>
  <c r="K33" i="1"/>
  <c r="K41" i="1" s="1"/>
  <c r="J33" i="1"/>
  <c r="I33" i="1"/>
  <c r="H33" i="1"/>
  <c r="L45" i="1" l="1"/>
  <c r="I41" i="1"/>
  <c r="J41" i="1"/>
  <c r="H41" i="1"/>
  <c r="N42" i="1"/>
</calcChain>
</file>

<file path=xl/sharedStrings.xml><?xml version="1.0" encoding="utf-8"?>
<sst xmlns="http://schemas.openxmlformats.org/spreadsheetml/2006/main" count="37" uniqueCount="37">
  <si>
    <t>Aboriginal Fund for Species at Risk</t>
  </si>
  <si>
    <t>Building Regional Adaptation Capacity and Expertise</t>
  </si>
  <si>
    <t>Canadian Centre for Climate Services</t>
  </si>
  <si>
    <t>Capitalizing on Space-based Earth Observation</t>
  </si>
  <si>
    <t>Climate Change and Health Adaptation Program</t>
  </si>
  <si>
    <t>Climate Change Preparedness in the North</t>
  </si>
  <si>
    <t>Disaster Mitigation Adaptation Fund</t>
  </si>
  <si>
    <t>Disaster recovery</t>
  </si>
  <si>
    <t>DMAF top up</t>
  </si>
  <si>
    <t>Environmental conservation</t>
  </si>
  <si>
    <t>First Nation Adapt</t>
  </si>
  <si>
    <t>Flood mapping</t>
  </si>
  <si>
    <t>Health Adapt</t>
  </si>
  <si>
    <t>Health Adaptation Funding</t>
  </si>
  <si>
    <t>Indigenous Community-Based Climate Monitoring</t>
  </si>
  <si>
    <t>Infectious Diseases and Climate Change Fund</t>
  </si>
  <si>
    <t>Northern Transportation Adaptation Initiative</t>
  </si>
  <si>
    <t>Standards and resilience codes</t>
  </si>
  <si>
    <t xml:space="preserve">Wildfire resilince </t>
  </si>
  <si>
    <t>Yukon Adaptation</t>
  </si>
  <si>
    <t>DMAF (NAS top up)</t>
  </si>
  <si>
    <t>GMF (NAS top up)</t>
  </si>
  <si>
    <t>Nature Smart Climate Solutions Fund</t>
  </si>
  <si>
    <t>Agricultural Climate Solutions</t>
  </si>
  <si>
    <t>Disaster resilience</t>
  </si>
  <si>
    <t>Health and wellbeing</t>
  </si>
  <si>
    <t>Nature and biodiversity</t>
  </si>
  <si>
    <t>Infrastructure</t>
  </si>
  <si>
    <t>Economy and workers</t>
  </si>
  <si>
    <t>Northern and Indigenous programs</t>
  </si>
  <si>
    <t>HealthAdapt (NAS top up)</t>
  </si>
  <si>
    <t>Difference (% increase)</t>
  </si>
  <si>
    <t>Climate codes (NAS)</t>
  </si>
  <si>
    <t>Heat response (NAS)</t>
  </si>
  <si>
    <t>New NAS commitments (millions $)</t>
  </si>
  <si>
    <t>Baseline (previous to NAS commitments) (millions $)</t>
  </si>
  <si>
    <r>
      <t xml:space="preserve">% Change from </t>
    </r>
    <r>
      <rPr>
        <b/>
        <sz val="11"/>
        <color theme="1"/>
        <rFont val="Calibri"/>
        <family val="2"/>
        <scheme val="minor"/>
      </rPr>
      <t>2022</t>
    </r>
    <r>
      <rPr>
        <sz val="11"/>
        <color theme="1"/>
        <rFont val="Calibri"/>
        <family val="2"/>
        <scheme val="minor"/>
      </rPr>
      <t xml:space="preserve"> levels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</si>
</sst>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64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64" fontId="0" fillId="2" borderId="0" xfId="1" applyNumberFormat="1" applyFont="1" applyFill="1"/>
    <xf numFmtId="164" fontId="0" fillId="4" borderId="0" xfId="1" applyNumberFormat="1" applyFont="1" applyFill="1"/>
    <xf numFmtId="164" fontId="0" fillId="5" borderId="0" xfId="1" applyNumberFormat="1" applyFont="1" applyFill="1"/>
    <xf numFmtId="164" fontId="0" fillId="3" borderId="0" xfId="1" applyNumberFormat="1" applyFont="1" applyFill="1"/>
    <xf numFmtId="0" fontId="0" fillId="7" borderId="0" xfId="0" applyFill="1"/>
    <xf numFmtId="164" fontId="0" fillId="7" borderId="0" xfId="1" applyNumberFormat="1" applyFont="1" applyFill="1"/>
    <xf numFmtId="164" fontId="0" fillId="0" borderId="0" xfId="1" applyNumberFormat="1" applyFont="1" applyFill="1"/>
    <xf numFmtId="9" fontId="0" fillId="0" borderId="0" xfId="2" applyFont="1"/>
    <xf numFmtId="0" fontId="2" fillId="0" borderId="0" xfId="0" applyFont="1"/>
    <xf numFmtId="1" fontId="0" fillId="0" borderId="0" xfId="0" applyNumberFormat="1"/>
    <xf numFmtId="165" fontId="0" fillId="0" borderId="0" xfId="0" applyNumberFormat="1"/>
    <xf numFmtId="0" fontId="0" fillId="8" borderId="0" xfId="0" applyFill="1"/>
    <xf numFmtId="0" fontId="2" fillId="8" borderId="2" xfId="0" applyFont="1" applyFill="1" applyBorder="1"/>
    <xf numFmtId="164" fontId="0" fillId="8" borderId="3" xfId="0" applyNumberFormat="1" applyFill="1" applyBorder="1"/>
    <xf numFmtId="1" fontId="0" fillId="8" borderId="3" xfId="0" applyNumberFormat="1" applyFill="1" applyBorder="1"/>
    <xf numFmtId="164" fontId="0" fillId="8" borderId="4" xfId="0" applyNumberFormat="1" applyFill="1" applyBorder="1"/>
    <xf numFmtId="9" fontId="0" fillId="0" borderId="1" xfId="2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Committed</a:t>
            </a:r>
            <a:r>
              <a:rPr lang="en-CA" sz="1800" b="1" baseline="0"/>
              <a:t> Federal A</a:t>
            </a:r>
            <a:r>
              <a:rPr lang="en-CA" sz="1800" b="1"/>
              <a:t>daptation Funding</a:t>
            </a:r>
            <a:r>
              <a:rPr lang="en-CA" sz="1800" b="1" baseline="0"/>
              <a:t> </a:t>
            </a:r>
            <a:endParaRPr lang="en-CA" sz="1800" b="1"/>
          </a:p>
        </c:rich>
      </c:tx>
      <c:layout>
        <c:manualLayout>
          <c:xMode val="edge"/>
          <c:yMode val="edge"/>
          <c:x val="0.36774077343692674"/>
          <c:y val="1.7316017316017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92574943240811E-2"/>
          <c:y val="4.0185431366533728E-2"/>
          <c:w val="0.90162750413046722"/>
          <c:h val="0.90894178499654055"/>
        </c:manualLayout>
      </c:layout>
      <c:areaChart>
        <c:grouping val="stacke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Disaster resilience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Sheet1!$C$39:$N$39</c:f>
              <c:numCache>
                <c:formatCode>General</c:formatCode>
                <c:ptCount val="1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</c:numCache>
            </c:numRef>
          </c:cat>
          <c:val>
            <c:numRef>
              <c:f>Sheet1!$C$40:$N$40</c:f>
              <c:numCache>
                <c:formatCode>_-"$"* #,##0_-;\-"$"* #,##0_-;_-"$"* "-"??_-;_-@_-</c:formatCode>
                <c:ptCount val="12"/>
                <c:pt idx="0">
                  <c:v>39.6</c:v>
                </c:pt>
                <c:pt idx="1">
                  <c:v>39.6</c:v>
                </c:pt>
                <c:pt idx="2">
                  <c:v>39.6</c:v>
                </c:pt>
                <c:pt idx="3">
                  <c:v>431.05714285714288</c:v>
                </c:pt>
                <c:pt idx="4">
                  <c:v>391.45714285714286</c:v>
                </c:pt>
                <c:pt idx="5">
                  <c:v>391.45714285714286</c:v>
                </c:pt>
                <c:pt idx="6">
                  <c:v>391.45714285714286</c:v>
                </c:pt>
                <c:pt idx="7">
                  <c:v>391.45714285714286</c:v>
                </c:pt>
                <c:pt idx="8">
                  <c:v>11.457142857142857</c:v>
                </c:pt>
                <c:pt idx="9">
                  <c:v>11.457142857142857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C-4217-8642-18CC776FD4A3}"/>
            </c:ext>
          </c:extLst>
        </c:ser>
        <c:ser>
          <c:idx val="1"/>
          <c:order val="1"/>
          <c:tx>
            <c:strRef>
              <c:f>Sheet1!$B$41</c:f>
              <c:strCache>
                <c:ptCount val="1"/>
                <c:pt idx="0">
                  <c:v>Health and wellbeing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-0.38409912235415589"/>
                  <c:y val="0.1702741702741702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8C-4217-8642-18CC776FD4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prstDash val="dash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Sheet1!$C$39:$N$39</c:f>
              <c:numCache>
                <c:formatCode>General</c:formatCode>
                <c:ptCount val="1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</c:numCache>
            </c:numRef>
          </c:cat>
          <c:val>
            <c:numRef>
              <c:f>Sheet1!$C$41:$N$41</c:f>
              <c:numCache>
                <c:formatCode>_-"$"* #,##0_-;\-"$"* #,##0_-;_-"$"* "-"??_-;_-@_-</c:formatCode>
                <c:ptCount val="12"/>
                <c:pt idx="0">
                  <c:v>3.125</c:v>
                </c:pt>
                <c:pt idx="1">
                  <c:v>3.125</c:v>
                </c:pt>
                <c:pt idx="2">
                  <c:v>3.125</c:v>
                </c:pt>
                <c:pt idx="3">
                  <c:v>2.75</c:v>
                </c:pt>
                <c:pt idx="4">
                  <c:v>2</c:v>
                </c:pt>
                <c:pt idx="5">
                  <c:v>10.6</c:v>
                </c:pt>
                <c:pt idx="6">
                  <c:v>10.6</c:v>
                </c:pt>
                <c:pt idx="7">
                  <c:v>10.6</c:v>
                </c:pt>
                <c:pt idx="8">
                  <c:v>10.6</c:v>
                </c:pt>
                <c:pt idx="9">
                  <c:v>10.6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C-4217-8642-18CC776FD4A3}"/>
            </c:ext>
          </c:extLst>
        </c:ser>
        <c:ser>
          <c:idx val="2"/>
          <c:order val="2"/>
          <c:tx>
            <c:strRef>
              <c:f>Sheet1!$B$42</c:f>
              <c:strCache>
                <c:ptCount val="1"/>
                <c:pt idx="0">
                  <c:v>Nature and biodiversity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5.3691275167785234E-2"/>
                  <c:y val="-8.080808080808091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8C-4217-8642-18CC776FD4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prstDash val="dash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Sheet1!$C$39:$N$39</c:f>
              <c:numCache>
                <c:formatCode>General</c:formatCode>
                <c:ptCount val="1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</c:numCache>
            </c:numRef>
          </c:cat>
          <c:val>
            <c:numRef>
              <c:f>Sheet1!$C$42:$N$42</c:f>
              <c:numCache>
                <c:formatCode>_-"$"* #,##0_-;\-"$"* #,##0_-;_-"$"* "-"??_-;_-@_-</c:formatCode>
                <c:ptCount val="12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67.599999999999994</c:v>
                </c:pt>
                <c:pt idx="5">
                  <c:v>63.1</c:v>
                </c:pt>
                <c:pt idx="6">
                  <c:v>63.1</c:v>
                </c:pt>
                <c:pt idx="7">
                  <c:v>63.1</c:v>
                </c:pt>
                <c:pt idx="8">
                  <c:v>63.1</c:v>
                </c:pt>
                <c:pt idx="9">
                  <c:v>63.1</c:v>
                </c:pt>
                <c:pt idx="10">
                  <c:v>63.1</c:v>
                </c:pt>
                <c:pt idx="11">
                  <c:v>63.1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8C-4217-8642-18CC776FD4A3}"/>
            </c:ext>
          </c:extLst>
        </c:ser>
        <c:ser>
          <c:idx val="3"/>
          <c:order val="3"/>
          <c:tx>
            <c:strRef>
              <c:f>Sheet1!$B$43</c:f>
              <c:strCache>
                <c:ptCount val="1"/>
                <c:pt idx="0">
                  <c:v>Infrastructure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-0.13629323696437798"/>
                  <c:y val="1.1544011544011438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D8C-4217-8642-18CC776FD4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Sheet1!$C$39:$N$39</c:f>
              <c:numCache>
                <c:formatCode>General</c:formatCode>
                <c:ptCount val="1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</c:numCache>
            </c:numRef>
          </c:cat>
          <c:val>
            <c:numRef>
              <c:f>Sheet1!$C$43:$N$43</c:f>
              <c:numCache>
                <c:formatCode>_-"$"* #,##0_-;\-"$"* #,##0_-;_-"$"* "-"??_-;_-@_-</c:formatCode>
                <c:ptCount val="12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682.33999999999992</c:v>
                </c:pt>
                <c:pt idx="4">
                  <c:v>682.33999999999992</c:v>
                </c:pt>
                <c:pt idx="5">
                  <c:v>437.34000000000003</c:v>
                </c:pt>
                <c:pt idx="6">
                  <c:v>437.44</c:v>
                </c:pt>
                <c:pt idx="7">
                  <c:v>437.44</c:v>
                </c:pt>
                <c:pt idx="8">
                  <c:v>155.1</c:v>
                </c:pt>
                <c:pt idx="9">
                  <c:v>155.1</c:v>
                </c:pt>
                <c:pt idx="10">
                  <c:v>49.1</c:v>
                </c:pt>
                <c:pt idx="11">
                  <c:v>49.1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8C-4217-8642-18CC776FD4A3}"/>
            </c:ext>
          </c:extLst>
        </c:ser>
        <c:ser>
          <c:idx val="4"/>
          <c:order val="4"/>
          <c:tx>
            <c:strRef>
              <c:f>Sheet1!$B$44</c:f>
              <c:strCache>
                <c:ptCount val="1"/>
                <c:pt idx="0">
                  <c:v>Economy and workers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2.4780588538977726E-2"/>
                  <c:y val="-8.946608946608947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8C-4217-8642-18CC776FD4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prstDash val="dash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Sheet1!$C$39:$N$39</c:f>
              <c:numCache>
                <c:formatCode>General</c:formatCode>
                <c:ptCount val="1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</c:numCache>
            </c:numRef>
          </c:cat>
          <c:val>
            <c:numRef>
              <c:f>Sheet1!$C$44:$N$44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18.5</c:v>
                </c:pt>
                <c:pt idx="5" formatCode="0">
                  <c:v>18.5</c:v>
                </c:pt>
                <c:pt idx="6" formatCode="0">
                  <c:v>18.5</c:v>
                </c:pt>
                <c:pt idx="7" formatCode="0">
                  <c:v>18.5</c:v>
                </c:pt>
                <c:pt idx="8" formatCode="0">
                  <c:v>18.5</c:v>
                </c:pt>
                <c:pt idx="9" formatCode="0">
                  <c:v>18.5</c:v>
                </c:pt>
                <c:pt idx="10" formatCode="0">
                  <c:v>18.5</c:v>
                </c:pt>
                <c:pt idx="11" formatCode="0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8C-4217-8642-18CC776FD4A3}"/>
            </c:ext>
          </c:extLst>
        </c:ser>
        <c:ser>
          <c:idx val="5"/>
          <c:order val="5"/>
          <c:tx>
            <c:strRef>
              <c:f>Sheet1!$B$45</c:f>
              <c:strCache>
                <c:ptCount val="1"/>
                <c:pt idx="0">
                  <c:v>Northern and Indigenous programs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-0.36654620547237998"/>
                  <c:y val="0.1240981240981241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89-4F54-A7E4-CB05106FEC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prstDash val="dash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Sheet1!$C$39:$N$39</c:f>
              <c:numCache>
                <c:formatCode>General</c:formatCode>
                <c:ptCount val="1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</c:numCache>
            </c:numRef>
          </c:cat>
          <c:val>
            <c:numRef>
              <c:f>Sheet1!$C$45:$N$45</c:f>
              <c:numCache>
                <c:formatCode>_-"$"* #,##0_-;\-"$"* #,##0_-;_-"$"* "-"??_-;_-@_-</c:formatCode>
                <c:ptCount val="12"/>
                <c:pt idx="0">
                  <c:v>34.964999999999996</c:v>
                </c:pt>
                <c:pt idx="1">
                  <c:v>34.964999999999996</c:v>
                </c:pt>
                <c:pt idx="2">
                  <c:v>34.964999999999996</c:v>
                </c:pt>
                <c:pt idx="3">
                  <c:v>58.94</c:v>
                </c:pt>
                <c:pt idx="4">
                  <c:v>11.3</c:v>
                </c:pt>
                <c:pt idx="5">
                  <c:v>18.933333333333334</c:v>
                </c:pt>
                <c:pt idx="6">
                  <c:v>18.933333333333334</c:v>
                </c:pt>
                <c:pt idx="7">
                  <c:v>18.933333333333334</c:v>
                </c:pt>
                <c:pt idx="8">
                  <c:v>18.933333333333334</c:v>
                </c:pt>
                <c:pt idx="9">
                  <c:v>18.933333333333334</c:v>
                </c:pt>
                <c:pt idx="10">
                  <c:v>6.8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9-4F54-A7E4-CB05106FEC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60710015"/>
        <c:axId val="1160711263"/>
      </c:areaChart>
      <c:catAx>
        <c:axId val="1160710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1263"/>
        <c:crosses val="autoZero"/>
        <c:auto val="1"/>
        <c:lblAlgn val="ctr"/>
        <c:lblOffset val="100"/>
        <c:noMultiLvlLbl val="0"/>
      </c:catAx>
      <c:valAx>
        <c:axId val="1160711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Millions of dollars</a:t>
                </a:r>
              </a:p>
            </c:rich>
          </c:tx>
          <c:layout>
            <c:manualLayout>
              <c:xMode val="edge"/>
              <c:yMode val="edge"/>
              <c:x val="6.5461289239438121E-3"/>
              <c:y val="0.39318448830259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52</xdr:row>
      <xdr:rowOff>123825</xdr:rowOff>
    </xdr:from>
    <xdr:to>
      <xdr:col>17</xdr:col>
      <xdr:colOff>285750</xdr:colOff>
      <xdr:row>75</xdr:row>
      <xdr:rowOff>142875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19AEFC7-B0F0-3FEF-97C9-AE15D7CEFD58}"/>
            </a:ext>
          </a:extLst>
        </xdr:cNvPr>
        <xdr:cNvGrpSpPr/>
      </xdr:nvGrpSpPr>
      <xdr:grpSpPr>
        <a:xfrm>
          <a:off x="520700" y="10029825"/>
          <a:ext cx="13061950" cy="4400550"/>
          <a:chOff x="635000" y="10258425"/>
          <a:chExt cx="12509500" cy="440055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7AAB4C0-12F0-4333-95BF-D3933985A316}"/>
              </a:ext>
            </a:extLst>
          </xdr:cNvPr>
          <xdr:cNvGraphicFramePr>
            <a:graphicFrameLocks/>
          </xdr:cNvGraphicFramePr>
        </xdr:nvGraphicFramePr>
        <xdr:xfrm>
          <a:off x="635000" y="10258425"/>
          <a:ext cx="12509500" cy="4400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9DBBB537-016B-2D24-490A-433573E84F55}"/>
              </a:ext>
            </a:extLst>
          </xdr:cNvPr>
          <xdr:cNvCxnSpPr/>
        </xdr:nvCxnSpPr>
        <xdr:spPr>
          <a:xfrm flipH="1">
            <a:off x="7467600" y="12906375"/>
            <a:ext cx="28575" cy="30480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8F84482-84B4-4549-B0F9-5B9AAA9F8008}"/>
              </a:ext>
            </a:extLst>
          </xdr:cNvPr>
          <xdr:cNvCxnSpPr/>
        </xdr:nvCxnSpPr>
        <xdr:spPr>
          <a:xfrm flipH="1">
            <a:off x="6981825" y="11506200"/>
            <a:ext cx="285750" cy="314325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25B7-7D75-4EEB-8E60-463A5267A6B2}">
  <dimension ref="B8:Q51"/>
  <sheetViews>
    <sheetView tabSelected="1" topLeftCell="A29" workbookViewId="0">
      <selection activeCell="H50" sqref="H50"/>
    </sheetView>
  </sheetViews>
  <sheetFormatPr defaultRowHeight="15" x14ac:dyDescent="0.25"/>
  <cols>
    <col min="2" max="2" width="50" customWidth="1"/>
    <col min="3" max="5" width="9.28515625" bestFit="1" customWidth="1"/>
    <col min="6" max="10" width="9.5703125" bestFit="1" customWidth="1"/>
    <col min="11" max="14" width="9.28515625" bestFit="1" customWidth="1"/>
  </cols>
  <sheetData>
    <row r="8" spans="2:15" x14ac:dyDescent="0.25">
      <c r="C8" s="16">
        <v>2018</v>
      </c>
      <c r="D8" s="16">
        <v>2019</v>
      </c>
      <c r="E8" s="16">
        <v>2020</v>
      </c>
      <c r="F8" s="16">
        <v>2021</v>
      </c>
      <c r="G8" s="16">
        <v>2022</v>
      </c>
      <c r="H8" s="16">
        <v>2023</v>
      </c>
      <c r="I8" s="16">
        <v>2024</v>
      </c>
      <c r="J8" s="16">
        <v>2025</v>
      </c>
      <c r="K8" s="16">
        <v>2026</v>
      </c>
      <c r="L8" s="16">
        <v>2027</v>
      </c>
      <c r="M8" s="16">
        <v>2028</v>
      </c>
      <c r="N8" s="16">
        <v>2029</v>
      </c>
      <c r="O8" s="16">
        <v>2030</v>
      </c>
    </row>
    <row r="9" spans="2:15" x14ac:dyDescent="0.25">
      <c r="B9" s="12" t="s">
        <v>0</v>
      </c>
      <c r="C9" s="13">
        <v>4.5</v>
      </c>
      <c r="D9" s="13">
        <v>4.5</v>
      </c>
      <c r="E9" s="13">
        <v>4.5</v>
      </c>
      <c r="F9" s="13">
        <v>4.5</v>
      </c>
      <c r="G9" s="13">
        <v>4.5</v>
      </c>
      <c r="H9" s="2"/>
      <c r="I9" s="2"/>
      <c r="J9" s="2"/>
      <c r="K9" s="2"/>
      <c r="L9" s="2"/>
      <c r="M9" s="2"/>
      <c r="N9" s="2"/>
    </row>
    <row r="10" spans="2:15" x14ac:dyDescent="0.25">
      <c r="B10" s="5" t="s">
        <v>1</v>
      </c>
      <c r="C10" s="10">
        <v>3.6</v>
      </c>
      <c r="D10" s="10">
        <v>3.6</v>
      </c>
      <c r="E10" s="10">
        <v>3.6</v>
      </c>
      <c r="F10" s="10">
        <v>3.6</v>
      </c>
      <c r="G10" s="2"/>
      <c r="H10" s="2"/>
      <c r="I10" s="2"/>
      <c r="J10" s="2"/>
      <c r="K10" s="2"/>
      <c r="L10" s="2"/>
      <c r="M10" s="2"/>
      <c r="N10" s="2"/>
    </row>
    <row r="11" spans="2:15" x14ac:dyDescent="0.25">
      <c r="B11" s="5" t="s">
        <v>2</v>
      </c>
      <c r="C11" s="10">
        <v>36</v>
      </c>
      <c r="D11" s="10">
        <v>36</v>
      </c>
      <c r="E11" s="10">
        <v>36</v>
      </c>
      <c r="F11" s="10">
        <v>36</v>
      </c>
      <c r="G11" s="2"/>
      <c r="H11" s="2"/>
      <c r="I11" s="2"/>
      <c r="J11" s="2"/>
      <c r="K11" s="2"/>
      <c r="L11" s="2"/>
      <c r="M11" s="2"/>
      <c r="N11" s="2"/>
    </row>
    <row r="12" spans="2:15" x14ac:dyDescent="0.25">
      <c r="B12" s="5" t="s">
        <v>3</v>
      </c>
      <c r="C12" s="2"/>
      <c r="D12" s="2"/>
      <c r="E12" s="2"/>
      <c r="F12" s="10">
        <v>11.457142857142857</v>
      </c>
      <c r="G12" s="10">
        <v>11.457142857142857</v>
      </c>
      <c r="H12" s="10">
        <v>11.457142857142857</v>
      </c>
      <c r="I12" s="10">
        <v>11.457142857142857</v>
      </c>
      <c r="J12" s="10">
        <v>11.457142857142857</v>
      </c>
      <c r="K12" s="10">
        <v>11.457142857142857</v>
      </c>
      <c r="L12" s="10">
        <v>11.457142857142857</v>
      </c>
      <c r="M12" s="2"/>
      <c r="N12" s="2"/>
    </row>
    <row r="13" spans="2:15" x14ac:dyDescent="0.25">
      <c r="B13" s="12" t="s">
        <v>4</v>
      </c>
      <c r="C13" s="13">
        <v>3.44</v>
      </c>
      <c r="D13" s="13">
        <v>3.44</v>
      </c>
      <c r="E13" s="13">
        <v>3.44</v>
      </c>
      <c r="F13" s="13">
        <v>3.44</v>
      </c>
      <c r="G13" s="13"/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2"/>
      <c r="N13" s="2"/>
    </row>
    <row r="14" spans="2:15" x14ac:dyDescent="0.25">
      <c r="B14" s="12" t="s">
        <v>5</v>
      </c>
      <c r="C14" s="13">
        <v>9.379999999999999</v>
      </c>
      <c r="D14" s="13">
        <v>9.379999999999999</v>
      </c>
      <c r="E14" s="13">
        <v>9.379999999999999</v>
      </c>
      <c r="F14" s="13">
        <v>9.379999999999999</v>
      </c>
      <c r="G14" s="13"/>
      <c r="H14" s="13">
        <f>62/5/3</f>
        <v>4.1333333333333337</v>
      </c>
      <c r="I14" s="13">
        <f t="shared" ref="I14:L14" si="0">62/5/3</f>
        <v>4.1333333333333337</v>
      </c>
      <c r="J14" s="13">
        <f t="shared" si="0"/>
        <v>4.1333333333333337</v>
      </c>
      <c r="K14" s="13">
        <f t="shared" si="0"/>
        <v>4.1333333333333337</v>
      </c>
      <c r="L14" s="13">
        <f t="shared" si="0"/>
        <v>4.1333333333333337</v>
      </c>
      <c r="M14" s="2"/>
      <c r="N14" s="2"/>
    </row>
    <row r="15" spans="2:15" x14ac:dyDescent="0.25">
      <c r="B15" s="4" t="s">
        <v>6</v>
      </c>
      <c r="C15" s="9">
        <v>400</v>
      </c>
      <c r="D15" s="9">
        <v>400</v>
      </c>
      <c r="E15" s="9">
        <v>400</v>
      </c>
      <c r="F15" s="9">
        <v>400</v>
      </c>
      <c r="G15" s="9">
        <v>400</v>
      </c>
      <c r="H15" s="2"/>
      <c r="I15" s="2"/>
      <c r="J15" s="2"/>
      <c r="K15" s="2"/>
      <c r="L15" s="2"/>
      <c r="M15" s="2"/>
      <c r="N15" s="2"/>
    </row>
    <row r="16" spans="2:15" x14ac:dyDescent="0.25">
      <c r="B16" s="5" t="s">
        <v>7</v>
      </c>
      <c r="C16" s="2"/>
      <c r="D16" s="2"/>
      <c r="E16" s="2"/>
      <c r="F16" s="10">
        <v>380</v>
      </c>
      <c r="G16" s="10">
        <v>380</v>
      </c>
      <c r="H16" s="10">
        <v>380</v>
      </c>
      <c r="I16" s="10">
        <v>380</v>
      </c>
      <c r="J16" s="10">
        <v>380</v>
      </c>
      <c r="K16" s="2"/>
      <c r="L16" s="2"/>
      <c r="M16" s="2"/>
      <c r="N16" s="2"/>
    </row>
    <row r="17" spans="2:17" x14ac:dyDescent="0.25">
      <c r="B17" s="4" t="s">
        <v>8</v>
      </c>
      <c r="C17" s="2"/>
      <c r="D17" s="2"/>
      <c r="E17" s="2"/>
      <c r="F17" s="9">
        <v>280</v>
      </c>
      <c r="G17" s="9">
        <v>280</v>
      </c>
      <c r="H17" s="9">
        <v>280</v>
      </c>
      <c r="I17" s="9">
        <v>280</v>
      </c>
      <c r="J17" s="9">
        <v>280</v>
      </c>
      <c r="K17" s="2"/>
      <c r="L17" s="2"/>
      <c r="M17" s="2"/>
      <c r="N17" s="2"/>
    </row>
    <row r="18" spans="2:17" x14ac:dyDescent="0.25">
      <c r="B18" s="1" t="s">
        <v>9</v>
      </c>
      <c r="C18" s="2"/>
      <c r="D18" s="2"/>
      <c r="E18" s="2"/>
      <c r="F18" s="8">
        <v>320</v>
      </c>
      <c r="G18" s="8">
        <v>320</v>
      </c>
      <c r="H18" s="8">
        <v>320</v>
      </c>
      <c r="I18" s="8">
        <v>320</v>
      </c>
      <c r="J18" s="8">
        <v>320</v>
      </c>
      <c r="K18" s="2"/>
      <c r="L18" s="2"/>
      <c r="M18" s="2"/>
      <c r="N18" s="2"/>
    </row>
    <row r="19" spans="2:17" x14ac:dyDescent="0.25">
      <c r="B19" s="12" t="s">
        <v>10</v>
      </c>
      <c r="C19" s="13">
        <v>10.34</v>
      </c>
      <c r="D19" s="13">
        <v>10.34</v>
      </c>
      <c r="E19" s="13">
        <v>10.34</v>
      </c>
      <c r="F19" s="13">
        <v>10.34</v>
      </c>
      <c r="G19" s="13"/>
      <c r="H19" s="13">
        <v>6</v>
      </c>
      <c r="I19" s="13">
        <v>6</v>
      </c>
      <c r="J19" s="13">
        <v>6</v>
      </c>
      <c r="K19" s="13">
        <v>6</v>
      </c>
      <c r="L19" s="13">
        <v>6</v>
      </c>
      <c r="M19" s="2"/>
      <c r="N19" s="2"/>
    </row>
    <row r="20" spans="2:17" x14ac:dyDescent="0.25">
      <c r="B20" s="5" t="s">
        <v>11</v>
      </c>
      <c r="C20" s="2"/>
      <c r="D20" s="2"/>
      <c r="E20" s="2"/>
      <c r="F20" s="10">
        <v>21.266666666666666</v>
      </c>
      <c r="G20" s="10">
        <v>21.266666666666666</v>
      </c>
      <c r="H20" s="2"/>
      <c r="I20" s="2"/>
      <c r="J20" s="2"/>
      <c r="K20" s="2"/>
      <c r="L20" s="2"/>
      <c r="M20" s="2"/>
      <c r="N20" s="2"/>
    </row>
    <row r="21" spans="2:17" x14ac:dyDescent="0.25">
      <c r="B21" s="3" t="s">
        <v>12</v>
      </c>
      <c r="C21" s="11">
        <v>0.75</v>
      </c>
      <c r="D21" s="11">
        <v>0.75</v>
      </c>
      <c r="E21" s="11">
        <v>0.75</v>
      </c>
      <c r="F21" s="11">
        <v>0.75</v>
      </c>
      <c r="G21" s="11"/>
    </row>
    <row r="22" spans="2:17" x14ac:dyDescent="0.25">
      <c r="B22" s="3" t="s">
        <v>13</v>
      </c>
      <c r="C22" s="11">
        <v>0.375</v>
      </c>
      <c r="D22" s="11">
        <v>0.375</v>
      </c>
      <c r="E22" s="11">
        <v>0.375</v>
      </c>
      <c r="F22" s="2"/>
      <c r="G22" s="2"/>
      <c r="H22" s="2"/>
      <c r="I22" s="2"/>
      <c r="J22" s="2"/>
      <c r="K22" s="2"/>
      <c r="L22" s="2"/>
      <c r="M22" s="2"/>
      <c r="N22" s="2"/>
    </row>
    <row r="23" spans="2:17" x14ac:dyDescent="0.25">
      <c r="B23" s="12" t="s">
        <v>14</v>
      </c>
      <c r="C23" s="13">
        <v>6.2799999999999994</v>
      </c>
      <c r="D23" s="13">
        <v>6.2799999999999994</v>
      </c>
      <c r="E23" s="13">
        <v>6.2799999999999994</v>
      </c>
      <c r="F23" s="13">
        <v>6.2799999999999994</v>
      </c>
      <c r="G23" s="13">
        <v>6.8</v>
      </c>
      <c r="H23" s="13">
        <v>6.8</v>
      </c>
      <c r="I23" s="13">
        <v>6.8</v>
      </c>
      <c r="J23" s="13">
        <v>6.8</v>
      </c>
      <c r="K23" s="13">
        <v>6.8</v>
      </c>
      <c r="L23" s="13">
        <v>6.8</v>
      </c>
      <c r="M23" s="13">
        <v>6.8</v>
      </c>
      <c r="N23" s="2"/>
    </row>
    <row r="24" spans="2:17" x14ac:dyDescent="0.25">
      <c r="B24" s="3" t="s">
        <v>15</v>
      </c>
      <c r="C24" s="11">
        <v>2</v>
      </c>
      <c r="D24" s="11">
        <v>2</v>
      </c>
      <c r="E24" s="11">
        <v>2</v>
      </c>
      <c r="F24" s="11">
        <v>2</v>
      </c>
      <c r="G24" s="11">
        <v>2</v>
      </c>
      <c r="H24" s="11">
        <v>2</v>
      </c>
      <c r="I24" s="11">
        <v>2</v>
      </c>
      <c r="J24" s="11">
        <v>2</v>
      </c>
      <c r="K24" s="11">
        <v>2</v>
      </c>
      <c r="L24" s="11">
        <v>2</v>
      </c>
      <c r="M24" s="2"/>
      <c r="N24" s="2"/>
    </row>
    <row r="25" spans="2:17" x14ac:dyDescent="0.25">
      <c r="B25" s="12" t="s">
        <v>16</v>
      </c>
      <c r="C25" s="13">
        <v>1.0249999999999999</v>
      </c>
      <c r="D25" s="13">
        <v>1.0249999999999999</v>
      </c>
      <c r="E25" s="13">
        <v>1.0249999999999999</v>
      </c>
      <c r="F25" s="2"/>
      <c r="G25" s="2"/>
      <c r="H25" s="2"/>
      <c r="I25" s="2"/>
      <c r="J25" s="2"/>
      <c r="K25" s="2"/>
      <c r="L25" s="2"/>
      <c r="M25" s="2"/>
      <c r="N25" s="2"/>
    </row>
    <row r="26" spans="2:17" x14ac:dyDescent="0.25">
      <c r="B26" s="4" t="s">
        <v>17</v>
      </c>
      <c r="C26" s="2"/>
      <c r="D26" s="2"/>
      <c r="E26" s="2"/>
      <c r="F26" s="9">
        <v>2.34</v>
      </c>
      <c r="G26" s="9">
        <v>2.34</v>
      </c>
      <c r="H26" s="9">
        <v>2.34</v>
      </c>
      <c r="I26" s="9">
        <v>2.34</v>
      </c>
      <c r="J26" s="9">
        <v>2.34</v>
      </c>
      <c r="K26" s="2"/>
      <c r="L26" s="2"/>
      <c r="M26" s="2"/>
      <c r="N26" s="2"/>
    </row>
    <row r="27" spans="2:17" x14ac:dyDescent="0.25">
      <c r="B27" s="5" t="s">
        <v>18</v>
      </c>
      <c r="C27" s="2"/>
      <c r="D27" s="2"/>
      <c r="E27" s="2"/>
      <c r="F27" s="10">
        <v>25.860000000000003</v>
      </c>
      <c r="G27" s="10">
        <v>25.860000000000003</v>
      </c>
      <c r="H27" s="10">
        <v>25.860000000000003</v>
      </c>
      <c r="I27" s="10">
        <v>25.860000000000003</v>
      </c>
      <c r="J27" s="10">
        <v>25.860000000000003</v>
      </c>
      <c r="K27" s="2"/>
      <c r="L27" s="2"/>
      <c r="M27" s="2"/>
      <c r="N27" s="2"/>
    </row>
    <row r="28" spans="2:17" x14ac:dyDescent="0.25">
      <c r="B28" s="12" t="s">
        <v>19</v>
      </c>
      <c r="C28" s="13"/>
      <c r="D28" s="13"/>
      <c r="E28" s="13"/>
      <c r="F28" s="13">
        <v>25</v>
      </c>
      <c r="G28" s="2"/>
      <c r="H28" s="2"/>
      <c r="I28" s="2"/>
      <c r="J28" s="2"/>
      <c r="K28" s="2"/>
      <c r="L28" s="2"/>
      <c r="M28" s="2"/>
      <c r="N28" s="2"/>
    </row>
    <row r="29" spans="2:17" x14ac:dyDescent="0.25">
      <c r="B29" t="s">
        <v>20</v>
      </c>
      <c r="C29" s="2"/>
      <c r="D29" s="2"/>
      <c r="E29" s="2"/>
      <c r="F29" s="2"/>
      <c r="G29" s="2"/>
      <c r="H29" s="9">
        <v>49</v>
      </c>
      <c r="I29" s="9">
        <v>49.1</v>
      </c>
      <c r="J29" s="9">
        <v>49.1</v>
      </c>
      <c r="K29" s="9">
        <v>49.1</v>
      </c>
      <c r="L29" s="9">
        <v>49.1</v>
      </c>
      <c r="M29" s="9">
        <v>49.1</v>
      </c>
      <c r="N29" s="9">
        <v>49.1</v>
      </c>
      <c r="O29" s="9">
        <v>49.1</v>
      </c>
      <c r="P29" s="9">
        <v>49.1</v>
      </c>
      <c r="Q29" s="9">
        <v>49.1</v>
      </c>
    </row>
    <row r="30" spans="2:17" x14ac:dyDescent="0.25">
      <c r="B30" t="s">
        <v>21</v>
      </c>
      <c r="C30" s="2"/>
      <c r="D30" s="2"/>
      <c r="E30" s="2"/>
      <c r="F30" s="2"/>
      <c r="G30" s="2"/>
      <c r="H30" s="9">
        <v>106</v>
      </c>
      <c r="I30" s="9">
        <v>106</v>
      </c>
      <c r="J30" s="9">
        <v>106</v>
      </c>
      <c r="K30" s="9">
        <v>106</v>
      </c>
      <c r="L30" s="9">
        <v>106</v>
      </c>
      <c r="M30" s="2"/>
      <c r="N30" s="2"/>
    </row>
    <row r="31" spans="2:17" x14ac:dyDescent="0.25">
      <c r="B31" s="6" t="s">
        <v>22</v>
      </c>
      <c r="G31" s="1">
        <f>631/10</f>
        <v>63.1</v>
      </c>
      <c r="H31" s="1">
        <f t="shared" ref="H31:Q31" si="1">631/10</f>
        <v>63.1</v>
      </c>
      <c r="I31" s="1">
        <f t="shared" si="1"/>
        <v>63.1</v>
      </c>
      <c r="J31" s="1">
        <f t="shared" si="1"/>
        <v>63.1</v>
      </c>
      <c r="K31" s="1">
        <f t="shared" si="1"/>
        <v>63.1</v>
      </c>
      <c r="L31" s="1">
        <f t="shared" si="1"/>
        <v>63.1</v>
      </c>
      <c r="M31" s="1">
        <f t="shared" si="1"/>
        <v>63.1</v>
      </c>
      <c r="N31" s="1">
        <f t="shared" si="1"/>
        <v>63.1</v>
      </c>
      <c r="O31" s="1">
        <f t="shared" si="1"/>
        <v>63.1</v>
      </c>
      <c r="P31" s="1">
        <f t="shared" si="1"/>
        <v>63.1</v>
      </c>
      <c r="Q31" s="1">
        <f t="shared" si="1"/>
        <v>63.1</v>
      </c>
    </row>
    <row r="32" spans="2:17" x14ac:dyDescent="0.25">
      <c r="B32" t="s">
        <v>23</v>
      </c>
      <c r="G32">
        <f>185/10</f>
        <v>18.5</v>
      </c>
      <c r="H32">
        <f t="shared" ref="H32:P32" si="2">185/10</f>
        <v>18.5</v>
      </c>
      <c r="I32">
        <f t="shared" si="2"/>
        <v>18.5</v>
      </c>
      <c r="J32">
        <f t="shared" si="2"/>
        <v>18.5</v>
      </c>
      <c r="K32">
        <f t="shared" si="2"/>
        <v>18.5</v>
      </c>
      <c r="L32">
        <f t="shared" si="2"/>
        <v>18.5</v>
      </c>
      <c r="M32">
        <f t="shared" si="2"/>
        <v>18.5</v>
      </c>
      <c r="N32">
        <f t="shared" si="2"/>
        <v>18.5</v>
      </c>
      <c r="O32">
        <f>185/10</f>
        <v>18.5</v>
      </c>
      <c r="P32">
        <f t="shared" si="2"/>
        <v>18.5</v>
      </c>
    </row>
    <row r="33" spans="2:17" x14ac:dyDescent="0.25">
      <c r="B33" t="s">
        <v>30</v>
      </c>
      <c r="H33" s="11">
        <f>13/5</f>
        <v>2.6</v>
      </c>
      <c r="I33" s="11">
        <f t="shared" ref="I33:L33" si="3">13/5</f>
        <v>2.6</v>
      </c>
      <c r="J33" s="11">
        <f t="shared" si="3"/>
        <v>2.6</v>
      </c>
      <c r="K33" s="11">
        <f t="shared" si="3"/>
        <v>2.6</v>
      </c>
      <c r="L33" s="11">
        <f t="shared" si="3"/>
        <v>2.6</v>
      </c>
      <c r="M33" s="11"/>
      <c r="N33" s="11"/>
      <c r="O33" s="11"/>
      <c r="P33" s="11"/>
      <c r="Q33" s="11"/>
    </row>
    <row r="34" spans="2:17" x14ac:dyDescent="0.25">
      <c r="B34" t="s">
        <v>33</v>
      </c>
      <c r="H34" s="11">
        <f>30/5</f>
        <v>6</v>
      </c>
      <c r="I34" s="11">
        <f t="shared" ref="I34:L34" si="4">30/5</f>
        <v>6</v>
      </c>
      <c r="J34" s="11">
        <f t="shared" si="4"/>
        <v>6</v>
      </c>
      <c r="K34" s="11">
        <f t="shared" si="4"/>
        <v>6</v>
      </c>
      <c r="L34" s="11">
        <f t="shared" si="4"/>
        <v>6</v>
      </c>
      <c r="M34" s="14"/>
      <c r="N34" s="14"/>
    </row>
    <row r="35" spans="2:17" x14ac:dyDescent="0.25">
      <c r="B35" t="s">
        <v>32</v>
      </c>
      <c r="H35" s="10">
        <f>60/5</f>
        <v>12</v>
      </c>
      <c r="I35" s="10">
        <f t="shared" ref="I35:L35" si="5">60/5</f>
        <v>12</v>
      </c>
      <c r="J35" s="10">
        <f t="shared" si="5"/>
        <v>12</v>
      </c>
      <c r="K35" s="10">
        <f t="shared" si="5"/>
        <v>12</v>
      </c>
      <c r="L35" s="10">
        <f t="shared" si="5"/>
        <v>12</v>
      </c>
      <c r="M35" s="14"/>
      <c r="N35" s="14"/>
    </row>
    <row r="36" spans="2:17" x14ac:dyDescent="0.25">
      <c r="H36" s="14"/>
      <c r="I36" s="14"/>
      <c r="J36" s="14"/>
      <c r="K36" s="14"/>
      <c r="L36" s="14"/>
      <c r="M36" s="14"/>
      <c r="N36" s="14"/>
    </row>
    <row r="37" spans="2:17" x14ac:dyDescent="0.25">
      <c r="H37" s="14"/>
      <c r="I37" s="14"/>
      <c r="J37" s="14"/>
      <c r="K37" s="14"/>
      <c r="L37" s="14"/>
      <c r="M37" s="14"/>
      <c r="N37" s="14"/>
    </row>
    <row r="38" spans="2:17" x14ac:dyDescent="0.25">
      <c r="H38" s="14"/>
      <c r="I38" s="14"/>
      <c r="J38" s="14"/>
      <c r="K38" s="14"/>
      <c r="L38" s="14"/>
      <c r="M38" s="14"/>
      <c r="N38" s="14"/>
    </row>
    <row r="39" spans="2:17" x14ac:dyDescent="0.25">
      <c r="C39" s="16">
        <v>2018</v>
      </c>
      <c r="D39" s="16">
        <v>2019</v>
      </c>
      <c r="E39" s="16">
        <v>2020</v>
      </c>
      <c r="F39" s="16">
        <v>2021</v>
      </c>
      <c r="G39" s="20">
        <v>2022</v>
      </c>
      <c r="H39" s="16">
        <v>2023</v>
      </c>
      <c r="I39" s="16">
        <v>2024</v>
      </c>
      <c r="J39" s="16">
        <v>2025</v>
      </c>
      <c r="K39" s="16">
        <v>2026</v>
      </c>
      <c r="L39" s="16">
        <v>2027</v>
      </c>
      <c r="M39" s="16">
        <v>2028</v>
      </c>
      <c r="N39" s="16">
        <v>2029</v>
      </c>
      <c r="O39" s="16">
        <v>2030</v>
      </c>
    </row>
    <row r="40" spans="2:17" x14ac:dyDescent="0.25">
      <c r="B40" s="5" t="s">
        <v>24</v>
      </c>
      <c r="C40" s="7">
        <f>C16+C10+C11+C12</f>
        <v>39.6</v>
      </c>
      <c r="D40" s="7">
        <f t="shared" ref="D40:N40" si="6">D16+D10+D11+D12</f>
        <v>39.6</v>
      </c>
      <c r="E40" s="7">
        <f t="shared" si="6"/>
        <v>39.6</v>
      </c>
      <c r="F40" s="7">
        <f t="shared" si="6"/>
        <v>431.05714285714288</v>
      </c>
      <c r="G40" s="21">
        <f t="shared" si="6"/>
        <v>391.45714285714286</v>
      </c>
      <c r="H40" s="7">
        <f t="shared" si="6"/>
        <v>391.45714285714286</v>
      </c>
      <c r="I40" s="7">
        <f t="shared" si="6"/>
        <v>391.45714285714286</v>
      </c>
      <c r="J40" s="7">
        <f t="shared" si="6"/>
        <v>391.45714285714286</v>
      </c>
      <c r="K40" s="7">
        <f t="shared" si="6"/>
        <v>11.457142857142857</v>
      </c>
      <c r="L40" s="7">
        <f t="shared" si="6"/>
        <v>11.457142857142857</v>
      </c>
      <c r="M40" s="7">
        <f t="shared" si="6"/>
        <v>0</v>
      </c>
      <c r="N40" s="7">
        <f t="shared" si="6"/>
        <v>0</v>
      </c>
      <c r="O40" s="7">
        <f t="shared" ref="O40" si="7">O16+O10+O11+O12</f>
        <v>0</v>
      </c>
    </row>
    <row r="41" spans="2:17" x14ac:dyDescent="0.25">
      <c r="B41" s="3" t="s">
        <v>25</v>
      </c>
      <c r="C41" s="7">
        <f>C21+C22+C24+C33+C34</f>
        <v>3.125</v>
      </c>
      <c r="D41" s="7">
        <f t="shared" ref="D41:N41" si="8">D21+D22+D24+D33+D34</f>
        <v>3.125</v>
      </c>
      <c r="E41" s="7">
        <f t="shared" si="8"/>
        <v>3.125</v>
      </c>
      <c r="F41" s="7">
        <f t="shared" si="8"/>
        <v>2.75</v>
      </c>
      <c r="G41" s="21">
        <f t="shared" si="8"/>
        <v>2</v>
      </c>
      <c r="H41" s="7">
        <f t="shared" si="8"/>
        <v>10.6</v>
      </c>
      <c r="I41" s="7">
        <f t="shared" si="8"/>
        <v>10.6</v>
      </c>
      <c r="J41" s="7">
        <f t="shared" si="8"/>
        <v>10.6</v>
      </c>
      <c r="K41" s="7">
        <f t="shared" si="8"/>
        <v>10.6</v>
      </c>
      <c r="L41" s="7">
        <f t="shared" si="8"/>
        <v>10.6</v>
      </c>
      <c r="M41" s="7">
        <f t="shared" si="8"/>
        <v>0</v>
      </c>
      <c r="N41" s="7">
        <f t="shared" si="8"/>
        <v>0</v>
      </c>
      <c r="O41" s="7">
        <f t="shared" ref="O41" si="9">O21+O22+O24+O33+O34</f>
        <v>0</v>
      </c>
    </row>
    <row r="42" spans="2:17" x14ac:dyDescent="0.25">
      <c r="B42" s="6" t="s">
        <v>26</v>
      </c>
      <c r="C42" s="7">
        <f>C9+C31</f>
        <v>4.5</v>
      </c>
      <c r="D42" s="7">
        <f t="shared" ref="D42:N42" si="10">D9+D31</f>
        <v>4.5</v>
      </c>
      <c r="E42" s="7">
        <f t="shared" si="10"/>
        <v>4.5</v>
      </c>
      <c r="F42" s="7">
        <f t="shared" si="10"/>
        <v>4.5</v>
      </c>
      <c r="G42" s="21">
        <f t="shared" si="10"/>
        <v>67.599999999999994</v>
      </c>
      <c r="H42" s="7">
        <f t="shared" si="10"/>
        <v>63.1</v>
      </c>
      <c r="I42" s="7">
        <f t="shared" si="10"/>
        <v>63.1</v>
      </c>
      <c r="J42" s="7">
        <f t="shared" si="10"/>
        <v>63.1</v>
      </c>
      <c r="K42" s="7">
        <f t="shared" si="10"/>
        <v>63.1</v>
      </c>
      <c r="L42" s="7">
        <f t="shared" si="10"/>
        <v>63.1</v>
      </c>
      <c r="M42" s="7">
        <f t="shared" si="10"/>
        <v>63.1</v>
      </c>
      <c r="N42" s="7">
        <f t="shared" si="10"/>
        <v>63.1</v>
      </c>
      <c r="O42" s="7">
        <f t="shared" ref="O42" si="11">O9+O31</f>
        <v>63.1</v>
      </c>
    </row>
    <row r="43" spans="2:17" x14ac:dyDescent="0.25">
      <c r="B43" s="4" t="s">
        <v>27</v>
      </c>
      <c r="C43" s="7">
        <f>C29+C26+C17+C15+C30</f>
        <v>400</v>
      </c>
      <c r="D43" s="7">
        <f t="shared" ref="D43:N43" si="12">D29+D26+D17+D15+D30</f>
        <v>400</v>
      </c>
      <c r="E43" s="7">
        <f t="shared" si="12"/>
        <v>400</v>
      </c>
      <c r="F43" s="7">
        <f t="shared" si="12"/>
        <v>682.33999999999992</v>
      </c>
      <c r="G43" s="21">
        <f t="shared" si="12"/>
        <v>682.33999999999992</v>
      </c>
      <c r="H43" s="7">
        <f t="shared" si="12"/>
        <v>437.34000000000003</v>
      </c>
      <c r="I43" s="7">
        <f t="shared" si="12"/>
        <v>437.44</v>
      </c>
      <c r="J43" s="7">
        <f t="shared" si="12"/>
        <v>437.44</v>
      </c>
      <c r="K43" s="7">
        <f t="shared" si="12"/>
        <v>155.1</v>
      </c>
      <c r="L43" s="7">
        <f t="shared" si="12"/>
        <v>155.1</v>
      </c>
      <c r="M43" s="7">
        <f t="shared" si="12"/>
        <v>49.1</v>
      </c>
      <c r="N43" s="7">
        <f t="shared" si="12"/>
        <v>49.1</v>
      </c>
      <c r="O43" s="7">
        <f t="shared" ref="O43" si="13">O29+O26+O17+O15+O30</f>
        <v>49.1</v>
      </c>
    </row>
    <row r="44" spans="2:17" x14ac:dyDescent="0.25">
      <c r="B44" t="s">
        <v>28</v>
      </c>
      <c r="C44">
        <f>C32</f>
        <v>0</v>
      </c>
      <c r="D44">
        <f t="shared" ref="D44:N44" si="14">D32</f>
        <v>0</v>
      </c>
      <c r="E44">
        <f t="shared" si="14"/>
        <v>0</v>
      </c>
      <c r="F44">
        <f t="shared" si="14"/>
        <v>0</v>
      </c>
      <c r="G44" s="22">
        <f t="shared" si="14"/>
        <v>18.5</v>
      </c>
      <c r="H44" s="17">
        <f t="shared" si="14"/>
        <v>18.5</v>
      </c>
      <c r="I44" s="17">
        <f t="shared" si="14"/>
        <v>18.5</v>
      </c>
      <c r="J44" s="17">
        <f t="shared" si="14"/>
        <v>18.5</v>
      </c>
      <c r="K44" s="17">
        <f t="shared" si="14"/>
        <v>18.5</v>
      </c>
      <c r="L44" s="17">
        <f t="shared" si="14"/>
        <v>18.5</v>
      </c>
      <c r="M44" s="17">
        <f t="shared" si="14"/>
        <v>18.5</v>
      </c>
      <c r="N44" s="17">
        <f t="shared" si="14"/>
        <v>18.5</v>
      </c>
      <c r="O44" s="17">
        <f t="shared" ref="O44" si="15">O32</f>
        <v>18.5</v>
      </c>
    </row>
    <row r="45" spans="2:17" x14ac:dyDescent="0.25">
      <c r="B45" t="s">
        <v>29</v>
      </c>
      <c r="C45" s="7">
        <f>C9+C13+C14+C19+C23+C25+C28</f>
        <v>34.964999999999996</v>
      </c>
      <c r="D45" s="7">
        <f t="shared" ref="D45:N45" si="16">D9+D13+D14+D19+D23+D25+D28</f>
        <v>34.964999999999996</v>
      </c>
      <c r="E45" s="7">
        <f t="shared" si="16"/>
        <v>34.964999999999996</v>
      </c>
      <c r="F45" s="7">
        <f t="shared" si="16"/>
        <v>58.94</v>
      </c>
      <c r="G45" s="23">
        <f t="shared" si="16"/>
        <v>11.3</v>
      </c>
      <c r="H45" s="7">
        <f t="shared" si="16"/>
        <v>18.933333333333334</v>
      </c>
      <c r="I45" s="7">
        <f t="shared" si="16"/>
        <v>18.933333333333334</v>
      </c>
      <c r="J45" s="7">
        <f t="shared" si="16"/>
        <v>18.933333333333334</v>
      </c>
      <c r="K45" s="7">
        <f t="shared" si="16"/>
        <v>18.933333333333334</v>
      </c>
      <c r="L45" s="7">
        <f t="shared" si="16"/>
        <v>18.933333333333334</v>
      </c>
      <c r="M45" s="7">
        <f t="shared" si="16"/>
        <v>6.8</v>
      </c>
      <c r="N45" s="7">
        <f t="shared" si="16"/>
        <v>0</v>
      </c>
      <c r="O45" s="7">
        <f t="shared" ref="O45" si="17">O9+O13+O14+O19+O23+O25+O28</f>
        <v>0</v>
      </c>
    </row>
    <row r="46" spans="2:17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8" spans="2:17" x14ac:dyDescent="0.25">
      <c r="B48" t="s">
        <v>35</v>
      </c>
      <c r="C48" s="18">
        <f>ROUND(SUM(C9:C28)+C31+C32,-2)</f>
        <v>500</v>
      </c>
      <c r="D48" s="18">
        <f t="shared" ref="D48:O48" si="18">ROUND(SUM(D9:D28)+D31+D32,-2)</f>
        <v>500</v>
      </c>
      <c r="E48" s="18">
        <f t="shared" si="18"/>
        <v>500</v>
      </c>
      <c r="F48" s="18">
        <f t="shared" si="18"/>
        <v>1500</v>
      </c>
      <c r="G48" s="18">
        <f t="shared" si="18"/>
        <v>1500</v>
      </c>
      <c r="H48" s="18">
        <f t="shared" si="18"/>
        <v>1100</v>
      </c>
      <c r="I48" s="18">
        <f t="shared" si="18"/>
        <v>1100</v>
      </c>
      <c r="J48" s="18">
        <f t="shared" si="18"/>
        <v>1100</v>
      </c>
      <c r="K48" s="18">
        <f t="shared" si="18"/>
        <v>100</v>
      </c>
      <c r="L48" s="18">
        <f t="shared" si="18"/>
        <v>100</v>
      </c>
      <c r="M48" s="18">
        <f t="shared" si="18"/>
        <v>100</v>
      </c>
      <c r="N48" s="18">
        <f t="shared" si="18"/>
        <v>100</v>
      </c>
      <c r="O48" s="18">
        <f t="shared" si="18"/>
        <v>100</v>
      </c>
    </row>
    <row r="49" spans="2:15" x14ac:dyDescent="0.25">
      <c r="B49" t="s">
        <v>34</v>
      </c>
      <c r="C49" s="18">
        <f>ROUND(C29+C30+C33+C34,-2)</f>
        <v>0</v>
      </c>
      <c r="D49" s="18">
        <f t="shared" ref="D49:O49" si="19">ROUND(D29+D30+D33+D34,-2)</f>
        <v>0</v>
      </c>
      <c r="E49" s="18">
        <f t="shared" si="19"/>
        <v>0</v>
      </c>
      <c r="F49" s="18">
        <f t="shared" si="19"/>
        <v>0</v>
      </c>
      <c r="G49" s="18">
        <f t="shared" si="19"/>
        <v>0</v>
      </c>
      <c r="H49" s="18">
        <f t="shared" si="19"/>
        <v>200</v>
      </c>
      <c r="I49" s="18">
        <f t="shared" si="19"/>
        <v>200</v>
      </c>
      <c r="J49" s="18">
        <f t="shared" si="19"/>
        <v>200</v>
      </c>
      <c r="K49" s="18">
        <f t="shared" si="19"/>
        <v>200</v>
      </c>
      <c r="L49" s="18">
        <f>ROUND(L29+L30+L33+L34,-2)</f>
        <v>200</v>
      </c>
      <c r="M49" s="18">
        <f t="shared" si="19"/>
        <v>0</v>
      </c>
      <c r="N49" s="18">
        <f t="shared" si="19"/>
        <v>0</v>
      </c>
      <c r="O49" s="18">
        <f t="shared" si="19"/>
        <v>0</v>
      </c>
    </row>
    <row r="50" spans="2:15" x14ac:dyDescent="0.25">
      <c r="B50" t="s">
        <v>31</v>
      </c>
      <c r="C50" s="15">
        <f>ROUND(C49/SUM(C48:C49),1)</f>
        <v>0</v>
      </c>
      <c r="D50" s="15">
        <f t="shared" ref="D50:O50" si="20">ROUND(D49/SUM(D48:D49),1)</f>
        <v>0</v>
      </c>
      <c r="E50" s="15">
        <f t="shared" si="20"/>
        <v>0</v>
      </c>
      <c r="F50" s="15">
        <f t="shared" si="20"/>
        <v>0</v>
      </c>
      <c r="G50" s="15">
        <f t="shared" si="20"/>
        <v>0</v>
      </c>
      <c r="H50" s="15">
        <f t="shared" si="20"/>
        <v>0.2</v>
      </c>
      <c r="I50" s="15">
        <f t="shared" si="20"/>
        <v>0.2</v>
      </c>
      <c r="J50" s="15">
        <f t="shared" si="20"/>
        <v>0.2</v>
      </c>
      <c r="K50" s="15">
        <f t="shared" si="20"/>
        <v>0.7</v>
      </c>
      <c r="L50" s="15">
        <f t="shared" si="20"/>
        <v>0.7</v>
      </c>
      <c r="M50" s="15">
        <f t="shared" si="20"/>
        <v>0</v>
      </c>
      <c r="N50" s="15">
        <f t="shared" si="20"/>
        <v>0</v>
      </c>
      <c r="O50" s="15">
        <f t="shared" si="20"/>
        <v>0</v>
      </c>
    </row>
    <row r="51" spans="2:15" x14ac:dyDescent="0.25">
      <c r="B51" s="19" t="s">
        <v>36</v>
      </c>
      <c r="C51" s="15">
        <f>ROUND((SUM(C48:C49)-SUM($G$48:$G$49))/SUM($G$48:$G$49),1)</f>
        <v>-0.7</v>
      </c>
      <c r="D51" s="15">
        <f t="shared" ref="D51:O51" si="21">ROUND((SUM(D48:D49)-SUM($G$48:$G$49))/SUM($G$48:$G$49),1)</f>
        <v>-0.7</v>
      </c>
      <c r="E51" s="15">
        <f t="shared" si="21"/>
        <v>-0.7</v>
      </c>
      <c r="F51" s="15">
        <f t="shared" si="21"/>
        <v>0</v>
      </c>
      <c r="G51" s="24">
        <f t="shared" si="21"/>
        <v>0</v>
      </c>
      <c r="H51" s="15">
        <f t="shared" si="21"/>
        <v>-0.1</v>
      </c>
      <c r="I51" s="15">
        <f t="shared" si="21"/>
        <v>-0.1</v>
      </c>
      <c r="J51" s="15">
        <f t="shared" si="21"/>
        <v>-0.1</v>
      </c>
      <c r="K51" s="15">
        <f t="shared" si="21"/>
        <v>-0.8</v>
      </c>
      <c r="L51" s="15">
        <f t="shared" si="21"/>
        <v>-0.8</v>
      </c>
      <c r="M51" s="15">
        <f t="shared" si="21"/>
        <v>-0.9</v>
      </c>
      <c r="N51" s="15">
        <f t="shared" si="21"/>
        <v>-0.9</v>
      </c>
      <c r="O51" s="15">
        <f t="shared" si="21"/>
        <v>-0.9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Clark</dc:creator>
  <cp:lastModifiedBy>Dylan Clark</cp:lastModifiedBy>
  <dcterms:created xsi:type="dcterms:W3CDTF">2022-11-30T15:31:44Z</dcterms:created>
  <dcterms:modified xsi:type="dcterms:W3CDTF">2022-12-07T17:10:15Z</dcterms:modified>
</cp:coreProperties>
</file>