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burbank/Downloads/"/>
    </mc:Choice>
  </mc:AlternateContent>
  <xr:revisionPtr revIDLastSave="0" documentId="8_{D58CB71A-5DB7-694B-987B-455B59B507EA}" xr6:coauthVersionLast="47" xr6:coauthVersionMax="47" xr10:uidLastSave="{00000000-0000-0000-0000-000000000000}"/>
  <bookViews>
    <workbookView xWindow="460" yWindow="5220" windowWidth="23300" windowHeight="14860" activeTab="2" xr2:uid="{A3AB372A-CC2E-B240-8504-E6E25FEB3ECF}"/>
  </bookViews>
  <sheets>
    <sheet name="initial problem" sheetId="14" r:id="rId1"/>
    <sheet name="Sensitivity Report initial" sheetId="17" r:id="rId2"/>
    <sheet name="sale problem" sheetId="18" r:id="rId3"/>
    <sheet name="Sensitivity Report sale" sheetId="20" r:id="rId4"/>
  </sheets>
  <definedNames>
    <definedName name="solver_adj" localSheetId="0" hidden="1">'initial problem'!$B$3:$N$3</definedName>
    <definedName name="solver_adj" localSheetId="2" hidden="1">'sale problem'!$B$3:$N$4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2" hidden="1">2</definedName>
    <definedName name="solver_itr" localSheetId="0" hidden="1">2147483647</definedName>
    <definedName name="solver_itr" localSheetId="2" hidden="1">2147483647</definedName>
    <definedName name="solver_lhs1" localSheetId="0" hidden="1">'initial problem'!$O$16:$O$22</definedName>
    <definedName name="solver_lhs1" localSheetId="2" hidden="1">'sale problem'!$O$17:$O$23</definedName>
    <definedName name="solver_lhs2" localSheetId="0" hidden="1">'initial problem'!$O$23:$O$24</definedName>
    <definedName name="solver_lhs2" localSheetId="2" hidden="1">'sale problem'!$O$24:$O$27</definedName>
    <definedName name="solver_lhs3" localSheetId="0" hidden="1">'initial problem'!$O$25:$O$31</definedName>
    <definedName name="solver_lhs3" localSheetId="2" hidden="1">'sale problem'!$O$28:$O$34</definedName>
    <definedName name="solver_lhs4" localSheetId="0" hidden="1">'initial problem'!$O$32:$O$34</definedName>
    <definedName name="solver_lhs4" localSheetId="2" hidden="1">'sale problem'!$O$35:$O$37</definedName>
    <definedName name="solver_lin" localSheetId="0" hidden="1">1</definedName>
    <definedName name="solver_lin" localSheetId="2" hidden="1">1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4</definedName>
    <definedName name="solver_num" localSheetId="2" hidden="1">4</definedName>
    <definedName name="solver_opt" localSheetId="0" hidden="1">'initial problem'!$B$14</definedName>
    <definedName name="solver_opt" localSheetId="2" hidden="1">'sale problem'!$B$15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1</definedName>
    <definedName name="solver_rel1" localSheetId="2" hidden="1">1</definedName>
    <definedName name="solver_rel2" localSheetId="0" hidden="1">2</definedName>
    <definedName name="solver_rel2" localSheetId="2" hidden="1">2</definedName>
    <definedName name="solver_rel3" localSheetId="0" hidden="1">1</definedName>
    <definedName name="solver_rel3" localSheetId="2" hidden="1">1</definedName>
    <definedName name="solver_rel4" localSheetId="0" hidden="1">3</definedName>
    <definedName name="solver_rel4" localSheetId="2" hidden="1">3</definedName>
    <definedName name="solver_rhs1" localSheetId="0" hidden="1">'initial problem'!$Q$16:$Q$22</definedName>
    <definedName name="solver_rhs1" localSheetId="2" hidden="1">'sale problem'!$Q$17:$Q$23</definedName>
    <definedName name="solver_rhs2" localSheetId="0" hidden="1">'initial problem'!$Q$23:$Q$24</definedName>
    <definedName name="solver_rhs2" localSheetId="2" hidden="1">'sale problem'!$Q$24:$Q$27</definedName>
    <definedName name="solver_rhs3" localSheetId="0" hidden="1">'initial problem'!$Q$25:$Q$31</definedName>
    <definedName name="solver_rhs3" localSheetId="2" hidden="1">'sale problem'!$Q$28:$Q$34</definedName>
    <definedName name="solver_rhs4" localSheetId="0" hidden="1">'initial problem'!$Q$32:$Q$34</definedName>
    <definedName name="solver_rhs4" localSheetId="2" hidden="1">'sale problem'!$Q$35:$Q$37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8" l="1"/>
  <c r="O22" i="14"/>
  <c r="O21" i="14"/>
  <c r="O20" i="14"/>
  <c r="O19" i="14"/>
  <c r="O18" i="14"/>
  <c r="O17" i="14"/>
  <c r="O16" i="14"/>
  <c r="O31" i="14"/>
  <c r="O32" i="14"/>
  <c r="O33" i="14"/>
  <c r="O34" i="14"/>
  <c r="O26" i="14"/>
  <c r="O27" i="14"/>
  <c r="O28" i="14"/>
  <c r="O29" i="14"/>
  <c r="O30" i="14"/>
  <c r="O25" i="14"/>
  <c r="O19" i="18"/>
  <c r="O20" i="18"/>
  <c r="O21" i="18"/>
  <c r="O22" i="18"/>
  <c r="O23" i="18"/>
  <c r="O17" i="18"/>
  <c r="Q27" i="18"/>
  <c r="O27" i="18"/>
  <c r="Q25" i="18"/>
  <c r="O25" i="18"/>
  <c r="O24" i="18"/>
  <c r="D9" i="18"/>
  <c r="E9" i="18"/>
  <c r="F9" i="18"/>
  <c r="G9" i="18"/>
  <c r="H9" i="18"/>
  <c r="I9" i="18"/>
  <c r="J9" i="18"/>
  <c r="K9" i="18"/>
  <c r="L9" i="18"/>
  <c r="M9" i="18"/>
  <c r="N9" i="18"/>
  <c r="C9" i="18"/>
  <c r="O37" i="18"/>
  <c r="Q36" i="18"/>
  <c r="O36" i="18"/>
  <c r="Q35" i="18"/>
  <c r="O35" i="18"/>
  <c r="O34" i="18"/>
  <c r="O33" i="18"/>
  <c r="O32" i="18"/>
  <c r="O31" i="18"/>
  <c r="O30" i="18"/>
  <c r="O29" i="18"/>
  <c r="O28" i="18"/>
  <c r="Q26" i="18"/>
  <c r="O26" i="18"/>
  <c r="Q24" i="18"/>
  <c r="N10" i="18"/>
  <c r="N12" i="18" s="1"/>
  <c r="M10" i="18"/>
  <c r="M12" i="18" s="1"/>
  <c r="L10" i="18"/>
  <c r="L12" i="18" s="1"/>
  <c r="K10" i="18"/>
  <c r="K12" i="18" s="1"/>
  <c r="J10" i="18"/>
  <c r="J12" i="18" s="1"/>
  <c r="I10" i="18"/>
  <c r="I12" i="18" s="1"/>
  <c r="H10" i="18"/>
  <c r="H12" i="18" s="1"/>
  <c r="G10" i="18"/>
  <c r="G12" i="18" s="1"/>
  <c r="F10" i="18"/>
  <c r="F12" i="18" s="1"/>
  <c r="E10" i="18"/>
  <c r="E12" i="18" s="1"/>
  <c r="D10" i="18"/>
  <c r="D12" i="18" s="1"/>
  <c r="C10" i="18"/>
  <c r="C12" i="18" s="1"/>
  <c r="B10" i="18"/>
  <c r="B8" i="18"/>
  <c r="B9" i="18" s="1"/>
  <c r="H13" i="18" l="1"/>
  <c r="K13" i="18"/>
  <c r="F13" i="18"/>
  <c r="N13" i="18"/>
  <c r="M13" i="18"/>
  <c r="E13" i="18"/>
  <c r="B13" i="18"/>
  <c r="L13" i="18"/>
  <c r="D13" i="18"/>
  <c r="G13" i="18"/>
  <c r="J13" i="18"/>
  <c r="I13" i="18"/>
  <c r="C13" i="18"/>
  <c r="B12" i="18"/>
  <c r="B15" i="18" s="1"/>
  <c r="Q33" i="14"/>
  <c r="Q32" i="14"/>
  <c r="Q24" i="14"/>
  <c r="O24" i="14"/>
  <c r="Q23" i="14"/>
  <c r="O23" i="14"/>
  <c r="G12" i="14"/>
  <c r="B9" i="14"/>
  <c r="N10" i="14"/>
  <c r="N12" i="14" s="1"/>
  <c r="M10" i="14"/>
  <c r="M12" i="14" s="1"/>
  <c r="L10" i="14"/>
  <c r="L12" i="14" s="1"/>
  <c r="K10" i="14"/>
  <c r="K12" i="14" s="1"/>
  <c r="J10" i="14"/>
  <c r="J12" i="14" s="1"/>
  <c r="I10" i="14"/>
  <c r="I12" i="14" s="1"/>
  <c r="H10" i="14"/>
  <c r="H12" i="14" s="1"/>
  <c r="G10" i="14"/>
  <c r="F10" i="14"/>
  <c r="F12" i="14" s="1"/>
  <c r="E10" i="14"/>
  <c r="E12" i="14" s="1"/>
  <c r="D10" i="14"/>
  <c r="D12" i="14" s="1"/>
  <c r="C10" i="14"/>
  <c r="C12" i="14" s="1"/>
  <c r="B10" i="14"/>
  <c r="B12" i="14" l="1"/>
  <c r="B14" i="14" s="1"/>
</calcChain>
</file>

<file path=xl/sharedStrings.xml><?xml version="1.0" encoding="utf-8"?>
<sst xmlns="http://schemas.openxmlformats.org/spreadsheetml/2006/main" count="385" uniqueCount="151">
  <si>
    <t>Materials</t>
  </si>
  <si>
    <t>Wool Pants</t>
  </si>
  <si>
    <t>Wool Jacket</t>
  </si>
  <si>
    <t>Silk Shirt</t>
  </si>
  <si>
    <t>Silk Cami (Scrap)</t>
  </si>
  <si>
    <t>Silk Cami</t>
  </si>
  <si>
    <t>Rayon Skirt</t>
  </si>
  <si>
    <t>Faux leather pants</t>
  </si>
  <si>
    <t>blouse</t>
  </si>
  <si>
    <t>Cotton wrap sweater</t>
  </si>
  <si>
    <t>Cotton shorts (Scrap)</t>
  </si>
  <si>
    <t>Cotton shorts</t>
  </si>
  <si>
    <t>wool</t>
  </si>
  <si>
    <t>wool &amp; lining</t>
  </si>
  <si>
    <t>cashmere</t>
  </si>
  <si>
    <t>silk</t>
  </si>
  <si>
    <t>rayon &amp; lining</t>
  </si>
  <si>
    <t>leatherette</t>
  </si>
  <si>
    <t>rayon</t>
  </si>
  <si>
    <t>cotton fabric</t>
  </si>
  <si>
    <t>Price</t>
  </si>
  <si>
    <t>Labor &amp; equipment costs</t>
  </si>
  <si>
    <t>Net Contribution</t>
  </si>
  <si>
    <t>Constraints</t>
  </si>
  <si>
    <t>Wool Supply</t>
  </si>
  <si>
    <t>Lining Supply</t>
  </si>
  <si>
    <t>Silk Supply</t>
  </si>
  <si>
    <t>Rayon Supply</t>
  </si>
  <si>
    <t>Leatherette Supply</t>
  </si>
  <si>
    <t>Cotton Fabric Supply</t>
  </si>
  <si>
    <t>≤</t>
  </si>
  <si>
    <t>Cotton Scraps</t>
  </si>
  <si>
    <t>Silk Scraps</t>
  </si>
  <si>
    <t>=</t>
  </si>
  <si>
    <t>Cell</t>
  </si>
  <si>
    <t>Name</t>
  </si>
  <si>
    <t>Variable Cells</t>
  </si>
  <si>
    <t>$C$4</t>
  </si>
  <si>
    <t>Faux leather pant max demand</t>
  </si>
  <si>
    <t>Faux leather shirt max demand</t>
  </si>
  <si>
    <t>Cashmire Sweater max demand</t>
  </si>
  <si>
    <t>Silk Shirt max demand</t>
  </si>
  <si>
    <t>Silk Cami max demand</t>
  </si>
  <si>
    <t>Wool Pants max demand</t>
  </si>
  <si>
    <t>Wool Jacket max demand</t>
  </si>
  <si>
    <t>Wool Pant min demand</t>
  </si>
  <si>
    <t>Wool Jacket min demand</t>
  </si>
  <si>
    <t>Rayon skirts min demand</t>
  </si>
  <si>
    <t>≥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</si>
  <si>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</si>
  <si>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</si>
  <si>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</si>
  <si>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</si>
  <si>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</si>
  <si>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</si>
  <si>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</si>
  <si>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</si>
  <si>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</si>
  <si>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</si>
  <si>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Constraint</t>
  </si>
  <si>
    <t>R.H. Side</t>
  </si>
  <si>
    <t xml:space="preserve">Wool Jacket min demand </t>
  </si>
  <si>
    <t>Decision Vars</t>
  </si>
  <si>
    <t>Maximize Profit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</si>
  <si>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</si>
  <si>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</si>
  <si>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</si>
  <si>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</si>
  <si>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</si>
  <si>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</si>
  <si>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</si>
  <si>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</si>
  <si>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</si>
  <si>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</si>
  <si>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</si>
  <si>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</si>
  <si>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Sale Price</t>
  </si>
  <si>
    <t>Faux Leather shirt</t>
  </si>
  <si>
    <t>Material Cost</t>
  </si>
  <si>
    <t>Wool</t>
  </si>
  <si>
    <t>Cashmere</t>
  </si>
  <si>
    <t>Lining</t>
  </si>
  <si>
    <t>Silk</t>
  </si>
  <si>
    <t>Rayon</t>
  </si>
  <si>
    <t>Leatherette</t>
  </si>
  <si>
    <t>Cotton</t>
  </si>
  <si>
    <t>Material Cost/yard</t>
  </si>
  <si>
    <t>Worksheet: [806FinalProject.xlsx]Sheet1</t>
  </si>
  <si>
    <t>$O$29</t>
  </si>
  <si>
    <t>$O$31</t>
  </si>
  <si>
    <t>Microsoft Excel 16.83 Sensitivity Report</t>
  </si>
  <si>
    <t>$N$3</t>
  </si>
  <si>
    <t>$O$15</t>
  </si>
  <si>
    <t>$O$16</t>
  </si>
  <si>
    <t>$O$17</t>
  </si>
  <si>
    <t>$O$18</t>
  </si>
  <si>
    <t>$O$19</t>
  </si>
  <si>
    <t>$O$20</t>
  </si>
  <si>
    <t>$O$21</t>
  </si>
  <si>
    <t>$O$22</t>
  </si>
  <si>
    <t>$O$23</t>
  </si>
  <si>
    <t>$O$24</t>
  </si>
  <si>
    <t>$O$25</t>
  </si>
  <si>
    <t>$O$26</t>
  </si>
  <si>
    <t>$O$27</t>
  </si>
  <si>
    <t>$O$28</t>
  </si>
  <si>
    <t>$O$30</t>
  </si>
  <si>
    <t>$O$32</t>
  </si>
  <si>
    <t>$O$33</t>
  </si>
  <si>
    <t>Report Created: 3/15/24 4:46:34 PM</t>
  </si>
  <si>
    <t>Cashmere long sleeve</t>
  </si>
  <si>
    <t>Cashmere Supply</t>
  </si>
  <si>
    <t xml:space="preserve">Leatherette Supply </t>
  </si>
  <si>
    <t>Cashmere Sweater max demand</t>
  </si>
  <si>
    <t>Fixed Costs</t>
  </si>
  <si>
    <t>Sale Net Contribtion</t>
  </si>
  <si>
    <t>Sale DV</t>
  </si>
  <si>
    <t>Worksheet: [806FinalProject.xlsx]Sheet1 (3)</t>
  </si>
  <si>
    <t>$B$4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</si>
  <si>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</si>
  <si>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</si>
  <si>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</si>
  <si>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</si>
  <si>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</si>
  <si>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</si>
  <si>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</si>
  <si>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</si>
  <si>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</si>
  <si>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</si>
  <si>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</si>
  <si>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$O$34</t>
  </si>
  <si>
    <t>$O$35</t>
  </si>
  <si>
    <t>Sale Wool Jacket</t>
  </si>
  <si>
    <t>Sale Cashmere long sleeve</t>
  </si>
  <si>
    <t>Sale Silk Shirt</t>
  </si>
  <si>
    <t>Sale Silk Cami (Scrap)</t>
  </si>
  <si>
    <t>Sale Silk Cami</t>
  </si>
  <si>
    <t>Sale Rayon Skirt</t>
  </si>
  <si>
    <t>Sale Faux leather pants</t>
  </si>
  <si>
    <t>Sale Faux Leather shirt</t>
  </si>
  <si>
    <t>Sale blouse</t>
  </si>
  <si>
    <t>Sale Cotton wrap sweater</t>
  </si>
  <si>
    <t>Sale Cotton shorts (Scrap)</t>
  </si>
  <si>
    <t>Sale Cotton shorts</t>
  </si>
  <si>
    <t>Silk Sale Scraps</t>
  </si>
  <si>
    <t>Cotton Sale Scraps</t>
  </si>
  <si>
    <t>Report Created: 3/16/24 8:57:29 AM</t>
  </si>
  <si>
    <t>$O$36</t>
  </si>
  <si>
    <t>$O$37</t>
  </si>
  <si>
    <t>Sale Wool Pants</t>
  </si>
  <si>
    <t xml:space="preserve">Cashmere Sweater max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</si>
</sst>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4" xfId="0" applyFill="1" applyBorder="1" applyAlignment="1"/>
    <xf numFmtId="0" fontId="0" fillId="0" borderId="3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EC2C-027B-4C44-BD64-542D14D82BAB}">
  <dimension ref="A1:Q34"/>
  <sheetViews>
    <sheetView zoomScale="73" zoomScaleNormal="73" workbookViewId="0">
      <selection activeCell="O41" sqref="O41"/>
    </sheetView>
  </sheetViews>
  <sheetFormatPr baseColWidth="10" defaultRowHeight="16" x14ac:dyDescent="0.2"/>
  <cols>
    <col min="1" max="1" width="27" bestFit="1" customWidth="1"/>
    <col min="2" max="2" width="13.33203125" bestFit="1" customWidth="1"/>
    <col min="3" max="3" width="11.6640625" bestFit="1" customWidth="1"/>
    <col min="4" max="4" width="18.33203125" bestFit="1" customWidth="1"/>
    <col min="5" max="5" width="8.6640625" bestFit="1" customWidth="1"/>
    <col min="6" max="6" width="15.1640625" bestFit="1" customWidth="1"/>
    <col min="7" max="7" width="8.83203125" bestFit="1" customWidth="1"/>
    <col min="8" max="8" width="13.33203125" bestFit="1" customWidth="1"/>
    <col min="9" max="9" width="16.83203125" bestFit="1" customWidth="1"/>
    <col min="10" max="10" width="16.33203125" bestFit="1" customWidth="1"/>
    <col min="11" max="11" width="13.33203125" bestFit="1" customWidth="1"/>
    <col min="12" max="12" width="18.33203125" bestFit="1" customWidth="1"/>
    <col min="13" max="13" width="19.5" bestFit="1" customWidth="1"/>
    <col min="14" max="14" width="13" bestFit="1" customWidth="1"/>
    <col min="15" max="15" width="16.5" bestFit="1" customWidth="1"/>
  </cols>
  <sheetData>
    <row r="1" spans="1:17" x14ac:dyDescent="0.2">
      <c r="O1" t="s">
        <v>86</v>
      </c>
    </row>
    <row r="2" spans="1:17" x14ac:dyDescent="0.2">
      <c r="B2" t="s">
        <v>1</v>
      </c>
      <c r="C2" t="s">
        <v>2</v>
      </c>
      <c r="D2" t="s">
        <v>110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77</v>
      </c>
      <c r="K2" t="s">
        <v>8</v>
      </c>
      <c r="L2" t="s">
        <v>9</v>
      </c>
      <c r="M2" t="s">
        <v>10</v>
      </c>
      <c r="N2" t="s">
        <v>11</v>
      </c>
      <c r="O2">
        <v>60</v>
      </c>
      <c r="P2" t="s">
        <v>80</v>
      </c>
    </row>
    <row r="3" spans="1:17" x14ac:dyDescent="0.2">
      <c r="A3" t="s">
        <v>62</v>
      </c>
      <c r="B3" s="3">
        <v>7000</v>
      </c>
      <c r="C3" s="3">
        <v>5000</v>
      </c>
      <c r="D3" s="3">
        <v>4000</v>
      </c>
      <c r="E3" s="3">
        <v>7000</v>
      </c>
      <c r="F3" s="3">
        <v>7000</v>
      </c>
      <c r="G3" s="3">
        <v>8000</v>
      </c>
      <c r="H3" s="3">
        <v>13666.666666666666</v>
      </c>
      <c r="I3" s="3">
        <v>5000</v>
      </c>
      <c r="J3" s="3">
        <v>3333.333333333333</v>
      </c>
      <c r="K3" s="3">
        <v>1777.7777777777785</v>
      </c>
      <c r="L3" s="3">
        <v>0</v>
      </c>
      <c r="M3" s="3">
        <v>0</v>
      </c>
      <c r="N3" s="3">
        <v>60000</v>
      </c>
      <c r="O3" s="4">
        <v>9</v>
      </c>
      <c r="P3" t="s">
        <v>79</v>
      </c>
    </row>
    <row r="4" spans="1:17" x14ac:dyDescent="0.2">
      <c r="O4">
        <v>1.5</v>
      </c>
      <c r="P4" t="s">
        <v>81</v>
      </c>
    </row>
    <row r="5" spans="1:17" x14ac:dyDescent="0.2">
      <c r="A5" t="s">
        <v>0</v>
      </c>
      <c r="B5">
        <v>3</v>
      </c>
      <c r="C5">
        <v>2.5</v>
      </c>
      <c r="D5">
        <v>1.5</v>
      </c>
      <c r="E5">
        <v>1.5</v>
      </c>
      <c r="F5">
        <v>0.5</v>
      </c>
      <c r="G5">
        <v>0.5</v>
      </c>
      <c r="H5">
        <v>2</v>
      </c>
      <c r="I5">
        <v>3</v>
      </c>
      <c r="J5">
        <v>1.5</v>
      </c>
      <c r="K5">
        <v>1.5</v>
      </c>
      <c r="L5">
        <v>1.5</v>
      </c>
      <c r="M5">
        <v>0.5</v>
      </c>
      <c r="N5">
        <v>0.5</v>
      </c>
      <c r="O5">
        <v>13</v>
      </c>
      <c r="P5" t="s">
        <v>82</v>
      </c>
    </row>
    <row r="7" spans="1:17" x14ac:dyDescent="0.2">
      <c r="C7">
        <v>1.5</v>
      </c>
      <c r="H7">
        <v>1.5</v>
      </c>
      <c r="O7">
        <v>2.25</v>
      </c>
      <c r="P7" t="s">
        <v>83</v>
      </c>
    </row>
    <row r="8" spans="1:17" x14ac:dyDescent="0.2">
      <c r="B8" t="s">
        <v>12</v>
      </c>
      <c r="C8" t="s">
        <v>13</v>
      </c>
      <c r="D8" t="s">
        <v>14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17</v>
      </c>
      <c r="K8" t="s">
        <v>18</v>
      </c>
      <c r="L8" t="s">
        <v>19</v>
      </c>
      <c r="M8" t="s">
        <v>19</v>
      </c>
      <c r="N8" t="s">
        <v>19</v>
      </c>
      <c r="O8">
        <v>12</v>
      </c>
      <c r="P8" t="s">
        <v>84</v>
      </c>
    </row>
    <row r="9" spans="1:17" x14ac:dyDescent="0.2">
      <c r="A9" s="1" t="s">
        <v>20</v>
      </c>
      <c r="B9">
        <f>300</f>
        <v>300</v>
      </c>
      <c r="C9">
        <v>320</v>
      </c>
      <c r="D9">
        <v>450</v>
      </c>
      <c r="E9">
        <v>180</v>
      </c>
      <c r="F9">
        <v>120</v>
      </c>
      <c r="G9">
        <v>120</v>
      </c>
      <c r="H9">
        <v>270</v>
      </c>
      <c r="I9">
        <v>350</v>
      </c>
      <c r="J9">
        <v>200</v>
      </c>
      <c r="K9">
        <v>120</v>
      </c>
      <c r="L9">
        <v>130</v>
      </c>
      <c r="M9">
        <v>75</v>
      </c>
      <c r="N9">
        <v>75</v>
      </c>
      <c r="O9">
        <v>2.5</v>
      </c>
      <c r="P9" t="s">
        <v>85</v>
      </c>
    </row>
    <row r="10" spans="1:17" x14ac:dyDescent="0.2">
      <c r="A10" t="s">
        <v>78</v>
      </c>
      <c r="B10">
        <f>B5*O3</f>
        <v>27</v>
      </c>
      <c r="C10">
        <f>C5*O3+C7*O4</f>
        <v>24.75</v>
      </c>
      <c r="D10">
        <f>D5*O2</f>
        <v>90</v>
      </c>
      <c r="E10">
        <f>E5*O5</f>
        <v>19.5</v>
      </c>
      <c r="F10">
        <f>F5*O5</f>
        <v>6.5</v>
      </c>
      <c r="G10">
        <f>G5*O5</f>
        <v>6.5</v>
      </c>
      <c r="H10">
        <f>H5*O7+H7*O4</f>
        <v>6.75</v>
      </c>
      <c r="I10">
        <f>I5*O8</f>
        <v>36</v>
      </c>
      <c r="J10">
        <f>J5*O8</f>
        <v>18</v>
      </c>
      <c r="K10">
        <f>K5*O7</f>
        <v>3.375</v>
      </c>
      <c r="L10">
        <f>O9*L5</f>
        <v>3.75</v>
      </c>
      <c r="M10">
        <f>O9*M5</f>
        <v>1.25</v>
      </c>
      <c r="N10">
        <f>O9*N5</f>
        <v>1.25</v>
      </c>
    </row>
    <row r="11" spans="1:17" x14ac:dyDescent="0.2">
      <c r="A11" s="1" t="s">
        <v>21</v>
      </c>
      <c r="B11">
        <v>160</v>
      </c>
      <c r="C11">
        <v>140</v>
      </c>
      <c r="D11">
        <v>150</v>
      </c>
      <c r="E11">
        <v>100</v>
      </c>
      <c r="F11">
        <v>60</v>
      </c>
      <c r="G11">
        <v>60</v>
      </c>
      <c r="H11">
        <v>120</v>
      </c>
      <c r="I11">
        <v>178</v>
      </c>
      <c r="J11">
        <v>160</v>
      </c>
      <c r="K11">
        <v>90</v>
      </c>
      <c r="L11">
        <v>60</v>
      </c>
      <c r="M11">
        <v>40</v>
      </c>
      <c r="N11">
        <v>40</v>
      </c>
    </row>
    <row r="12" spans="1:17" x14ac:dyDescent="0.2">
      <c r="A12" t="s">
        <v>22</v>
      </c>
      <c r="B12">
        <f>B$9-B$10-B$11</f>
        <v>113</v>
      </c>
      <c r="C12">
        <f t="shared" ref="C12:N12" si="0">C$9-C$10-C$11</f>
        <v>155.25</v>
      </c>
      <c r="D12">
        <f t="shared" si="0"/>
        <v>210</v>
      </c>
      <c r="E12">
        <f t="shared" si="0"/>
        <v>60.5</v>
      </c>
      <c r="F12">
        <f t="shared" si="0"/>
        <v>53.5</v>
      </c>
      <c r="G12">
        <f t="shared" si="0"/>
        <v>53.5</v>
      </c>
      <c r="H12">
        <f t="shared" si="0"/>
        <v>143.25</v>
      </c>
      <c r="I12">
        <f t="shared" si="0"/>
        <v>136</v>
      </c>
      <c r="J12">
        <f t="shared" si="0"/>
        <v>22</v>
      </c>
      <c r="K12">
        <f t="shared" si="0"/>
        <v>26.625</v>
      </c>
      <c r="L12">
        <f t="shared" si="0"/>
        <v>66.25</v>
      </c>
      <c r="M12">
        <f t="shared" si="0"/>
        <v>33.75</v>
      </c>
      <c r="N12">
        <f t="shared" si="0"/>
        <v>33.75</v>
      </c>
    </row>
    <row r="13" spans="1:17" x14ac:dyDescent="0.2">
      <c r="A13" s="1" t="s">
        <v>114</v>
      </c>
      <c r="B13">
        <v>850000</v>
      </c>
      <c r="C13">
        <v>2900000</v>
      </c>
    </row>
    <row r="14" spans="1:17" x14ac:dyDescent="0.2">
      <c r="A14" t="s">
        <v>63</v>
      </c>
      <c r="B14">
        <f>SUMPRODUCT(B3:N3,B12:N12)-SUM(B13:N13)</f>
        <v>4666666.666666666</v>
      </c>
    </row>
    <row r="15" spans="1:17" x14ac:dyDescent="0.2">
      <c r="A15" s="1" t="s">
        <v>23</v>
      </c>
    </row>
    <row r="16" spans="1:17" x14ac:dyDescent="0.2">
      <c r="A16" t="s">
        <v>111</v>
      </c>
      <c r="B16" s="2"/>
      <c r="C16" s="2"/>
      <c r="D16" s="2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>
        <f>SUMPRODUCT($B$3:$N$3,$B$5:$N$5,B16:N16)</f>
        <v>6000</v>
      </c>
      <c r="P16" t="s">
        <v>30</v>
      </c>
      <c r="Q16">
        <v>9000</v>
      </c>
    </row>
    <row r="17" spans="1:17" x14ac:dyDescent="0.2">
      <c r="A17" t="s">
        <v>24</v>
      </c>
      <c r="B17" s="2">
        <v>1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>
        <f>SUMPRODUCT($B$3:$N$3,$B$5:$N$5,B17:N17)</f>
        <v>33500</v>
      </c>
      <c r="P17" t="s">
        <v>30</v>
      </c>
      <c r="Q17">
        <v>45000</v>
      </c>
    </row>
    <row r="18" spans="1:17" x14ac:dyDescent="0.2">
      <c r="A18" t="s">
        <v>25</v>
      </c>
      <c r="B18" s="2"/>
      <c r="C18" s="2">
        <v>1</v>
      </c>
      <c r="D18" s="2"/>
      <c r="E18" s="2"/>
      <c r="F18" s="2"/>
      <c r="G18" s="2"/>
      <c r="H18" s="2">
        <v>1</v>
      </c>
      <c r="I18" s="2"/>
      <c r="J18" s="2"/>
      <c r="K18" s="2"/>
      <c r="L18" s="2"/>
      <c r="M18" s="2"/>
      <c r="N18" s="2"/>
      <c r="O18">
        <f>SUMPRODUCT($B$3:$N$3,$B$7:$N$7,B18:N18)</f>
        <v>28000</v>
      </c>
      <c r="P18" t="s">
        <v>30</v>
      </c>
      <c r="Q18">
        <v>28000</v>
      </c>
    </row>
    <row r="19" spans="1:17" x14ac:dyDescent="0.2">
      <c r="A19" t="s">
        <v>26</v>
      </c>
      <c r="B19" s="2"/>
      <c r="C19" s="2"/>
      <c r="D19" s="2"/>
      <c r="E19" s="2">
        <v>1</v>
      </c>
      <c r="F19" s="2">
        <v>1</v>
      </c>
      <c r="G19" s="2">
        <v>1</v>
      </c>
      <c r="H19" s="2"/>
      <c r="I19" s="2"/>
      <c r="J19" s="2"/>
      <c r="K19" s="2"/>
      <c r="L19" s="2"/>
      <c r="M19" s="2"/>
      <c r="N19" s="2"/>
      <c r="O19">
        <f>SUMPRODUCT($B$3:$N$3,$B$5:$N$5,B19:N19)</f>
        <v>18000</v>
      </c>
      <c r="P19" t="s">
        <v>30</v>
      </c>
      <c r="Q19">
        <v>18000</v>
      </c>
    </row>
    <row r="20" spans="1:17" x14ac:dyDescent="0.2">
      <c r="A20" t="s">
        <v>27</v>
      </c>
      <c r="B20" s="2"/>
      <c r="C20" s="2"/>
      <c r="D20" s="2"/>
      <c r="E20" s="2"/>
      <c r="F20" s="2"/>
      <c r="G20" s="2"/>
      <c r="H20" s="2">
        <v>1</v>
      </c>
      <c r="I20" s="2"/>
      <c r="J20" s="2"/>
      <c r="K20" s="2">
        <v>1</v>
      </c>
      <c r="L20" s="2"/>
      <c r="M20" s="2"/>
      <c r="N20" s="2"/>
      <c r="O20">
        <f>SUMPRODUCT($B$3:$N$3,$B$5:$N$5,B20:N20)</f>
        <v>30000</v>
      </c>
      <c r="P20" t="s">
        <v>30</v>
      </c>
      <c r="Q20">
        <v>30000</v>
      </c>
    </row>
    <row r="21" spans="1:17" x14ac:dyDescent="0.2">
      <c r="A21" t="s">
        <v>28</v>
      </c>
      <c r="B21" s="2"/>
      <c r="C21" s="2"/>
      <c r="D21" s="2"/>
      <c r="E21" s="2"/>
      <c r="F21" s="2"/>
      <c r="G21" s="2"/>
      <c r="H21" s="2"/>
      <c r="I21" s="2">
        <v>1</v>
      </c>
      <c r="J21" s="2">
        <v>1</v>
      </c>
      <c r="K21" s="2"/>
      <c r="L21" s="2"/>
      <c r="M21" s="2"/>
      <c r="N21" s="2"/>
      <c r="O21">
        <f>SUMPRODUCT($B$3:$N$3,$B$5:$N$5,B21:N21)+SUMPRODUCT($B$3:$N$3,$B$6:$N$6,B21:N21)</f>
        <v>20000</v>
      </c>
      <c r="P21" t="s">
        <v>30</v>
      </c>
      <c r="Q21">
        <v>20000</v>
      </c>
    </row>
    <row r="22" spans="1:17" x14ac:dyDescent="0.2">
      <c r="A2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</v>
      </c>
      <c r="M22" s="2">
        <v>1</v>
      </c>
      <c r="N22" s="2">
        <v>1</v>
      </c>
      <c r="O22">
        <f>SUMPRODUCT($B$3:$N$3,$B$5:$N$5,B22:N22)</f>
        <v>30000</v>
      </c>
      <c r="P22" t="s">
        <v>30</v>
      </c>
      <c r="Q22">
        <v>30000</v>
      </c>
    </row>
    <row r="23" spans="1:17" x14ac:dyDescent="0.2">
      <c r="A23" t="s">
        <v>32</v>
      </c>
      <c r="B23" s="2"/>
      <c r="C23" s="2"/>
      <c r="D23" s="2"/>
      <c r="E23" s="2"/>
      <c r="F23" s="2">
        <v>1</v>
      </c>
      <c r="G23" s="2"/>
      <c r="H23" s="2"/>
      <c r="I23" s="2"/>
      <c r="J23" s="2"/>
      <c r="K23" s="2"/>
      <c r="L23" s="2"/>
      <c r="M23" s="2"/>
      <c r="N23" s="2"/>
      <c r="O23">
        <f>F3</f>
        <v>7000</v>
      </c>
      <c r="P23" t="s">
        <v>33</v>
      </c>
      <c r="Q23">
        <f>E3</f>
        <v>7000</v>
      </c>
    </row>
    <row r="24" spans="1:17" x14ac:dyDescent="0.2">
      <c r="A2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/>
      <c r="O24">
        <f>M3</f>
        <v>0</v>
      </c>
      <c r="P24" t="s">
        <v>33</v>
      </c>
      <c r="Q24">
        <f>L3</f>
        <v>0</v>
      </c>
    </row>
    <row r="25" spans="1:17" x14ac:dyDescent="0.2">
      <c r="A25" t="s">
        <v>38</v>
      </c>
      <c r="B25" s="2"/>
      <c r="C25" s="2"/>
      <c r="D25" s="2"/>
      <c r="E25" s="2"/>
      <c r="F25" s="2"/>
      <c r="G25" s="2"/>
      <c r="H25" s="2"/>
      <c r="I25" s="2">
        <v>1</v>
      </c>
      <c r="J25" s="2"/>
      <c r="K25" s="2"/>
      <c r="L25" s="2"/>
      <c r="M25" s="2"/>
      <c r="N25" s="2"/>
      <c r="O25">
        <f>SUMPRODUCT($B$3:$N$3,B25:N25)</f>
        <v>5000</v>
      </c>
      <c r="P25" t="s">
        <v>30</v>
      </c>
      <c r="Q25">
        <v>5000</v>
      </c>
    </row>
    <row r="26" spans="1:17" x14ac:dyDescent="0.2">
      <c r="A26" t="s">
        <v>39</v>
      </c>
      <c r="B26" s="2"/>
      <c r="C26" s="2"/>
      <c r="D26" s="2"/>
      <c r="E26" s="2"/>
      <c r="F26" s="2"/>
      <c r="G26" s="2"/>
      <c r="H26" s="2"/>
      <c r="I26" s="2"/>
      <c r="J26" s="2">
        <v>1</v>
      </c>
      <c r="K26" s="2"/>
      <c r="L26" s="2"/>
      <c r="M26" s="2"/>
      <c r="N26" s="2"/>
      <c r="O26">
        <f>SUMPRODUCT($B$3:$N$3,B26:N26)</f>
        <v>3333.333333333333</v>
      </c>
      <c r="P26" t="s">
        <v>30</v>
      </c>
      <c r="Q26">
        <v>6000</v>
      </c>
    </row>
    <row r="27" spans="1:17" x14ac:dyDescent="0.2">
      <c r="A27" t="s">
        <v>113</v>
      </c>
      <c r="B27" s="2"/>
      <c r="C27" s="2"/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>
        <f>SUMPRODUCT($B$3:$N$3,B27:N27)</f>
        <v>4000</v>
      </c>
      <c r="P27" t="s">
        <v>30</v>
      </c>
      <c r="Q27">
        <v>4000</v>
      </c>
    </row>
    <row r="28" spans="1:17" x14ac:dyDescent="0.2">
      <c r="A28" t="s">
        <v>41</v>
      </c>
      <c r="B28" s="2"/>
      <c r="C28" s="2"/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>
        <f>SUMPRODUCT($B$3:$N$3,B28:N28)</f>
        <v>7000</v>
      </c>
      <c r="P28" t="s">
        <v>30</v>
      </c>
      <c r="Q28">
        <v>12000</v>
      </c>
    </row>
    <row r="29" spans="1:17" x14ac:dyDescent="0.2">
      <c r="A29" t="s">
        <v>42</v>
      </c>
      <c r="B29" s="2"/>
      <c r="C29" s="2"/>
      <c r="D29" s="2"/>
      <c r="E29" s="2"/>
      <c r="F29" s="2">
        <v>1</v>
      </c>
      <c r="G29" s="2">
        <v>1</v>
      </c>
      <c r="H29" s="2"/>
      <c r="I29" s="2"/>
      <c r="J29" s="2"/>
      <c r="K29" s="2"/>
      <c r="L29" s="2"/>
      <c r="M29" s="2"/>
      <c r="N29" s="2"/>
      <c r="O29">
        <f>SUMPRODUCT($B$3:$N$3,B29:N29)</f>
        <v>15000</v>
      </c>
      <c r="P29" t="s">
        <v>30</v>
      </c>
      <c r="Q29">
        <v>15000</v>
      </c>
    </row>
    <row r="30" spans="1:17" x14ac:dyDescent="0.2">
      <c r="A30" t="s">
        <v>43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>
        <f>SUMPRODUCT($B$3:$N$3,B30:N30)</f>
        <v>7000</v>
      </c>
      <c r="P30" t="s">
        <v>30</v>
      </c>
      <c r="Q30">
        <v>7000</v>
      </c>
    </row>
    <row r="31" spans="1:17" x14ac:dyDescent="0.2">
      <c r="A31" t="s">
        <v>44</v>
      </c>
      <c r="B31" s="2"/>
      <c r="C31" s="2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>
        <f>SUMPRODUCT($B$3:$N$3,B31:N31)</f>
        <v>5000</v>
      </c>
      <c r="P31" t="s">
        <v>30</v>
      </c>
      <c r="Q31">
        <v>5000</v>
      </c>
    </row>
    <row r="32" spans="1:17" x14ac:dyDescent="0.2">
      <c r="A32" t="s">
        <v>45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>
        <f>SUMPRODUCT($B$3:$N$3,B32:N32)</f>
        <v>7000</v>
      </c>
      <c r="P32" t="s">
        <v>48</v>
      </c>
      <c r="Q32">
        <f>0.6*Q30</f>
        <v>4200</v>
      </c>
    </row>
    <row r="33" spans="1:17" x14ac:dyDescent="0.2">
      <c r="A33" t="s">
        <v>46</v>
      </c>
      <c r="B33" s="2"/>
      <c r="C33" s="2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>
        <f>SUMPRODUCT($B$3:$N$3,B33:N33)</f>
        <v>5000</v>
      </c>
      <c r="P33" t="s">
        <v>48</v>
      </c>
      <c r="Q33">
        <f>0.6*Q31</f>
        <v>3000</v>
      </c>
    </row>
    <row r="34" spans="1:17" x14ac:dyDescent="0.2">
      <c r="A34" t="s">
        <v>47</v>
      </c>
      <c r="B34" s="2"/>
      <c r="C34" s="2"/>
      <c r="D34" s="2"/>
      <c r="E34" s="2"/>
      <c r="F34" s="2"/>
      <c r="G34" s="2"/>
      <c r="H34" s="2">
        <v>1</v>
      </c>
      <c r="I34" s="2"/>
      <c r="J34" s="2"/>
      <c r="K34" s="2"/>
      <c r="L34" s="2"/>
      <c r="M34" s="2"/>
      <c r="N34" s="2"/>
      <c r="O34">
        <f>SUMPRODUCT($B$3:$N$3,B34:N34)</f>
        <v>13666.666666666666</v>
      </c>
      <c r="P34" t="s">
        <v>48</v>
      </c>
      <c r="Q34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BB23-9C93-C74C-92BE-BC4C78030EC2}">
  <dimension ref="A1:H44"/>
  <sheetViews>
    <sheetView showGridLines="0" topLeftCell="A5" zoomScale="72" zoomScaleNormal="72" workbookViewId="0">
      <selection activeCell="O44" sqref="O44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3" bestFit="1" customWidth="1"/>
    <col min="4" max="5" width="12.1640625" bestFit="1" customWidth="1"/>
    <col min="6" max="6" width="10.5" bestFit="1" customWidth="1"/>
    <col min="7" max="8" width="12.1640625" bestFit="1" customWidth="1"/>
  </cols>
  <sheetData>
    <row r="1" spans="1:8" x14ac:dyDescent="0.2">
      <c r="A1" s="1" t="s">
        <v>90</v>
      </c>
    </row>
    <row r="2" spans="1:8" x14ac:dyDescent="0.2">
      <c r="A2" s="1" t="s">
        <v>87</v>
      </c>
    </row>
    <row r="3" spans="1:8" x14ac:dyDescent="0.2">
      <c r="A3" s="1" t="s">
        <v>109</v>
      </c>
    </row>
    <row r="6" spans="1:8" ht="17" thickBot="1" x14ac:dyDescent="0.25">
      <c r="A6" t="s">
        <v>36</v>
      </c>
    </row>
    <row r="7" spans="1:8" x14ac:dyDescent="0.2">
      <c r="B7" s="7"/>
      <c r="C7" s="7"/>
      <c r="D7" s="7" t="s">
        <v>49</v>
      </c>
      <c r="E7" s="7" t="s">
        <v>51</v>
      </c>
      <c r="F7" s="7" t="s">
        <v>53</v>
      </c>
      <c r="G7" s="7" t="s">
        <v>55</v>
      </c>
      <c r="H7" s="7" t="s">
        <v>55</v>
      </c>
    </row>
    <row r="8" spans="1:8" ht="17" thickBot="1" x14ac:dyDescent="0.25">
      <c r="B8" s="8" t="s">
        <v>34</v>
      </c>
      <c r="C8" s="8" t="s">
        <v>35</v>
      </c>
      <c r="D8" s="8" t="s">
        <v>50</v>
      </c>
      <c r="E8" s="8" t="s">
        <v>52</v>
      </c>
      <c r="F8" s="8" t="s">
        <v>54</v>
      </c>
      <c r="G8" s="8" t="s">
        <v>56</v>
      </c>
      <c r="H8" s="8" t="s">
        <v>57</v>
      </c>
    </row>
    <row r="9" spans="1:8" x14ac:dyDescent="0.2">
      <c r="B9" s="5" t="s">
        <v>64</v>
      </c>
      <c r="C9" s="5" t="s">
        <v>1</v>
      </c>
      <c r="D9" s="5">
        <v>7000</v>
      </c>
      <c r="E9" s="5">
        <v>0</v>
      </c>
      <c r="F9" s="5">
        <v>113</v>
      </c>
      <c r="G9" s="5">
        <v>1E+30</v>
      </c>
      <c r="H9" s="5">
        <v>113</v>
      </c>
    </row>
    <row r="10" spans="1:8" x14ac:dyDescent="0.2">
      <c r="B10" s="5" t="s">
        <v>65</v>
      </c>
      <c r="C10" s="5" t="s">
        <v>2</v>
      </c>
      <c r="D10" s="5">
        <v>5000</v>
      </c>
      <c r="E10" s="5">
        <v>0</v>
      </c>
      <c r="F10" s="5">
        <v>155.25</v>
      </c>
      <c r="G10" s="5">
        <v>1E+30</v>
      </c>
      <c r="H10" s="5">
        <v>47.5</v>
      </c>
    </row>
    <row r="11" spans="1:8" x14ac:dyDescent="0.2">
      <c r="B11" s="5" t="s">
        <v>66</v>
      </c>
      <c r="C11" s="5" t="s">
        <v>110</v>
      </c>
      <c r="D11" s="5">
        <v>4000</v>
      </c>
      <c r="E11" s="5">
        <v>0</v>
      </c>
      <c r="F11" s="5">
        <v>210</v>
      </c>
      <c r="G11" s="5">
        <v>1E+30</v>
      </c>
      <c r="H11" s="5">
        <v>210</v>
      </c>
    </row>
    <row r="12" spans="1:8" x14ac:dyDescent="0.2">
      <c r="B12" s="5" t="s">
        <v>67</v>
      </c>
      <c r="C12" s="5" t="s">
        <v>3</v>
      </c>
      <c r="D12" s="5">
        <v>7000</v>
      </c>
      <c r="E12" s="5">
        <v>0</v>
      </c>
      <c r="F12" s="5">
        <v>60.5</v>
      </c>
      <c r="G12" s="5">
        <v>99.999999999999986</v>
      </c>
      <c r="H12" s="5">
        <v>60.500000000000007</v>
      </c>
    </row>
    <row r="13" spans="1:8" x14ac:dyDescent="0.2">
      <c r="B13" s="5" t="s">
        <v>68</v>
      </c>
      <c r="C13" s="5" t="s">
        <v>4</v>
      </c>
      <c r="D13" s="5">
        <v>7000</v>
      </c>
      <c r="E13" s="5">
        <v>0</v>
      </c>
      <c r="F13" s="5">
        <v>53.5</v>
      </c>
      <c r="G13" s="5">
        <v>99.999999999999986</v>
      </c>
      <c r="H13" s="5">
        <v>60.500000000000007</v>
      </c>
    </row>
    <row r="14" spans="1:8" x14ac:dyDescent="0.2">
      <c r="B14" s="5" t="s">
        <v>69</v>
      </c>
      <c r="C14" s="5" t="s">
        <v>5</v>
      </c>
      <c r="D14" s="5">
        <v>8000</v>
      </c>
      <c r="E14" s="5">
        <v>0</v>
      </c>
      <c r="F14" s="5">
        <v>53.5</v>
      </c>
      <c r="G14" s="5">
        <v>60.500000000000007</v>
      </c>
      <c r="H14" s="5">
        <v>24.999999999999996</v>
      </c>
    </row>
    <row r="15" spans="1:8" x14ac:dyDescent="0.2">
      <c r="B15" s="5" t="s">
        <v>70</v>
      </c>
      <c r="C15" s="5" t="s">
        <v>6</v>
      </c>
      <c r="D15" s="5">
        <v>13666.666666666666</v>
      </c>
      <c r="E15" s="5">
        <v>0</v>
      </c>
      <c r="F15" s="5">
        <v>143.25</v>
      </c>
      <c r="G15" s="5">
        <v>47.5</v>
      </c>
      <c r="H15" s="5">
        <v>107.75</v>
      </c>
    </row>
    <row r="16" spans="1:8" x14ac:dyDescent="0.2">
      <c r="B16" s="5" t="s">
        <v>71</v>
      </c>
      <c r="C16" s="5" t="s">
        <v>7</v>
      </c>
      <c r="D16" s="5">
        <v>5000</v>
      </c>
      <c r="E16" s="5">
        <v>0</v>
      </c>
      <c r="F16" s="5">
        <v>136</v>
      </c>
      <c r="G16" s="5">
        <v>1E+30</v>
      </c>
      <c r="H16" s="5">
        <v>92</v>
      </c>
    </row>
    <row r="17" spans="1:8" x14ac:dyDescent="0.2">
      <c r="B17" s="5" t="s">
        <v>72</v>
      </c>
      <c r="C17" s="5" t="s">
        <v>77</v>
      </c>
      <c r="D17" s="5">
        <v>3333.333333333333</v>
      </c>
      <c r="E17" s="5">
        <v>0</v>
      </c>
      <c r="F17" s="5">
        <v>22</v>
      </c>
      <c r="G17" s="5">
        <v>46</v>
      </c>
      <c r="H17" s="5">
        <v>22</v>
      </c>
    </row>
    <row r="18" spans="1:8" x14ac:dyDescent="0.2">
      <c r="B18" s="5" t="s">
        <v>73</v>
      </c>
      <c r="C18" s="5" t="s">
        <v>8</v>
      </c>
      <c r="D18" s="5">
        <v>1777.7777777777785</v>
      </c>
      <c r="E18" s="5">
        <v>0</v>
      </c>
      <c r="F18" s="5">
        <v>26.625</v>
      </c>
      <c r="G18" s="5">
        <v>80.8125</v>
      </c>
      <c r="H18" s="5">
        <v>26.625</v>
      </c>
    </row>
    <row r="19" spans="1:8" x14ac:dyDescent="0.2">
      <c r="B19" s="5" t="s">
        <v>74</v>
      </c>
      <c r="C19" s="5" t="s">
        <v>9</v>
      </c>
      <c r="D19" s="5">
        <v>0</v>
      </c>
      <c r="E19" s="5">
        <v>0</v>
      </c>
      <c r="F19" s="5">
        <v>66.25</v>
      </c>
      <c r="G19" s="5">
        <v>35</v>
      </c>
      <c r="H19" s="5">
        <v>1E+30</v>
      </c>
    </row>
    <row r="20" spans="1:8" x14ac:dyDescent="0.2">
      <c r="B20" s="5" t="s">
        <v>75</v>
      </c>
      <c r="C20" s="5" t="s">
        <v>10</v>
      </c>
      <c r="D20" s="5">
        <v>0</v>
      </c>
      <c r="E20" s="5">
        <v>-35</v>
      </c>
      <c r="F20" s="5">
        <v>33.75</v>
      </c>
      <c r="G20" s="5">
        <v>35</v>
      </c>
      <c r="H20" s="5">
        <v>1E+30</v>
      </c>
    </row>
    <row r="21" spans="1:8" ht="17" thickBot="1" x14ac:dyDescent="0.25">
      <c r="B21" s="6" t="s">
        <v>91</v>
      </c>
      <c r="C21" s="6" t="s">
        <v>11</v>
      </c>
      <c r="D21" s="6">
        <v>60000</v>
      </c>
      <c r="E21" s="6">
        <v>0</v>
      </c>
      <c r="F21" s="6">
        <v>33.75</v>
      </c>
      <c r="G21" s="6">
        <v>1E+30</v>
      </c>
      <c r="H21" s="6">
        <v>8.75</v>
      </c>
    </row>
    <row r="23" spans="1:8" ht="17" thickBot="1" x14ac:dyDescent="0.25">
      <c r="A23" t="s">
        <v>23</v>
      </c>
    </row>
    <row r="24" spans="1:8" x14ac:dyDescent="0.2">
      <c r="B24" s="7"/>
      <c r="C24" s="7"/>
      <c r="D24" s="7" t="s">
        <v>49</v>
      </c>
      <c r="E24" s="7" t="s">
        <v>58</v>
      </c>
      <c r="F24" s="7" t="s">
        <v>59</v>
      </c>
      <c r="G24" s="7" t="s">
        <v>55</v>
      </c>
      <c r="H24" s="7" t="s">
        <v>55</v>
      </c>
    </row>
    <row r="25" spans="1:8" ht="17" thickBot="1" x14ac:dyDescent="0.25">
      <c r="B25" s="8" t="s">
        <v>34</v>
      </c>
      <c r="C25" s="8" t="s">
        <v>35</v>
      </c>
      <c r="D25" s="8" t="s">
        <v>50</v>
      </c>
      <c r="E25" s="8" t="s">
        <v>20</v>
      </c>
      <c r="F25" s="8" t="s">
        <v>60</v>
      </c>
      <c r="G25" s="8" t="s">
        <v>56</v>
      </c>
      <c r="H25" s="8" t="s">
        <v>57</v>
      </c>
    </row>
    <row r="26" spans="1:8" x14ac:dyDescent="0.2">
      <c r="B26" s="5" t="s">
        <v>92</v>
      </c>
      <c r="C26" s="5" t="s">
        <v>111</v>
      </c>
      <c r="D26" s="5">
        <v>6000</v>
      </c>
      <c r="E26" s="5">
        <v>0</v>
      </c>
      <c r="F26" s="5">
        <v>9000</v>
      </c>
      <c r="G26" s="5">
        <v>1E+30</v>
      </c>
      <c r="H26" s="5">
        <v>3000</v>
      </c>
    </row>
    <row r="27" spans="1:8" x14ac:dyDescent="0.2">
      <c r="B27" s="5" t="s">
        <v>93</v>
      </c>
      <c r="C27" s="5" t="s">
        <v>24</v>
      </c>
      <c r="D27" s="5">
        <v>33500</v>
      </c>
      <c r="E27" s="5">
        <v>0</v>
      </c>
      <c r="F27" s="5">
        <v>45000</v>
      </c>
      <c r="G27" s="5">
        <v>1E+30</v>
      </c>
      <c r="H27" s="5">
        <v>11500</v>
      </c>
    </row>
    <row r="28" spans="1:8" x14ac:dyDescent="0.2">
      <c r="B28" s="5" t="s">
        <v>94</v>
      </c>
      <c r="C28" s="5" t="s">
        <v>25</v>
      </c>
      <c r="D28" s="5">
        <v>28000</v>
      </c>
      <c r="E28" s="5">
        <v>71.833333333333329</v>
      </c>
      <c r="F28" s="5">
        <v>28000</v>
      </c>
      <c r="G28" s="5">
        <v>2000.0000000000009</v>
      </c>
      <c r="H28" s="5">
        <v>16300</v>
      </c>
    </row>
    <row r="29" spans="1:8" x14ac:dyDescent="0.2">
      <c r="B29" s="5" t="s">
        <v>95</v>
      </c>
      <c r="C29" s="5" t="s">
        <v>26</v>
      </c>
      <c r="D29" s="5">
        <v>18000</v>
      </c>
      <c r="E29" s="5">
        <v>40.333333333333336</v>
      </c>
      <c r="F29" s="5">
        <v>18000</v>
      </c>
      <c r="G29" s="5">
        <v>7500</v>
      </c>
      <c r="H29" s="5">
        <v>10500</v>
      </c>
    </row>
    <row r="30" spans="1:8" x14ac:dyDescent="0.2">
      <c r="B30" s="5" t="s">
        <v>96</v>
      </c>
      <c r="C30" s="5" t="s">
        <v>27</v>
      </c>
      <c r="D30" s="5">
        <v>30000</v>
      </c>
      <c r="E30" s="5">
        <v>17.75</v>
      </c>
      <c r="F30" s="5">
        <v>30000</v>
      </c>
      <c r="G30" s="5">
        <v>1E+30</v>
      </c>
      <c r="H30" s="5">
        <v>2666.6666666666679</v>
      </c>
    </row>
    <row r="31" spans="1:8" x14ac:dyDescent="0.2">
      <c r="B31" s="5" t="s">
        <v>97</v>
      </c>
      <c r="C31" s="5" t="s">
        <v>112</v>
      </c>
      <c r="D31" s="5">
        <v>20000</v>
      </c>
      <c r="E31" s="5">
        <v>14.666666666666666</v>
      </c>
      <c r="F31" s="5">
        <v>20000</v>
      </c>
      <c r="G31" s="5">
        <v>4000.0000000000005</v>
      </c>
      <c r="H31" s="5">
        <v>5000</v>
      </c>
    </row>
    <row r="32" spans="1:8" x14ac:dyDescent="0.2">
      <c r="B32" s="5" t="s">
        <v>98</v>
      </c>
      <c r="C32" s="5" t="s">
        <v>29</v>
      </c>
      <c r="D32" s="5">
        <v>30000</v>
      </c>
      <c r="E32" s="5">
        <v>67.5</v>
      </c>
      <c r="F32" s="5">
        <v>30000</v>
      </c>
      <c r="G32" s="5">
        <v>1E+30</v>
      </c>
      <c r="H32" s="5">
        <v>30000</v>
      </c>
    </row>
    <row r="33" spans="2:8" x14ac:dyDescent="0.2">
      <c r="B33" s="5" t="s">
        <v>99</v>
      </c>
      <c r="C33" s="5" t="s">
        <v>32</v>
      </c>
      <c r="D33" s="5">
        <v>7000</v>
      </c>
      <c r="E33" s="5">
        <v>0</v>
      </c>
      <c r="F33" s="5">
        <v>0</v>
      </c>
      <c r="G33" s="5">
        <v>8000</v>
      </c>
      <c r="H33" s="5">
        <v>7000</v>
      </c>
    </row>
    <row r="34" spans="2:8" x14ac:dyDescent="0.2">
      <c r="B34" s="5" t="s">
        <v>100</v>
      </c>
      <c r="C34" s="5" t="s">
        <v>31</v>
      </c>
      <c r="D34" s="5">
        <v>0</v>
      </c>
      <c r="E34" s="5">
        <v>35</v>
      </c>
      <c r="F34" s="5">
        <v>0</v>
      </c>
      <c r="G34" s="5">
        <v>0</v>
      </c>
      <c r="H34" s="5">
        <v>20000</v>
      </c>
    </row>
    <row r="35" spans="2:8" x14ac:dyDescent="0.2">
      <c r="B35" s="5" t="s">
        <v>101</v>
      </c>
      <c r="C35" s="5" t="s">
        <v>38</v>
      </c>
      <c r="D35" s="5">
        <v>5000</v>
      </c>
      <c r="E35" s="5">
        <v>92</v>
      </c>
      <c r="F35" s="5">
        <v>5000</v>
      </c>
      <c r="G35" s="5">
        <v>1666.6666666666665</v>
      </c>
      <c r="H35" s="5">
        <v>1333.3333333333335</v>
      </c>
    </row>
    <row r="36" spans="2:8" x14ac:dyDescent="0.2">
      <c r="B36" s="5" t="s">
        <v>102</v>
      </c>
      <c r="C36" s="5" t="s">
        <v>39</v>
      </c>
      <c r="D36" s="5">
        <v>3333.333333333333</v>
      </c>
      <c r="E36" s="5">
        <v>0</v>
      </c>
      <c r="F36" s="5">
        <v>6000</v>
      </c>
      <c r="G36" s="5">
        <v>1E+30</v>
      </c>
      <c r="H36" s="5">
        <v>2666.666666666667</v>
      </c>
    </row>
    <row r="37" spans="2:8" x14ac:dyDescent="0.2">
      <c r="B37" s="5" t="s">
        <v>103</v>
      </c>
      <c r="C37" s="5" t="s">
        <v>40</v>
      </c>
      <c r="D37" s="5">
        <v>4000</v>
      </c>
      <c r="E37" s="5">
        <v>210</v>
      </c>
      <c r="F37" s="5">
        <v>4000</v>
      </c>
      <c r="G37" s="5">
        <v>2000</v>
      </c>
      <c r="H37" s="5">
        <v>4000</v>
      </c>
    </row>
    <row r="38" spans="2:8" x14ac:dyDescent="0.2">
      <c r="B38" s="5" t="s">
        <v>104</v>
      </c>
      <c r="C38" s="5" t="s">
        <v>41</v>
      </c>
      <c r="D38" s="5">
        <v>7000</v>
      </c>
      <c r="E38" s="5">
        <v>0</v>
      </c>
      <c r="F38" s="5">
        <v>12000</v>
      </c>
      <c r="G38" s="5">
        <v>1E+30</v>
      </c>
      <c r="H38" s="5">
        <v>5000</v>
      </c>
    </row>
    <row r="39" spans="2:8" x14ac:dyDescent="0.2">
      <c r="B39" s="5" t="s">
        <v>105</v>
      </c>
      <c r="C39" s="5" t="s">
        <v>42</v>
      </c>
      <c r="D39" s="5">
        <v>15000</v>
      </c>
      <c r="E39" s="5">
        <v>33.333333333333329</v>
      </c>
      <c r="F39" s="5">
        <v>15000</v>
      </c>
      <c r="G39" s="5">
        <v>21000</v>
      </c>
      <c r="H39" s="5">
        <v>6000</v>
      </c>
    </row>
    <row r="40" spans="2:8" x14ac:dyDescent="0.2">
      <c r="B40" s="5" t="s">
        <v>88</v>
      </c>
      <c r="C40" s="5" t="s">
        <v>43</v>
      </c>
      <c r="D40" s="5">
        <v>7000</v>
      </c>
      <c r="E40" s="5">
        <v>113</v>
      </c>
      <c r="F40" s="5">
        <v>7000</v>
      </c>
      <c r="G40" s="5">
        <v>3833.3333333333335</v>
      </c>
      <c r="H40" s="5">
        <v>2800</v>
      </c>
    </row>
    <row r="41" spans="2:8" x14ac:dyDescent="0.2">
      <c r="B41" s="5" t="s">
        <v>106</v>
      </c>
      <c r="C41" s="5" t="s">
        <v>44</v>
      </c>
      <c r="D41" s="5">
        <v>5000</v>
      </c>
      <c r="E41" s="5">
        <v>47.5</v>
      </c>
      <c r="F41" s="5">
        <v>5000</v>
      </c>
      <c r="G41" s="5">
        <v>4600</v>
      </c>
      <c r="H41" s="5">
        <v>1333.3333333333339</v>
      </c>
    </row>
    <row r="42" spans="2:8" x14ac:dyDescent="0.2">
      <c r="B42" s="5" t="s">
        <v>89</v>
      </c>
      <c r="C42" s="5" t="s">
        <v>45</v>
      </c>
      <c r="D42" s="5">
        <v>7000</v>
      </c>
      <c r="E42" s="5">
        <v>0</v>
      </c>
      <c r="F42" s="5">
        <v>4200</v>
      </c>
      <c r="G42" s="5">
        <v>2800</v>
      </c>
      <c r="H42" s="5">
        <v>1E+30</v>
      </c>
    </row>
    <row r="43" spans="2:8" x14ac:dyDescent="0.2">
      <c r="B43" s="5" t="s">
        <v>107</v>
      </c>
      <c r="C43" s="5" t="s">
        <v>61</v>
      </c>
      <c r="D43" s="5">
        <v>5000</v>
      </c>
      <c r="E43" s="5">
        <v>0</v>
      </c>
      <c r="F43" s="5">
        <v>3000</v>
      </c>
      <c r="G43" s="5">
        <v>2000</v>
      </c>
      <c r="H43" s="5">
        <v>1E+30</v>
      </c>
    </row>
    <row r="44" spans="2:8" ht="17" thickBot="1" x14ac:dyDescent="0.25">
      <c r="B44" s="6" t="s">
        <v>108</v>
      </c>
      <c r="C44" s="6" t="s">
        <v>47</v>
      </c>
      <c r="D44" s="6">
        <v>13666.666666666666</v>
      </c>
      <c r="E44" s="6">
        <v>0</v>
      </c>
      <c r="F44" s="6">
        <v>2800</v>
      </c>
      <c r="G44" s="6">
        <v>10866.666666666666</v>
      </c>
      <c r="H44" s="6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05D-37D8-724A-AD3D-EF595EFF1479}">
  <dimension ref="A1:Q37"/>
  <sheetViews>
    <sheetView tabSelected="1" zoomScale="73" zoomScaleNormal="73" workbookViewId="0">
      <selection activeCell="Q27" sqref="Q27"/>
    </sheetView>
  </sheetViews>
  <sheetFormatPr baseColWidth="10" defaultRowHeight="16" x14ac:dyDescent="0.2"/>
  <cols>
    <col min="1" max="1" width="27" bestFit="1" customWidth="1"/>
    <col min="2" max="2" width="13.33203125" bestFit="1" customWidth="1"/>
    <col min="3" max="3" width="11.6640625" bestFit="1" customWidth="1"/>
    <col min="4" max="4" width="18.33203125" bestFit="1" customWidth="1"/>
    <col min="5" max="5" width="8.6640625" bestFit="1" customWidth="1"/>
    <col min="6" max="6" width="15.1640625" bestFit="1" customWidth="1"/>
    <col min="7" max="7" width="8.83203125" bestFit="1" customWidth="1"/>
    <col min="8" max="8" width="13.33203125" bestFit="1" customWidth="1"/>
    <col min="9" max="9" width="16.83203125" bestFit="1" customWidth="1"/>
    <col min="10" max="10" width="16.33203125" bestFit="1" customWidth="1"/>
    <col min="11" max="11" width="13.33203125" bestFit="1" customWidth="1"/>
    <col min="12" max="12" width="18.33203125" bestFit="1" customWidth="1"/>
    <col min="13" max="13" width="19.5" bestFit="1" customWidth="1"/>
    <col min="14" max="14" width="13" bestFit="1" customWidth="1"/>
  </cols>
  <sheetData>
    <row r="1" spans="1:16" x14ac:dyDescent="0.2">
      <c r="O1" t="s">
        <v>86</v>
      </c>
    </row>
    <row r="2" spans="1:16" x14ac:dyDescent="0.2">
      <c r="B2" t="s">
        <v>1</v>
      </c>
      <c r="C2" t="s">
        <v>2</v>
      </c>
      <c r="D2" t="s">
        <v>110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77</v>
      </c>
      <c r="K2" t="s">
        <v>8</v>
      </c>
      <c r="L2" t="s">
        <v>9</v>
      </c>
      <c r="M2" t="s">
        <v>10</v>
      </c>
      <c r="N2" t="s">
        <v>11</v>
      </c>
      <c r="O2">
        <v>60</v>
      </c>
      <c r="P2" t="s">
        <v>80</v>
      </c>
    </row>
    <row r="3" spans="1:16" x14ac:dyDescent="0.2">
      <c r="A3" t="s">
        <v>62</v>
      </c>
      <c r="B3" s="3">
        <v>7000</v>
      </c>
      <c r="C3" s="3">
        <v>5000</v>
      </c>
      <c r="D3" s="3">
        <v>4000</v>
      </c>
      <c r="E3" s="3">
        <v>7000</v>
      </c>
      <c r="F3" s="3">
        <v>7000</v>
      </c>
      <c r="G3" s="3">
        <v>8000</v>
      </c>
      <c r="H3" s="3">
        <v>13666.666666666666</v>
      </c>
      <c r="I3" s="3">
        <v>5000</v>
      </c>
      <c r="J3" s="3">
        <v>3333.333333333333</v>
      </c>
      <c r="K3" s="3">
        <v>1777.7777777777785</v>
      </c>
      <c r="L3" s="3">
        <v>0</v>
      </c>
      <c r="M3" s="3">
        <v>0</v>
      </c>
      <c r="N3" s="3">
        <v>60000</v>
      </c>
      <c r="O3" s="4">
        <v>9</v>
      </c>
      <c r="P3" t="s">
        <v>79</v>
      </c>
    </row>
    <row r="4" spans="1:16" x14ac:dyDescent="0.2">
      <c r="A4" t="s">
        <v>116</v>
      </c>
      <c r="B4" s="10">
        <v>0</v>
      </c>
      <c r="C4" s="10">
        <v>0</v>
      </c>
      <c r="D4" s="10">
        <v>2000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>
        <v>1.5</v>
      </c>
      <c r="P4" t="s">
        <v>81</v>
      </c>
    </row>
    <row r="5" spans="1:16" x14ac:dyDescent="0.2">
      <c r="A5" t="s">
        <v>0</v>
      </c>
      <c r="B5">
        <v>3</v>
      </c>
      <c r="C5">
        <v>2.5</v>
      </c>
      <c r="D5">
        <v>1.5</v>
      </c>
      <c r="E5">
        <v>1.5</v>
      </c>
      <c r="F5">
        <v>0.5</v>
      </c>
      <c r="G5">
        <v>0.5</v>
      </c>
      <c r="H5">
        <v>2</v>
      </c>
      <c r="I5">
        <v>3</v>
      </c>
      <c r="J5">
        <v>1.5</v>
      </c>
      <c r="K5">
        <v>1.5</v>
      </c>
      <c r="L5">
        <v>1.5</v>
      </c>
      <c r="M5">
        <v>0.5</v>
      </c>
      <c r="N5">
        <v>0.5</v>
      </c>
      <c r="O5">
        <v>13</v>
      </c>
      <c r="P5" t="s">
        <v>82</v>
      </c>
    </row>
    <row r="6" spans="1:16" x14ac:dyDescent="0.2">
      <c r="C6">
        <v>1.5</v>
      </c>
      <c r="H6">
        <v>1.5</v>
      </c>
      <c r="O6">
        <v>2.25</v>
      </c>
      <c r="P6" t="s">
        <v>83</v>
      </c>
    </row>
    <row r="7" spans="1:16" x14ac:dyDescent="0.2">
      <c r="B7" t="s">
        <v>12</v>
      </c>
      <c r="C7" t="s">
        <v>13</v>
      </c>
      <c r="D7" t="s">
        <v>14</v>
      </c>
      <c r="E7" t="s">
        <v>15</v>
      </c>
      <c r="F7" t="s">
        <v>15</v>
      </c>
      <c r="G7" t="s">
        <v>15</v>
      </c>
      <c r="H7" t="s">
        <v>16</v>
      </c>
      <c r="I7" t="s">
        <v>17</v>
      </c>
      <c r="J7" t="s">
        <v>17</v>
      </c>
      <c r="K7" t="s">
        <v>18</v>
      </c>
      <c r="L7" t="s">
        <v>19</v>
      </c>
      <c r="M7" t="s">
        <v>19</v>
      </c>
      <c r="N7" t="s">
        <v>19</v>
      </c>
      <c r="O7">
        <v>12</v>
      </c>
      <c r="P7" t="s">
        <v>84</v>
      </c>
    </row>
    <row r="8" spans="1:16" x14ac:dyDescent="0.2">
      <c r="A8" s="1" t="s">
        <v>20</v>
      </c>
      <c r="B8">
        <f>300</f>
        <v>300</v>
      </c>
      <c r="C8">
        <v>320</v>
      </c>
      <c r="D8">
        <v>450</v>
      </c>
      <c r="E8">
        <v>180</v>
      </c>
      <c r="F8">
        <v>120</v>
      </c>
      <c r="G8">
        <v>120</v>
      </c>
      <c r="H8">
        <v>270</v>
      </c>
      <c r="I8">
        <v>350</v>
      </c>
      <c r="J8">
        <v>200</v>
      </c>
      <c r="K8">
        <v>120</v>
      </c>
      <c r="L8">
        <v>130</v>
      </c>
      <c r="M8">
        <v>75</v>
      </c>
      <c r="N8">
        <v>75</v>
      </c>
      <c r="O8">
        <v>2.5</v>
      </c>
      <c r="P8" t="s">
        <v>85</v>
      </c>
    </row>
    <row r="9" spans="1:16" x14ac:dyDescent="0.2">
      <c r="A9" s="9" t="s">
        <v>76</v>
      </c>
      <c r="B9">
        <f>0.6*B8</f>
        <v>180</v>
      </c>
      <c r="C9">
        <f>0.6*C8</f>
        <v>192</v>
      </c>
      <c r="D9">
        <f t="shared" ref="D9:N9" si="0">0.6*D8</f>
        <v>270</v>
      </c>
      <c r="E9">
        <f t="shared" si="0"/>
        <v>108</v>
      </c>
      <c r="F9">
        <f t="shared" si="0"/>
        <v>72</v>
      </c>
      <c r="G9">
        <f t="shared" si="0"/>
        <v>72</v>
      </c>
      <c r="H9">
        <f t="shared" si="0"/>
        <v>162</v>
      </c>
      <c r="I9">
        <f t="shared" si="0"/>
        <v>210</v>
      </c>
      <c r="J9">
        <f t="shared" si="0"/>
        <v>120</v>
      </c>
      <c r="K9">
        <f t="shared" si="0"/>
        <v>72</v>
      </c>
      <c r="L9">
        <f t="shared" si="0"/>
        <v>78</v>
      </c>
      <c r="M9">
        <f t="shared" si="0"/>
        <v>45</v>
      </c>
      <c r="N9">
        <f t="shared" si="0"/>
        <v>45</v>
      </c>
    </row>
    <row r="10" spans="1:16" x14ac:dyDescent="0.2">
      <c r="A10" t="s">
        <v>78</v>
      </c>
      <c r="B10">
        <f>B5*O3</f>
        <v>27</v>
      </c>
      <c r="C10">
        <f>C5*O3+C6*O4</f>
        <v>24.75</v>
      </c>
      <c r="D10">
        <f>D5*O2</f>
        <v>90</v>
      </c>
      <c r="E10">
        <f>E5*O5</f>
        <v>19.5</v>
      </c>
      <c r="F10">
        <f>F5*O5</f>
        <v>6.5</v>
      </c>
      <c r="G10">
        <f>G5*O5</f>
        <v>6.5</v>
      </c>
      <c r="H10">
        <f>H5*O6+H6*O4</f>
        <v>6.75</v>
      </c>
      <c r="I10">
        <f>I5*O7</f>
        <v>36</v>
      </c>
      <c r="J10">
        <f>J5*O7</f>
        <v>18</v>
      </c>
      <c r="K10">
        <f>K5*O6</f>
        <v>3.375</v>
      </c>
      <c r="L10">
        <f>O8*L5</f>
        <v>3.75</v>
      </c>
      <c r="M10">
        <f>O8*M5</f>
        <v>1.25</v>
      </c>
      <c r="N10">
        <f>O8*N5</f>
        <v>1.25</v>
      </c>
    </row>
    <row r="11" spans="1:16" x14ac:dyDescent="0.2">
      <c r="A11" s="1" t="s">
        <v>21</v>
      </c>
      <c r="B11">
        <v>160</v>
      </c>
      <c r="C11">
        <v>140</v>
      </c>
      <c r="D11">
        <v>150</v>
      </c>
      <c r="E11">
        <v>100</v>
      </c>
      <c r="F11">
        <v>60</v>
      </c>
      <c r="G11">
        <v>60</v>
      </c>
      <c r="H11">
        <v>120</v>
      </c>
      <c r="I11">
        <v>178</v>
      </c>
      <c r="J11">
        <v>160</v>
      </c>
      <c r="K11">
        <v>90</v>
      </c>
      <c r="L11">
        <v>60</v>
      </c>
      <c r="M11">
        <v>40</v>
      </c>
      <c r="N11">
        <v>40</v>
      </c>
    </row>
    <row r="12" spans="1:16" x14ac:dyDescent="0.2">
      <c r="A12" t="s">
        <v>22</v>
      </c>
      <c r="B12">
        <f>B$8-B$10-B$11</f>
        <v>113</v>
      </c>
      <c r="C12">
        <f t="shared" ref="C12:N12" si="1">C$8-C$10-C$11</f>
        <v>155.25</v>
      </c>
      <c r="D12">
        <f t="shared" si="1"/>
        <v>210</v>
      </c>
      <c r="E12">
        <f t="shared" si="1"/>
        <v>60.5</v>
      </c>
      <c r="F12">
        <f t="shared" si="1"/>
        <v>53.5</v>
      </c>
      <c r="G12">
        <f t="shared" si="1"/>
        <v>53.5</v>
      </c>
      <c r="H12">
        <f t="shared" si="1"/>
        <v>143.25</v>
      </c>
      <c r="I12">
        <f t="shared" si="1"/>
        <v>136</v>
      </c>
      <c r="J12">
        <f t="shared" si="1"/>
        <v>22</v>
      </c>
      <c r="K12">
        <f t="shared" si="1"/>
        <v>26.625</v>
      </c>
      <c r="L12">
        <f t="shared" si="1"/>
        <v>66.25</v>
      </c>
      <c r="M12">
        <f t="shared" si="1"/>
        <v>33.75</v>
      </c>
      <c r="N12">
        <f t="shared" si="1"/>
        <v>33.75</v>
      </c>
    </row>
    <row r="13" spans="1:16" x14ac:dyDescent="0.2">
      <c r="A13" t="s">
        <v>115</v>
      </c>
      <c r="B13">
        <f>B9-B10-B11</f>
        <v>-7</v>
      </c>
      <c r="C13">
        <f>C9-C10-C11</f>
        <v>27.25</v>
      </c>
      <c r="D13">
        <f t="shared" ref="D13:N13" si="2">D9-D10-D11</f>
        <v>30</v>
      </c>
      <c r="E13">
        <f t="shared" si="2"/>
        <v>-11.5</v>
      </c>
      <c r="F13">
        <f t="shared" si="2"/>
        <v>5.5</v>
      </c>
      <c r="G13">
        <f t="shared" si="2"/>
        <v>5.5</v>
      </c>
      <c r="H13">
        <f t="shared" si="2"/>
        <v>35.25</v>
      </c>
      <c r="I13">
        <f t="shared" si="2"/>
        <v>-4</v>
      </c>
      <c r="J13">
        <f t="shared" si="2"/>
        <v>-58</v>
      </c>
      <c r="K13">
        <f t="shared" si="2"/>
        <v>-21.375</v>
      </c>
      <c r="L13">
        <f t="shared" si="2"/>
        <v>14.25</v>
      </c>
      <c r="M13">
        <f t="shared" si="2"/>
        <v>3.75</v>
      </c>
      <c r="N13">
        <f t="shared" si="2"/>
        <v>3.75</v>
      </c>
    </row>
    <row r="14" spans="1:16" x14ac:dyDescent="0.2">
      <c r="A14" s="1" t="s">
        <v>114</v>
      </c>
      <c r="B14">
        <v>850000</v>
      </c>
      <c r="C14">
        <v>2900000</v>
      </c>
    </row>
    <row r="15" spans="1:16" x14ac:dyDescent="0.2">
      <c r="A15" t="s">
        <v>63</v>
      </c>
      <c r="B15">
        <f>SUMPRODUCT(B3:N3,B12:N12)-SUM(B14:N14)+SUMPRODUCT(B4:N4,B13:N13)</f>
        <v>4726666.666666666</v>
      </c>
    </row>
    <row r="16" spans="1:16" x14ac:dyDescent="0.2">
      <c r="A16" s="1" t="s">
        <v>23</v>
      </c>
    </row>
    <row r="17" spans="1:17" x14ac:dyDescent="0.2">
      <c r="A17" t="s">
        <v>111</v>
      </c>
      <c r="B17" s="2"/>
      <c r="C17" s="2"/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>
        <f>SUMPRODUCT($B$3:$N$3,$B$5:$N$5,B17:N17)+SUMPRODUCT($B$4:$N$4,$B$5:$N$5,B17:N17)</f>
        <v>9000</v>
      </c>
      <c r="P17" t="s">
        <v>30</v>
      </c>
      <c r="Q17">
        <v>9000</v>
      </c>
    </row>
    <row r="18" spans="1:17" x14ac:dyDescent="0.2">
      <c r="A18" t="s">
        <v>24</v>
      </c>
      <c r="B18" s="2">
        <v>1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>
        <f>SUMPRODUCT($B$3:$N$3,$B$5:$N$5,B18:N18)+SUMPRODUCT($B$4:$N$4,$B$5:$N$5,B18:N18)</f>
        <v>33500</v>
      </c>
      <c r="P18" t="s">
        <v>30</v>
      </c>
      <c r="Q18">
        <v>45000</v>
      </c>
    </row>
    <row r="19" spans="1:17" x14ac:dyDescent="0.2">
      <c r="A19" t="s">
        <v>25</v>
      </c>
      <c r="B19" s="2"/>
      <c r="C19" s="2">
        <v>1</v>
      </c>
      <c r="D19" s="2"/>
      <c r="E19" s="2"/>
      <c r="F19" s="2"/>
      <c r="G19" s="2"/>
      <c r="H19" s="2">
        <v>1</v>
      </c>
      <c r="I19" s="2"/>
      <c r="J19" s="2"/>
      <c r="K19" s="2"/>
      <c r="L19" s="2"/>
      <c r="M19" s="2"/>
      <c r="N19" s="2"/>
      <c r="O19">
        <f>SUMPRODUCT($B$3:$N$3,$B$5:$N$5,B19:N19)+SUMPRODUCT($B$4:$N$4,$B$5:$N$5,B19:N19)</f>
        <v>39833.333333333328</v>
      </c>
      <c r="P19" t="s">
        <v>30</v>
      </c>
      <c r="Q19">
        <v>28000</v>
      </c>
    </row>
    <row r="20" spans="1:17" x14ac:dyDescent="0.2">
      <c r="A20" t="s">
        <v>26</v>
      </c>
      <c r="B20" s="2"/>
      <c r="C20" s="2"/>
      <c r="D20" s="2"/>
      <c r="E20" s="2">
        <v>1</v>
      </c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>
        <f>SUMPRODUCT($B$3:$N$3,$B$5:$N$5,B20:N20)+SUMPRODUCT($B$4:$N$4,$B$5:$N$5,B20:N20)</f>
        <v>18000</v>
      </c>
      <c r="P20" t="s">
        <v>30</v>
      </c>
      <c r="Q20">
        <v>18000</v>
      </c>
    </row>
    <row r="21" spans="1:17" x14ac:dyDescent="0.2">
      <c r="A21" t="s">
        <v>27</v>
      </c>
      <c r="B21" s="2"/>
      <c r="C21" s="2"/>
      <c r="D21" s="2"/>
      <c r="E21" s="2"/>
      <c r="F21" s="2"/>
      <c r="G21" s="2"/>
      <c r="H21" s="2">
        <v>1</v>
      </c>
      <c r="I21" s="2"/>
      <c r="J21" s="2"/>
      <c r="K21" s="2">
        <v>1</v>
      </c>
      <c r="L21" s="2"/>
      <c r="M21" s="2"/>
      <c r="N21" s="2"/>
      <c r="O21">
        <f>SUMPRODUCT($B$3:$N$3,$B$5:$N$5,B21:N21)+SUMPRODUCT($B$4:$N$4,$B$5:$N$5,B21:N21)</f>
        <v>30000</v>
      </c>
      <c r="P21" t="s">
        <v>30</v>
      </c>
      <c r="Q21">
        <v>30000</v>
      </c>
    </row>
    <row r="22" spans="1:17" x14ac:dyDescent="0.2">
      <c r="A22" t="s">
        <v>28</v>
      </c>
      <c r="B22" s="2"/>
      <c r="C22" s="2"/>
      <c r="D22" s="2"/>
      <c r="E22" s="2"/>
      <c r="F22" s="2"/>
      <c r="G22" s="2"/>
      <c r="H22" s="2"/>
      <c r="I22" s="2">
        <v>1</v>
      </c>
      <c r="J22" s="2">
        <v>1</v>
      </c>
      <c r="K22" s="2"/>
      <c r="L22" s="2"/>
      <c r="M22" s="2"/>
      <c r="N22" s="2"/>
      <c r="O22">
        <f>SUMPRODUCT($B$3:$N$3,$B$5:$N$5,B22:N22)+SUMPRODUCT($B$4:$N$4,$B$5:$N$5,B22:N22)</f>
        <v>20000</v>
      </c>
      <c r="P22" t="s">
        <v>30</v>
      </c>
      <c r="Q22">
        <v>20000</v>
      </c>
    </row>
    <row r="23" spans="1:17" x14ac:dyDescent="0.2">
      <c r="A2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</v>
      </c>
      <c r="M23" s="2">
        <v>1</v>
      </c>
      <c r="N23" s="2">
        <v>1</v>
      </c>
      <c r="O23">
        <f>SUMPRODUCT($B$3:$N$3,$B$5:$N$5,B23:N23)+SUMPRODUCT($B$4:$N$4,$B$5:$N$5,B23:N23)</f>
        <v>30000</v>
      </c>
      <c r="P23" t="s">
        <v>30</v>
      </c>
      <c r="Q23">
        <v>30000</v>
      </c>
    </row>
    <row r="24" spans="1:17" x14ac:dyDescent="0.2">
      <c r="A24" t="s">
        <v>32</v>
      </c>
      <c r="B24" s="2"/>
      <c r="C24" s="2"/>
      <c r="D24" s="2"/>
      <c r="E24" s="2"/>
      <c r="F24" s="2">
        <v>1</v>
      </c>
      <c r="G24" s="2"/>
      <c r="H24" s="2"/>
      <c r="I24" s="2"/>
      <c r="J24" s="2"/>
      <c r="K24" s="2"/>
      <c r="L24" s="2"/>
      <c r="M24" s="2"/>
      <c r="N24" s="2"/>
      <c r="O24">
        <f>F3</f>
        <v>7000</v>
      </c>
      <c r="P24" t="s">
        <v>33</v>
      </c>
      <c r="Q24">
        <f>E3</f>
        <v>7000</v>
      </c>
    </row>
    <row r="25" spans="1:17" x14ac:dyDescent="0.2">
      <c r="A25" t="s">
        <v>144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>
        <f>F4</f>
        <v>0</v>
      </c>
      <c r="P25" t="s">
        <v>33</v>
      </c>
      <c r="Q25">
        <f>E4</f>
        <v>0</v>
      </c>
    </row>
    <row r="26" spans="1:17" x14ac:dyDescent="0.2">
      <c r="A26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/>
      <c r="O26">
        <f>M3</f>
        <v>0</v>
      </c>
      <c r="P26" t="s">
        <v>33</v>
      </c>
      <c r="Q26">
        <f>L3</f>
        <v>0</v>
      </c>
    </row>
    <row r="27" spans="1:17" x14ac:dyDescent="0.2">
      <c r="A27" t="s">
        <v>145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>
        <f>M4</f>
        <v>0</v>
      </c>
      <c r="P27" t="s">
        <v>33</v>
      </c>
      <c r="Q27">
        <f>L4</f>
        <v>0</v>
      </c>
    </row>
    <row r="28" spans="1:17" x14ac:dyDescent="0.2">
      <c r="A28" t="s">
        <v>38</v>
      </c>
      <c r="B28" s="2"/>
      <c r="C28" s="2"/>
      <c r="D28" s="2"/>
      <c r="E28" s="2"/>
      <c r="F28" s="2"/>
      <c r="G28" s="2"/>
      <c r="H28" s="2"/>
      <c r="I28" s="2">
        <v>1</v>
      </c>
      <c r="J28" s="2"/>
      <c r="K28" s="2"/>
      <c r="L28" s="2"/>
      <c r="M28" s="2"/>
      <c r="N28" s="2"/>
      <c r="O28">
        <f>SUMPRODUCT($B$3:$N$3,B28:N28)</f>
        <v>5000</v>
      </c>
      <c r="P28" t="s">
        <v>30</v>
      </c>
      <c r="Q28">
        <v>5000</v>
      </c>
    </row>
    <row r="29" spans="1:17" x14ac:dyDescent="0.2">
      <c r="A29" t="s">
        <v>39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  <c r="L29" s="2"/>
      <c r="M29" s="2"/>
      <c r="N29" s="2"/>
      <c r="O29">
        <f>SUMPRODUCT($B$3:$N$3,B29:N29)</f>
        <v>3333.333333333333</v>
      </c>
      <c r="P29" t="s">
        <v>30</v>
      </c>
      <c r="Q29">
        <v>6000</v>
      </c>
    </row>
    <row r="30" spans="1:17" x14ac:dyDescent="0.2">
      <c r="A30" t="s">
        <v>113</v>
      </c>
      <c r="B30" s="2"/>
      <c r="C30" s="2"/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>
        <f>SUMPRODUCT($B$3:$N$3,B30:N30)</f>
        <v>4000</v>
      </c>
      <c r="P30" t="s">
        <v>30</v>
      </c>
      <c r="Q30">
        <v>4000</v>
      </c>
    </row>
    <row r="31" spans="1:17" x14ac:dyDescent="0.2">
      <c r="A31" t="s">
        <v>41</v>
      </c>
      <c r="B31" s="2"/>
      <c r="C31" s="2"/>
      <c r="D31" s="2"/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>
        <f>SUMPRODUCT($B$3:$N$3,B31:N31)</f>
        <v>7000</v>
      </c>
      <c r="P31" t="s">
        <v>30</v>
      </c>
      <c r="Q31">
        <v>12000</v>
      </c>
    </row>
    <row r="32" spans="1:17" x14ac:dyDescent="0.2">
      <c r="A32" t="s">
        <v>42</v>
      </c>
      <c r="B32" s="2"/>
      <c r="C32" s="2"/>
      <c r="D32" s="2"/>
      <c r="E32" s="2"/>
      <c r="F32" s="2">
        <v>1</v>
      </c>
      <c r="G32" s="2">
        <v>1</v>
      </c>
      <c r="H32" s="2"/>
      <c r="I32" s="2"/>
      <c r="J32" s="2"/>
      <c r="K32" s="2"/>
      <c r="L32" s="2"/>
      <c r="M32" s="2"/>
      <c r="N32" s="2"/>
      <c r="O32">
        <f>SUMPRODUCT($B$3:$N$3,B32:N32)</f>
        <v>15000</v>
      </c>
      <c r="P32" t="s">
        <v>30</v>
      </c>
      <c r="Q32">
        <v>15000</v>
      </c>
    </row>
    <row r="33" spans="1:17" x14ac:dyDescent="0.2">
      <c r="A33" t="s">
        <v>43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>
        <f>SUMPRODUCT($B$3:$N$3,B33:N33)</f>
        <v>7000</v>
      </c>
      <c r="P33" t="s">
        <v>30</v>
      </c>
      <c r="Q33">
        <v>7000</v>
      </c>
    </row>
    <row r="34" spans="1:17" x14ac:dyDescent="0.2">
      <c r="A34" t="s">
        <v>44</v>
      </c>
      <c r="B34" s="2"/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>
        <f>SUMPRODUCT($B$3:$N$3,B34:N34)</f>
        <v>5000</v>
      </c>
      <c r="P34" t="s">
        <v>30</v>
      </c>
      <c r="Q34">
        <v>5000</v>
      </c>
    </row>
    <row r="35" spans="1:17" x14ac:dyDescent="0.2">
      <c r="A35" t="s">
        <v>45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>
        <f>SUMPRODUCT($B$3:$N$3,B35:N35)</f>
        <v>7000</v>
      </c>
      <c r="P35" t="s">
        <v>48</v>
      </c>
      <c r="Q35">
        <f>0.6*Q33</f>
        <v>4200</v>
      </c>
    </row>
    <row r="36" spans="1:17" x14ac:dyDescent="0.2">
      <c r="A36" t="s">
        <v>46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>
        <f>SUMPRODUCT($B$3:$N$3,B36:N36)</f>
        <v>5000</v>
      </c>
      <c r="P36" t="s">
        <v>48</v>
      </c>
      <c r="Q36">
        <f>0.6*Q34</f>
        <v>3000</v>
      </c>
    </row>
    <row r="37" spans="1:17" x14ac:dyDescent="0.2">
      <c r="A37" t="s">
        <v>47</v>
      </c>
      <c r="B37" s="2"/>
      <c r="C37" s="2"/>
      <c r="D37" s="2"/>
      <c r="E37" s="2"/>
      <c r="F37" s="2"/>
      <c r="G37" s="2"/>
      <c r="H37" s="2">
        <v>1</v>
      </c>
      <c r="I37" s="2"/>
      <c r="J37" s="2"/>
      <c r="K37" s="2"/>
      <c r="L37" s="2"/>
      <c r="M37" s="2"/>
      <c r="N37" s="2"/>
      <c r="O37">
        <f>SUMPRODUCT($B$3:$N$3,B37:N37)</f>
        <v>13666.666666666666</v>
      </c>
      <c r="P37" t="s">
        <v>48</v>
      </c>
      <c r="Q37"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7D6-2CFE-9E4B-B30D-62E2BB54B29B}">
  <dimension ref="A1:H59"/>
  <sheetViews>
    <sheetView showGridLines="0" topLeftCell="A52" workbookViewId="0">
      <selection activeCell="C60" sqref="C60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3.5" bestFit="1" customWidth="1"/>
    <col min="4" max="4" width="12.1640625" bestFit="1" customWidth="1"/>
    <col min="5" max="5" width="12.83203125" bestFit="1" customWidth="1"/>
    <col min="6" max="6" width="10.5" bestFit="1" customWidth="1"/>
    <col min="7" max="8" width="12.1640625" bestFit="1" customWidth="1"/>
  </cols>
  <sheetData>
    <row r="1" spans="1:8" x14ac:dyDescent="0.2">
      <c r="A1" s="1" t="s">
        <v>90</v>
      </c>
    </row>
    <row r="2" spans="1:8" x14ac:dyDescent="0.2">
      <c r="A2" s="1" t="s">
        <v>117</v>
      </c>
    </row>
    <row r="3" spans="1:8" x14ac:dyDescent="0.2">
      <c r="A3" s="1" t="s">
        <v>146</v>
      </c>
    </row>
    <row r="6" spans="1:8" ht="17" thickBot="1" x14ac:dyDescent="0.25">
      <c r="A6" t="s">
        <v>36</v>
      </c>
    </row>
    <row r="7" spans="1:8" x14ac:dyDescent="0.2">
      <c r="B7" s="7"/>
      <c r="C7" s="7"/>
      <c r="D7" s="7" t="s">
        <v>49</v>
      </c>
      <c r="E7" s="7" t="s">
        <v>51</v>
      </c>
      <c r="F7" s="7" t="s">
        <v>53</v>
      </c>
      <c r="G7" s="7" t="s">
        <v>55</v>
      </c>
      <c r="H7" s="7" t="s">
        <v>55</v>
      </c>
    </row>
    <row r="8" spans="1:8" ht="17" thickBot="1" x14ac:dyDescent="0.25">
      <c r="B8" s="8" t="s">
        <v>34</v>
      </c>
      <c r="C8" s="8" t="s">
        <v>35</v>
      </c>
      <c r="D8" s="8" t="s">
        <v>50</v>
      </c>
      <c r="E8" s="8" t="s">
        <v>52</v>
      </c>
      <c r="F8" s="8" t="s">
        <v>54</v>
      </c>
      <c r="G8" s="8" t="s">
        <v>56</v>
      </c>
      <c r="H8" s="8" t="s">
        <v>57</v>
      </c>
    </row>
    <row r="9" spans="1:8" x14ac:dyDescent="0.2">
      <c r="B9" s="5" t="s">
        <v>64</v>
      </c>
      <c r="C9" s="5" t="s">
        <v>1</v>
      </c>
      <c r="D9" s="5">
        <v>7000</v>
      </c>
      <c r="E9" s="5">
        <v>0</v>
      </c>
      <c r="F9" s="5">
        <v>113</v>
      </c>
      <c r="G9" s="5">
        <v>1E+30</v>
      </c>
      <c r="H9" s="5">
        <v>113</v>
      </c>
    </row>
    <row r="10" spans="1:8" x14ac:dyDescent="0.2">
      <c r="B10" s="5" t="s">
        <v>65</v>
      </c>
      <c r="C10" s="5" t="s">
        <v>2</v>
      </c>
      <c r="D10" s="5">
        <v>5000</v>
      </c>
      <c r="E10" s="5">
        <v>0</v>
      </c>
      <c r="F10" s="5">
        <v>155.25</v>
      </c>
      <c r="G10" s="5">
        <v>1E+30</v>
      </c>
      <c r="H10" s="5">
        <v>47.5</v>
      </c>
    </row>
    <row r="11" spans="1:8" x14ac:dyDescent="0.2">
      <c r="B11" s="5" t="s">
        <v>66</v>
      </c>
      <c r="C11" s="5" t="s">
        <v>110</v>
      </c>
      <c r="D11" s="5">
        <v>4000</v>
      </c>
      <c r="E11" s="5">
        <v>0</v>
      </c>
      <c r="F11" s="5">
        <v>210</v>
      </c>
      <c r="G11" s="5">
        <v>1E+30</v>
      </c>
      <c r="H11" s="5">
        <v>180</v>
      </c>
    </row>
    <row r="12" spans="1:8" x14ac:dyDescent="0.2">
      <c r="B12" s="5" t="s">
        <v>67</v>
      </c>
      <c r="C12" s="5" t="s">
        <v>3</v>
      </c>
      <c r="D12" s="5">
        <v>7000</v>
      </c>
      <c r="E12" s="5">
        <v>0</v>
      </c>
      <c r="F12" s="5">
        <v>60.5</v>
      </c>
      <c r="G12" s="5">
        <v>99.999999999999986</v>
      </c>
      <c r="H12" s="5">
        <v>44.000000000000007</v>
      </c>
    </row>
    <row r="13" spans="1:8" x14ac:dyDescent="0.2">
      <c r="B13" s="5" t="s">
        <v>68</v>
      </c>
      <c r="C13" s="5" t="s">
        <v>4</v>
      </c>
      <c r="D13" s="5">
        <v>7000</v>
      </c>
      <c r="E13" s="5">
        <v>0</v>
      </c>
      <c r="F13" s="5">
        <v>53.5</v>
      </c>
      <c r="G13" s="5">
        <v>99.999999999999986</v>
      </c>
      <c r="H13" s="5">
        <v>44.000000000000007</v>
      </c>
    </row>
    <row r="14" spans="1:8" x14ac:dyDescent="0.2">
      <c r="B14" s="5" t="s">
        <v>69</v>
      </c>
      <c r="C14" s="5" t="s">
        <v>5</v>
      </c>
      <c r="D14" s="5">
        <v>8000</v>
      </c>
      <c r="E14" s="5">
        <v>0</v>
      </c>
      <c r="F14" s="5">
        <v>53.5</v>
      </c>
      <c r="G14" s="5">
        <v>44.000000000000007</v>
      </c>
      <c r="H14" s="5">
        <v>24.999999999999996</v>
      </c>
    </row>
    <row r="15" spans="1:8" x14ac:dyDescent="0.2">
      <c r="B15" s="5" t="s">
        <v>70</v>
      </c>
      <c r="C15" s="5" t="s">
        <v>6</v>
      </c>
      <c r="D15" s="5">
        <v>13666.666666666666</v>
      </c>
      <c r="E15" s="5">
        <v>0</v>
      </c>
      <c r="F15" s="5">
        <v>143.25</v>
      </c>
      <c r="G15" s="5">
        <v>47.5</v>
      </c>
      <c r="H15" s="5">
        <v>80.5</v>
      </c>
    </row>
    <row r="16" spans="1:8" x14ac:dyDescent="0.2">
      <c r="B16" s="5" t="s">
        <v>71</v>
      </c>
      <c r="C16" s="5" t="s">
        <v>7</v>
      </c>
      <c r="D16" s="5">
        <v>5000</v>
      </c>
      <c r="E16" s="5">
        <v>0</v>
      </c>
      <c r="F16" s="5">
        <v>136</v>
      </c>
      <c r="G16" s="5">
        <v>1E+30</v>
      </c>
      <c r="H16" s="5">
        <v>92</v>
      </c>
    </row>
    <row r="17" spans="2:8" x14ac:dyDescent="0.2">
      <c r="B17" s="5" t="s">
        <v>72</v>
      </c>
      <c r="C17" s="5" t="s">
        <v>77</v>
      </c>
      <c r="D17" s="5">
        <v>3333.333333333333</v>
      </c>
      <c r="E17" s="5">
        <v>0</v>
      </c>
      <c r="F17" s="5">
        <v>22</v>
      </c>
      <c r="G17" s="5">
        <v>46</v>
      </c>
      <c r="H17" s="5">
        <v>22</v>
      </c>
    </row>
    <row r="18" spans="2:8" x14ac:dyDescent="0.2">
      <c r="B18" s="5" t="s">
        <v>73</v>
      </c>
      <c r="C18" s="5" t="s">
        <v>8</v>
      </c>
      <c r="D18" s="5">
        <v>1777.7777777777785</v>
      </c>
      <c r="E18" s="5">
        <v>0</v>
      </c>
      <c r="F18" s="5">
        <v>26.625</v>
      </c>
      <c r="G18" s="5">
        <v>60.375</v>
      </c>
      <c r="H18" s="5">
        <v>26.625</v>
      </c>
    </row>
    <row r="19" spans="2:8" x14ac:dyDescent="0.2">
      <c r="B19" s="5" t="s">
        <v>74</v>
      </c>
      <c r="C19" s="5" t="s">
        <v>9</v>
      </c>
      <c r="D19" s="5">
        <v>0</v>
      </c>
      <c r="E19" s="5">
        <v>0</v>
      </c>
      <c r="F19" s="5">
        <v>66.25</v>
      </c>
      <c r="G19" s="5">
        <v>35</v>
      </c>
      <c r="H19" s="5">
        <v>1E+30</v>
      </c>
    </row>
    <row r="20" spans="2:8" x14ac:dyDescent="0.2">
      <c r="B20" s="5" t="s">
        <v>75</v>
      </c>
      <c r="C20" s="5" t="s">
        <v>10</v>
      </c>
      <c r="D20" s="5">
        <v>0</v>
      </c>
      <c r="E20" s="5">
        <v>-35</v>
      </c>
      <c r="F20" s="5">
        <v>33.75</v>
      </c>
      <c r="G20" s="5">
        <v>35</v>
      </c>
      <c r="H20" s="5">
        <v>1E+30</v>
      </c>
    </row>
    <row r="21" spans="2:8" x14ac:dyDescent="0.2">
      <c r="B21" s="5" t="s">
        <v>91</v>
      </c>
      <c r="C21" s="5" t="s">
        <v>11</v>
      </c>
      <c r="D21" s="5">
        <v>60000</v>
      </c>
      <c r="E21" s="5">
        <v>0</v>
      </c>
      <c r="F21" s="5">
        <v>33.75</v>
      </c>
      <c r="G21" s="5">
        <v>1E+30</v>
      </c>
      <c r="H21" s="5">
        <v>8.75</v>
      </c>
    </row>
    <row r="22" spans="2:8" x14ac:dyDescent="0.2">
      <c r="B22" s="5" t="s">
        <v>118</v>
      </c>
      <c r="C22" s="5" t="s">
        <v>149</v>
      </c>
      <c r="D22" s="5">
        <v>0</v>
      </c>
      <c r="E22" s="5">
        <v>-7</v>
      </c>
      <c r="F22" s="5">
        <v>-7</v>
      </c>
      <c r="G22" s="5">
        <v>7</v>
      </c>
      <c r="H22" s="5">
        <v>1E+30</v>
      </c>
    </row>
    <row r="23" spans="2:8" x14ac:dyDescent="0.2">
      <c r="B23" s="5" t="s">
        <v>37</v>
      </c>
      <c r="C23" s="5" t="s">
        <v>132</v>
      </c>
      <c r="D23" s="5">
        <v>0</v>
      </c>
      <c r="E23" s="5">
        <v>-80.5</v>
      </c>
      <c r="F23" s="5">
        <v>27.25</v>
      </c>
      <c r="G23" s="5">
        <v>80.5</v>
      </c>
      <c r="H23" s="5">
        <v>1E+30</v>
      </c>
    </row>
    <row r="24" spans="2:8" x14ac:dyDescent="0.2">
      <c r="B24" s="5" t="s">
        <v>119</v>
      </c>
      <c r="C24" s="5" t="s">
        <v>133</v>
      </c>
      <c r="D24" s="5">
        <v>2000</v>
      </c>
      <c r="E24" s="5">
        <v>0</v>
      </c>
      <c r="F24" s="5">
        <v>30</v>
      </c>
      <c r="G24" s="5">
        <v>180</v>
      </c>
      <c r="H24" s="5">
        <v>30</v>
      </c>
    </row>
    <row r="25" spans="2:8" x14ac:dyDescent="0.2">
      <c r="B25" s="5" t="s">
        <v>120</v>
      </c>
      <c r="C25" s="5" t="s">
        <v>134</v>
      </c>
      <c r="D25" s="5">
        <v>0</v>
      </c>
      <c r="E25" s="5">
        <v>-86.666666666666671</v>
      </c>
      <c r="F25" s="5">
        <v>-11.5</v>
      </c>
      <c r="G25" s="5">
        <v>86.666666666666671</v>
      </c>
      <c r="H25" s="5">
        <v>1E+30</v>
      </c>
    </row>
    <row r="26" spans="2:8" x14ac:dyDescent="0.2">
      <c r="B26" s="5" t="s">
        <v>121</v>
      </c>
      <c r="C26" s="5" t="s">
        <v>135</v>
      </c>
      <c r="D26" s="5">
        <v>0</v>
      </c>
      <c r="E26" s="5">
        <v>0</v>
      </c>
      <c r="F26" s="5">
        <v>5.5</v>
      </c>
      <c r="G26" s="5">
        <v>86.666666666666671</v>
      </c>
      <c r="H26" s="5">
        <v>1E+30</v>
      </c>
    </row>
    <row r="27" spans="2:8" x14ac:dyDescent="0.2">
      <c r="B27" s="5" t="s">
        <v>122</v>
      </c>
      <c r="C27" s="5" t="s">
        <v>136</v>
      </c>
      <c r="D27" s="5">
        <v>0</v>
      </c>
      <c r="E27" s="5">
        <v>-14.666666666666668</v>
      </c>
      <c r="F27" s="5">
        <v>5.5</v>
      </c>
      <c r="G27" s="5">
        <v>14.666666666666668</v>
      </c>
      <c r="H27" s="5">
        <v>1E+30</v>
      </c>
    </row>
    <row r="28" spans="2:8" x14ac:dyDescent="0.2">
      <c r="B28" s="5" t="s">
        <v>123</v>
      </c>
      <c r="C28" s="5" t="s">
        <v>137</v>
      </c>
      <c r="D28" s="5">
        <v>0</v>
      </c>
      <c r="E28" s="5">
        <v>-108</v>
      </c>
      <c r="F28" s="5">
        <v>35.25</v>
      </c>
      <c r="G28" s="5">
        <v>108</v>
      </c>
      <c r="H28" s="5">
        <v>1E+30</v>
      </c>
    </row>
    <row r="29" spans="2:8" x14ac:dyDescent="0.2">
      <c r="B29" s="5" t="s">
        <v>124</v>
      </c>
      <c r="C29" s="5" t="s">
        <v>138</v>
      </c>
      <c r="D29" s="5">
        <v>0</v>
      </c>
      <c r="E29" s="5">
        <v>-48</v>
      </c>
      <c r="F29" s="5">
        <v>-4</v>
      </c>
      <c r="G29" s="5">
        <v>48</v>
      </c>
      <c r="H29" s="5">
        <v>1E+30</v>
      </c>
    </row>
    <row r="30" spans="2:8" x14ac:dyDescent="0.2">
      <c r="B30" s="5" t="s">
        <v>125</v>
      </c>
      <c r="C30" s="5" t="s">
        <v>139</v>
      </c>
      <c r="D30" s="5">
        <v>0</v>
      </c>
      <c r="E30" s="5">
        <v>-80</v>
      </c>
      <c r="F30" s="5">
        <v>-58</v>
      </c>
      <c r="G30" s="5">
        <v>80</v>
      </c>
      <c r="H30" s="5">
        <v>1E+30</v>
      </c>
    </row>
    <row r="31" spans="2:8" x14ac:dyDescent="0.2">
      <c r="B31" s="5" t="s">
        <v>126</v>
      </c>
      <c r="C31" s="5" t="s">
        <v>140</v>
      </c>
      <c r="D31" s="5">
        <v>0</v>
      </c>
      <c r="E31" s="5">
        <v>-48</v>
      </c>
      <c r="F31" s="5">
        <v>-21.375</v>
      </c>
      <c r="G31" s="5">
        <v>48</v>
      </c>
      <c r="H31" s="5">
        <v>1E+30</v>
      </c>
    </row>
    <row r="32" spans="2:8" x14ac:dyDescent="0.2">
      <c r="B32" s="5" t="s">
        <v>127</v>
      </c>
      <c r="C32" s="5" t="s">
        <v>141</v>
      </c>
      <c r="D32" s="5">
        <v>0</v>
      </c>
      <c r="E32" s="5">
        <v>-117</v>
      </c>
      <c r="F32" s="5">
        <v>14.25</v>
      </c>
      <c r="G32" s="5">
        <v>117</v>
      </c>
      <c r="H32" s="5">
        <v>1E+30</v>
      </c>
    </row>
    <row r="33" spans="1:8" x14ac:dyDescent="0.2">
      <c r="B33" s="5" t="s">
        <v>128</v>
      </c>
      <c r="C33" s="5" t="s">
        <v>142</v>
      </c>
      <c r="D33" s="5">
        <v>0</v>
      </c>
      <c r="E33" s="5">
        <v>0</v>
      </c>
      <c r="F33" s="5">
        <v>3.75</v>
      </c>
      <c r="G33" s="5">
        <v>117</v>
      </c>
      <c r="H33" s="5">
        <v>1E+30</v>
      </c>
    </row>
    <row r="34" spans="1:8" ht="17" thickBot="1" x14ac:dyDescent="0.25">
      <c r="B34" s="6" t="s">
        <v>129</v>
      </c>
      <c r="C34" s="6" t="s">
        <v>143</v>
      </c>
      <c r="D34" s="6">
        <v>0</v>
      </c>
      <c r="E34" s="6">
        <v>-30</v>
      </c>
      <c r="F34" s="6">
        <v>3.75</v>
      </c>
      <c r="G34" s="6">
        <v>30</v>
      </c>
      <c r="H34" s="6">
        <v>1E+30</v>
      </c>
    </row>
    <row r="36" spans="1:8" ht="17" thickBot="1" x14ac:dyDescent="0.25">
      <c r="A36" t="s">
        <v>23</v>
      </c>
    </row>
    <row r="37" spans="1:8" x14ac:dyDescent="0.2">
      <c r="B37" s="7"/>
      <c r="C37" s="7"/>
      <c r="D37" s="7" t="s">
        <v>49</v>
      </c>
      <c r="E37" s="7" t="s">
        <v>58</v>
      </c>
      <c r="F37" s="7" t="s">
        <v>59</v>
      </c>
      <c r="G37" s="7" t="s">
        <v>55</v>
      </c>
      <c r="H37" s="7" t="s">
        <v>55</v>
      </c>
    </row>
    <row r="38" spans="1:8" ht="17" thickBot="1" x14ac:dyDescent="0.25">
      <c r="B38" s="8" t="s">
        <v>34</v>
      </c>
      <c r="C38" s="8" t="s">
        <v>35</v>
      </c>
      <c r="D38" s="8" t="s">
        <v>50</v>
      </c>
      <c r="E38" s="8" t="s">
        <v>20</v>
      </c>
      <c r="F38" s="8" t="s">
        <v>60</v>
      </c>
      <c r="G38" s="8" t="s">
        <v>56</v>
      </c>
      <c r="H38" s="8" t="s">
        <v>57</v>
      </c>
    </row>
    <row r="39" spans="1:8" x14ac:dyDescent="0.2">
      <c r="B39" s="5" t="s">
        <v>94</v>
      </c>
      <c r="C39" s="5" t="s">
        <v>111</v>
      </c>
      <c r="D39" s="5">
        <v>9000</v>
      </c>
      <c r="E39" s="5">
        <v>20</v>
      </c>
      <c r="F39" s="5">
        <v>9000</v>
      </c>
      <c r="G39" s="5">
        <v>1E+30</v>
      </c>
      <c r="H39" s="5">
        <v>3000</v>
      </c>
    </row>
    <row r="40" spans="1:8" x14ac:dyDescent="0.2">
      <c r="B40" s="5" t="s">
        <v>95</v>
      </c>
      <c r="C40" s="5" t="s">
        <v>24</v>
      </c>
      <c r="D40" s="5">
        <v>33500</v>
      </c>
      <c r="E40" s="5">
        <v>0</v>
      </c>
      <c r="F40" s="5">
        <v>45000</v>
      </c>
      <c r="G40" s="5">
        <v>1E+30</v>
      </c>
      <c r="H40" s="5">
        <v>11500</v>
      </c>
    </row>
    <row r="41" spans="1:8" x14ac:dyDescent="0.2">
      <c r="B41" s="5" t="s">
        <v>96</v>
      </c>
      <c r="C41" s="5" t="s">
        <v>25</v>
      </c>
      <c r="D41" s="5">
        <v>28000</v>
      </c>
      <c r="E41" s="5">
        <v>71.833333333333329</v>
      </c>
      <c r="F41" s="5">
        <v>28000</v>
      </c>
      <c r="G41" s="5">
        <v>2000.0000000000009</v>
      </c>
      <c r="H41" s="5">
        <v>16300</v>
      </c>
    </row>
    <row r="42" spans="1:8" x14ac:dyDescent="0.2">
      <c r="B42" s="5" t="s">
        <v>97</v>
      </c>
      <c r="C42" s="5" t="s">
        <v>26</v>
      </c>
      <c r="D42" s="5">
        <v>18000</v>
      </c>
      <c r="E42" s="5">
        <v>40.333333333333336</v>
      </c>
      <c r="F42" s="5">
        <v>18000</v>
      </c>
      <c r="G42" s="5">
        <v>7500</v>
      </c>
      <c r="H42" s="5">
        <v>10500</v>
      </c>
    </row>
    <row r="43" spans="1:8" x14ac:dyDescent="0.2">
      <c r="B43" s="5" t="s">
        <v>98</v>
      </c>
      <c r="C43" s="5" t="s">
        <v>27</v>
      </c>
      <c r="D43" s="5">
        <v>30000</v>
      </c>
      <c r="E43" s="5">
        <v>17.75</v>
      </c>
      <c r="F43" s="5">
        <v>30000</v>
      </c>
      <c r="G43" s="5">
        <v>1E+30</v>
      </c>
      <c r="H43" s="5">
        <v>2666.6666666666679</v>
      </c>
    </row>
    <row r="44" spans="1:8" x14ac:dyDescent="0.2">
      <c r="B44" s="5" t="s">
        <v>99</v>
      </c>
      <c r="C44" s="5" t="s">
        <v>28</v>
      </c>
      <c r="D44" s="5">
        <v>20000</v>
      </c>
      <c r="E44" s="5">
        <v>14.666666666666666</v>
      </c>
      <c r="F44" s="5">
        <v>20000</v>
      </c>
      <c r="G44" s="5">
        <v>4000.0000000000005</v>
      </c>
      <c r="H44" s="5">
        <v>5000</v>
      </c>
    </row>
    <row r="45" spans="1:8" x14ac:dyDescent="0.2">
      <c r="B45" s="5" t="s">
        <v>100</v>
      </c>
      <c r="C45" s="5" t="s">
        <v>29</v>
      </c>
      <c r="D45" s="5">
        <v>30000</v>
      </c>
      <c r="E45" s="5">
        <v>67.5</v>
      </c>
      <c r="F45" s="5">
        <v>30000</v>
      </c>
      <c r="G45" s="5">
        <v>1E+30</v>
      </c>
      <c r="H45" s="5">
        <v>30000</v>
      </c>
    </row>
    <row r="46" spans="1:8" x14ac:dyDescent="0.2">
      <c r="B46" s="5" t="s">
        <v>101</v>
      </c>
      <c r="C46" s="5" t="s">
        <v>32</v>
      </c>
      <c r="D46" s="5">
        <v>7000</v>
      </c>
      <c r="E46" s="5">
        <v>0</v>
      </c>
      <c r="F46" s="5">
        <v>0</v>
      </c>
      <c r="G46" s="5">
        <v>8000</v>
      </c>
      <c r="H46" s="5">
        <v>7000</v>
      </c>
    </row>
    <row r="47" spans="1:8" x14ac:dyDescent="0.2">
      <c r="B47" s="5" t="s">
        <v>102</v>
      </c>
      <c r="C47" s="5" t="s">
        <v>144</v>
      </c>
      <c r="D47" s="5">
        <v>0</v>
      </c>
      <c r="E47" s="5">
        <v>-14.666666666666668</v>
      </c>
      <c r="F47" s="5">
        <v>0</v>
      </c>
      <c r="G47" s="5">
        <v>21000</v>
      </c>
      <c r="H47" s="5">
        <v>0</v>
      </c>
    </row>
    <row r="48" spans="1:8" x14ac:dyDescent="0.2">
      <c r="B48" s="5" t="s">
        <v>103</v>
      </c>
      <c r="C48" s="5" t="s">
        <v>31</v>
      </c>
      <c r="D48" s="5">
        <v>0</v>
      </c>
      <c r="E48" s="5">
        <v>35</v>
      </c>
      <c r="F48" s="5">
        <v>0</v>
      </c>
      <c r="G48" s="5">
        <v>0</v>
      </c>
      <c r="H48" s="5">
        <v>20000</v>
      </c>
    </row>
    <row r="49" spans="2:8" x14ac:dyDescent="0.2">
      <c r="B49" s="5" t="s">
        <v>104</v>
      </c>
      <c r="C49" s="5" t="s">
        <v>145</v>
      </c>
      <c r="D49" s="5">
        <v>0</v>
      </c>
      <c r="E49" s="5">
        <v>-30</v>
      </c>
      <c r="F49" s="5">
        <v>0</v>
      </c>
      <c r="G49" s="5">
        <v>60000</v>
      </c>
      <c r="H49" s="5">
        <v>0</v>
      </c>
    </row>
    <row r="50" spans="2:8" x14ac:dyDescent="0.2">
      <c r="B50" s="5" t="s">
        <v>105</v>
      </c>
      <c r="C50" s="5" t="s">
        <v>38</v>
      </c>
      <c r="D50" s="5">
        <v>5000</v>
      </c>
      <c r="E50" s="5">
        <v>92</v>
      </c>
      <c r="F50" s="5">
        <v>5000</v>
      </c>
      <c r="G50" s="5">
        <v>1666.6666666666665</v>
      </c>
      <c r="H50" s="5">
        <v>1333.3333333333335</v>
      </c>
    </row>
    <row r="51" spans="2:8" x14ac:dyDescent="0.2">
      <c r="B51" s="5" t="s">
        <v>88</v>
      </c>
      <c r="C51" s="5" t="s">
        <v>39</v>
      </c>
      <c r="D51" s="5">
        <v>3333.333333333333</v>
      </c>
      <c r="E51" s="5">
        <v>0</v>
      </c>
      <c r="F51" s="5">
        <v>6000</v>
      </c>
      <c r="G51" s="5">
        <v>1E+30</v>
      </c>
      <c r="H51" s="5">
        <v>2666.666666666667</v>
      </c>
    </row>
    <row r="52" spans="2:8" x14ac:dyDescent="0.2">
      <c r="B52" s="5" t="s">
        <v>106</v>
      </c>
      <c r="C52" s="5" t="s">
        <v>150</v>
      </c>
      <c r="D52" s="5">
        <v>4000</v>
      </c>
      <c r="E52" s="5">
        <v>180</v>
      </c>
      <c r="F52" s="5">
        <v>4000</v>
      </c>
      <c r="G52" s="5">
        <v>2000</v>
      </c>
      <c r="H52" s="5">
        <v>4000</v>
      </c>
    </row>
    <row r="53" spans="2:8" x14ac:dyDescent="0.2">
      <c r="B53" s="5" t="s">
        <v>89</v>
      </c>
      <c r="C53" s="5" t="s">
        <v>41</v>
      </c>
      <c r="D53" s="5">
        <v>7000</v>
      </c>
      <c r="E53" s="5">
        <v>0</v>
      </c>
      <c r="F53" s="5">
        <v>12000</v>
      </c>
      <c r="G53" s="5">
        <v>1E+30</v>
      </c>
      <c r="H53" s="5">
        <v>5000</v>
      </c>
    </row>
    <row r="54" spans="2:8" x14ac:dyDescent="0.2">
      <c r="B54" s="5" t="s">
        <v>107</v>
      </c>
      <c r="C54" s="5" t="s">
        <v>42</v>
      </c>
      <c r="D54" s="5">
        <v>15000</v>
      </c>
      <c r="E54" s="5">
        <v>33.333333333333329</v>
      </c>
      <c r="F54" s="5">
        <v>15000</v>
      </c>
      <c r="G54" s="5">
        <v>21000</v>
      </c>
      <c r="H54" s="5">
        <v>6000</v>
      </c>
    </row>
    <row r="55" spans="2:8" x14ac:dyDescent="0.2">
      <c r="B55" s="5" t="s">
        <v>108</v>
      </c>
      <c r="C55" s="5" t="s">
        <v>43</v>
      </c>
      <c r="D55" s="5">
        <v>7000</v>
      </c>
      <c r="E55" s="5">
        <v>113</v>
      </c>
      <c r="F55" s="5">
        <v>7000</v>
      </c>
      <c r="G55" s="5">
        <v>3833.3333333333335</v>
      </c>
      <c r="H55" s="5">
        <v>2800</v>
      </c>
    </row>
    <row r="56" spans="2:8" x14ac:dyDescent="0.2">
      <c r="B56" s="5" t="s">
        <v>130</v>
      </c>
      <c r="C56" s="5" t="s">
        <v>44</v>
      </c>
      <c r="D56" s="5">
        <v>5000</v>
      </c>
      <c r="E56" s="5">
        <v>47.5</v>
      </c>
      <c r="F56" s="5">
        <v>5000</v>
      </c>
      <c r="G56" s="5">
        <v>4600</v>
      </c>
      <c r="H56" s="5">
        <v>1333.3333333333339</v>
      </c>
    </row>
    <row r="57" spans="2:8" x14ac:dyDescent="0.2">
      <c r="B57" s="5" t="s">
        <v>131</v>
      </c>
      <c r="C57" s="5" t="s">
        <v>45</v>
      </c>
      <c r="D57" s="5">
        <v>7000</v>
      </c>
      <c r="E57" s="5">
        <v>0</v>
      </c>
      <c r="F57" s="5">
        <v>4200</v>
      </c>
      <c r="G57" s="5">
        <v>2800</v>
      </c>
      <c r="H57" s="5">
        <v>1E+30</v>
      </c>
    </row>
    <row r="58" spans="2:8" x14ac:dyDescent="0.2">
      <c r="B58" s="5" t="s">
        <v>147</v>
      </c>
      <c r="C58" s="5" t="s">
        <v>46</v>
      </c>
      <c r="D58" s="5">
        <v>5000</v>
      </c>
      <c r="E58" s="5">
        <v>0</v>
      </c>
      <c r="F58" s="5">
        <v>3000</v>
      </c>
      <c r="G58" s="5">
        <v>2000</v>
      </c>
      <c r="H58" s="5">
        <v>1E+30</v>
      </c>
    </row>
    <row r="59" spans="2:8" ht="17" thickBot="1" x14ac:dyDescent="0.25">
      <c r="B59" s="6" t="s">
        <v>148</v>
      </c>
      <c r="C59" s="6" t="s">
        <v>47</v>
      </c>
      <c r="D59" s="6">
        <v>13666.666666666666</v>
      </c>
      <c r="E59" s="6">
        <v>0</v>
      </c>
      <c r="F59" s="6">
        <v>2800</v>
      </c>
      <c r="G59" s="6">
        <v>10866.666666666666</v>
      </c>
      <c r="H59" s="6">
        <v>1E+30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problem</vt:lpstr>
      <vt:lpstr>Sensitivity Report initial</vt:lpstr>
      <vt:lpstr>sale problem</vt:lpstr>
      <vt:lpstr>Sensitivity Report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Burbank</dc:creator>
  <cp:lastModifiedBy>Dylan Burbank</cp:lastModifiedBy>
  <dcterms:created xsi:type="dcterms:W3CDTF">2024-03-09T03:51:52Z</dcterms:created>
  <dcterms:modified xsi:type="dcterms:W3CDTF">2024-03-16T19:39:35Z</dcterms:modified>
</cp:coreProperties>
</file>