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gullam\Desktop\New folder\"/>
    </mc:Choice>
  </mc:AlternateContent>
  <xr:revisionPtr revIDLastSave="0" documentId="13_ncr:1_{9AFA709F-C523-4A7F-9250-4836929D4D5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2" r:id="rId1"/>
    <sheet name="Sheet2" sheetId="5" r:id="rId2"/>
    <sheet name="Sheet3" sheetId="7" r:id="rId3"/>
    <sheet name="Sheet4" sheetId="8" r:id="rId4"/>
    <sheet name="Sheet5" sheetId="9" r:id="rId5"/>
    <sheet name="Crowdfunding" sheetId="1" r:id="rId6"/>
  </sheets>
  <definedNames>
    <definedName name="_xlnm._FilterDatabase" localSheetId="5" hidden="1">Crowdfunding!$F$1:$F$1003</definedName>
    <definedName name="goal">Crowdfunding!$D$2:$D$1001</definedName>
    <definedName name="Outcome">Crowdfunding!$F$2:$F$1001</definedName>
    <definedName name="pledged">Crowdfunding!$E$2:$E$1001</definedName>
  </definedNames>
  <calcPr calcId="191029"/>
  <pivotCaches>
    <pivotCache cacheId="5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" i="8"/>
  <c r="D4" i="8"/>
  <c r="D3" i="8"/>
  <c r="D2" i="8"/>
  <c r="C2" i="8"/>
  <c r="C13" i="8"/>
  <c r="C12" i="8"/>
  <c r="C11" i="8"/>
  <c r="C10" i="8"/>
  <c r="C9" i="8"/>
  <c r="C8" i="8"/>
  <c r="C7" i="8"/>
  <c r="C6" i="8"/>
  <c r="C5" i="8"/>
  <c r="C4" i="8"/>
  <c r="C3" i="8"/>
  <c r="B2" i="8"/>
  <c r="B13" i="8"/>
  <c r="B12" i="8"/>
  <c r="B11" i="8"/>
  <c r="B10" i="8"/>
  <c r="B9" i="8"/>
  <c r="B8" i="8"/>
  <c r="B7" i="8"/>
  <c r="B6" i="8"/>
  <c r="B5" i="8"/>
  <c r="B4" i="8"/>
  <c r="B3" i="8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5" i="1"/>
  <c r="S6" i="1"/>
  <c r="S7" i="1"/>
  <c r="S3" i="1"/>
  <c r="S2" i="1"/>
  <c r="E3" i="8" l="1"/>
  <c r="G3" i="8" s="1"/>
  <c r="E7" i="8"/>
  <c r="H7" i="8" s="1"/>
  <c r="E11" i="8"/>
  <c r="H11" i="8" s="1"/>
  <c r="H3" i="8"/>
  <c r="F11" i="8"/>
  <c r="F7" i="8"/>
  <c r="F3" i="8"/>
  <c r="G11" i="8"/>
  <c r="G7" i="8"/>
  <c r="E2" i="8"/>
  <c r="F2" i="8" s="1"/>
  <c r="E10" i="8"/>
  <c r="G10" i="8" s="1"/>
  <c r="E6" i="8"/>
  <c r="H6" i="8" s="1"/>
  <c r="E13" i="8"/>
  <c r="G13" i="8" s="1"/>
  <c r="E9" i="8"/>
  <c r="G9" i="8" s="1"/>
  <c r="E5" i="8"/>
  <c r="H5" i="8" s="1"/>
  <c r="E12" i="8"/>
  <c r="F12" i="8" s="1"/>
  <c r="E8" i="8"/>
  <c r="F8" i="8" s="1"/>
  <c r="E4" i="8"/>
  <c r="H4" i="8" s="1"/>
  <c r="G12" i="8" l="1"/>
  <c r="H13" i="8"/>
  <c r="G8" i="8"/>
  <c r="G2" i="8"/>
  <c r="H8" i="8"/>
  <c r="F6" i="8"/>
  <c r="F13" i="8"/>
  <c r="H2" i="8"/>
  <c r="F4" i="8"/>
  <c r="F9" i="8"/>
  <c r="G4" i="8"/>
  <c r="H10" i="8"/>
  <c r="H9" i="8"/>
  <c r="G6" i="8"/>
  <c r="G5" i="8"/>
  <c r="F10" i="8"/>
  <c r="H12" i="8"/>
  <c r="F5" i="8"/>
</calcChain>
</file>

<file path=xl/sharedStrings.xml><?xml version="1.0" encoding="utf-8"?>
<sst xmlns="http://schemas.openxmlformats.org/spreadsheetml/2006/main" count="7125" uniqueCount="2081">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</sst>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0" fontId="0" fillId="0" borderId="0" xfId="42" applyNumberFormat="1" applyFont="1"/>
    <xf numFmtId="0" fontId="0" fillId="0" borderId="0" xfId="42" applyNumberFormat="1" applyFon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006100"/>
      </font>
      <fill>
        <patternFill>
          <bgColor rgb="FFFFFF00"/>
        </patternFill>
      </fill>
    </dxf>
    <dxf>
      <font>
        <color rgb="FF9C570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7-4657-B59C-D4D7B7C7E4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7-4657-B59C-D4D7B7C7E4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7-4657-B59C-D4D7B7C7E46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7-4657-B59C-D4D7B7C7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297688"/>
        <c:axId val="779298344"/>
      </c:barChart>
      <c:catAx>
        <c:axId val="77929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8344"/>
        <c:crosses val="autoZero"/>
        <c:auto val="1"/>
        <c:lblAlgn val="ctr"/>
        <c:lblOffset val="100"/>
        <c:noMultiLvlLbl val="0"/>
      </c:catAx>
      <c:valAx>
        <c:axId val="7792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1.xlsx]Sheet2!PivotTable3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340-A95A-A141B1EC7B2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1-4340-A95A-A141B1EC7B2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1-4340-A95A-A141B1EC7B2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1-4340-A95A-A141B1EC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048584"/>
        <c:axId val="731042024"/>
      </c:barChart>
      <c:catAx>
        <c:axId val="7310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2024"/>
        <c:crosses val="autoZero"/>
        <c:auto val="1"/>
        <c:lblAlgn val="ctr"/>
        <c:lblOffset val="100"/>
        <c:noMultiLvlLbl val="0"/>
      </c:catAx>
      <c:valAx>
        <c:axId val="7310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1.xlsx]Sheet3!PivotTable5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0-46DF-B9B3-3DDFF1725F4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0-46DF-B9B3-3DDFF1725F4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0-46DF-B9B3-3DDFF1725F4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0-46DF-B9B3-3DDFF172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75256"/>
        <c:axId val="776472304"/>
      </c:lineChart>
      <c:catAx>
        <c:axId val="7764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72304"/>
        <c:crosses val="autoZero"/>
        <c:auto val="1"/>
        <c:lblAlgn val="ctr"/>
        <c:lblOffset val="100"/>
        <c:noMultiLvlLbl val="0"/>
      </c:catAx>
      <c:valAx>
        <c:axId val="776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7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Outocome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40949291338582666"/>
          <c:y val="4.250044307162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4-4061-B816-97B106088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4-4061-B816-97B106088A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4-4061-B816-97B10608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15416"/>
        <c:axId val="587215744"/>
      </c:lineChart>
      <c:catAx>
        <c:axId val="5872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5744"/>
        <c:crosses val="autoZero"/>
        <c:auto val="1"/>
        <c:lblAlgn val="ctr"/>
        <c:lblOffset val="100"/>
        <c:noMultiLvlLbl val="0"/>
      </c:catAx>
      <c:valAx>
        <c:axId val="5872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1</xdr:row>
      <xdr:rowOff>190500</xdr:rowOff>
    </xdr:from>
    <xdr:to>
      <xdr:col>13</xdr:col>
      <xdr:colOff>558800</xdr:colOff>
      <xdr:row>14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41BB-9A80-D9C2-67B0-CD407C2C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577849</xdr:colOff>
      <xdr:row>3</xdr:row>
      <xdr:rowOff>133349</xdr:rowOff>
    </xdr:from>
    <xdr:to>
      <xdr:col>13</xdr:col>
      <xdr:colOff>584200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6B481-E4D5-C908-AA89-622E18D1F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3</xdr:row>
      <xdr:rowOff>28575</xdr:rowOff>
    </xdr:from>
    <xdr:to>
      <xdr:col>13</xdr:col>
      <xdr:colOff>60325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FCFBD-8CDA-2383-E3FA-1F32E9DF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13</xdr:row>
      <xdr:rowOff>123824</xdr:rowOff>
    </xdr:from>
    <xdr:to>
      <xdr:col>7</xdr:col>
      <xdr:colOff>444500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A5AD-21B0-591C-458F-64C94D9A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gullam" refreshedDate="44909.398404976855" createdVersion="8" refreshedVersion="8" minRefreshableVersion="3" recordCount="1000" xr:uid="{1FA822C7-78F9-4A56-80CB-B8DFA0A104EB}">
  <cacheSource type="worksheet">
    <worksheetSource ref="A1:U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0">
      <sharedItems containsBlank="1" containsMixedTypes="1" containsNumber="1" minValue="4.2756360008551271" maxValue="13256.198347107436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ntainsString="0" containsBlank="1"/>
    </cacheField>
    <cacheField name="Sub-Category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gullam" refreshedDate="44909.422985185185" createdVersion="8" refreshedVersion="8" minRefreshableVersion="3" recordCount="1000" xr:uid="{1AEDB42C-AD9C-484C-BD99-1053ADC35757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MixedTypes="1" containsNumber="1" minValue="0" maxValue="13256.198347107436"/>
    </cacheField>
    <cacheField name="Average Donation" numFmtId="0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food trucks"/>
    <m/>
    <n v="0"/>
    <m/>
    <m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s v="rock"/>
    <n v="9.6153846153846168"/>
    <n v="92.151898734177209"/>
    <m/>
    <m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s v="web"/>
    <n v="76.057899426759192"/>
    <n v="100.01614035087719"/>
    <m/>
    <m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s v="rock"/>
    <n v="169.55995155429954"/>
    <n v="103.20833333333333"/>
    <m/>
    <m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s v="plays"/>
    <n v="144.349477682811"/>
    <n v="99.339622641509436"/>
    <m/>
    <m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s v="plays"/>
    <n v="57.597574838954145"/>
    <n v="75.833333333333329"/>
    <m/>
    <m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s v="documentary"/>
    <n v="477.06422018348621"/>
    <n v="60.555555555555557"/>
    <m/>
    <m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s v="plays"/>
    <n v="30.527101282138254"/>
    <n v="64.93832599118943"/>
    <m/>
    <m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s v="plays"/>
    <n v="501.68595643853092"/>
    <n v="30.997175141242938"/>
    <m/>
    <m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s v="electric music"/>
    <n v="193.26683291770576"/>
    <n v="72.909090909090907"/>
    <m/>
    <m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s v="drama"/>
    <n v="37.577684636508167"/>
    <n v="62.9"/>
    <m/>
    <m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s v="plays"/>
    <n v="207.92079207920793"/>
    <n v="112.22222222222223"/>
    <m/>
    <m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s v="drama"/>
    <n v="111.92041215135905"/>
    <n v="102.34545454545454"/>
    <m/>
    <m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s v="indie rock"/>
    <n v="40.796503156872262"/>
    <n v="105.05102040816327"/>
    <m/>
    <m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s v="indie rock"/>
    <n v="149.76897339210794"/>
    <n v="94.144999999999996"/>
    <m/>
    <m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s v="wearables"/>
    <n v="211.38126724631644"/>
    <n v="84.986725663716811"/>
    <m/>
    <m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s v="nonfiction"/>
    <n v="15.39715605470519"/>
    <n v="110.41"/>
    <m/>
    <m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s v="animation"/>
    <n v="62.738699988876114"/>
    <n v="107.96236989591674"/>
    <m/>
    <m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s v="plays"/>
    <n v="149.44982755789127"/>
    <n v="45.103703703703701"/>
    <m/>
    <m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s v="plays"/>
    <n v="206.05980679832516"/>
    <n v="45.001483679525222"/>
    <m/>
    <m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s v="drama"/>
    <n v="89.092580575383948"/>
    <n v="105.97134670487107"/>
    <m/>
    <m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s v="plays"/>
    <n v="243.9467469441777"/>
    <n v="69.055555555555557"/>
    <m/>
    <m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s v="plays"/>
    <n v="78.081648830757032"/>
    <n v="85.044943820224717"/>
    <m/>
    <m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s v="documentary"/>
    <n v="30.116450274394325"/>
    <n v="105.22535211267606"/>
    <m/>
    <m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s v="wearables"/>
    <n v="88.627142541987595"/>
    <n v="39.003741114852225"/>
    <m/>
    <m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s v="video games"/>
    <n v="46.202956989247312"/>
    <n v="73.030674846625772"/>
    <m/>
    <m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s v="plays"/>
    <n v="207.47288377658549"/>
    <n v="35.009459459459457"/>
    <m/>
    <m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s v="rock"/>
    <n v="125.07817385866167"/>
    <n v="106.6"/>
    <m/>
    <m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s v="plays"/>
    <n v="95.033966650924555"/>
    <n v="61.997747747747745"/>
    <m/>
    <m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s v="shorts"/>
    <n v="30.404398370483225"/>
    <n v="94.000622665006233"/>
    <m/>
    <m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s v="animation"/>
    <n v="62.262193012798342"/>
    <n v="112.05426356589147"/>
    <m/>
    <m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s v="video games"/>
    <n v="32.258064516129032"/>
    <n v="48.008849557522126"/>
    <m/>
    <m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s v="documentary"/>
    <n v="115.19686117067384"/>
    <n v="38.004334633723452"/>
    <m/>
    <m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s v="plays"/>
    <n v="26.467579850895785"/>
    <n v="35.000184535892231"/>
    <m/>
    <m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s v="documentary"/>
    <n v="66.310160427807489"/>
    <n v="85"/>
    <m/>
    <m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s v="drama"/>
    <n v="66.533070381915721"/>
    <n v="95.993893129770996"/>
    <m/>
    <m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s v="plays"/>
    <n v="63.578564940962757"/>
    <n v="68.8125"/>
    <m/>
    <m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s v="fiction"/>
    <n v="71.434870799894171"/>
    <n v="105.97196261682242"/>
    <m/>
    <m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s v="photography books"/>
    <n v="30.738720872583041"/>
    <n v="75.261194029850742"/>
    <m/>
    <m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s v="plays"/>
    <n v="196.93654266958424"/>
    <n v="57.125"/>
    <m/>
    <m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s v="wearables"/>
    <n v="59.147734910606268"/>
    <n v="75.141414141414145"/>
    <m/>
    <m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s v="rock"/>
    <n v="46.964106004696411"/>
    <n v="107.42342342342343"/>
    <m/>
    <m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s v="food trucks"/>
    <n v="22.525341008634715"/>
    <n v="35.995495495495497"/>
    <m/>
    <m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s v="radio &amp; podcasts"/>
    <n v="53.781071686233361"/>
    <n v="26.998873148744366"/>
    <m/>
    <m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s v="fiction"/>
    <n v="15.178825538373969"/>
    <n v="107.56122448979592"/>
    <m/>
    <m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s v="plays"/>
    <n v="209.71302428256072"/>
    <n v="94.375"/>
    <m/>
    <m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s v="rock"/>
    <n v="87.120320226041912"/>
    <n v="46.163043478260867"/>
    <m/>
    <m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s v="plays"/>
    <n v="21.040819189227101"/>
    <n v="47.845637583892618"/>
    <m/>
    <m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s v="plays"/>
    <n v="25.841597988545885"/>
    <n v="53.007815713698065"/>
    <m/>
    <m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s v="rock"/>
    <n v="52.735662491760053"/>
    <n v="45.059405940594061"/>
    <m/>
    <m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s v="metal"/>
    <n v="5000"/>
    <n v="2"/>
    <m/>
    <m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s v="wearables"/>
    <n v="108.85206171726003"/>
    <n v="99.006816632583508"/>
    <m/>
    <m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s v="plays"/>
    <n v="292.80195201301342"/>
    <n v="32.786666666666669"/>
    <m/>
    <m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s v="drama"/>
    <n v="71.220459695694402"/>
    <n v="59.119617224880386"/>
    <m/>
    <m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s v="wearables"/>
    <n v="111.27596439169139"/>
    <n v="44.93333333333333"/>
    <m/>
    <m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s v="jazz"/>
    <n v="56.189341052273114"/>
    <n v="89.664122137404576"/>
    <m/>
    <m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s v="wearables"/>
    <n v="69.607587227007741"/>
    <n v="70.079268292682926"/>
    <m/>
    <m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s v="video games"/>
    <n v="46.452026269421751"/>
    <n v="31.059701492537314"/>
    <m/>
    <m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s v="plays"/>
    <n v="44.031311154598825"/>
    <n v="29.061611374407583"/>
    <m/>
    <m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s v="plays"/>
    <n v="36.354193715917944"/>
    <n v="30.0859375"/>
    <m/>
    <m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s v="plays"/>
    <n v="69.266233813981188"/>
    <n v="84.998125000000002"/>
    <m/>
    <m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s v="plays"/>
    <n v="107.82138024357239"/>
    <n v="82.001775410563695"/>
    <m/>
    <m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s v="web"/>
    <n v="13.838915029061722"/>
    <n v="58.040160642570278"/>
    <m/>
    <m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s v="plays"/>
    <n v="843.80610412926399"/>
    <n v="111.4"/>
    <m/>
    <m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s v="web"/>
    <n v="102.41404535479151"/>
    <n v="71.94736842105263"/>
    <m/>
    <m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s v="plays"/>
    <n v="42.34640749739674"/>
    <n v="61.038135593220339"/>
    <m/>
    <m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s v="plays"/>
    <n v="221.88217291507272"/>
    <n v="108.91666666666667"/>
    <m/>
    <m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s v="wearables"/>
    <n v="61.581786720048861"/>
    <n v="29.001722017220171"/>
    <m/>
    <m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s v="plays"/>
    <n v="39.288668320926384"/>
    <n v="58.975609756097562"/>
    <m/>
    <m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s v="plays"/>
    <n v="415.57075223566545"/>
    <n v="111.82352941176471"/>
    <m/>
    <m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s v="plays"/>
    <n v="80.813692870085674"/>
    <n v="63.995555555555555"/>
    <m/>
    <m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s v="plays"/>
    <n v="92.535471930906837"/>
    <n v="85.315789473684205"/>
    <m/>
    <m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s v="animation"/>
    <n v="14.917951268025858"/>
    <n v="74.481481481481481"/>
    <m/>
    <m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s v="jazz"/>
    <n v="15.130228034151086"/>
    <n v="105.14772727272727"/>
    <m/>
    <m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s v="metal"/>
    <n v="81.658291457286438"/>
    <n v="56.188235294117646"/>
    <m/>
    <m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s v="photography books"/>
    <n v="66.411063946323438"/>
    <n v="85.917647058823533"/>
    <m/>
    <m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s v="plays"/>
    <n v="128.03016886647984"/>
    <n v="57.00296912114014"/>
    <m/>
    <m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s v="animation"/>
    <n v="213.00448430493276"/>
    <n v="79.642857142857139"/>
    <m/>
    <m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s v="translations"/>
    <n v="33.244680851063826"/>
    <n v="41.018181818181816"/>
    <m/>
    <m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s v="plays"/>
    <n v="143.6810181962812"/>
    <n v="48.004773269689736"/>
    <m/>
    <m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s v="video games"/>
    <n v="15.687393040501995"/>
    <n v="55.212598425196852"/>
    <m/>
    <m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s v="rock"/>
    <n v="44.377525952928124"/>
    <n v="92.109489051094897"/>
    <m/>
    <m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s v="video games"/>
    <n v="6.6786883056167774"/>
    <n v="83.183333333333337"/>
    <m/>
    <m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s v="electric music"/>
    <n v="266.02660266026601"/>
    <n v="39.996000000000002"/>
    <m/>
    <m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s v="wearables"/>
    <n v="75.546145703012229"/>
    <n v="111.1336898395722"/>
    <m/>
    <m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s v="indie rock"/>
    <n v="76.205287713841358"/>
    <n v="90.563380281690144"/>
    <m/>
    <m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s v="plays"/>
    <n v="59.653365578395814"/>
    <n v="61.108374384236456"/>
    <m/>
    <m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s v="rock"/>
    <n v="161.32964889466842"/>
    <n v="83.022941970310384"/>
    <m/>
    <m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s v="translations"/>
    <n v="38.350910834132314"/>
    <n v="110.76106194690266"/>
    <m/>
    <m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s v="plays"/>
    <n v="39.590125756870052"/>
    <n v="89.458333333333329"/>
    <m/>
    <m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s v="plays"/>
    <n v="127.20156555772995"/>
    <n v="57.849056603773583"/>
    <m/>
    <m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s v="translations"/>
    <n v="206.59275921165383"/>
    <n v="109.99705449189985"/>
    <m/>
    <m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s v="video games"/>
    <n v="38.628681796233707"/>
    <n v="103.96586345381526"/>
    <m/>
    <m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s v="plays"/>
    <n v="165.15627609028948"/>
    <n v="107.99508196721311"/>
    <m/>
    <m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s v="web"/>
    <n v="32.928352446917224"/>
    <n v="48.927777777777777"/>
    <m/>
    <m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s v="documentary"/>
    <n v="88.495575221238937"/>
    <n v="37.666666666666664"/>
    <m/>
    <m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s v="plays"/>
    <n v="46.002653237675972"/>
    <n v="64.999141999141997"/>
    <m/>
    <m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s v="food trucks"/>
    <n v="10.79106831576326"/>
    <n v="106.61061946902655"/>
    <m/>
    <m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s v="video games"/>
    <n v="296.8043458468635"/>
    <n v="27.009016393442622"/>
    <m/>
    <m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s v="plays"/>
    <n v="50.832720219383319"/>
    <n v="91.16463414634147"/>
    <m/>
    <m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s v="plays"/>
    <n v="10000"/>
    <n v="1"/>
    <m/>
    <m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s v="electric music"/>
    <n v="9.7900576525617318"/>
    <n v="56.054878048780488"/>
    <m/>
    <m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s v="wearables"/>
    <n v="35.501823066589907"/>
    <n v="31.017857142857142"/>
    <m/>
    <m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s v="electric music"/>
    <n v="406.33888663145063"/>
    <n v="66.513513513513516"/>
    <m/>
    <m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s v="indie rock"/>
    <n v="69.861624751645451"/>
    <n v="89.005216484089729"/>
    <m/>
    <m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s v="web"/>
    <n v="69.183029809746671"/>
    <n v="103.46315789473684"/>
    <m/>
    <m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s v="plays"/>
    <n v="27.845209196058835"/>
    <n v="95.278911564625844"/>
    <m/>
    <m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s v="plays"/>
    <n v="53.623410448904551"/>
    <n v="75.895348837209298"/>
    <m/>
    <m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s v="documentary"/>
    <n v="16.799193638705344"/>
    <n v="107.57831325301204"/>
    <m/>
    <m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s v="television"/>
    <n v="168.88600194868465"/>
    <n v="51.31666666666667"/>
    <m/>
    <m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s v="food trucks"/>
    <n v="668.32496362697702"/>
    <n v="71.983108108108112"/>
    <m/>
    <m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s v="radio &amp; podcasts"/>
    <n v="83.363881987155992"/>
    <n v="108.95414201183432"/>
    <m/>
    <m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s v="web"/>
    <n v="37.198258804907006"/>
    <n v="35"/>
    <m/>
    <m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s v="food trucks"/>
    <n v="26.533729999195948"/>
    <n v="94.938931297709928"/>
    <m/>
    <m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s v="wearables"/>
    <n v="13.752171395483497"/>
    <n v="109.65079365079364"/>
    <m/>
    <m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s v="fiction"/>
    <n v="114.66343838989697"/>
    <n v="44.001815980629537"/>
    <m/>
    <m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s v="plays"/>
    <n v="113.63636363636364"/>
    <n v="86.794520547945211"/>
    <m/>
    <m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s v="television"/>
    <n v="57.491493605537954"/>
    <n v="30.992727272727272"/>
    <m/>
    <m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s v="photography books"/>
    <n v="85.025980160604632"/>
    <n v="94.791044776119406"/>
    <m/>
    <m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s v="documentary"/>
    <n v="46.520282843319691"/>
    <n v="69.79220779220779"/>
    <m/>
    <m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s v="mobile games"/>
    <n v="66.891121561921054"/>
    <n v="63.003367003367003"/>
    <m/>
    <m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s v="video games"/>
    <n v="45.591328589688104"/>
    <n v="110.0343300110742"/>
    <m/>
    <m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s v="fiction"/>
    <n v="155.35744705013911"/>
    <n v="25.997933274284026"/>
    <m/>
    <m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s v="plays"/>
    <n v="536.98779161126561"/>
    <n v="49.987915407854985"/>
    <m/>
    <m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s v="photography books"/>
    <n v="27.190964233423969"/>
    <n v="101.72340425531915"/>
    <m/>
    <m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s v="plays"/>
    <n v="62.536873156342189"/>
    <n v="47.083333333333336"/>
    <m/>
    <m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s v="plays"/>
    <n v="258.8448223853369"/>
    <n v="89.944444444444443"/>
    <m/>
    <m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s v="plays"/>
    <n v="194.4711402566567"/>
    <n v="78.96875"/>
    <m/>
    <m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s v="rock"/>
    <n v="165.74326227814817"/>
    <n v="80.067669172932327"/>
    <m/>
    <m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s v="food trucks"/>
    <n v="3122.3717409587889"/>
    <n v="86.472727272727269"/>
    <m/>
    <m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s v="drama"/>
    <n v="64.321608040200999"/>
    <n v="28.001876172607879"/>
    <m/>
    <m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s v="web"/>
    <n v="99.14758361626815"/>
    <n v="67.996725337699544"/>
    <m/>
    <m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s v="plays"/>
    <n v="86.071987480438182"/>
    <n v="43.078651685393261"/>
    <m/>
    <m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s v="world music"/>
    <n v="32.177332856632106"/>
    <n v="87.95597484276729"/>
    <m/>
    <m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s v="documentary"/>
    <n v="111.43714720903144"/>
    <n v="94.987234042553197"/>
    <m/>
    <m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s v="plays"/>
    <n v="140.30612244897961"/>
    <n v="46.905982905982903"/>
    <m/>
    <m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s v="drama"/>
    <n v="3042.9988974641678"/>
    <n v="46.913793103448278"/>
    <m/>
    <m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s v="nonfiction"/>
    <n v="38.200339558573852"/>
    <n v="94.24"/>
    <m/>
    <m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s v="mobile games"/>
    <n v="104.16666666666667"/>
    <n v="80.139130434782615"/>
    <m/>
    <m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s v="wearables"/>
    <n v="478.54099553153901"/>
    <n v="59.036809815950917"/>
    <m/>
    <m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s v="documentary"/>
    <n v="44.810167834446794"/>
    <n v="65.989247311827953"/>
    <m/>
    <m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s v="web"/>
    <n v="98.433935979670252"/>
    <n v="60.992530345471522"/>
    <m/>
    <m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s v="web"/>
    <n v="43.47070074769605"/>
    <n v="98.307692307692307"/>
    <m/>
    <m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s v="indie rock"/>
    <n v="73.750341436765908"/>
    <n v="104.6"/>
    <m/>
    <m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s v="plays"/>
    <n v="77.459333849728893"/>
    <n v="86.066666666666663"/>
    <m/>
    <m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s v="wearables"/>
    <n v="42.281152753348664"/>
    <n v="76.989583333333329"/>
    <m/>
    <m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s v="plays"/>
    <n v="579.71014492753625"/>
    <n v="29.764705882352942"/>
    <m/>
    <m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s v="plays"/>
    <n v="88.893648923637144"/>
    <n v="46.91959798994975"/>
    <m/>
    <m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s v="wearables"/>
    <n v="82.629942247889829"/>
    <n v="105.18691588785046"/>
    <m/>
    <m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s v="indie rock"/>
    <n v="45.481220657276992"/>
    <n v="69.907692307692301"/>
    <m/>
    <m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s v="rock"/>
    <n v="10000"/>
    <n v="1"/>
    <m/>
    <m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s v="electric music"/>
    <n v="155.8435657734816"/>
    <n v="60.011588275391958"/>
    <m/>
    <m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s v="indie rock"/>
    <n v="23.636891777209478"/>
    <n v="52.006220379146917"/>
    <m/>
    <m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s v="plays"/>
    <n v="107.54519851003907"/>
    <n v="31.000176025347649"/>
    <m/>
    <m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s v="indie rock"/>
    <n v="170.19374068554396"/>
    <n v="95.042492917847028"/>
    <m/>
    <m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s v="plays"/>
    <n v="153.79357484620641"/>
    <n v="75.968174204355108"/>
    <m/>
    <m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s v="rock"/>
    <n v="135.2455970870179"/>
    <n v="71.013192612137203"/>
    <m/>
    <m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s v="photography books"/>
    <n v="189.87341772151899"/>
    <n v="73.733333333333334"/>
    <m/>
    <m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s v="rock"/>
    <n v="45.258620689655174"/>
    <n v="113.17073170731707"/>
    <m/>
    <m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s v="plays"/>
    <n v="99.988495047640953"/>
    <n v="105.00933552992861"/>
    <m/>
    <m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s v="wearables"/>
    <n v="61.60954948016942"/>
    <n v="79.176829268292678"/>
    <m/>
    <m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s v="web"/>
    <n v="127.90697674418605"/>
    <n v="57.333333333333336"/>
    <m/>
    <m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s v="rock"/>
    <n v="66.783446463761763"/>
    <n v="58.178343949044589"/>
    <m/>
    <m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s v="photography books"/>
    <n v="39.485559566787003"/>
    <n v="36.032520325203251"/>
    <m/>
    <m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s v="plays"/>
    <n v="99.830851381380384"/>
    <n v="107.99068767908309"/>
    <m/>
    <m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s v="web"/>
    <n v="81.973902556243701"/>
    <n v="44.005985634477256"/>
    <m/>
    <m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s v="photography books"/>
    <n v="72.922092417590591"/>
    <n v="55.077868852459019"/>
    <m/>
    <m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s v="plays"/>
    <n v="24.065161051462422"/>
    <n v="74"/>
    <m/>
    <m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s v="indie rock"/>
    <n v="319.39561672525991"/>
    <n v="41.996858638743454"/>
    <m/>
    <m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s v="shorts"/>
    <n v="23.580370606511423"/>
    <n v="77.988161010260455"/>
    <m/>
    <m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s v="indie rock"/>
    <n v="3402.6772793053547"/>
    <n v="82.507462686567166"/>
    <m/>
    <m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s v="translations"/>
    <n v="940.49904030710184"/>
    <n v="104.2"/>
    <m/>
    <m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s v="documentary"/>
    <n v="120.66365007541478"/>
    <n v="25.5"/>
    <m/>
    <m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s v="plays"/>
    <n v="61.344244615726204"/>
    <n v="100.98334401024984"/>
    <m/>
    <m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s v="wearables"/>
    <n v="11.177347242921014"/>
    <n v="111.83333333333333"/>
    <m/>
    <m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s v="plays"/>
    <n v="381.8032406919657"/>
    <n v="41.999115044247787"/>
    <m/>
    <m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s v="plays"/>
    <n v="133.62770160353242"/>
    <n v="110.05115089514067"/>
    <m/>
    <m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s v="plays"/>
    <n v="24.010941067991805"/>
    <n v="58.997079225994888"/>
    <m/>
    <m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s v="food trucks"/>
    <n v="103.94110004330879"/>
    <n v="32.985714285714288"/>
    <m/>
    <m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s v="plays"/>
    <n v="27.95489524766781"/>
    <n v="45.005654509471306"/>
    <m/>
    <m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s v="wearables"/>
    <n v="32.419414597999257"/>
    <n v="81.98196487897485"/>
    <m/>
    <m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s v="web"/>
    <n v="161.80620884289746"/>
    <n v="39.080882352941174"/>
    <m/>
    <m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s v="plays"/>
    <n v="13.84418901660281"/>
    <n v="58.996383363471971"/>
    <m/>
    <m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s v="rock"/>
    <n v="144.68085106382981"/>
    <n v="40.988372093023258"/>
    <m/>
    <m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s v="plays"/>
    <n v="34.123222748815166"/>
    <n v="31.029411764705884"/>
    <m/>
    <m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s v="television"/>
    <n v="139.27576601671311"/>
    <n v="37.789473684210527"/>
    <m/>
    <m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s v="plays"/>
    <n v="313.13914944636434"/>
    <n v="32.006772009029348"/>
    <m/>
    <m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s v="shorts"/>
    <n v="43.502138975604119"/>
    <n v="95.966712898751737"/>
    <m/>
    <m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s v="plays"/>
    <n v="312.38095238095241"/>
    <n v="75"/>
    <m/>
    <m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s v="plays"/>
    <n v="425.07332681539418"/>
    <n v="102.0498866213152"/>
    <m/>
    <m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s v="plays"/>
    <n v="145.78408195429472"/>
    <n v="105.75"/>
    <m/>
    <m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s v="plays"/>
    <n v="263.48808030112923"/>
    <n v="37.069767441860463"/>
    <m/>
    <m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s v="rock"/>
    <n v="500.17611835153224"/>
    <n v="35.049382716049379"/>
    <m/>
    <m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s v="indie rock"/>
    <n v="219.1235059760956"/>
    <n v="46.338461538461537"/>
    <m/>
    <m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s v="metal"/>
    <n v="81.459385039008723"/>
    <n v="69.174603174603178"/>
    <m/>
    <m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s v="electric music"/>
    <n v="27.643158318316218"/>
    <n v="109.07824427480917"/>
    <m/>
    <m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s v="wearables"/>
    <n v="158.36230204712245"/>
    <n v="51.78"/>
    <m/>
    <m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s v="drama"/>
    <n v="33.534006056964898"/>
    <n v="82.010055304172951"/>
    <m/>
    <m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s v="electric music"/>
    <n v="1046.1844065552061"/>
    <n v="35.958333333333336"/>
    <m/>
    <m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s v="rock"/>
    <n v="185.95041322314049"/>
    <n v="74.461538461538467"/>
    <m/>
    <m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s v="plays"/>
    <n v="5000"/>
    <n v="2"/>
    <m/>
    <m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s v="web"/>
    <n v="14.680181754631247"/>
    <n v="91.114649681528661"/>
    <m/>
    <m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s v="food trucks"/>
    <n v="126.85312547760965"/>
    <n v="79.792682926829272"/>
    <m/>
    <m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s v="plays"/>
    <n v="74.400376396622775"/>
    <n v="42.999777678968428"/>
    <m/>
    <m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s v="jazz"/>
    <n v="2965.5990510083038"/>
    <n v="63.225000000000001"/>
    <m/>
    <m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s v="plays"/>
    <n v="23.156394727467049"/>
    <n v="70.174999999999997"/>
    <m/>
    <m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s v="fiction"/>
    <n v="257.43707093821507"/>
    <n v="61.333333333333336"/>
    <m/>
    <m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s v="rock"/>
    <n v="23.490721165139767"/>
    <n v="99"/>
    <m/>
    <m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s v="documentary"/>
    <n v="98.890060770428406"/>
    <n v="96.984900146127615"/>
    <m/>
    <m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s v="documentary"/>
    <n v="471.94991749975736"/>
    <n v="51.004950495049506"/>
    <m/>
    <m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s v="science fiction"/>
    <n v="148.31177027453455"/>
    <n v="28.044247787610619"/>
    <m/>
    <m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s v="plays"/>
    <n v="105.3481331987891"/>
    <n v="60.984615384615381"/>
    <m/>
    <m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s v="plays"/>
    <n v="65.853658536585371"/>
    <n v="73.214285714285708"/>
    <m/>
    <m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s v="indie rock"/>
    <n v="51.239004599269009"/>
    <n v="39.997435299603637"/>
    <m/>
    <m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s v="rock"/>
    <n v="9.7738061993856462"/>
    <n v="86.812121212121212"/>
    <m/>
    <m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s v="plays"/>
    <n v="2602.921646746348"/>
    <n v="42.125874125874127"/>
    <m/>
    <m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s v="plays"/>
    <n v="64.486729086853074"/>
    <n v="103.97851239669421"/>
    <m/>
    <m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s v="science fiction"/>
    <n v="223.44632280568456"/>
    <n v="62.003211991434689"/>
    <m/>
    <m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s v="shorts"/>
    <n v="46.307579819644161"/>
    <n v="31.005037783375315"/>
    <m/>
    <m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s v="animation"/>
    <n v="30.108955428637447"/>
    <n v="89.991552956465242"/>
    <m/>
    <m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s v="plays"/>
    <n v="1184.4077961019491"/>
    <n v="39.235294117647058"/>
    <m/>
    <m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s v="food trucks"/>
    <n v="101.39364099140448"/>
    <n v="54.993116108306566"/>
    <m/>
    <m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s v="photography books"/>
    <n v="72.474709346217722"/>
    <n v="47.992753623188406"/>
    <m/>
    <m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s v="plays"/>
    <n v="106.59731125682259"/>
    <n v="87.966702470461868"/>
    <m/>
    <m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s v="science fiction"/>
    <n v="24.774594001658773"/>
    <n v="51.999165275459099"/>
    <m/>
    <m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s v="rock"/>
    <n v="38.4358099298178"/>
    <n v="29.999659863945578"/>
    <m/>
    <m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s v="photography books"/>
    <n v="27.275206836985184"/>
    <n v="98.205357142857139"/>
    <m/>
    <m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s v="mobile games"/>
    <n v="59.269496160621301"/>
    <n v="108.96182396606575"/>
    <m/>
    <m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s v="animation"/>
    <n v="83.397842179108807"/>
    <n v="66.998379254457049"/>
    <m/>
    <m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s v="mobile games"/>
    <n v="51.629090821360933"/>
    <n v="64.99333594668758"/>
    <m/>
    <m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s v="video games"/>
    <n v="23.800079333597779"/>
    <n v="99.841584158415841"/>
    <m/>
    <m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s v="plays"/>
    <n v="130.36393264530147"/>
    <n v="82.432835820895519"/>
    <m/>
    <m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s v="plays"/>
    <n v="58.389146488064569"/>
    <n v="63.293478260869563"/>
    <m/>
    <m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s v="animation"/>
    <n v="63.333333333333329"/>
    <n v="96.774193548387103"/>
    <m/>
    <m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s v="video games"/>
    <n v="91.675834250091683"/>
    <n v="54.906040268456373"/>
    <m/>
    <m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s v="animation"/>
    <n v="239.62106436333238"/>
    <n v="39.010869565217391"/>
    <m/>
    <m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s v="rock"/>
    <n v="913.7173259310664"/>
    <n v="75.84210526315789"/>
    <m/>
    <m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s v="animation"/>
    <n v="62.744568884091208"/>
    <n v="45.051671732522799"/>
    <m/>
    <m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s v="plays"/>
    <n v="23.673308344841189"/>
    <n v="104.51546391752578"/>
    <m/>
    <m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s v="wearables"/>
    <n v="102.33450591621363"/>
    <n v="76.268292682926827"/>
    <m/>
    <m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s v="plays"/>
    <n v="23.878366524804264"/>
    <n v="69.015695067264573"/>
    <m/>
    <m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s v="nonfiction"/>
    <n v="98.119711871611671"/>
    <n v="101.97684085510689"/>
    <m/>
    <m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s v="rock"/>
    <n v="78.292478329760456"/>
    <n v="42.915999999999997"/>
    <m/>
    <m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s v="plays"/>
    <n v="22.4609375"/>
    <n v="43.025210084033617"/>
    <m/>
    <m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s v="plays"/>
    <n v="17.552657973921765"/>
    <n v="75.245283018867923"/>
    <m/>
    <m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s v="plays"/>
    <n v="19.633064789113806"/>
    <n v="69.023364485981304"/>
    <m/>
    <m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s v="web"/>
    <n v="30.718820397296742"/>
    <n v="65.986486486486484"/>
    <m/>
    <m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s v="fiction"/>
    <n v="10.722524883839315"/>
    <n v="98.013800424628457"/>
    <m/>
    <m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s v="mobile games"/>
    <n v="47.317408227123558"/>
    <n v="60.105504587155963"/>
    <m/>
    <m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s v="translations"/>
    <n v="36.586454088461885"/>
    <n v="26.000773395204948"/>
    <m/>
    <m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s v="rock"/>
    <n v="3333.3333333333335"/>
    <n v="3"/>
    <m/>
    <m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s v="plays"/>
    <n v="184.89583333333331"/>
    <n v="38.019801980198018"/>
    <m/>
    <m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s v="plays"/>
    <n v="15.966789078716271"/>
    <n v="106.15254237288136"/>
    <m/>
    <m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s v="drama"/>
    <n v="112.33254130416694"/>
    <n v="81.019475655430711"/>
    <m/>
    <m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s v="nonfiction"/>
    <n v="54.085831863609648"/>
    <n v="96.647727272727266"/>
    <m/>
    <m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s v="rock"/>
    <n v="83.217036233007704"/>
    <n v="57.003535651149086"/>
    <m/>
    <m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s v="rock"/>
    <n v="427.52867570385814"/>
    <n v="63.93333333333333"/>
    <m/>
    <m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s v="plays"/>
    <n v="68.493150684931507"/>
    <n v="90.456521739130437"/>
    <m/>
    <m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s v="plays"/>
    <n v="37.246722288438619"/>
    <n v="72.172043010752688"/>
    <m/>
    <m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s v="photography books"/>
    <n v="16.736401673640167"/>
    <n v="77.934782608695656"/>
    <m/>
    <m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s v="rock"/>
    <n v="63.412179164569707"/>
    <n v="38.065134099616856"/>
    <m/>
    <m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s v="rock"/>
    <n v="320.49576093981671"/>
    <n v="57.936123348017624"/>
    <m/>
    <m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s v="indie rock"/>
    <n v="31.906906906906908"/>
    <n v="49.794392523364486"/>
    <m/>
    <m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s v="photography books"/>
    <n v="26.961695797694311"/>
    <n v="54.050251256281406"/>
    <m/>
    <m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s v="plays"/>
    <n v="27.573696145124714"/>
    <n v="30.002721335268504"/>
    <m/>
    <m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s v="plays"/>
    <n v="81.246891062841982"/>
    <n v="70.127906976744185"/>
    <m/>
    <m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s v="jazz"/>
    <n v="130.26472026262485"/>
    <n v="26.996228786926462"/>
    <m/>
    <m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s v="plays"/>
    <n v="42.804530609408658"/>
    <n v="51.990606936416185"/>
    <m/>
    <m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s v="documentary"/>
    <n v="55.391432791728214"/>
    <n v="56.416666666666664"/>
    <m/>
    <m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s v="television"/>
    <n v="39.583804569102014"/>
    <n v="101.63218390804597"/>
    <m/>
    <m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s v="video games"/>
    <n v="367.96445196783753"/>
    <n v="25.005291005291006"/>
    <m/>
    <m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s v="photography books"/>
    <n v="7869.943676395289"/>
    <n v="32.016393442622949"/>
    <m/>
    <m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s v="plays"/>
    <n v="32.893678105427135"/>
    <n v="82.021647307286173"/>
    <m/>
    <m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s v="plays"/>
    <n v="72.869955156950667"/>
    <n v="37.957446808510639"/>
    <m/>
    <m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s v="plays"/>
    <n v="310.47865459249675"/>
    <n v="51.533333333333331"/>
    <m/>
    <m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s v="translations"/>
    <n v="41.405669391655167"/>
    <n v="81.198275862068968"/>
    <m/>
    <m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s v="video games"/>
    <n v="103.30578512396693"/>
    <n v="40.030075187969928"/>
    <m/>
    <m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s v="plays"/>
    <n v="9.377093101138648"/>
    <n v="89.939759036144579"/>
    <m/>
    <m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s v="web"/>
    <n v="30.68530514831231"/>
    <n v="96.692307692307693"/>
    <m/>
    <m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s v="plays"/>
    <n v="58.582308142940832"/>
    <n v="25.010989010989011"/>
    <m/>
    <m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s v="animation"/>
    <n v="17.198679141441936"/>
    <n v="36.987277353689571"/>
    <m/>
    <m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s v="plays"/>
    <n v="109.26457303788723"/>
    <n v="73.012609117361791"/>
    <m/>
    <m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s v="television"/>
    <n v="92.55178492728075"/>
    <n v="68.240601503759393"/>
    <m/>
    <m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s v="rock"/>
    <n v="533.94858272907049"/>
    <n v="52.310344827586206"/>
    <m/>
    <m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s v="web"/>
    <n v="120.20115294983442"/>
    <n v="61.765151515151516"/>
    <m/>
    <m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s v="plays"/>
    <n v="14.15762151958471"/>
    <n v="25.027559055118111"/>
    <m/>
    <m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s v="plays"/>
    <n v="573.19629800071584"/>
    <n v="106.28804347826087"/>
    <m/>
    <m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s v="electric music"/>
    <n v="47.68031484144403"/>
    <n v="75.07386363636364"/>
    <m/>
    <m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s v="metal"/>
    <n v="102.26442658875092"/>
    <n v="39.970802919708028"/>
    <m/>
    <m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s v="plays"/>
    <n v="5.9373608431052398"/>
    <n v="39.982195845697326"/>
    <m/>
    <m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s v="documentary"/>
    <n v="183.8163145156015"/>
    <n v="101.01541850220265"/>
    <m/>
    <m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s v="web"/>
    <n v="21.900474510281057"/>
    <n v="76.813084112149539"/>
    <m/>
    <m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s v="food trucks"/>
    <n v="1018.1311018131101"/>
    <n v="71.7"/>
    <m/>
    <m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s v="plays"/>
    <n v="610.32863849765261"/>
    <n v="33.28125"/>
    <m/>
    <m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s v="plays"/>
    <n v="7.4645434187608855"/>
    <n v="43.923497267759565"/>
    <m/>
    <m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s v="plays"/>
    <n v="280.5042969942852"/>
    <n v="36.004712041884815"/>
    <m/>
    <m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s v="plays"/>
    <n v="181.98090692124106"/>
    <n v="88.21052631578948"/>
    <m/>
    <m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s v="plays"/>
    <n v="106.11643330876934"/>
    <n v="65.240384615384613"/>
    <m/>
    <m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s v="rock"/>
    <n v="69.485805042684134"/>
    <n v="69.958333333333329"/>
    <m/>
    <m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s v="food trucks"/>
    <n v="194.47287615148414"/>
    <n v="39.877551020408163"/>
    <m/>
    <m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s v="nonfiction"/>
    <n v="2000"/>
    <n v="5"/>
    <m/>
    <m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s v="documentary"/>
    <n v="7.4367873078829945"/>
    <n v="41.023728813559323"/>
    <m/>
    <m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s v="plays"/>
    <n v="314.02162251382356"/>
    <n v="98.914285714285711"/>
    <m/>
    <m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s v="indie rock"/>
    <n v="121.03951584193663"/>
    <n v="87.78125"/>
    <m/>
    <m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s v="documentary"/>
    <n v="18.310227569971225"/>
    <n v="80.767605633802816"/>
    <m/>
    <m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s v="plays"/>
    <n v="34.938857000249563"/>
    <n v="94.28235294117647"/>
    <m/>
    <m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s v="plays"/>
    <n v="1264.5914396887158"/>
    <n v="73.428571428571431"/>
    <m/>
    <m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s v="fiction"/>
    <n v="75.679157178018542"/>
    <n v="65.968133535660087"/>
    <m/>
    <m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s v="plays"/>
    <n v="134.99314755596163"/>
    <n v="109.04109589041096"/>
    <m/>
    <m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s v="indie rock"/>
    <n v="132.81503077421445"/>
    <n v="41.16"/>
    <m/>
    <m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s v="video games"/>
    <n v="491.80327868852459"/>
    <n v="99.125"/>
    <m/>
    <m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s v="plays"/>
    <n v="49.172650640024976"/>
    <n v="105.88429752066116"/>
    <m/>
    <m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s v="plays"/>
    <n v="32.234312361940603"/>
    <n v="48.996525921966864"/>
    <m/>
    <m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s v="rock"/>
    <n v="25.296079107738301"/>
    <n v="39"/>
    <m/>
    <m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s v="documentary"/>
    <n v="33.931168201648084"/>
    <n v="31.022556390977442"/>
    <m/>
    <m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s v="plays"/>
    <n v="295.03105590062108"/>
    <n v="103.87096774193549"/>
    <m/>
    <m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s v="food trucks"/>
    <n v="149.97656616153725"/>
    <n v="59.268518518518519"/>
    <m/>
    <m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s v="plays"/>
    <n v="520.09456264775417"/>
    <n v="42.3"/>
    <m/>
    <m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s v="rock"/>
    <n v="631.22923588039862"/>
    <n v="53.117647058823529"/>
    <m/>
    <m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s v="web"/>
    <n v="258.38203629652418"/>
    <n v="50.796875"/>
    <m/>
    <m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s v="fiction"/>
    <n v="1043.0054374691053"/>
    <n v="101.15"/>
    <m/>
    <m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s v="shorts"/>
    <n v="106.21984515839473"/>
    <n v="65.000810372771468"/>
    <m/>
    <m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s v="plays"/>
    <n v="60.037580775752765"/>
    <n v="37.998645510835914"/>
    <m/>
    <m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s v="documentary"/>
    <n v="414.33891992551207"/>
    <n v="82.615384615384613"/>
    <m/>
    <m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s v="plays"/>
    <n v="60.954670329670336"/>
    <n v="37.941368078175898"/>
    <m/>
    <m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s v="plays"/>
    <n v="110.22553840936069"/>
    <n v="80.780821917808225"/>
    <m/>
    <m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s v="animation"/>
    <n v="216.47624774503907"/>
    <n v="25.984375"/>
    <m/>
    <m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s v="plays"/>
    <n v="259.48103792415174"/>
    <n v="30.363636363636363"/>
    <m/>
    <m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s v="rock"/>
    <n v="74.871421419143417"/>
    <n v="54.004916018025398"/>
    <m/>
    <m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s v="video games"/>
    <n v="436.74628672533407"/>
    <n v="101.78672985781991"/>
    <m/>
    <m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s v="documentary"/>
    <n v="54.067062409754527"/>
    <n v="45.003610108303249"/>
    <m/>
    <m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s v="food trucks"/>
    <n v="22.536365498873181"/>
    <n v="77.068421052631578"/>
    <m/>
    <m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s v="wearables"/>
    <n v="50.004831384674851"/>
    <n v="88.076595744680844"/>
    <m/>
    <m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s v="plays"/>
    <n v="80.672268907563023"/>
    <n v="47.035573122529641"/>
    <m/>
    <m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s v="rock"/>
    <n v="53.586750635432011"/>
    <n v="110.99550763701707"/>
    <m/>
    <m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s v="rock"/>
    <n v="87.500251726846173"/>
    <n v="87.003066141042481"/>
    <m/>
    <m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s v="rock"/>
    <n v="103.05821987697152"/>
    <n v="63.994402985074629"/>
    <m/>
    <m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s v="plays"/>
    <n v="81.420595533498769"/>
    <n v="105.9945205479452"/>
    <m/>
    <m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s v="plays"/>
    <n v="55.821244061995166"/>
    <n v="73.989349112426041"/>
    <m/>
    <m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s v="plays"/>
    <n v="125.07570613173785"/>
    <n v="84.02004626060139"/>
    <m/>
    <m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s v="photography books"/>
    <n v="106.10914083056859"/>
    <n v="88.966921119592882"/>
    <m/>
    <m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s v="indie rock"/>
    <n v="118.10657490932763"/>
    <n v="76.990453460620529"/>
    <m/>
    <m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s v="plays"/>
    <n v="150.32638714536782"/>
    <n v="97.146341463414629"/>
    <m/>
    <m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s v="plays"/>
    <n v="185.4522975479085"/>
    <n v="33.013605442176868"/>
    <m/>
    <m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s v="video games"/>
    <n v="238.18994925204015"/>
    <n v="99.950602409638549"/>
    <m/>
    <m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s v="drama"/>
    <n v="680.51297551707762"/>
    <n v="69.966767371601208"/>
    <m/>
    <m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s v="indie rock"/>
    <n v="290.06526468455405"/>
    <n v="110.32"/>
    <m/>
    <m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s v="web"/>
    <n v="7.1388910922503364"/>
    <n v="66.005235602094245"/>
    <m/>
    <m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s v="food trucks"/>
    <n v="139.33330065885747"/>
    <n v="41.005742176284812"/>
    <m/>
    <m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s v="plays"/>
    <n v="188.41576523062173"/>
    <n v="103.96316359696641"/>
    <m/>
    <m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s v="jazz"/>
    <n v="2000"/>
    <n v="5"/>
    <m/>
    <m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s v="rock"/>
    <n v="78.304149802918715"/>
    <n v="47.009935419771487"/>
    <m/>
    <m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s v="plays"/>
    <n v="286.59160696008189"/>
    <n v="29.606060606060606"/>
    <m/>
    <m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s v="plays"/>
    <n v="24.354708939482897"/>
    <n v="81.010569583088667"/>
    <m/>
    <m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s v="documentary"/>
    <n v="80.816110227874944"/>
    <n v="94.35"/>
    <m/>
    <m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s v="wearables"/>
    <n v="169.56715751896473"/>
    <n v="26.058139534883722"/>
    <m/>
    <m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s v="plays"/>
    <n v="271.05800058292044"/>
    <n v="85.775000000000006"/>
    <m/>
    <m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s v="video games"/>
    <n v="54.079473312955564"/>
    <n v="103.73170731707317"/>
    <m/>
    <m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s v="photography books"/>
    <n v="846.42233856893552"/>
    <n v="49.826086956521742"/>
    <m/>
    <m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s v="animation"/>
    <n v="33.478406427854033"/>
    <n v="63.893048128342244"/>
    <m/>
    <m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s v="plays"/>
    <n v="44.179024953378921"/>
    <n v="47.002434782608695"/>
    <m/>
    <m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s v="plays"/>
    <n v="57.615755290173901"/>
    <n v="108.47727272727273"/>
    <m/>
    <m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s v="rock"/>
    <n v="26.899309342057432"/>
    <n v="72.015706806282722"/>
    <m/>
    <m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s v="rock"/>
    <n v="62.42496998799519"/>
    <n v="59.928057553956833"/>
    <m/>
    <m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s v="indie rock"/>
    <n v="6.1868426479686534"/>
    <n v="78.209677419354833"/>
    <m/>
    <m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s v="plays"/>
    <n v="13.634426927993182"/>
    <n v="104.77678571428571"/>
    <m/>
    <m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s v="plays"/>
    <n v="16.888722086695442"/>
    <n v="105.52475247524752"/>
    <m/>
    <m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s v="plays"/>
    <n v="529.41176470588232"/>
    <n v="24.933333333333334"/>
    <m/>
    <m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s v="documentary"/>
    <n v="36.126163679310821"/>
    <n v="69.873786407766985"/>
    <m/>
    <m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s v="television"/>
    <n v="36.627552058604081"/>
    <n v="95.733766233766232"/>
    <m/>
    <m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s v="plays"/>
    <n v="62.749699661945066"/>
    <n v="29.997485752598056"/>
    <m/>
    <m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s v="plays"/>
    <n v="147.34054980141732"/>
    <n v="59.011948529411768"/>
    <m/>
    <m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s v="documentary"/>
    <n v="6.283161128176487"/>
    <n v="84.757396449704146"/>
    <m/>
    <m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s v="plays"/>
    <n v="13.695211545367671"/>
    <n v="78.010921177587846"/>
    <m/>
    <m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s v="documentary"/>
    <n v="758.39260635165135"/>
    <n v="50.05215419501134"/>
    <m/>
    <m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s v="indie rock"/>
    <n v="182.55578093306289"/>
    <n v="59.16"/>
    <m/>
    <m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s v="rock"/>
    <n v="27.698574338085542"/>
    <n v="93.702290076335885"/>
    <m/>
    <m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s v="plays"/>
    <n v="974.8921145547273"/>
    <n v="40.14173228346457"/>
    <m/>
    <m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s v="documentary"/>
    <n v="716.18037135278519"/>
    <n v="70.090140845070422"/>
    <m/>
    <m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s v="plays"/>
    <n v="247.25274725274727"/>
    <n v="66.181818181818187"/>
    <m/>
    <m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s v="plays"/>
    <n v="62.375249500998009"/>
    <n v="47.714285714285715"/>
    <m/>
    <m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s v="plays"/>
    <n v="54.364550210277976"/>
    <n v="62.896774193548389"/>
    <m/>
    <m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s v="photography books"/>
    <n v="156.81544028950543"/>
    <n v="86.611940298507463"/>
    <m/>
    <m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s v="food trucks"/>
    <n v="44.369321783224166"/>
    <n v="75.126984126984127"/>
    <m/>
    <m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s v="documentary"/>
    <n v="58.136284867795851"/>
    <n v="41.004167534903104"/>
    <m/>
    <m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s v="nonfiction"/>
    <n v="68.414850771205977"/>
    <n v="50.007915567282325"/>
    <m/>
    <m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s v="plays"/>
    <n v="130.84960503698554"/>
    <n v="96.960674157303373"/>
    <m/>
    <m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s v="wearables"/>
    <n v="254.70265217899288"/>
    <n v="100.93160377358491"/>
    <m/>
    <m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s v="indie rock"/>
    <n v="887.30870304529287"/>
    <n v="89.227586206896547"/>
    <m/>
    <m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s v="plays"/>
    <n v="81.892809219354334"/>
    <n v="87.979166666666671"/>
    <m/>
    <m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s v="photography books"/>
    <n v="53.607326334599058"/>
    <n v="89.54"/>
    <m/>
    <m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s v="nonfiction"/>
    <n v="1374.9146369223765"/>
    <n v="29.09271523178808"/>
    <m/>
    <m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s v="wearables"/>
    <n v="152.34062712817931"/>
    <n v="42.006218905472636"/>
    <m/>
    <m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s v="jazz"/>
    <n v="43.675411021782068"/>
    <n v="47.004903563255965"/>
    <m/>
    <m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s v="documentary"/>
    <n v="21.304926764314246"/>
    <n v="110.44117647058823"/>
    <m/>
    <m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s v="plays"/>
    <n v="76.856462437757088"/>
    <n v="41.990909090909092"/>
    <m/>
    <m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s v="drama"/>
    <n v="59.860800914143255"/>
    <n v="48.012468827930178"/>
    <m/>
    <m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s v="rock"/>
    <n v="57.516154228502444"/>
    <n v="31.019823788546255"/>
    <m/>
    <m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s v="animation"/>
    <n v="13.932142271758726"/>
    <n v="99.203252032520325"/>
    <m/>
    <m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s v="indie rock"/>
    <n v="156.61467638868768"/>
    <n v="66.022316684378325"/>
    <m/>
    <m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s v="photography books"/>
    <n v="5000"/>
    <n v="2"/>
    <m/>
    <m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s v="plays"/>
    <n v="6.534998547778101"/>
    <n v="46.060200668896321"/>
    <m/>
    <m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s v="shorts"/>
    <n v="247.79361846571621"/>
    <n v="73.650000000000006"/>
    <m/>
    <m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s v="plays"/>
    <n v="115.98151877739605"/>
    <n v="55.99336650082919"/>
    <m/>
    <m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s v="plays"/>
    <n v="31.687197465024202"/>
    <n v="68.985695127402778"/>
    <m/>
    <m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s v="plays"/>
    <n v="111.58442341764993"/>
    <n v="60.981609195402299"/>
    <m/>
    <m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s v="documentary"/>
    <n v="54.901303382087931"/>
    <n v="110.98139534883721"/>
    <m/>
    <m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s v="plays"/>
    <n v="28.099173553719009"/>
    <n v="25"/>
    <m/>
    <m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s v="documentary"/>
    <n v="75.851265561876488"/>
    <n v="78.759740259740255"/>
    <m/>
    <m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s v="rock"/>
    <n v="215.90981466148654"/>
    <n v="87.960784313725483"/>
    <m/>
    <m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s v="mobile games"/>
    <n v="276.75741861135117"/>
    <n v="49.987398739873989"/>
    <m/>
    <m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s v="plays"/>
    <n v="95.576522484989596"/>
    <n v="99.524390243902445"/>
    <m/>
    <m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s v="fiction"/>
    <n v="14.9508756941478"/>
    <n v="104.82089552238806"/>
    <m/>
    <m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s v="animation"/>
    <n v="161.10109837793723"/>
    <n v="108.01469237832875"/>
    <m/>
    <m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s v="food trucks"/>
    <n v="118.06405068849786"/>
    <n v="28.998544660724033"/>
    <m/>
    <m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s v="plays"/>
    <n v="904.23836838750799"/>
    <n v="30.028708133971293"/>
    <m/>
    <m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s v="documentary"/>
    <n v="228.10852949650041"/>
    <n v="41.005559416261292"/>
    <m/>
    <m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s v="plays"/>
    <n v="180.27571580063625"/>
    <n v="62.866666666666667"/>
    <m/>
    <m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s v="documentary"/>
    <n v="174.21751114800506"/>
    <n v="47.005002501250623"/>
    <m/>
    <m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s v="web"/>
    <n v="81.014316326022112"/>
    <n v="26.997693638285604"/>
    <m/>
    <m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s v="plays"/>
    <n v="77.845243655612634"/>
    <n v="68.329787234042556"/>
    <m/>
    <m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s v="wearables"/>
    <n v="156.27597672485453"/>
    <n v="50.974576271186443"/>
    <m/>
    <m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s v="plays"/>
    <n v="78.555304740406314"/>
    <n v="54.024390243902438"/>
    <m/>
    <m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s v="food trucks"/>
    <n v="940.02416841569675"/>
    <n v="97.055555555555557"/>
    <m/>
    <m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s v="indie rock"/>
    <n v="247.09302325581396"/>
    <n v="24.867469879518072"/>
    <m/>
    <m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s v="photography books"/>
    <n v="34.762456546929315"/>
    <n v="84.423913043478265"/>
    <m/>
    <m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s v="plays"/>
    <n v="17.453699214583533"/>
    <n v="47.091324200913242"/>
    <m/>
    <m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s v="plays"/>
    <n v="88.570587459013893"/>
    <n v="77.996041171813147"/>
    <m/>
    <m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s v="animation"/>
    <n v="215.57497289367947"/>
    <n v="62.967871485943775"/>
    <m/>
    <m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s v="photography books"/>
    <n v="110.28286689262143"/>
    <n v="81.006080449017773"/>
    <m/>
    <m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s v="plays"/>
    <n v="147.62165117550575"/>
    <n v="65.321428571428569"/>
    <m/>
    <m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s v="plays"/>
    <n v="51.950697769175925"/>
    <n v="104.43617021276596"/>
    <m/>
    <m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s v="plays"/>
    <n v="120.89810017271157"/>
    <n v="69.989010989010993"/>
    <m/>
    <m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s v="documentary"/>
    <n v="184.62474336552353"/>
    <n v="83.023989898989896"/>
    <m/>
    <m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s v="plays"/>
    <n v="598.00664451827242"/>
    <n v="90.3"/>
    <m/>
    <m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s v="plays"/>
    <n v="85.560296429373466"/>
    <n v="103.98131932282546"/>
    <m/>
    <m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s v="jazz"/>
    <n v="9.5043134961251656"/>
    <n v="54.931726907630519"/>
    <m/>
    <m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s v="animation"/>
    <n v="81.251880830574791"/>
    <n v="51.921875"/>
    <m/>
    <m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s v="plays"/>
    <n v="55.978957307614486"/>
    <n v="60.02834008097166"/>
    <m/>
    <m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s v="science fiction"/>
    <n v="28.146679881070369"/>
    <n v="44.003488879197555"/>
    <m/>
    <m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s v="television"/>
    <n v="61.764103305735333"/>
    <n v="53.003513254551258"/>
    <m/>
    <m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s v="wearables"/>
    <n v="401.37614678899081"/>
    <n v="54.5"/>
    <m/>
    <m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s v="plays"/>
    <n v="50.321498462398665"/>
    <n v="75.04195804195804"/>
    <m/>
    <m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s v="plays"/>
    <n v="287.74752475247521"/>
    <n v="35.911111111111111"/>
    <m/>
    <m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s v="indie rock"/>
    <n v="56.683123057231668"/>
    <n v="36.952702702702702"/>
    <m/>
    <m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s v="plays"/>
    <n v="19.554893379271814"/>
    <n v="63.170588235294119"/>
    <m/>
    <m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s v="wearables"/>
    <n v="121.88564258827748"/>
    <n v="29.99462365591398"/>
    <m/>
    <m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s v="television"/>
    <n v="411.08226942840497"/>
    <n v="86"/>
    <m/>
    <m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s v="video games"/>
    <n v="198.08743169398909"/>
    <n v="75.014876033057845"/>
    <m/>
    <m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s v="video games"/>
    <n v="10.341261633919338"/>
    <n v="101.19767441860465"/>
    <m/>
    <m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s v="animation"/>
    <n v="2500"/>
    <n v="4"/>
    <m/>
    <m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s v="rock"/>
    <n v="81.403385590942506"/>
    <n v="29.001272669424118"/>
    <m/>
    <m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s v="drama"/>
    <n v="157.63546798029557"/>
    <n v="98.225806451612897"/>
    <m/>
    <m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s v="science fiction"/>
    <n v="177.51997586351206"/>
    <n v="87.001693480101608"/>
    <m/>
    <m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s v="drama"/>
    <n v="226.88598979013045"/>
    <n v="45.205128205128204"/>
    <m/>
    <m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s v="plays"/>
    <n v="84.479057895347481"/>
    <n v="37.001341561577675"/>
    <m/>
    <m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s v="indie rock"/>
    <n v="96.03904538238497"/>
    <n v="94.976947040498445"/>
    <m/>
    <m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s v="plays"/>
    <n v="375.37537537537537"/>
    <n v="28.956521739130434"/>
    <m/>
    <m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s v="plays"/>
    <n v="28.473708152915606"/>
    <n v="55.993396226415094"/>
    <m/>
    <m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s v="documentary"/>
    <n v="111.03278110680297"/>
    <n v="54.038095238095238"/>
    <m/>
    <m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s v="plays"/>
    <n v="58.26656955571741"/>
    <n v="82.38"/>
    <m/>
    <m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s v="drama"/>
    <n v="70.898574852533841"/>
    <n v="66.997115384615384"/>
    <m/>
    <m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s v="mobile games"/>
    <n v="327.01700904146605"/>
    <n v="107.91401869158878"/>
    <m/>
    <m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s v="animation"/>
    <n v="92.451726155646568"/>
    <n v="69.009501187648453"/>
    <m/>
    <m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s v="plays"/>
    <n v="74.931593348768672"/>
    <n v="39.006568144499177"/>
    <m/>
    <m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s v="translations"/>
    <n v="53.233661796352926"/>
    <n v="110.3625"/>
    <m/>
    <m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s v="wearables"/>
    <n v="30.120481927710845"/>
    <n v="94.857142857142861"/>
    <m/>
    <m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s v="web"/>
    <n v="17.384825530858063"/>
    <n v="57.935251798561154"/>
    <m/>
    <m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s v="plays"/>
    <n v="246.91358024691357"/>
    <n v="101.25"/>
    <m/>
    <m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s v="drama"/>
    <n v="54.221533694810219"/>
    <n v="64.95597484276729"/>
    <m/>
    <m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s v="wearables"/>
    <n v="34.988823014870249"/>
    <n v="27.00524934383202"/>
    <m/>
    <m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s v="food trucks"/>
    <n v="31.347962382445143"/>
    <n v="50.97422680412371"/>
    <m/>
    <m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s v="rock"/>
    <n v="254.88051440124622"/>
    <n v="104.94260869565217"/>
    <m/>
    <m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s v="electric music"/>
    <n v="56.135623666778933"/>
    <n v="84.028301886792448"/>
    <m/>
    <m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s v="television"/>
    <n v="27.386005751061209"/>
    <n v="102.85915492957747"/>
    <m/>
    <m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s v="translations"/>
    <n v="87.760910815939269"/>
    <n v="39.962085308056871"/>
    <m/>
    <m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s v="fiction"/>
    <n v="335.24736528833023"/>
    <n v="51.001785714285717"/>
    <m/>
    <m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s v="science fiction"/>
    <n v="184.26186863212658"/>
    <n v="40.823008849557525"/>
    <m/>
    <m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s v="wearables"/>
    <n v="42.311642466621159"/>
    <n v="58.999637155297535"/>
    <m/>
    <m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s v="food trucks"/>
    <n v="19.496344435418358"/>
    <n v="71.156069364161851"/>
    <m/>
    <m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s v="photography books"/>
    <n v="99.353049907578566"/>
    <n v="99.494252873563212"/>
    <m/>
    <m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s v="plays"/>
    <n v="122.92801270547923"/>
    <n v="103.98634590377114"/>
    <m/>
    <m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s v="fiction"/>
    <n v="609.57910014513789"/>
    <n v="76.555555555555557"/>
    <m/>
    <m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s v="plays"/>
    <n v="189.48503192636207"/>
    <n v="87.068592057761734"/>
    <m/>
    <m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s v="food trucks"/>
    <n v="38.431077238675165"/>
    <n v="48.99554707379135"/>
    <m/>
    <m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s v="plays"/>
    <n v="325.38428386726042"/>
    <n v="42.969135802469133"/>
    <m/>
    <m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s v="translations"/>
    <n v="740.74074074074076"/>
    <n v="33.428571428571431"/>
    <m/>
    <m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s v="plays"/>
    <n v="55.983027448432679"/>
    <n v="83.982949701619773"/>
    <m/>
    <m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s v="plays"/>
    <n v="45.442853468232876"/>
    <n v="101.41739130434783"/>
    <m/>
    <m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s v="wearables"/>
    <n v="98.511617946246915"/>
    <n v="109.87058823529412"/>
    <m/>
    <m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s v="audio"/>
    <n v="52.219321148825074"/>
    <n v="31.916666666666668"/>
    <m/>
    <m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s v="food trucks"/>
    <n v="32.749643962937554"/>
    <n v="70.993450675399103"/>
    <m/>
    <m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s v="shorts"/>
    <n v="416.74848901398616"/>
    <n v="77.026890756302521"/>
    <m/>
    <m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s v="photography books"/>
    <n v="13.81639545594105"/>
    <n v="101.78125"/>
    <m/>
    <m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s v="wearables"/>
    <n v="18.26951183864367"/>
    <n v="51.059701492537314"/>
    <m/>
    <m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s v="plays"/>
    <n v="24.125452352231605"/>
    <n v="68.02051282051282"/>
    <m/>
    <m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s v="animation"/>
    <n v="11025.794841031793"/>
    <n v="30.87037037037037"/>
    <m/>
    <m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s v="wearables"/>
    <n v="292.62466407882954"/>
    <n v="27.908333333333335"/>
    <m/>
    <m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s v="web"/>
    <n v="417.55726838957622"/>
    <n v="79.994818652849744"/>
    <m/>
    <m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s v="documentary"/>
    <n v="208.01849053249177"/>
    <n v="38.003378378378379"/>
    <m/>
    <m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s v="plays"/>
    <e v="#DIV/0!"/>
    <e v="#DIV/0!"/>
    <m/>
    <m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s v="documentary"/>
    <n v="142.56146571006934"/>
    <n v="59.990534521158132"/>
    <m/>
    <m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s v="video games"/>
    <n v="18.870663376397154"/>
    <n v="37.037634408602152"/>
    <m/>
    <m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s v="drama"/>
    <n v="55.455276950177236"/>
    <n v="99.963043478260872"/>
    <m/>
    <m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s v="rock"/>
    <n v="108.31889081455806"/>
    <n v="111.6774193548387"/>
    <m/>
    <m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s v="radio &amp; podcasts"/>
    <n v="719.37264943586467"/>
    <n v="36.014409221902014"/>
    <m/>
    <m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s v="plays"/>
    <n v="10.786581492623176"/>
    <n v="66.010284810126578"/>
    <m/>
    <m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s v="web"/>
    <n v="250.89605734767025"/>
    <n v="44.05263157894737"/>
    <m/>
    <m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s v="plays"/>
    <n v="89.103291713961411"/>
    <n v="52.999726551818434"/>
    <m/>
    <m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s v="plays"/>
    <n v="140.99238557442894"/>
    <n v="95"/>
    <m/>
    <m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s v="drama"/>
    <n v="83.970287436753139"/>
    <n v="70.908396946564892"/>
    <m/>
    <m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s v="plays"/>
    <n v="416.3614851540932"/>
    <n v="98.060773480662988"/>
    <m/>
    <m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s v="video games"/>
    <n v="71.777882946837053"/>
    <n v="53.046025104602514"/>
    <m/>
    <m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s v="television"/>
    <n v="254.60122699386503"/>
    <n v="93.142857142857139"/>
    <m/>
    <m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s v="rock"/>
    <n v="445.65112617678244"/>
    <n v="58.945075757575758"/>
    <m/>
    <m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s v="plays"/>
    <n v="179.27871586408173"/>
    <n v="36.067669172932334"/>
    <m/>
    <m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s v="nonfiction"/>
    <n v="235.16615407696349"/>
    <n v="63.030732860520096"/>
    <m/>
    <m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s v="food trucks"/>
    <n v="89.285714285714292"/>
    <n v="84.717948717948715"/>
    <m/>
    <m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s v="animation"/>
    <n v="1414.790996784566"/>
    <n v="62.2"/>
    <m/>
    <m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s v="rock"/>
    <n v="98.284311014258691"/>
    <n v="101.97518330513255"/>
    <m/>
    <m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s v="plays"/>
    <n v="23.487962419260132"/>
    <n v="106.4375"/>
    <m/>
    <m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s v="drama"/>
    <n v="68.709881565862048"/>
    <n v="29.975609756097562"/>
    <m/>
    <m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s v="shorts"/>
    <n v="308.13350417963272"/>
    <n v="85.806282722513089"/>
    <m/>
    <m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s v="shorts"/>
    <n v="14.278914802475013"/>
    <n v="70.82022471910112"/>
    <m/>
    <m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s v="plays"/>
    <n v="119.18260698087163"/>
    <n v="40.998484082870135"/>
    <m/>
    <m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s v="wearables"/>
    <n v="118.77828054298642"/>
    <n v="28.063492063492063"/>
    <m/>
    <m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s v="plays"/>
    <n v="64.122373300370825"/>
    <n v="88.054421768707485"/>
    <m/>
    <m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s v="animation"/>
    <n v="100.38200339558574"/>
    <n v="31"/>
    <m/>
    <m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s v="indie rock"/>
    <n v="124.53300124533003"/>
    <n v="90.337500000000006"/>
    <m/>
    <m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s v="video games"/>
    <n v="888.50174216027881"/>
    <n v="63.777777777777779"/>
    <m/>
    <m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s v="fiction"/>
    <n v="109.00257453699859"/>
    <n v="53.995515695067262"/>
    <m/>
    <m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s v="video games"/>
    <n v="104.68884926375759"/>
    <n v="48.993956043956047"/>
    <m/>
    <m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s v="plays"/>
    <n v="19.885657469550086"/>
    <n v="63.857142857142854"/>
    <m/>
    <m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s v="indie rock"/>
    <n v="62.796736308029942"/>
    <n v="82.996393146979258"/>
    <m/>
    <m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s v="drama"/>
    <n v="665.67052670900262"/>
    <n v="55.08230452674897"/>
    <m/>
    <m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s v="plays"/>
    <n v="20.745232585973032"/>
    <n v="62.044554455445542"/>
    <m/>
    <m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s v="fiction"/>
    <n v="66.680274886031171"/>
    <n v="104.97857142857143"/>
    <m/>
    <m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s v="documentary"/>
    <n v="85.308535907413969"/>
    <n v="94.044676806083643"/>
    <m/>
    <m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s v="mobile games"/>
    <n v="265.28035908405514"/>
    <n v="44.007716049382715"/>
    <m/>
    <m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s v="food trucks"/>
    <n v="137.64044943820224"/>
    <n v="92.467532467532465"/>
    <m/>
    <m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s v="photography books"/>
    <n v="37.596651769880118"/>
    <n v="57.072874493927124"/>
    <m/>
    <m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s v="mobile games"/>
    <n v="413.12723390428448"/>
    <n v="109.07848101265823"/>
    <m/>
    <m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s v="indie rock"/>
    <n v="3989.6373056994817"/>
    <n v="39.387755102040813"/>
    <m/>
    <m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s v="video games"/>
    <n v="612.37738026543559"/>
    <n v="77.022222222222226"/>
    <m/>
    <m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s v="rock"/>
    <n v="36.166365280289334"/>
    <n v="92.166666666666671"/>
    <m/>
    <m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s v="plays"/>
    <n v="112.60808365171928"/>
    <n v="61.007063197026021"/>
    <m/>
    <m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s v="plays"/>
    <n v="61.135371179039296"/>
    <n v="78.068181818181813"/>
    <m/>
    <m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s v="drama"/>
    <n v="10.319917440660474"/>
    <n v="80.75"/>
    <m/>
    <m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s v="plays"/>
    <n v="36.912114544825045"/>
    <n v="59.991289782244557"/>
    <m/>
    <m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s v="wearables"/>
    <n v="35.184809703851244"/>
    <n v="110.03018372703411"/>
    <m/>
    <m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s v="indie rock"/>
    <n v="2500"/>
    <n v="4"/>
    <m/>
    <m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s v="web"/>
    <n v="170.55247258470806"/>
    <n v="37.99856063332134"/>
    <m/>
    <m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s v="plays"/>
    <n v="101.51139183397248"/>
    <n v="96.369565217391298"/>
    <m/>
    <m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s v="rock"/>
    <n v="227.39996267761455"/>
    <n v="72.978599221789878"/>
    <m/>
    <m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s v="indie rock"/>
    <n v="65.935591338145471"/>
    <n v="26.007220216606498"/>
    <m/>
    <m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s v="rock"/>
    <n v="44.715735680317984"/>
    <n v="104.36296296296297"/>
    <m/>
    <m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s v="translations"/>
    <n v="41.710114702815432"/>
    <n v="102.18852459016394"/>
    <m/>
    <m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s v="science fiction"/>
    <n v="50.167224080267559"/>
    <n v="54.117647058823529"/>
    <m/>
    <m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s v="plays"/>
    <n v="72.809440120512178"/>
    <n v="63.222222222222221"/>
    <m/>
    <m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s v="plays"/>
    <n v="99.039700529528503"/>
    <n v="104.03228962818004"/>
    <m/>
    <m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s v="animation"/>
    <n v="12.591921023471341"/>
    <n v="49.994334277620396"/>
    <m/>
    <m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s v="plays"/>
    <n v="27.048958615093323"/>
    <n v="56.015151515151516"/>
    <m/>
    <m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s v="rock"/>
    <n v="780.14184397163126"/>
    <n v="48.807692307692307"/>
    <m/>
    <m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s v="documentary"/>
    <n v="72.449579009203063"/>
    <n v="60.082352941176474"/>
    <m/>
    <m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s v="plays"/>
    <n v="119.31283726917175"/>
    <n v="78.990502793296088"/>
    <m/>
    <m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s v="plays"/>
    <n v="48.87570429426367"/>
    <n v="53.99499443826474"/>
    <m/>
    <m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s v="electric music"/>
    <n v="225.50921435499512"/>
    <n v="111.45945945945945"/>
    <m/>
    <m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s v="rock"/>
    <n v="45.745038681466532"/>
    <n v="60.922131147540981"/>
    <m/>
    <m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s v="plays"/>
    <n v="53.753860774530771"/>
    <n v="26.0015444015444"/>
    <m/>
    <m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s v="animation"/>
    <n v="42.133948223456663"/>
    <n v="80.993208828522924"/>
    <m/>
    <m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s v="rock"/>
    <n v="32.716748458537815"/>
    <n v="34.995963302752294"/>
    <m/>
    <m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s v="shorts"/>
    <n v="106.22154779969651"/>
    <n v="94.142857142857139"/>
    <m/>
    <m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s v="rock"/>
    <n v="183.8235294117647"/>
    <n v="52.085106382978722"/>
    <m/>
    <m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s v="audio"/>
    <n v="89.381003201707571"/>
    <n v="24.986666666666668"/>
    <m/>
    <m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s v="food trucks"/>
    <n v="27.089395003511591"/>
    <n v="69.215277777777771"/>
    <m/>
    <m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s v="plays"/>
    <n v="158.90578203391769"/>
    <n v="93.944444444444443"/>
    <m/>
    <m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s v="plays"/>
    <n v="154.01714830104797"/>
    <n v="98.40625"/>
    <m/>
    <m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s v="jazz"/>
    <n v="530.40103492884862"/>
    <n v="41.783783783783782"/>
    <m/>
    <m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s v="science fiction"/>
    <n v="596.85799109351808"/>
    <n v="65.991836734693877"/>
    <m/>
    <m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s v="jazz"/>
    <n v="98.89934598819589"/>
    <n v="72.05747126436782"/>
    <m/>
    <m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s v="plays"/>
    <n v="29.282381098824693"/>
    <n v="48.003209242618745"/>
    <m/>
    <m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s v="web"/>
    <n v="156.20932048945585"/>
    <n v="54.098591549295776"/>
    <m/>
    <m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s v="video games"/>
    <n v="192.01059368792761"/>
    <n v="107.88095238095238"/>
    <m/>
    <m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s v="documentary"/>
    <n v="31.017166114156304"/>
    <n v="67.034103410341032"/>
    <m/>
    <m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s v="web"/>
    <n v="83.676335286426806"/>
    <n v="64.01425914445133"/>
    <m/>
    <m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s v="translations"/>
    <n v="68.120933792575585"/>
    <n v="96.066176470588232"/>
    <m/>
    <m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s v="rock"/>
    <n v="10.519987977156598"/>
    <n v="51.184615384615384"/>
    <m/>
    <m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s v="food trucks"/>
    <n v="137.18622300058377"/>
    <n v="43.92307692307692"/>
    <m/>
    <m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s v="plays"/>
    <n v="126.56906285888674"/>
    <n v="91.021198830409361"/>
    <m/>
    <m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s v="documentary"/>
    <n v="154.50811656561706"/>
    <n v="50.127450980392155"/>
    <m/>
    <m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s v="radio &amp; podcasts"/>
    <n v="121.90934065934067"/>
    <n v="67.720930232558146"/>
    <m/>
    <m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s v="video games"/>
    <n v="9.6370061034371979"/>
    <n v="61.03921568627451"/>
    <m/>
    <m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s v="plays"/>
    <n v="774.5887467272637"/>
    <n v="80.011857707509876"/>
    <m/>
    <m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s v="animation"/>
    <n v="64.581917063222292"/>
    <n v="47.001497753369947"/>
    <m/>
    <m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s v="plays"/>
    <n v="1408.6146682188592"/>
    <n v="71.127388535031841"/>
    <m/>
    <m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s v="plays"/>
    <n v="47.955250861216278"/>
    <n v="89.99079189686924"/>
    <m/>
    <m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s v="drama"/>
    <n v="100.31746031746032"/>
    <n v="43.032786885245905"/>
    <m/>
    <m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s v="plays"/>
    <n v="49.603774726271851"/>
    <n v="67.997714808043881"/>
    <m/>
    <m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s v="rock"/>
    <n v="61.693997771055564"/>
    <n v="73.004566210045667"/>
    <m/>
    <m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s v="documentary"/>
    <n v="2744.5226917057903"/>
    <n v="62.341463414634148"/>
    <m/>
    <m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s v="food trucks"/>
    <n v="2000"/>
    <n v="5"/>
    <m/>
    <m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s v="wearables"/>
    <n v="48.394530649869409"/>
    <n v="67.103092783505161"/>
    <m/>
    <m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s v="plays"/>
    <n v="77.98104764411687"/>
    <n v="79.978947368421046"/>
    <m/>
    <m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s v="plays"/>
    <n v="83.569851781772314"/>
    <n v="62.176470588235297"/>
    <m/>
    <m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s v="plays"/>
    <n v="58.571824773174498"/>
    <n v="53.005950297514879"/>
    <m/>
    <m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s v="nonfiction"/>
    <n v="53.415344771770798"/>
    <n v="57.738317757009348"/>
    <m/>
    <m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s v="rock"/>
    <n v="53.083528493364561"/>
    <n v="40.03125"/>
    <m/>
    <m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s v="food trucks"/>
    <n v="76.162221102913094"/>
    <n v="81.016591928251117"/>
    <m/>
    <m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s v="jazz"/>
    <n v="35.214446952595935"/>
    <n v="35.047468354430379"/>
    <m/>
    <m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s v="science fiction"/>
    <n v="83.042683939544929"/>
    <n v="102.92307692307692"/>
    <m/>
    <m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s v="plays"/>
    <n v="23.863154842882313"/>
    <n v="27.998126756166094"/>
    <m/>
    <m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s v="plays"/>
    <n v="721.83098591549299"/>
    <n v="75.733333333333334"/>
    <m/>
    <m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s v="electric music"/>
    <n v="71.717755928282244"/>
    <n v="45.026041666666664"/>
    <m/>
    <m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s v="plays"/>
    <n v="57.47126436781609"/>
    <n v="73.615384615384613"/>
    <m/>
    <m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s v="plays"/>
    <n v="64.31258342434171"/>
    <n v="56.991701244813278"/>
    <m/>
    <m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s v="plays"/>
    <n v="58.66924351187189"/>
    <n v="85.223529411764702"/>
    <m/>
    <m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s v="indie rock"/>
    <n v="52.766097782174946"/>
    <n v="50.962184873949582"/>
    <m/>
    <m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s v="plays"/>
    <n v="40.045766590389015"/>
    <n v="63.563636363636363"/>
    <m/>
    <m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s v="nonfiction"/>
    <n v="204.66420025351155"/>
    <n v="80.999165275459092"/>
    <m/>
    <m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s v="plays"/>
    <n v="351.3460193338953"/>
    <n v="86.044753086419746"/>
    <m/>
    <m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s v="photography books"/>
    <n v="37.310195227765725"/>
    <n v="90.0390625"/>
    <m/>
    <m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s v="plays"/>
    <n v="16.134216513622697"/>
    <n v="74.006063432835816"/>
    <m/>
    <m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s v="indie rock"/>
    <n v="3194.7261663286004"/>
    <n v="92.4375"/>
    <m/>
    <m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s v="plays"/>
    <n v="62.530668541039482"/>
    <n v="55.999257333828446"/>
    <m/>
    <m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s v="photography books"/>
    <n v="35.791985402484386"/>
    <n v="32.983796296296298"/>
    <m/>
    <m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s v="plays"/>
    <n v="129.24349474409789"/>
    <n v="93.596774193548384"/>
    <m/>
    <m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s v="plays"/>
    <n v="48.466489965922001"/>
    <n v="69.867724867724874"/>
    <m/>
    <m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s v="food trucks"/>
    <n v="14.404033129276197"/>
    <n v="72.129870129870127"/>
    <m/>
    <m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s v="indie rock"/>
    <n v="65.88072122052705"/>
    <n v="30.041666666666668"/>
    <m/>
    <m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s v="plays"/>
    <n v="154.84173336217464"/>
    <n v="73.968000000000004"/>
    <m/>
    <m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s v="plays"/>
    <n v="159.04905407667837"/>
    <n v="68.65517241379311"/>
    <m/>
    <m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s v="plays"/>
    <n v="32.216635103071468"/>
    <n v="59.992164544564154"/>
    <m/>
    <m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s v="plays"/>
    <n v="233.31823182965502"/>
    <n v="111.15827338129496"/>
    <m/>
    <m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s v="animation"/>
    <n v="120.30885257676422"/>
    <n v="53.038095238095238"/>
    <m/>
    <m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s v="television"/>
    <n v="127.3377574765147"/>
    <n v="55.985524728588658"/>
    <m/>
    <m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s v="television"/>
    <n v="87.647392647707917"/>
    <n v="69.986760812003524"/>
    <m/>
    <m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s v="animation"/>
    <n v="154.94823302584038"/>
    <n v="48.998079877112133"/>
    <m/>
    <m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s v="plays"/>
    <n v="125.92592592592592"/>
    <n v="103.84615384615384"/>
    <m/>
    <m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s v="plays"/>
    <n v="875.72440437862213"/>
    <n v="99.127659574468083"/>
    <m/>
    <m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s v="drama"/>
    <n v="177.98013245033113"/>
    <n v="107.37777777777778"/>
    <m/>
    <m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s v="plays"/>
    <n v="605.99929182052711"/>
    <n v="76.922178988326849"/>
    <m/>
    <m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s v="plays"/>
    <n v="83.355502349915753"/>
    <n v="58.128865979381445"/>
    <m/>
    <m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s v="wearables"/>
    <n v="68.74906590943057"/>
    <n v="103.73643410852713"/>
    <m/>
    <m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s v="plays"/>
    <n v="45.170678469653794"/>
    <n v="87.962666666666664"/>
    <m/>
    <m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s v="plays"/>
    <n v="206.62568306010928"/>
    <n v="28"/>
    <m/>
    <m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s v="rock"/>
    <n v="107.62929802838366"/>
    <n v="37.999361294443261"/>
    <m/>
    <m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s v="video games"/>
    <n v="112.86707529045832"/>
    <n v="29.999313893653515"/>
    <m/>
    <m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s v="translations"/>
    <n v="241.54589371980677"/>
    <n v="103.5"/>
    <m/>
    <m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s v="food trucks"/>
    <n v="158.58719078714577"/>
    <n v="85.994467496542185"/>
    <m/>
    <m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s v="plays"/>
    <n v="206.26069860854534"/>
    <n v="98.011627906976742"/>
    <m/>
    <m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s v="jazz"/>
    <n v="5000"/>
    <n v="2"/>
    <m/>
    <m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s v="shorts"/>
    <n v="113.02064479800504"/>
    <n v="44.994570837642193"/>
    <m/>
    <m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s v="web"/>
    <n v="78.839482812992742"/>
    <n v="31.012224938875306"/>
    <m/>
    <m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s v="web"/>
    <n v="4.2756360008551271"/>
    <n v="59.970085470085472"/>
    <m/>
    <m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s v="metal"/>
    <n v="19.669993705602014"/>
    <n v="58.9973474801061"/>
    <m/>
    <m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s v="photography books"/>
    <n v="52.225249772933701"/>
    <n v="50.045454545454547"/>
    <m/>
    <m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s v="food trucks"/>
    <n v="237.37444615970648"/>
    <n v="98.966269841269835"/>
    <m/>
    <m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s v="science fiction"/>
    <n v="1213.5922330097087"/>
    <n v="58.857142857142854"/>
    <m/>
    <m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s v="rock"/>
    <n v="166.48730771665504"/>
    <n v="81.010256410256417"/>
    <m/>
    <m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s v="documentary"/>
    <n v="211.71724258901946"/>
    <n v="76.013333333333335"/>
    <m/>
    <m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s v="plays"/>
    <n v="122.34471632159183"/>
    <n v="96.597402597402592"/>
    <m/>
    <m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s v="jazz"/>
    <n v="184.54520320707769"/>
    <n v="76.957446808510639"/>
    <m/>
    <m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s v="plays"/>
    <n v="102.17830675948798"/>
    <n v="67.984732824427482"/>
    <m/>
    <m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s v="plays"/>
    <n v="129.46659761781461"/>
    <n v="88.781609195402297"/>
    <m/>
    <m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s v="jazz"/>
    <n v="298.82202401114"/>
    <n v="24.99623706491063"/>
    <m/>
    <m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s v="documentary"/>
    <n v="41.738276454701698"/>
    <n v="44.922794117647058"/>
    <m/>
    <m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s v="plays"/>
    <n v="156.1712846347607"/>
    <n v="79.400000000000006"/>
    <m/>
    <m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s v="audio"/>
    <n v="56.766762649115584"/>
    <n v="29.009546539379475"/>
    <m/>
    <m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s v="plays"/>
    <n v="491.68603611657431"/>
    <n v="73.59210526315789"/>
    <m/>
    <m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s v="plays"/>
    <n v="27.882527711118733"/>
    <n v="107.97038864898211"/>
    <m/>
    <m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s v="indie rock"/>
    <n v="21.328418142321112"/>
    <n v="68.987284287011803"/>
    <m/>
    <m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s v="plays"/>
    <n v="81.929369496419795"/>
    <n v="111.02236719478098"/>
    <m/>
    <m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s v="plays"/>
    <n v="178.78922024772109"/>
    <n v="24.997515808491418"/>
    <m/>
    <m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s v="indie rock"/>
    <n v="229.03885480572598"/>
    <n v="42.155172413793103"/>
    <m/>
    <m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s v="photography books"/>
    <n v="298.1659388646288"/>
    <n v="47.003284072249592"/>
    <m/>
    <m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s v="audio"/>
    <n v="81.314443792438595"/>
    <n v="36.0392749244713"/>
    <m/>
    <m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s v="photography books"/>
    <n v="52.701033718510494"/>
    <n v="101.03760683760684"/>
    <m/>
    <m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s v="fiction"/>
    <n v="119.58483754512635"/>
    <n v="39.927927927927925"/>
    <m/>
    <m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s v="drama"/>
    <n v="556.51882096314114"/>
    <n v="83.158139534883716"/>
    <m/>
    <m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s v="food trucks"/>
    <n v="9.6478533526290402"/>
    <n v="39.97520661157025"/>
    <m/>
    <m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s v="mobile games"/>
    <n v="102.66390263851871"/>
    <n v="47.993908629441627"/>
    <m/>
    <m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s v="plays"/>
    <n v="115.75922584052766"/>
    <n v="95.978877489438744"/>
    <m/>
    <m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s v="plays"/>
    <n v="66.592674805771367"/>
    <n v="78.728155339805824"/>
    <m/>
    <m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s v="plays"/>
    <n v="27.899078117418728"/>
    <n v="56.081632653061227"/>
    <m/>
    <m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s v="nonfiction"/>
    <n v="18.421052631578945"/>
    <n v="69.090909090909093"/>
    <m/>
    <m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s v="plays"/>
    <n v="148.14658045946604"/>
    <n v="102.05291576673866"/>
    <m/>
    <m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s v="wearables"/>
    <n v="52.15214519157221"/>
    <n v="107.32089552238806"/>
    <m/>
    <m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s v="plays"/>
    <n v="10.72961373390558"/>
    <n v="51.970260223048328"/>
    <m/>
    <m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s v="television"/>
    <n v="23.295043778616755"/>
    <n v="71.137142857142862"/>
    <m/>
    <m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s v="web"/>
    <n v="99.346761023407723"/>
    <n v="106.49275362318841"/>
    <m/>
    <m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s v="documentary"/>
    <n v="44.128462858543763"/>
    <n v="42.93684210526316"/>
    <m/>
    <m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s v="documentary"/>
    <n v="70.234583508919783"/>
    <n v="30.037974683544302"/>
    <m/>
    <m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s v="rock"/>
    <n v="110.33468186833394"/>
    <n v="70.623376623376629"/>
    <m/>
    <m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s v="plays"/>
    <n v="156.33124198412423"/>
    <n v="66.016018306636155"/>
    <m/>
    <m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s v="plays"/>
    <n v="118.86102403343783"/>
    <n v="96.911392405063296"/>
    <m/>
    <m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s v="rock"/>
    <n v="74.663204025320567"/>
    <n v="62.867346938775512"/>
    <m/>
    <m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s v="plays"/>
    <n v="169.37081991577904"/>
    <n v="108.98537682789652"/>
    <m/>
    <m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s v="electric music"/>
    <n v="65.444760357432983"/>
    <n v="26.999314599040439"/>
    <m/>
    <m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s v="wearables"/>
    <n v="22.386829525090796"/>
    <n v="65.004147943311438"/>
    <m/>
    <m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s v="drama"/>
    <n v="118.49479583666933"/>
    <n v="111.51785714285714"/>
    <m/>
    <m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s v="wearables"/>
    <n v="3333.3333333333335"/>
    <n v="3"/>
    <m/>
    <m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s v="plays"/>
    <n v="57.134067286351552"/>
    <n v="110.99268292682927"/>
    <m/>
    <m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s v="wearables"/>
    <n v="184.71337579617835"/>
    <n v="56.746987951807228"/>
    <m/>
    <m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s v="translations"/>
    <n v="32.064249878621141"/>
    <n v="97.020608439646708"/>
    <m/>
    <m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s v="animation"/>
    <n v="81.445422205579476"/>
    <n v="92.08620689655173"/>
    <m/>
    <m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s v="nonfiction"/>
    <n v="100.98305246120157"/>
    <n v="82.986666666666665"/>
    <m/>
    <m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s v="web"/>
    <n v="78.218579077251675"/>
    <n v="103.03791821561339"/>
    <m/>
    <m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s v="drama"/>
    <n v="63.045167976509198"/>
    <n v="68.922619047619051"/>
    <m/>
    <m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s v="plays"/>
    <n v="14.143094841930118"/>
    <n v="87.737226277372258"/>
    <m/>
    <m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s v="plays"/>
    <n v="70.230758205532467"/>
    <n v="75.021505376344081"/>
    <m/>
    <m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s v="plays"/>
    <n v="67.631330607109149"/>
    <n v="50.863999999999997"/>
    <m/>
    <m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s v="plays"/>
    <n v="492.06349206349211"/>
    <n v="90"/>
    <m/>
    <m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s v="plays"/>
    <n v="5.4329371816638368"/>
    <n v="72.896039603960389"/>
    <m/>
    <m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s v="radio &amp; podcasts"/>
    <n v="61.750492214068373"/>
    <n v="108.48543689320388"/>
    <m/>
    <m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s v="rock"/>
    <n v="21.149662704080509"/>
    <n v="101.98095238095237"/>
    <m/>
    <m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s v="mobile games"/>
    <n v="408.72878420505714"/>
    <n v="44.009146341463413"/>
    <m/>
    <m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s v="plays"/>
    <n v="19.31807205640877"/>
    <n v="65.942675159235662"/>
    <m/>
    <m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s v="documentary"/>
    <n v="40.380732621863281"/>
    <n v="24.987387387387386"/>
    <m/>
    <m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s v="wearables"/>
    <n v="99.795599374774554"/>
    <n v="28.003367003367003"/>
    <m/>
    <m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s v="fiction"/>
    <n v="65.359477124183002"/>
    <n v="85.829268292682926"/>
    <m/>
    <m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s v="plays"/>
    <n v="269.6002479082739"/>
    <n v="84.921052631578945"/>
    <m/>
    <m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s v="rock"/>
    <n v="2276.662368760361"/>
    <n v="90.483333333333334"/>
    <m/>
    <m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s v="documentary"/>
    <n v="63.894817273996786"/>
    <n v="25.00197628458498"/>
    <m/>
    <m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s v="plays"/>
    <n v="36.981132075471699"/>
    <n v="92.013888888888886"/>
    <m/>
    <m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s v="plays"/>
    <n v="74.593730574549326"/>
    <n v="93.066115702479337"/>
    <m/>
    <m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s v="mobile games"/>
    <n v="198.42044182439997"/>
    <n v="61.008145363408524"/>
    <m/>
    <m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s v="plays"/>
    <n v="112.59253115474735"/>
    <n v="92.036259541984734"/>
    <m/>
    <m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s v="web"/>
    <n v="60.606060606060609"/>
    <n v="81.132596685082873"/>
    <m/>
    <m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s v="plays"/>
    <n v="571.42857142857144"/>
    <n v="73.5"/>
    <m/>
    <m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s v="drama"/>
    <n v="53.861690872367028"/>
    <n v="85.221311475409834"/>
    <m/>
    <m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s v="wearables"/>
    <n v="24.232837177211035"/>
    <n v="110.96825396825396"/>
    <m/>
    <m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s v="web"/>
    <n v="110.803324099723"/>
    <n v="32.968036529680369"/>
    <m/>
    <m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s v="rock"/>
    <n v="108.71383174443888"/>
    <n v="96.005352363960753"/>
    <m/>
    <m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s v="metal"/>
    <n v="18.975104182929613"/>
    <n v="84.96632653061225"/>
    <m/>
    <m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s v="plays"/>
    <n v="31.33393017009848"/>
    <n v="25.007462686567163"/>
    <m/>
    <m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s v="photography books"/>
    <n v="28.233539313871724"/>
    <n v="65.998995479658461"/>
    <m/>
    <m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s v="nonfiction"/>
    <n v="303.98736675878405"/>
    <n v="87.34482758620689"/>
    <m/>
    <m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s v="indie rock"/>
    <n v="73.587907716785992"/>
    <n v="27.933333333333334"/>
    <m/>
    <m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s v="plays"/>
    <n v="4797.6878612716764"/>
    <n v="103.8"/>
    <m/>
    <m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s v="indie rock"/>
    <n v="163.9344262295082"/>
    <n v="31.937172774869111"/>
    <m/>
    <m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s v="plays"/>
    <n v="332.9145728643216"/>
    <n v="99.5"/>
    <m/>
    <m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s v="plays"/>
    <n v="8.4805653710247348"/>
    <n v="108.84615384615384"/>
    <m/>
    <m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s v="electric music"/>
    <n v="8.8803374528232073"/>
    <n v="110.76229508196721"/>
    <m/>
    <m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s v="plays"/>
    <n v="773.80952380952385"/>
    <n v="29.647058823529413"/>
    <m/>
    <m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s v="plays"/>
    <n v="14.04494382022472"/>
    <n v="101.71428571428571"/>
    <m/>
    <m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s v="wearables"/>
    <n v="329.98565279770446"/>
    <n v="61.5"/>
    <m/>
    <m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s v="web"/>
    <n v="47.056839264631471"/>
    <n v="35"/>
    <m/>
    <m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s v="plays"/>
    <n v="43.695380774032458"/>
    <n v="40.049999999999997"/>
    <m/>
    <m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s v="animation"/>
    <n v="286.04135785256176"/>
    <n v="110.97231270358306"/>
    <m/>
    <m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s v="wearables"/>
    <n v="63.576550602498706"/>
    <n v="36.959016393442624"/>
    <m/>
    <m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s v="electric music"/>
    <n v="10000"/>
    <n v="1"/>
    <m/>
    <m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s v="nonfiction"/>
    <n v="43.046753557335883"/>
    <n v="30.974074074074075"/>
    <m/>
    <m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s v="plays"/>
    <n v="108.16859380828051"/>
    <n v="47.035087719298247"/>
    <m/>
    <m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s v="photography books"/>
    <n v="38.955656858682133"/>
    <n v="88.065693430656935"/>
    <m/>
    <m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s v="plays"/>
    <n v="59.357689097240375"/>
    <n v="37.005616224648989"/>
    <m/>
    <m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s v="plays"/>
    <n v="60.032017075773744"/>
    <n v="26.027777777777779"/>
    <m/>
    <m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s v="plays"/>
    <n v="12.952077313938428"/>
    <n v="67.817567567567565"/>
    <m/>
    <m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s v="drama"/>
    <n v="24.578651685393258"/>
    <n v="49.964912280701753"/>
    <m/>
    <m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s v="rock"/>
    <n v="17.724020238915003"/>
    <n v="110.01646903820817"/>
    <m/>
    <m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s v="electric music"/>
    <n v="146.14143000479868"/>
    <n v="89.964678178963894"/>
    <m/>
    <m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s v="video games"/>
    <n v="291.10414657666348"/>
    <n v="79.009523809523813"/>
    <m/>
    <m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s v="rock"/>
    <n v="15.256588072122051"/>
    <n v="86.867469879518069"/>
    <m/>
    <m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s v="jazz"/>
    <n v="56.415215989684079"/>
    <n v="62.04"/>
    <m/>
    <m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s v="plays"/>
    <n v="88.355948248658876"/>
    <n v="26.970212765957445"/>
    <m/>
    <m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s v="rock"/>
    <n v="13.732833957553058"/>
    <n v="54.121621621621621"/>
    <m/>
    <m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s v="indie rock"/>
    <n v="48"/>
    <n v="41.035353535353536"/>
    <m/>
    <m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s v="science fiction"/>
    <n v="320.80861349154031"/>
    <n v="55.052419354838712"/>
    <m/>
    <m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s v="translations"/>
    <n v="175.53998410749114"/>
    <n v="107.93762183235867"/>
    <m/>
    <m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s v="plays"/>
    <n v="43.290043290043286"/>
    <n v="73.92"/>
    <m/>
    <m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s v="video games"/>
    <n v="115.11740875845508"/>
    <n v="31.995894428152493"/>
    <m/>
    <m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s v="plays"/>
    <n v="36.9352344957911"/>
    <n v="53.898148148148145"/>
    <m/>
    <m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s v="plays"/>
    <n v="202.23907547851212"/>
    <n v="106.5"/>
    <m/>
    <m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s v="indie rock"/>
    <n v="88.214829054285133"/>
    <n v="32.999805409612762"/>
    <m/>
    <m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s v="plays"/>
    <n v="52.478134110787167"/>
    <n v="43.00254993625159"/>
    <m/>
    <m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s v="web"/>
    <n v="73.800738007380076"/>
    <n v="86.858974358974365"/>
    <m/>
    <m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s v="rock"/>
    <n v="971.0743801652892"/>
    <n v="96.8"/>
    <m/>
    <m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s v="plays"/>
    <n v="152.56874543877282"/>
    <n v="32.995456610631528"/>
    <m/>
    <m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s v="plays"/>
    <n v="203.97068736816925"/>
    <n v="68.028106508875737"/>
    <m/>
    <m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s v="animation"/>
    <n v="12.691594259494288"/>
    <n v="58.867816091954026"/>
    <m/>
    <m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s v="plays"/>
    <n v="124.52315764150619"/>
    <n v="105.04572803850782"/>
    <m/>
    <m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s v="drama"/>
    <n v="94.078583287216375"/>
    <n v="33.054878048780488"/>
    <m/>
    <m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s v="plays"/>
    <n v="197.10013593112822"/>
    <n v="78.821428571428569"/>
    <m/>
    <m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s v="animation"/>
    <n v="46.44385757217011"/>
    <n v="68.204968944099377"/>
    <m/>
    <m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s v="rock"/>
    <n v="70.806621375944886"/>
    <n v="75.731884057971016"/>
    <m/>
    <m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s v="web"/>
    <n v="86.702101721363434"/>
    <n v="30.996070133010882"/>
    <m/>
    <m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s v="animation"/>
    <n v="51.78143596877657"/>
    <n v="101.88188976377953"/>
    <m/>
    <m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s v="jazz"/>
    <n v="13.703636031427004"/>
    <n v="52.879227053140099"/>
    <m/>
    <m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s v="rock"/>
    <n v="100.33773813817753"/>
    <n v="71.005820721769496"/>
    <m/>
    <m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s v="animation"/>
    <n v="113.42155009451795"/>
    <n v="102.38709677419355"/>
    <m/>
    <m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s v="plays"/>
    <n v="268.57654431512981"/>
    <n v="74.466666666666669"/>
    <m/>
    <m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s v="plays"/>
    <n v="327.43861626800998"/>
    <n v="51.009883198562441"/>
    <m/>
    <m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s v="food trucks"/>
    <n v="388.88888888888886"/>
    <n v="90"/>
    <m/>
    <m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s v="plays"/>
    <n v="294.11764705882354"/>
    <n v="97.142857142857139"/>
    <m/>
    <m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s v="nonfiction"/>
    <n v="8.4323495592180908"/>
    <n v="72.071823204419886"/>
    <m/>
    <m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s v="rock"/>
    <n v="79.748670855485742"/>
    <n v="75.236363636363635"/>
    <m/>
    <m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s v="drama"/>
    <n v="694.71624266144806"/>
    <n v="32.967741935483872"/>
    <m/>
    <m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s v="mobile games"/>
    <n v="182.45614035087718"/>
    <n v="54.807692307692307"/>
    <m/>
    <m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s v="web"/>
    <n v="91.214594335093608"/>
    <n v="45.037837837837834"/>
    <m/>
    <m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s v="plays"/>
    <n v="53.058676654182271"/>
    <n v="52.958677685950413"/>
    <m/>
    <m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s v="plays"/>
    <n v="114.93158510377846"/>
    <n v="60.017959183673469"/>
    <m/>
    <m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s v="rock"/>
    <n v="10000"/>
    <n v="1"/>
    <m/>
    <m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s v="photography books"/>
    <n v="49.282194128990788"/>
    <n v="44.028301886792455"/>
    <m/>
    <m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s v="photography books"/>
    <n v="50.753110674525217"/>
    <n v="86.028169014084511"/>
    <m/>
    <m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s v="plays"/>
    <n v="93.45794392523365"/>
    <n v="28.012875536480685"/>
    <m/>
    <m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s v="rock"/>
    <n v="37.211965078002002"/>
    <n v="32.050458715596328"/>
    <m/>
    <m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s v="documentary"/>
    <n v="196.67477696674777"/>
    <n v="73.611940298507463"/>
    <m/>
    <m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s v="drama"/>
    <n v="8.4725248123940933"/>
    <n v="108.71052631578948"/>
    <m/>
    <m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s v="plays"/>
    <n v="37.878787878787875"/>
    <n v="42.97674418604651"/>
    <m/>
    <m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s v="food trucks"/>
    <n v="328.49020846494"/>
    <n v="83.315789473684205"/>
    <m/>
    <m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s v="documentary"/>
    <n v="159.03135447727479"/>
    <n v="42"/>
    <m/>
    <m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s v="plays"/>
    <n v="51.779935275080902"/>
    <n v="55.927601809954751"/>
    <m/>
    <m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s v="video games"/>
    <n v="129.69713965227146"/>
    <n v="105.03681885125184"/>
    <m/>
    <m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s v="nonfiction"/>
    <n v="44.34046345811052"/>
    <n v="48"/>
    <m/>
    <m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s v="video games"/>
    <n v="41.770003915937863"/>
    <n v="112.66176470588235"/>
    <m/>
    <m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s v="rock"/>
    <n v="108.47457627118644"/>
    <n v="81.944444444444443"/>
    <m/>
    <m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s v="rock"/>
    <n v="76.78525723061172"/>
    <n v="64.049180327868854"/>
    <m/>
    <m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s v="plays"/>
    <n v="16.25441696113074"/>
    <n v="106.39097744360902"/>
    <m/>
    <m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s v="nonfiction"/>
    <n v="27.11531142965876"/>
    <n v="76.011249497790274"/>
    <m/>
    <m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s v="plays"/>
    <n v="9.1336116910229652"/>
    <n v="111.07246376811594"/>
    <m/>
    <m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s v="video games"/>
    <n v="197.38301175426923"/>
    <n v="95.936170212765958"/>
    <m/>
    <m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s v="rock"/>
    <n v="12.490632025980515"/>
    <n v="43.043010752688176"/>
    <m/>
    <m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s v="documentary"/>
    <n v="34.330554193231976"/>
    <n v="67.966666666666669"/>
    <m/>
    <m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s v="rock"/>
    <n v="28.574149919039911"/>
    <n v="89.991428571428571"/>
    <m/>
    <m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s v="rock"/>
    <n v="28.005464480874316"/>
    <n v="58.095238095238095"/>
    <m/>
    <m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s v="nonfiction"/>
    <n v="79.058000669667777"/>
    <n v="83.996875000000003"/>
    <m/>
    <m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s v="shorts"/>
    <n v="25.806451612903224"/>
    <n v="88.853503184713375"/>
    <m/>
    <m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s v="plays"/>
    <n v="21.880128155036338"/>
    <n v="65.963917525773198"/>
    <m/>
    <m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s v="drama"/>
    <n v="37.495924356048256"/>
    <n v="74.804878048780495"/>
    <m/>
    <m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s v="plays"/>
    <n v="144.92753623188406"/>
    <n v="69.98571428571428"/>
    <m/>
    <m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s v="plays"/>
    <n v="194.76567255021303"/>
    <n v="32.006493506493506"/>
    <m/>
    <m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s v="plays"/>
    <n v="8539.3258426966295"/>
    <n v="64.727272727272734"/>
    <m/>
    <m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s v="photography books"/>
    <n v="91.762193220371017"/>
    <n v="24.998110087408456"/>
    <m/>
    <m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s v="translations"/>
    <n v="31.728311642527689"/>
    <n v="104.97764070932922"/>
    <m/>
    <m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s v="translations"/>
    <n v="63.415089060897131"/>
    <n v="64.987878787878785"/>
    <m/>
    <m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s v="plays"/>
    <n v="65.016031350195931"/>
    <n v="94.352941176470594"/>
    <m/>
    <m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s v="web"/>
    <n v="111.43429642557041"/>
    <n v="44.001706484641637"/>
    <m/>
    <m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s v="indie rock"/>
    <n v="133.09234308248438"/>
    <n v="64.744680851063833"/>
    <m/>
    <m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s v="jazz"/>
    <n v="11.724960254372018"/>
    <n v="84.00667779632721"/>
    <m/>
    <m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s v="plays"/>
    <n v="71.991001124859395"/>
    <n v="34.061302681992338"/>
    <m/>
    <m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s v="documentary"/>
    <n v="52.581261950286809"/>
    <n v="93.273885350318466"/>
    <m/>
    <m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s v="plays"/>
    <n v="99.757254488218692"/>
    <n v="32.998301726577978"/>
    <m/>
    <m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s v="web"/>
    <n v="70.048495112000623"/>
    <n v="83.812903225806451"/>
    <m/>
    <m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s v="wearables"/>
    <n v="17.757783828578194"/>
    <n v="63.992424242424242"/>
    <m/>
    <m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s v="photography books"/>
    <n v="325.5641879393267"/>
    <n v="81.909090909090907"/>
    <m/>
    <m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s v="documentary"/>
    <n v="100.60592203041043"/>
    <n v="93.053191489361708"/>
    <m/>
    <m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s v="web"/>
    <n v="50.620261139716263"/>
    <n v="101.98449039881831"/>
    <m/>
    <m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s v="web"/>
    <n v="19.665683382497541"/>
    <n v="105.9375"/>
    <m/>
    <m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s v="food trucks"/>
    <n v="42.061929479148027"/>
    <n v="101.58181818181818"/>
    <m/>
    <m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s v="drama"/>
    <n v="29.544825039239221"/>
    <n v="62.970930232558139"/>
    <m/>
    <m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s v="indie rock"/>
    <n v="75.137378041942355"/>
    <n v="29.045602605863191"/>
    <m/>
    <m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s v="rock"/>
    <n v="10000"/>
    <n v="1"/>
    <m/>
    <m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s v="electric music"/>
    <n v="48.123195380173243"/>
    <n v="77.924999999999997"/>
    <m/>
    <m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s v="video games"/>
    <n v="195.60878243512974"/>
    <n v="80.806451612903231"/>
    <m/>
    <m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s v="indie rock"/>
    <n v="15.336047783896253"/>
    <n v="76.006816632583508"/>
    <m/>
    <m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s v="fiction"/>
    <n v="88.004158325141915"/>
    <n v="72.993613824192337"/>
    <m/>
    <m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s v="plays"/>
    <n v="97.67907831023544"/>
    <n v="53"/>
    <m/>
    <m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s v="food trucks"/>
    <n v="28.043935498948354"/>
    <n v="54.164556962025316"/>
    <m/>
    <m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s v="shorts"/>
    <n v="71.49602050451908"/>
    <n v="32.946666666666665"/>
    <m/>
    <m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s v="food trucks"/>
    <n v="143.98848092152627"/>
    <n v="79.371428571428567"/>
    <m/>
    <m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s v="plays"/>
    <n v="281.41865844255977"/>
    <n v="41.174603174603178"/>
    <m/>
    <m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s v="wearables"/>
    <n v="39.737730975561298"/>
    <n v="77.430769230769229"/>
    <m/>
    <m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s v="plays"/>
    <n v="94.451003541912641"/>
    <n v="57.159509202453989"/>
    <m/>
    <m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s v="plays"/>
    <n v="53.353658536585371"/>
    <n v="77.17647058823529"/>
    <m/>
    <m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s v="television"/>
    <n v="25.85410895660203"/>
    <n v="24.953917050691246"/>
    <m/>
    <m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s v="shorts"/>
    <n v="28.812512862728955"/>
    <n v="97.18"/>
    <m/>
    <m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s v="plays"/>
    <n v="53.815234362023723"/>
    <n v="46.000916870415651"/>
    <m/>
    <m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s v="photography books"/>
    <n v="231.26067429944968"/>
    <n v="88.023385300668153"/>
    <m/>
    <m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s v="food trucks"/>
    <n v="61.562139284340134"/>
    <n v="25.99"/>
    <m/>
    <m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s v="plays"/>
    <n v="54.100007728572528"/>
    <n v="102.69047619047619"/>
    <m/>
    <m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s v="drama"/>
    <n v="421.8782572441109"/>
    <n v="72.958174904942965"/>
    <m/>
    <m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s v="plays"/>
    <n v="111.27167630057804"/>
    <n v="57.190082644628099"/>
    <m/>
    <m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s v="plays"/>
    <n v="36.683221145953041"/>
    <n v="84.013793103448279"/>
    <m/>
    <m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s v="science fiction"/>
    <n v="58.808808808808813"/>
    <n v="98.666666666666671"/>
    <m/>
    <m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s v="photography books"/>
    <n v="53.110965332795082"/>
    <n v="42.007419183889773"/>
    <m/>
    <m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s v="photography books"/>
    <n v="28.823816215906156"/>
    <n v="32.002753556677376"/>
    <m/>
    <m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s v="rock"/>
    <n v="144.55626715462031"/>
    <n v="81.567164179104481"/>
    <m/>
    <m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s v="photography books"/>
    <n v="393.17858834675508"/>
    <n v="37.035087719298247"/>
    <m/>
    <m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s v="food trucks"/>
    <n v="129.19733392298701"/>
    <n v="103.033360455655"/>
    <m/>
    <m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s v="metal"/>
    <n v="266.798418972332"/>
    <n v="84.333333333333329"/>
    <m/>
    <m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s v="nonfiction"/>
    <n v="18.389113644722325"/>
    <n v="102.60377358490567"/>
    <m/>
    <m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s v="electric music"/>
    <n v="43.759483379164273"/>
    <n v="79.992129246064621"/>
    <m/>
    <m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s v="plays"/>
    <n v="256.75035528185697"/>
    <n v="70.055309734513273"/>
    <m/>
    <m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s v="plays"/>
    <n v="27.027027027027028"/>
    <n v="37"/>
    <m/>
    <m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s v="shorts"/>
    <n v="42.032389664977124"/>
    <n v="41.911917098445599"/>
    <m/>
    <m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s v="plays"/>
    <n v="156.16142776162525"/>
    <n v="57.992576882290564"/>
    <m/>
    <m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s v="plays"/>
    <n v="84.546735556599344"/>
    <n v="40.942307692307693"/>
    <m/>
    <m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s v="indie rock"/>
    <n v="117.89111119808994"/>
    <n v="69.9972602739726"/>
    <m/>
    <m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s v="plays"/>
    <n v="340.76015727391871"/>
    <n v="73.838709677419359"/>
    <m/>
    <m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s v="plays"/>
    <n v="47.642516839165431"/>
    <n v="41.979310344827589"/>
    <m/>
    <m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s v="electric music"/>
    <n v="58.897770298695839"/>
    <n v="77.93442622950819"/>
    <m/>
    <m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s v="indie rock"/>
    <n v="86.237319456653566"/>
    <n v="106.01972789115646"/>
    <m/>
    <m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s v="documentary"/>
    <n v="38.669760247486465"/>
    <n v="47.018181818181816"/>
    <m/>
    <m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s v="translations"/>
    <n v="43.368268883267078"/>
    <n v="76.016483516483518"/>
    <m/>
    <m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s v="documentary"/>
    <n v="77.994428969359333"/>
    <n v="54.120603015075375"/>
    <m/>
    <m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s v="television"/>
    <n v="52.992518703241899"/>
    <n v="57.285714285714285"/>
    <m/>
    <m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s v="plays"/>
    <n v="1438.6028087864602"/>
    <n v="103.81308411214954"/>
    <m/>
    <m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s v="food trucks"/>
    <n v="12.91265048455047"/>
    <n v="105.02602739726028"/>
    <m/>
    <m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s v="plays"/>
    <n v="361.09971276159212"/>
    <n v="90.259259259259252"/>
    <m/>
    <m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s v="documentary"/>
    <n v="190.55015905778211"/>
    <n v="76.978705978705975"/>
    <m/>
    <m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s v="jazz"/>
    <n v="24.564183835182252"/>
    <n v="102.60162601626017"/>
    <m/>
    <m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s v="web"/>
    <n v="5000"/>
    <n v="2"/>
    <m/>
    <m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s v="rock"/>
    <n v="64.029270523667961"/>
    <n v="55.0062893081761"/>
    <m/>
    <m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s v="web"/>
    <n v="39.615166949632147"/>
    <n v="32.127272727272725"/>
    <m/>
    <m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s v="nonfiction"/>
    <n v="5782.7926657263752"/>
    <n v="50.642857142857146"/>
    <m/>
    <m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s v="radio &amp; podcasts"/>
    <n v="817.61006289308182"/>
    <n v="49.6875"/>
    <m/>
    <m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s v="plays"/>
    <n v="60.980316480123506"/>
    <n v="54.894067796610166"/>
    <m/>
    <m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s v="documentary"/>
    <n v="61.356537260151725"/>
    <n v="46.931937172774866"/>
    <m/>
    <m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s v="plays"/>
    <n v="493.76017362995117"/>
    <n v="44.951219512195124"/>
    <m/>
    <m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s v="video games"/>
    <n v="31.32431324313243"/>
    <n v="30.99898322318251"/>
    <m/>
    <m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s v="plays"/>
    <n v="20.879248347059505"/>
    <n v="107.7625"/>
    <m/>
    <m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s v="plays"/>
    <n v="511.33542942247232"/>
    <n v="102.07770270270271"/>
    <m/>
    <m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s v="web"/>
    <n v="50.264320998353405"/>
    <n v="24.976190476190474"/>
    <m/>
    <m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s v="drama"/>
    <n v="12.578616352201259"/>
    <n v="79.944134078212286"/>
    <m/>
    <m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s v="drama"/>
    <n v="197.54615038271049"/>
    <n v="67.946462715105156"/>
    <m/>
    <m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s v="plays"/>
    <n v="174.10228509249183"/>
    <n v="26.070921985815602"/>
    <m/>
    <m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s v="television"/>
    <n v="64.25567532255431"/>
    <n v="105.0032154340836"/>
    <m/>
    <m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s v="photography books"/>
    <n v="275.50260610573343"/>
    <n v="25.826923076923077"/>
    <m/>
    <m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s v="shorts"/>
    <n v="171.67381974248929"/>
    <n v="77.666666666666671"/>
    <m/>
    <m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s v="radio &amp; podcasts"/>
    <n v="42.123933045116949"/>
    <n v="57.82692307692308"/>
    <m/>
    <m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s v="plays"/>
    <n v="170.21276595744681"/>
    <n v="92.955555555555549"/>
    <m/>
    <m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s v="animation"/>
    <n v="54.77470028937578"/>
    <n v="37.945098039215686"/>
    <m/>
    <m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s v="web"/>
    <n v="13256.198347107436"/>
    <n v="31.842105263157894"/>
    <m/>
    <m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s v="world music"/>
    <n v="56.833259619637332"/>
    <n v="40"/>
    <m/>
    <m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s v="plays"/>
    <n v="42.037586547972303"/>
    <n v="101.1"/>
    <m/>
    <m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s v="plays"/>
    <n v="20.48967195723171"/>
    <n v="84.006989951944078"/>
    <m/>
    <m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s v="plays"/>
    <n v="44.629574531389466"/>
    <n v="103.41538461538461"/>
    <m/>
    <m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s v="food trucks"/>
    <n v="551.68040583386176"/>
    <n v="105.13333333333334"/>
    <m/>
    <m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s v="plays"/>
    <n v="218.11572250833083"/>
    <n v="89.21621621621621"/>
    <m/>
    <m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s v="web"/>
    <n v="85.240292077846689"/>
    <n v="51.995234312946785"/>
    <m/>
    <m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s v="plays"/>
    <n v="46.017402945113787"/>
    <n v="64.956521739130437"/>
    <m/>
    <m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s v="plays"/>
    <n v="89.05852417302799"/>
    <n v="46.235294117647058"/>
    <m/>
    <m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s v="plays"/>
    <n v="137.89492057950775"/>
    <n v="51.151785714285715"/>
    <m/>
    <m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s v="rock"/>
    <n v="47.102191275855013"/>
    <n v="33.909722222222221"/>
    <m/>
    <m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s v="plays"/>
    <n v="41.710710510527669"/>
    <n v="92.016298633017882"/>
    <m/>
    <m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s v="plays"/>
    <n v="54.964539007092192"/>
    <n v="107.42857142857143"/>
    <m/>
    <m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s v="plays"/>
    <n v="60.926887734718335"/>
    <n v="75.848484848484844"/>
    <m/>
    <m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s v="plays"/>
    <n v="6106.5088757396452"/>
    <n v="80.476190476190482"/>
    <m/>
    <m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s v="documentary"/>
    <n v="201.43478107219846"/>
    <n v="86.978483606557376"/>
    <m/>
    <m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s v="fiction"/>
    <n v="91.152283761022488"/>
    <n v="105.13541666666667"/>
    <m/>
    <m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s v="video games"/>
    <n v="203.17791091430058"/>
    <n v="57.298507462686565"/>
    <m/>
    <m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s v="web"/>
    <n v="160.68819996753774"/>
    <n v="93.348484848484844"/>
    <m/>
    <m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s v="plays"/>
    <n v="765.8058771148709"/>
    <n v="71.987179487179489"/>
    <m/>
    <m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s v="plays"/>
    <n v="154.71394037066881"/>
    <n v="92.611940298507463"/>
    <m/>
    <m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s v="food trucks"/>
    <n v="62.661876514328682"/>
    <n v="104.99122807017544"/>
    <m/>
    <m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s v="photography books"/>
    <n v="122.81994595922379"/>
    <n v="30.958174904942965"/>
    <m/>
    <m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s v="photography books"/>
    <n v="308.21610966759249"/>
    <n v="33.001182732111175"/>
    <m/>
    <m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s v="plays"/>
    <n v="1008.6625541409634"/>
    <n v="84.187845303867405"/>
    <m/>
    <m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s v="plays"/>
    <n v="374.60978147762745"/>
    <n v="73.92307692307692"/>
    <m/>
    <m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s v="documentary"/>
    <n v="158.83744508279824"/>
    <n v="36.987499999999997"/>
    <m/>
    <m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s v="web"/>
    <n v="61.97478991596639"/>
    <n v="46.896551724137929"/>
    <m/>
    <m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s v="plays"/>
    <n v="2000"/>
    <n v="5"/>
    <m/>
    <m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s v="rock"/>
    <n v="9.11628608791872"/>
    <n v="102.02437459910199"/>
    <m/>
    <m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s v="documentary"/>
    <n v="142.66524164844537"/>
    <n v="45.007502206531335"/>
    <m/>
    <m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s v="science fiction"/>
    <n v="166.66666666666669"/>
    <n v="94.285714285714292"/>
    <m/>
    <m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s v="web"/>
    <n v="27.240638428483731"/>
    <n v="101.02325581395348"/>
    <m/>
    <m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s v="plays"/>
    <n v="9.0171325518485119"/>
    <n v="97.037499999999994"/>
    <m/>
    <m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s v="science fiction"/>
    <n v="525.51963695445124"/>
    <n v="43.00963855421687"/>
    <m/>
    <m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s v="plays"/>
    <n v="78.81614926813576"/>
    <n v="94.916030534351151"/>
    <m/>
    <m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s v="animation"/>
    <n v="13.612176710803118"/>
    <n v="72.151785714285708"/>
    <m/>
    <m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s v="translations"/>
    <n v="2186.6988387875131"/>
    <n v="51.007692307692309"/>
    <m/>
    <m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s v="web"/>
    <n v="117.57161179991449"/>
    <n v="85.054545454545448"/>
    <m/>
    <m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s v="translations"/>
    <n v="83.82352941176471"/>
    <n v="43.87096774193548"/>
    <m/>
    <m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s v="food trucks"/>
    <n v="33.780613681148544"/>
    <n v="40.063909774436091"/>
    <m/>
    <m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s v="photography books"/>
    <n v="118.07084250550331"/>
    <n v="43.833333333333336"/>
    <m/>
    <m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s v="plays"/>
    <n v="28.106958371315709"/>
    <n v="84.92903225806451"/>
    <m/>
    <m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s v="rock"/>
    <n v="25.879308316668627"/>
    <n v="41.067632850241544"/>
    <m/>
    <m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s v="plays"/>
    <n v="12.622512622512621"/>
    <n v="54.971428571428568"/>
    <m/>
    <m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s v="world music"/>
    <n v="72.974623982565333"/>
    <n v="77.010807374443743"/>
    <m/>
    <m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s v="food trucks"/>
    <n v="29.567574226931132"/>
    <n v="71.201754385964918"/>
    <m/>
    <m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s v="plays"/>
    <n v="92.397660818713447"/>
    <n v="91.935483870967744"/>
    <m/>
    <m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s v="plays"/>
    <n v="164.58835567734437"/>
    <n v="97.069023569023571"/>
    <m/>
    <m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s v="television"/>
    <n v="360.67892503536069"/>
    <n v="58.916666666666664"/>
    <m/>
    <m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s v="web"/>
    <n v="43.784094171691073"/>
    <n v="58.015466983938133"/>
    <m/>
    <m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s v="plays"/>
    <n v="462.63753056234719"/>
    <n v="103.87301587301587"/>
    <m/>
    <m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s v="indie rock"/>
    <n v="26.746907388833169"/>
    <n v="93.46875"/>
    <m/>
    <m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s v="plays"/>
    <n v="64.546975854649773"/>
    <n v="61.970370370370368"/>
    <m/>
    <m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s v="plays"/>
    <n v="31.041440322830983"/>
    <n v="92.042857142857144"/>
    <m/>
    <m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s v="food trucks"/>
    <n v="135.21344407958279"/>
    <n v="77.268656716417908"/>
    <m/>
    <m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s v="video games"/>
    <n v="11.572734637194769"/>
    <n v="93.923913043478265"/>
    <m/>
    <m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s v="plays"/>
    <n v="69.801957237604938"/>
    <n v="84.969458128078813"/>
    <m/>
    <m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s v="nonfiction"/>
    <n v="248.2513035736996"/>
    <n v="105.97035040431267"/>
    <m/>
    <m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s v="web"/>
    <n v="56.109203584289425"/>
    <n v="36.969040247678016"/>
    <m/>
    <m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s v="documentary"/>
    <n v="117.74325429272281"/>
    <n v="81.533333333333331"/>
    <m/>
    <m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s v="documentary"/>
    <n v="68.522961295938515"/>
    <n v="80.999140154772135"/>
    <m/>
    <m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s v="plays"/>
    <n v="65.590312815338052"/>
    <n v="26.010498687664043"/>
    <m/>
    <m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s v="rock"/>
    <n v="148.96570994472725"/>
    <n v="25.998410896708286"/>
    <m/>
    <m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s v="rock"/>
    <n v="248.09160305343511"/>
    <n v="34.173913043478258"/>
    <m/>
    <m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s v="documentary"/>
    <n v="46.127520273789152"/>
    <n v="28.002083333333335"/>
    <m/>
    <m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s v="radio &amp; podcasts"/>
    <n v="191.87589303939578"/>
    <n v="76.546875"/>
    <m/>
    <m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s v="translations"/>
    <n v="20.016680567139282"/>
    <n v="53.053097345132741"/>
    <m/>
    <m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s v="drama"/>
    <n v="114.05176195350197"/>
    <n v="106.859375"/>
    <m/>
    <m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s v="rock"/>
    <n v="88.359931475971507"/>
    <n v="46.020746887966808"/>
    <m/>
    <m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s v="drama"/>
    <n v="23.443999092490358"/>
    <n v="100.17424242424242"/>
    <m/>
    <m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s v="photography books"/>
    <n v="128.8117770767613"/>
    <n v="101.44"/>
    <m/>
    <m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s v="translations"/>
    <n v="190.48776207255005"/>
    <n v="87.972684085510693"/>
    <m/>
    <m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s v="food trucks"/>
    <n v="63.505116959064324"/>
    <n v="74.995594713656388"/>
    <m/>
    <m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s v="plays"/>
    <n v="137.10012463647695"/>
    <n v="42.982142857142854"/>
    <m/>
    <m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s v="plays"/>
    <n v="165.10971105800564"/>
    <n v="33.115107913669064"/>
    <m/>
    <m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s v="indie rock"/>
    <n v="176.08333553657826"/>
    <n v="101.13101604278074"/>
    <m/>
    <m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s v="food trucks"/>
    <n v="176.85732023750776"/>
    <n v="55.9884135472370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9.6153846153846168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76.057899426759192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169.55995155429954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144.349477682811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57.597574838954145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477.06422018348621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0.527101282138254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501.68595643853092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193.26683291770576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37.577684636508167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207.92079207920793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111.9204121513590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40.796503156872262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149.76897339210794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211.38126724631644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15.39715605470519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62.73869998887611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149.44982755789127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206.05980679832516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89.092580575383948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243.9467469441777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78.08164883075703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0.11645027439432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88.627142541987595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46.202956989247312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207.47288377658549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125.07817385866167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95.033966650924555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0.404398370483225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62.262193012798342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2.258064516129032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115.19686117067384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26.467579850895785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66.310160427807489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66.53307038191572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63.578564940962757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71.434870799894171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0.73872087258304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196.93654266958424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59.147734910606268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46.964106004696411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22.525341008634715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53.781071686233361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15.178825538373969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209.71302428256072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87.120320226041912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21.040819189227101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25.841597988545885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52.735662491760053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5000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108.85206171726003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292.80195201301342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71.220459695694402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111.27596439169139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56.189341052273114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69.607587227007741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46.452026269421751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44.031311154598825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36.354193715917944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69.266233813981188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107.82138024357239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13.838915029061722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843.80610412926399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102.41404535479151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42.34640749739674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221.88217291507272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61.581786720048861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39.288668320926384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415.57075223566545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80.813692870085674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92.53547193090683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14.917951268025858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15.130228034151086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81.658291457286438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66.411063946323438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128.03016886647984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213.00448430493276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3.244680851063826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143.681018196281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15.68739304050199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44.377525952928124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6.6786883056167774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266.02660266026601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75.546145703012229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76.205287713841358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59.653365578395814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161.32964889466842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38.350910834132314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39.590125756870052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127.20156555772995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206.5927592116538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38.628681796233707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165.15627609028948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2.928352446917224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88.495575221238937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46.002653237675972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10.79106831576326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296.8043458468635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50.832720219383319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10000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9.7900576525617318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35.501823066589907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406.33888663145063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69.861624751645451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69.183029809746671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27.845209196058835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53.623410448904551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16.799193638705344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168.88600194868465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668.32496362697702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83.363881987155992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37.19825880490700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26.533729999195948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13.752171395483497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114.66343838989697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113.63636363636364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57.491493605537954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85.025980160604632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46.520282843319691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66.891121561921054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45.591328589688104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155.35744705013911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536.98779161126561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27.190964233423969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62.53687315634218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258.8448223853369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194.4711402566567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165.74326227814817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122.3717409587889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64.321608040200999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99.14758361626815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86.071987480438182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2.177332856632106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111.43714720903144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140.30612244897961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042.9988974641678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38.200339558573852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104.16666666666667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478.54099553153901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44.810167834446794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98.433935979670252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43.47070074769605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73.750341436765908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77.459333849728893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42.281152753348664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579.71014492753625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88.893648923637144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82.62994224788982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45.481220657276992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10000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155.8435657734816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23.636891777209478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107.54519851003907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170.19374068554396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153.79357484620641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135.2455970870179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189.87341772151899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45.258620689655174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99.98849504764095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61.60954948016942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127.90697674418605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66.783446463761763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39.485559566787003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99.830851381380384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81.97390255624370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72.922092417590591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24.065161051462422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319.39561672525991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23.580370606511423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3402.6772793053547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940.49904030710184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120.66365007541478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61.344244615726204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11.17734724292101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381.80324069196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133.62770160353242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24.010941067991805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103.9411000433087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27.95489524766781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2.419414597999257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161.80620884289746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13.84418901660281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144.68085106382981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34.123222748815166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139.27576601671311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313.13914944636434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43.502138975604119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312.38095238095241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425.07332681539418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145.78408195429472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263.48808030112923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500.17611835153224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219.123505976095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81.459385039008723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27.643158318316218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158.3623020471224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33.534006056964898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1046.1844065552061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185.95041322314049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5000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14.68018175463124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126.85312547760965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74.400376396622775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2965.5990510083038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23.156394727467049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257.43707093821507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23.49072116513976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98.890060770428406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471.94991749975736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148.31177027453455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105.3481331987891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65.853658536585371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51.239004599269009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9.7738061993856462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2602.921646746348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64.486729086853074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223.44632280568456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46.307579819644161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0.108955428637447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1184.4077961019491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101.3936409914044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72.474709346217722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106.5973112568225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24.774594001658773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38.4358099298178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27.275206836985184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59.269496160621301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83.397842179108807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51.629090821360933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23.80007933359777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130.36393264530147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58.389146488064569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63.333333333333329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91.675834250091683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239.62106436333238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913.7173259310664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62.744568884091208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23.673308344841189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102.33450591621363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23.878366524804264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98.119711871611671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78.292478329760456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22.4609375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17.55265797392176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19.633064789113806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0.71882039729674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10.722524883839315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47.317408227123558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36.586454088461885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3333.3333333333335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184.89583333333331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15.966789078716271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112.33254130416694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54.08583186360964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83.2170362330077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427.52867570385814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68.493150684931507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37.246722288438619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16.736401673640167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63.412179164569707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320.49576093981671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1.906906906906908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26.96169579769431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27.573696145124714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81.24689106284198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130.26472026262485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42.80453060940865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55.391432791728214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39.583804569102014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367.96445196783753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7869.943676395289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2.893678105427135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72.869955156950667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310.47865459249675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41.405669391655167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103.30578512396693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9.377093101138648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0.68530514831231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58.582308142940832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17.198679141441936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109.26457303788723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92.55178492728075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533.94858272907049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120.2011529498344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14.15762151958471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573.19629800071584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47.68031484144403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102.264426588750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5.9373608431052398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183.8163145156015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21.900474510281057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1018.1311018131101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610.32863849765261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7.4645434187608855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280.5042969942852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181.9809069212410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106.11643330876934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69.485805042684134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194.47287615148414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2000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7.4367873078829945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314.02162251382356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121.03951584193663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18.310227569971225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34.938857000249563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1264.5914396887158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75.679157178018542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134.99314755596163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132.81503077421445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491.80327868852459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49.172650640024976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2.234312361940603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25.29607910773830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33.931168201648084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295.03105590062108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149.97656616153725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520.09456264775417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631.22923588039862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258.38203629652418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1043.0054374691053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106.21984515839473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60.037580775752765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414.33891992551207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60.954670329670336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110.2255384093606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216.47624774503907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259.48103792415174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74.871421419143417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436.74628672533407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54.067062409754527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22.536365498873181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50.004831384674851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80.67226890756302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53.586750635432011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87.500251726846173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103.05821987697152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81.420595533498769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55.821244061995166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125.07570613173785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106.10914083056859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118.10657490932763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150.32638714536782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185.4522975479085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238.18994925204015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680.51297551707762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290.0652646845540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7.1388910922503364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139.33330065885747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188.4157652306217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2000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78.304149802918715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286.59160696008189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24.354708939482897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80.816110227874944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169.56715751896473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271.05800058292044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54.079473312955564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846.4223385689355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33.478406427854033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44.179024953378921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57.615755290173901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26.899309342057432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62.42496998799519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6.18684264796865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13.634426927993182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16.88872208669544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529.41176470588232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36.12616367931082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36.627552058604081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62.749699661945066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147.34054980141732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6.283161128176487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13.695211545367671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758.39260635165135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182.55578093306289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27.698574338085542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974.8921145547273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716.18037135278519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247.25274725274727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62.375249500998009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54.364550210277976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156.81544028950543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44.369321783224166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58.136284867795851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68.414850771205977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130.84960503698554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254.7026521789928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887.30870304529287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81.892809219354334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53.607326334599058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1374.9146369223765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152.34062712817931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43.675411021782068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21.30492676431424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76.856462437757088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59.860800914143255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57.516154228502444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13.932142271758726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156.61467638868768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5000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6.534998547778101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247.79361846571621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115.98151877739605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1.687197465024202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111.58442341764993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54.901303382087931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28.099173553719009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75.851265561876488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215.90981466148654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276.75741861135117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95.576522484989596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14.9508756941478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161.10109837793723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118.06405068849786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904.23836838750799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228.10852949650041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180.27571580063625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174.21751114800506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81.014316326022112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77.845243655612634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156.27597672485453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78.55530474040631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940.02416841569675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247.09302325581396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34.76245654692931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17.453699214583533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88.57058745901389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215.57497289367947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110.2828668926214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147.62165117550575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51.950697769175925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120.89810017271157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184.62474336552353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598.0066445182724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85.560296429373466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9.5043134961251656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81.251880830574791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55.978957307614486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28.146679881070369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61.76410330573533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401.37614678899081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50.321498462398665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287.7475247524752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56.683123057231668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19.554893379271814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121.88564258827748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411.08226942840497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198.08743169398909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10.341261633919338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2500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81.403385590942506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157.63546798029557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177.51997586351206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226.88598979013045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84.47905789534748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96.0390453823849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375.37537537537537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28.47370815291560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111.03278110680297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58.2665695557174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70.898574852533841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327.01700904146605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92.451726155646568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74.931593348768672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53.233661796352926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0.120481927710845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17.384825530858063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246.91358024691357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54.221533694810219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34.988823014870249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1.347962382445143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254.88051440124622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56.135623666778933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27.386005751061209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87.760910815939269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335.24736528833023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184.26186863212658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42.311642466621159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19.496344435418358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99.353049907578566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122.92801270547923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609.57910014513789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189.48503192636207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38.431077238675165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325.38428386726042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740.74074074074076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55.983027448432679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45.442853468232876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98.511617946246915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52.219321148825074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2.749643962937554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416.74848901398616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13.81639545594105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18.26951183864367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24.125452352231605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11025.79484103179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292.62466407882954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417.55726838957622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208.01849053249177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e v="#DIV/0!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142.56146571006934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18.87066337639715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55.455276950177236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108.31889081455806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719.37264943586467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10.786581492623176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250.89605734767025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89.103291713961411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140.99238557442894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83.970287436753139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416.3614851540932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71.77788294683705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254.60122699386503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445.65112617678244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179.27871586408173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235.16615407696349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89.285714285714292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1414.790996784566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98.284311014258691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23.487962419260132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68.709881565862048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308.13350417963272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14.27891480247501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119.18260698087163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118.77828054298642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64.122373300370825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100.38200339558574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124.53300124533003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888.50174216027881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109.0025745369985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104.68884926375759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19.88565746955008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62.796736308029942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665.67052670900262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20.745232585973032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66.680274886031171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85.308535907413969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265.28035908405514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137.64044943820224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37.596651769880118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413.12723390428448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3989.6373056994817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612.37738026543559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36.166365280289334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112.60808365171928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61.135371179039296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10.319917440660474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36.912114544825045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35.184809703851244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2500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170.5524725847080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101.51139183397248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227.39996267761455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65.935591338145471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44.715735680317984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41.710114702815432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50.167224080267559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72.809440120512178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99.03970052952850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12.591921023471341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27.048958615093323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780.14184397163126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72.44957900920306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119.31283726917175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48.8757042942636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225.50921435499512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45.745038681466532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53.7538607745307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42.133948223456663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2.716748458537815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106.22154779969651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183.8235294117647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89.381003201707571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27.089395003511591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158.90578203391769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154.01714830104797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530.40103492884862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596.85799109351808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98.89934598819589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29.282381098824693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156.20932048945585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192.01059368792761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1.017166114156304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83.67633528642680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68.120933792575585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10.519987977156598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137.18622300058377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126.56906285888674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154.50811656561706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121.9093406593406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9.6370061034371979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774.5887467272637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64.581917063222292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1408.614668218859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47.955250861216278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100.31746031746032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49.603774726271851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61.693997771055564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2744.5226917057903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2000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48.394530649869409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77.98104764411687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83.569851781772314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58.57182477317449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53.415344771770798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53.083528493364561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76.162221102913094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35.214446952595935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83.04268393954492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23.863154842882313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721.83098591549299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71.71775592828224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57.47126436781609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64.31258342434171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58.66924351187189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52.766097782174946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40.045766590389015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204.66420025351155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351.3460193338953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37.310195227765725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16.134216513622697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194.7261663286004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62.530668541039482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35.791985402484386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129.24349474409789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48.466489965922001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14.404033129276197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65.88072122052705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154.84173336217464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159.04905407667837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2.216635103071468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233.3182318296550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120.30885257676422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127.33775747651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87.647392647707917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154.94823302584038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125.92592592592592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875.72440437862213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177.98013245033113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605.99929182052711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83.355502349915753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68.74906590943057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45.170678469653794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206.62568306010928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107.62929802838366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112.86707529045832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241.54589371980677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158.58719078714577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206.26069860854534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5000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113.02064479800504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78.839482812992742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4.2756360008551271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19.669993705602014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52.22524977293370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237.37444615970648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1213.5922330097087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166.4873077166550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211.71724258901946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122.34471632159183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184.54520320707769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102.17830675948798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129.46659761781461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298.82202401114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41.738276454701698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156.1712846347607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56.766762649115584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491.68603611657431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27.882527711118733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21.32841814232111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81.929369496419795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178.78922024772109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229.03885480572598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298.165938864628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81.314443792438595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52.701033718510494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119.58483754512635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556.51882096314114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9.6478533526290402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102.66390263851871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115.75922584052766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66.5926748057713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27.899078117418728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18.421052631578945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148.14658045946604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52.15214519157221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10.72961373390558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23.295043778616755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99.346761023407723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44.128462858543763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70.234583508919783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110.33468186833394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156.33124198412423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118.86102403343783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74.663204025320567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169.37081991577904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65.444760357432983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22.386829525090796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118.49479583666933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3333.3333333333335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57.134067286351552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184.71337579617835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2.064249878621141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81.445422205579476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100.98305246120157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78.218579077251675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63.045167976509198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14.143094841930118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70.230758205532467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67.631330607109149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492.06349206349211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5.4329371816638368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61.750492214068373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21.149662704080509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408.7287842050571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19.31807205640877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40.380732621863281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99.795599374774554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65.359477124183002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269.6002479082739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2276.662368760361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63.89481727399678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36.981132075471699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74.593730574549326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198.42044182439997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112.59253115474735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60.606060606060609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571.42857142857144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53.861690872367028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24.232837177211035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110.803324099723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108.71383174443888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18.975104182929613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1.33393017009848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28.233539313871724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303.9873667587840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73.587907716785992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4797.6878612716764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163.9344262295082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332.9145728643216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8.4805653710247348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8.8803374528232073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773.80952380952385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14.0449438202247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329.98565279770446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47.056839264631471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43.695380774032458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286.0413578525617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63.576550602498706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10000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43.046753557335883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108.16859380828051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38.955656858682133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59.357689097240375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60.032017075773744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12.952077313938428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24.578651685393258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17.724020238915003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146.14143000479868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291.10414657666348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15.256588072122051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56.415215989684079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88.355948248658876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13.732833957553058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48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320.808613491540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175.53998410749114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43.290043290043286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115.11740875845508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36.9352344957911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202.23907547851212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88.214829054285133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52.478134110787167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73.800738007380076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971.074380165289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152.56874543877282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203.97068736816925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12.691594259494288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124.52315764150619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94.078583287216375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197.1001359311282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46.443857572170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70.806621375944886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86.702101721363434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51.78143596877657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13.70363603142700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100.33773813817753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113.42155009451795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268.57654431512981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327.43861626800998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388.88888888888886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294.1176470588235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8.4323495592180908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79.748670855485742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694.71624266144806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182.45614035087718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91.214594335093608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53.058676654182271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114.9315851037784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10000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49.282194128990788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50.753110674525217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93.45794392523365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37.21196507800200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196.67477696674777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8.4725248123940933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37.878787878787875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328.49020846494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159.03135447727479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51.779935275080902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129.69713965227146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44.34046345811052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41.770003915937863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108.47457627118644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76.78525723061172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16.25441696113074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27.11531142965876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9.1336116910229652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197.38301175426923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12.490632025980515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34.330554193231976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28.574149919039911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28.005464480874316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79.05800066966777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25.806451612903224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21.88012815503633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37.49592435604825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144.92753623188406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194.76567255021303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8539.3258426966295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91.762193220371017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1.728311642527689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63.415089060897131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65.016031350195931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111.43429642557041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133.09234308248438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11.724960254372018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71.991001124859395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52.58126195028680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99.757254488218692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70.048495112000623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17.757783828578194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325.5641879393267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100.60592203041043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50.620261139716263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19.665683382497541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42.061929479148027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29.54482503923922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75.137378041942355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10000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48.123195380173243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195.60878243512974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15.336047783896253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88.004158325141915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97.67907831023544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28.04393549894835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71.4960205045190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143.98848092152627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281.41865844255977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39.737730975561298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94.45100354191264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53.353658536585371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25.85410895660203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28.812512862728955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53.815234362023723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231.2606742994496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61.562139284340134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54.100007728572528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421.8782572441109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111.27167630057804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36.68322114595304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58.808808808808813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53.110965332795082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28.823816215906156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144.55626715462031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393.17858834675508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129.1973339229870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266.79841897233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18.389113644722325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43.759483379164273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256.75035528185697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27.027027027027028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42.032389664977124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156.16142776162525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84.546735556599344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117.89111119808994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340.76015727391871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47.642516839165431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58.897770298695839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86.237319456653566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38.669760247486465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43.368268883267078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77.99442896935933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52.992518703241899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1438.602808786460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12.91265048455047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361.09971276159212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190.55015905778211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24.56418383518225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5000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64.029270523667961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39.615166949632147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5782.792665726375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817.61006289308182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60.980316480123506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61.356537260151725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493.76017362995117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1.32431324313243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20.879248347059505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511.33542942247232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50.264320998353405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12.578616352201259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197.54615038271049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174.10228509249183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64.25567532255431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275.50260610573343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171.67381974248929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42.123933045116949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170.21276595744681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54.77470028937578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13256.198347107436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56.833259619637332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42.037586547972303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20.48967195723171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44.629574531389466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551.68040583386176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218.1157225083308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85.240292077846689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46.017402945113787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89.05852417302799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137.89492057950775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47.102191275855013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41.710710510527669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54.964539007092192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60.926887734718335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6106.508875739645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201.43478107219846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91.152283761022488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203.17791091430058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160.68819996753774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765.8058771148709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154.7139403706688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62.661876514328682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122.81994595922379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308.21610966759249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1008.6625541409634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374.60978147762745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158.83744508279824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61.97478991596639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2000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9.11628608791872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142.66524164844537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166.66666666666669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27.240638428483731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9.017132551848511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525.51963695445124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78.8161492681357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13.612176710803118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2186.6988387875131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117.57161179991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83.82352941176471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33.780613681148544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118.0708425055033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28.10695837131570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25.879308316668627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12.622512622512621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72.974623982565333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29.567574226931132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92.397660818713447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164.58835567734437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360.67892503536069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43.784094171691073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462.63753056234719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26.746907388833169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64.54697585464977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1.041440322830983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135.21344407958279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11.572734637194769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69.80195723760493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248.2513035736996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56.109203584289425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117.74325429272281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68.522961295938515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65.590312815338052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148.96570994472725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248.09160305343511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46.127520273789152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191.87589303939578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20.016680567139282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114.05176195350197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88.359931475971507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23.443999092490358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128.8117770767613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190.48776207255005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63.505116959064324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137.10012463647695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165.10971105800564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176.08333553657826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176.85732023750776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47BBF-DC2F-4CA5-B87E-F8216AFB661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D8973-E7D2-466D-9886-AFCB4EDF3E80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75D94-33A4-4EEA-A74F-46E14A829E3A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248C-9287-4FE4-AE6B-C25EADC483FC}">
  <sheetPr codeName="Sheet1"/>
  <dimension ref="A1:F14"/>
  <sheetViews>
    <sheetView topLeftCell="B1" workbookViewId="0">
      <selection activeCell="E4" sqref="E4:E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2041</v>
      </c>
    </row>
    <row r="3" spans="1:6" x14ac:dyDescent="0.35">
      <c r="A3" s="9" t="s">
        <v>2044</v>
      </c>
      <c r="B3" s="9" t="s">
        <v>2045</v>
      </c>
    </row>
    <row r="4" spans="1:6" x14ac:dyDescent="0.35">
      <c r="A4" s="9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35">
      <c r="A5" s="10" t="s">
        <v>2015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2007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2024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2038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2009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2028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2021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2011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2013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6CD7-A59E-4FEF-B099-DDBC0CD16EC7}">
  <sheetPr codeName="Sheet2"/>
  <dimension ref="A1:F30"/>
  <sheetViews>
    <sheetView topLeftCell="A5" workbookViewId="0">
      <selection activeCell="J3" sqref="J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2041</v>
      </c>
    </row>
    <row r="2" spans="1:6" x14ac:dyDescent="0.35">
      <c r="A2" s="9" t="s">
        <v>2040</v>
      </c>
      <c r="B2" t="s">
        <v>2041</v>
      </c>
    </row>
    <row r="4" spans="1:6" x14ac:dyDescent="0.35">
      <c r="A4" s="9" t="s">
        <v>2044</v>
      </c>
      <c r="B4" s="9" t="s">
        <v>2045</v>
      </c>
    </row>
    <row r="5" spans="1:6" x14ac:dyDescent="0.35">
      <c r="A5" s="9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10" t="s">
        <v>2023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2039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2016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2018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2017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2027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2008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2019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2032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2031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2035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2022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2029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2014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2030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2010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2037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2026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2034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2033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2025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2020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2012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2036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1C7A-114C-4A9B-9471-C7814651EAEC}">
  <sheetPr codeName="Sheet3"/>
  <dimension ref="A1:F18"/>
  <sheetViews>
    <sheetView workbookViewId="0">
      <selection activeCell="E14" sqref="E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2040</v>
      </c>
      <c r="B1" t="s">
        <v>2041</v>
      </c>
    </row>
    <row r="2" spans="1:6" x14ac:dyDescent="0.35">
      <c r="A2" s="9" t="s">
        <v>2060</v>
      </c>
      <c r="B2" t="s">
        <v>2041</v>
      </c>
    </row>
    <row r="4" spans="1:6" x14ac:dyDescent="0.35">
      <c r="A4" s="9" t="s">
        <v>2044</v>
      </c>
      <c r="B4" s="9" t="s">
        <v>2045</v>
      </c>
    </row>
    <row r="5" spans="1:6" x14ac:dyDescent="0.35">
      <c r="A5" s="9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14" t="s">
        <v>2048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5">
      <c r="A7" s="14" t="s">
        <v>2049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5">
      <c r="A8" s="14" t="s">
        <v>2050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5">
      <c r="A9" s="14" t="s">
        <v>2051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5">
      <c r="A10" s="14" t="s">
        <v>2052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5">
      <c r="A11" s="14" t="s">
        <v>2053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5">
      <c r="A12" s="14" t="s">
        <v>2054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5">
      <c r="A13" s="14" t="s">
        <v>2055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5">
      <c r="A14" s="14" t="s">
        <v>2056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5">
      <c r="A15" s="14" t="s">
        <v>2057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5">
      <c r="A16" s="14" t="s">
        <v>2058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5">
      <c r="A17" s="14" t="s">
        <v>2059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5">
      <c r="A18" s="14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DC13-997D-4DC7-A00A-F0330C3B250F}">
  <sheetPr codeName="Sheet4"/>
  <dimension ref="A1:H13"/>
  <sheetViews>
    <sheetView workbookViewId="0">
      <selection activeCell="J14" sqref="J14"/>
    </sheetView>
  </sheetViews>
  <sheetFormatPr defaultRowHeight="15.5" x14ac:dyDescent="0.35"/>
  <cols>
    <col min="1" max="1" width="16.83203125" customWidth="1"/>
    <col min="2" max="2" width="17.08203125" customWidth="1"/>
    <col min="3" max="3" width="13.1640625" customWidth="1"/>
    <col min="4" max="4" width="16.33203125" customWidth="1"/>
    <col min="5" max="5" width="12" customWidth="1"/>
    <col min="6" max="6" width="19.33203125" customWidth="1"/>
    <col min="7" max="7" width="15.6640625" customWidth="1"/>
    <col min="8" max="8" width="18.9140625" customWidth="1"/>
  </cols>
  <sheetData>
    <row r="1" spans="1:8" x14ac:dyDescent="0.35">
      <c r="A1" s="8" t="s">
        <v>2061</v>
      </c>
      <c r="B1" s="8" t="s">
        <v>2062</v>
      </c>
      <c r="C1" s="8" t="s">
        <v>2063</v>
      </c>
      <c r="D1" s="8" t="s">
        <v>2064</v>
      </c>
      <c r="E1" s="8" t="s">
        <v>2065</v>
      </c>
      <c r="F1" s="8" t="s">
        <v>2066</v>
      </c>
      <c r="G1" s="8" t="s">
        <v>2067</v>
      </c>
      <c r="H1" s="8" t="s">
        <v>2068</v>
      </c>
    </row>
    <row r="2" spans="1:8" x14ac:dyDescent="0.35">
      <c r="A2" t="s">
        <v>2079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SUM(B2,C2,D2)</f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8" x14ac:dyDescent="0.35">
      <c r="A3" t="s">
        <v>2069</v>
      </c>
      <c r="B3">
        <f>COUNTIFS(Outcome,"successful",goal,"&lt;=4999",goal,"&gt;=1000")</f>
        <v>191</v>
      </c>
      <c r="C3">
        <f>COUNTIFS(Outcome,"failed",goal,"&lt;=4999",goal,"&gt;=1000")</f>
        <v>38</v>
      </c>
      <c r="D3">
        <f>COUNTIFS(Outcome,"canceled",goal,"&lt;=4999",goal,"&gt;=1000")</f>
        <v>2</v>
      </c>
      <c r="E3">
        <f t="shared" ref="E3:E13" si="0">SUM(B3,C3,D3)</f>
        <v>231</v>
      </c>
      <c r="F3" s="5">
        <f t="shared" ref="F3:F13" si="1">(B3/E3)</f>
        <v>0.82683982683982682</v>
      </c>
      <c r="G3" s="5">
        <f t="shared" ref="G3:G13" si="2">(C3/E3)</f>
        <v>0.16450216450216451</v>
      </c>
      <c r="H3" s="5">
        <f t="shared" ref="H3:H13" si="3">(D3/E3)</f>
        <v>8.658008658008658E-3</v>
      </c>
    </row>
    <row r="4" spans="1:8" x14ac:dyDescent="0.35">
      <c r="A4" t="s">
        <v>2070</v>
      </c>
      <c r="B4">
        <f>COUNTIFS(Outcome,"successful",goal,"&lt;=9999",goal,"&gt;=5000")</f>
        <v>164</v>
      </c>
      <c r="C4">
        <f>COUNTIFS(Outcome,"failed",goal,"&lt;=9999",goal,"&gt;=5000")</f>
        <v>126</v>
      </c>
      <c r="D4">
        <f>COUNTIFS(Outcome,"canceled",goal,"&lt;=9999",goal,"&gt;=5000")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2071</v>
      </c>
      <c r="B5">
        <f>COUNTIFS(Outcome,"successful",goal,"&lt;=14999",goal,"&gt;=10000")</f>
        <v>4</v>
      </c>
      <c r="C5">
        <f>COUNTIFS(Outcome,"failed",goal,"&lt;=14999",goal,"&gt;=10000")</f>
        <v>5</v>
      </c>
      <c r="D5">
        <f>COUNTIFS(Outcome,"canceled",goal,"&lt;=14999",goal,"&gt;=10o00")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2072</v>
      </c>
      <c r="B6">
        <f>COUNTIFS(Outcome,"successful",goal,"&lt;=19999",goal,"&gt;=15000")</f>
        <v>10</v>
      </c>
      <c r="C6">
        <f>COUNTIFS(Outcome,"failed",goal,"&lt;=19999",goal,"&gt;=15000")</f>
        <v>0</v>
      </c>
      <c r="D6">
        <f>COUNTIFS(Outcome,"canceled",goal,"&lt;=19999",goal,"&gt;=15000")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2073</v>
      </c>
      <c r="B7">
        <f>COUNTIFS(Outcome,"successful",goal,"&lt;=24999",goal,"&gt;=20000")</f>
        <v>7</v>
      </c>
      <c r="C7">
        <f>COUNTIFS(Outcome,"failed",goal,"&lt;=24999",goal,"&gt;=20000")</f>
        <v>0</v>
      </c>
      <c r="D7">
        <f>COUNTIFS(Outcome,"canceled",goal,"&lt;=24999",goal,"&gt;=20000")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2074</v>
      </c>
      <c r="B8">
        <f>COUNTIFS(Outcome,"successful",goal,"&lt;=29999",goal,"&gt;=25000")</f>
        <v>11</v>
      </c>
      <c r="C8">
        <f>COUNTIFS(Outcome,"failed",goal,"&lt;=29999",goal,"&gt;=25000")</f>
        <v>3</v>
      </c>
      <c r="D8">
        <f>COUNTIFS(Outcome,"canceled",goal,"&lt;=29999",goal,"&gt;=25000")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2075</v>
      </c>
      <c r="B9">
        <f>COUNTIFS(Outcome,"successful",goal,"&lt;=34999",goal,"&gt;=30000")</f>
        <v>7</v>
      </c>
      <c r="C9">
        <f>COUNTIFS(Outcome,"failed",goal,"&lt;=34999",goal,"&gt;=30000")</f>
        <v>0</v>
      </c>
      <c r="D9">
        <f>COUNTIFS(Outcome,"canceled",goal,"&lt;=34999",goal,"&gt;=30000")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2076</v>
      </c>
      <c r="B10">
        <f>COUNTIFS(Outcome,"successful",goal,"&lt;=39999",goal,"&gt;=35000")</f>
        <v>8</v>
      </c>
      <c r="C10">
        <f>COUNTIFS(Outcome,"failed",goal,"&lt;=39999",goal,"&gt;=35000")</f>
        <v>3</v>
      </c>
      <c r="D10">
        <f>COUNTIFS(Outcome,"canceled",goal,"&lt;=39999",goal,"&gt;=35000")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2077</v>
      </c>
      <c r="B11">
        <f>COUNTIFS(Outcome,"successful",goal,"&lt;=44999",goal,"&gt;=40000")</f>
        <v>11</v>
      </c>
      <c r="C11">
        <f>COUNTIFS(Outcome,"failed",goal,"&lt;=44999",goal,"&gt;=40000")</f>
        <v>3</v>
      </c>
      <c r="D11">
        <f>COUNTIFS(Outcome,"canceled",goal,"&lt;=44999",goal,"&gt;=45000")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2078</v>
      </c>
      <c r="B12">
        <f>COUNTIFS(Outcome,"successful",goal,"&lt;=49999",goal,"&gt;=45000")</f>
        <v>8</v>
      </c>
      <c r="C12">
        <f>COUNTIFS(Outcome,"failed",goal,"&lt;=49999",goal,"&gt;=45000")</f>
        <v>3</v>
      </c>
      <c r="D12">
        <f>COUNTIFS(Outcome,"canceled",goal,"&lt;=49999",goal,"&gt;=45000")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2080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75DF-1100-49A9-B8F9-C61C6B072FA0}">
  <sheetPr codeName="Sheet6"/>
  <dimension ref="A1:E1"/>
  <sheetViews>
    <sheetView workbookViewId="0">
      <selection activeCell="H9" sqref="H9"/>
    </sheetView>
  </sheetViews>
  <sheetFormatPr defaultRowHeight="15.5" x14ac:dyDescent="0.35"/>
  <cols>
    <col min="2" max="2" width="12.83203125" customWidth="1"/>
    <col min="4" max="4" width="13.08203125" customWidth="1"/>
    <col min="5" max="5" width="12.75" customWidth="1"/>
  </cols>
  <sheetData>
    <row r="1" spans="1:5" x14ac:dyDescent="0.35">
      <c r="A1" s="1" t="s">
        <v>4</v>
      </c>
      <c r="B1" s="1" t="s">
        <v>5</v>
      </c>
      <c r="C1" s="1"/>
      <c r="D1" s="1" t="s">
        <v>4</v>
      </c>
      <c r="E1" s="1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S1003"/>
  <sheetViews>
    <sheetView tabSelected="1" topLeftCell="D1" workbookViewId="0">
      <selection activeCell="F8" sqref="F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75" customWidth="1"/>
    <col min="12" max="12" width="11.1640625" bestFit="1" customWidth="1"/>
    <col min="13" max="13" width="21.5" customWidth="1"/>
    <col min="16" max="17" width="28" customWidth="1"/>
    <col min="18" max="18" width="13.58203125" customWidth="1"/>
    <col min="19" max="19" width="17.5" customWidth="1"/>
    <col min="20" max="20" width="14.08203125" customWidth="1"/>
    <col min="21" max="21" width="13.83203125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2046</v>
      </c>
      <c r="L1" s="1" t="s">
        <v>9</v>
      </c>
      <c r="M1" s="1" t="s">
        <v>2047</v>
      </c>
      <c r="N1" s="1" t="s">
        <v>10</v>
      </c>
      <c r="O1" s="1" t="s">
        <v>11</v>
      </c>
      <c r="P1" s="1" t="s">
        <v>2040</v>
      </c>
      <c r="Q1" s="1" t="s">
        <v>2006</v>
      </c>
      <c r="R1" s="4" t="s">
        <v>2004</v>
      </c>
      <c r="S1" s="1" t="s">
        <v>2005</v>
      </c>
    </row>
    <row r="2" spans="1:19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2">
        <f>(((J2/60)/60)/24)+DATE(1970,1,1)</f>
        <v>42336.25</v>
      </c>
      <c r="L2">
        <v>1450159200</v>
      </c>
      <c r="M2" s="13">
        <f>(((L2/60)/60)/24)+DATE(1970,1,1)</f>
        <v>42353.25</v>
      </c>
      <c r="N2" t="b">
        <v>0</v>
      </c>
      <c r="O2" t="b">
        <v>0</v>
      </c>
      <c r="P2" t="s">
        <v>2007</v>
      </c>
      <c r="Q2" t="s">
        <v>2008</v>
      </c>
      <c r="R2">
        <v>0</v>
      </c>
      <c r="S2">
        <f>AVERAGE(G2,E2)</f>
        <v>0</v>
      </c>
    </row>
    <row r="3" spans="1:19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12">
        <f t="shared" ref="K3:K66" si="0">(((J3/60)/60)/24)+DATE(1970,1,1)</f>
        <v>41870.208333333336</v>
      </c>
      <c r="L3">
        <v>1408597200</v>
      </c>
      <c r="M3" s="13">
        <f t="shared" ref="M3:M66" si="1">(((L3/60)/60)/24)+DATE(1970,1,1)</f>
        <v>41872.208333333336</v>
      </c>
      <c r="N3" t="b">
        <v>0</v>
      </c>
      <c r="O3" t="b">
        <v>1</v>
      </c>
      <c r="P3" t="s">
        <v>2009</v>
      </c>
      <c r="Q3" t="s">
        <v>2010</v>
      </c>
      <c r="R3" s="6">
        <f>D3/E3*100</f>
        <v>9.6153846153846168</v>
      </c>
      <c r="S3" s="7">
        <f>E3/G3</f>
        <v>92.151898734177209</v>
      </c>
    </row>
    <row r="4" spans="1:19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12">
        <f t="shared" si="0"/>
        <v>41595.25</v>
      </c>
      <c r="L4">
        <v>1384840800</v>
      </c>
      <c r="M4" s="13">
        <f t="shared" si="1"/>
        <v>41597.25</v>
      </c>
      <c r="N4" t="b">
        <v>0</v>
      </c>
      <c r="O4" t="b">
        <v>0</v>
      </c>
      <c r="P4" t="s">
        <v>2011</v>
      </c>
      <c r="Q4" t="s">
        <v>2012</v>
      </c>
      <c r="R4" s="6">
        <f t="shared" ref="R4:R67" si="2">D4/E4*100</f>
        <v>76.057899426759192</v>
      </c>
      <c r="S4" s="7">
        <f t="shared" ref="S4:S67" si="3">E4/G4</f>
        <v>100.01614035087719</v>
      </c>
    </row>
    <row r="5" spans="1:19" ht="31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12">
        <f t="shared" si="0"/>
        <v>43688.208333333328</v>
      </c>
      <c r="L5">
        <v>1568955600</v>
      </c>
      <c r="M5" s="13">
        <f t="shared" si="1"/>
        <v>43728.208333333328</v>
      </c>
      <c r="N5" t="b">
        <v>0</v>
      </c>
      <c r="O5" t="b">
        <v>0</v>
      </c>
      <c r="P5" t="s">
        <v>2009</v>
      </c>
      <c r="Q5" t="s">
        <v>2010</v>
      </c>
      <c r="R5" s="6">
        <f t="shared" si="2"/>
        <v>169.55995155429954</v>
      </c>
      <c r="S5" s="7">
        <f t="shared" si="3"/>
        <v>103.20833333333333</v>
      </c>
    </row>
    <row r="6" spans="1:19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12">
        <f t="shared" si="0"/>
        <v>43485.25</v>
      </c>
      <c r="L6">
        <v>1548309600</v>
      </c>
      <c r="M6" s="13">
        <f t="shared" si="1"/>
        <v>43489.25</v>
      </c>
      <c r="N6" t="b">
        <v>0</v>
      </c>
      <c r="O6" t="b">
        <v>0</v>
      </c>
      <c r="P6" t="s">
        <v>2013</v>
      </c>
      <c r="Q6" t="s">
        <v>2014</v>
      </c>
      <c r="R6" s="6">
        <f t="shared" si="2"/>
        <v>144.349477682811</v>
      </c>
      <c r="S6" s="7">
        <f t="shared" si="3"/>
        <v>99.339622641509436</v>
      </c>
    </row>
    <row r="7" spans="1:19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12">
        <f t="shared" si="0"/>
        <v>41149.208333333336</v>
      </c>
      <c r="L7">
        <v>1347080400</v>
      </c>
      <c r="M7" s="13">
        <f t="shared" si="1"/>
        <v>41160.208333333336</v>
      </c>
      <c r="N7" t="b">
        <v>0</v>
      </c>
      <c r="O7" t="b">
        <v>0</v>
      </c>
      <c r="P7" t="s">
        <v>2013</v>
      </c>
      <c r="Q7" t="s">
        <v>2014</v>
      </c>
      <c r="R7" s="6">
        <f t="shared" si="2"/>
        <v>57.597574838954145</v>
      </c>
      <c r="S7" s="7">
        <f t="shared" si="3"/>
        <v>75.833333333333329</v>
      </c>
    </row>
    <row r="8" spans="1:19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12">
        <f t="shared" si="0"/>
        <v>42991.208333333328</v>
      </c>
      <c r="L8">
        <v>1505365200</v>
      </c>
      <c r="M8" s="13">
        <f t="shared" si="1"/>
        <v>42992.208333333328</v>
      </c>
      <c r="N8" t="b">
        <v>0</v>
      </c>
      <c r="O8" t="b">
        <v>0</v>
      </c>
      <c r="P8" t="s">
        <v>2015</v>
      </c>
      <c r="Q8" t="s">
        <v>2016</v>
      </c>
      <c r="R8" s="6">
        <f t="shared" si="2"/>
        <v>477.06422018348621</v>
      </c>
      <c r="S8" s="7">
        <f t="shared" si="3"/>
        <v>60.555555555555557</v>
      </c>
    </row>
    <row r="9" spans="1:19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12">
        <f t="shared" si="0"/>
        <v>42229.208333333328</v>
      </c>
      <c r="L9">
        <v>1439614800</v>
      </c>
      <c r="M9" s="13">
        <f t="shared" si="1"/>
        <v>42231.208333333328</v>
      </c>
      <c r="N9" t="b">
        <v>0</v>
      </c>
      <c r="O9" t="b">
        <v>0</v>
      </c>
      <c r="P9" t="s">
        <v>2013</v>
      </c>
      <c r="Q9" t="s">
        <v>2014</v>
      </c>
      <c r="R9" s="6">
        <f t="shared" si="2"/>
        <v>30.527101282138254</v>
      </c>
      <c r="S9" s="7">
        <f t="shared" si="3"/>
        <v>64.93832599118943</v>
      </c>
    </row>
    <row r="10" spans="1:19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12">
        <f t="shared" si="0"/>
        <v>40399.208333333336</v>
      </c>
      <c r="L10">
        <v>1281502800</v>
      </c>
      <c r="M10" s="13">
        <f t="shared" si="1"/>
        <v>40401.208333333336</v>
      </c>
      <c r="N10" t="b">
        <v>0</v>
      </c>
      <c r="O10" t="b">
        <v>0</v>
      </c>
      <c r="P10" t="s">
        <v>2013</v>
      </c>
      <c r="Q10" t="s">
        <v>2014</v>
      </c>
      <c r="R10" s="6">
        <f t="shared" si="2"/>
        <v>501.68595643853092</v>
      </c>
      <c r="S10" s="7">
        <f t="shared" si="3"/>
        <v>30.997175141242938</v>
      </c>
    </row>
    <row r="11" spans="1:19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12">
        <f t="shared" si="0"/>
        <v>41536.208333333336</v>
      </c>
      <c r="L11">
        <v>1383804000</v>
      </c>
      <c r="M11" s="13">
        <f t="shared" si="1"/>
        <v>41585.25</v>
      </c>
      <c r="N11" t="b">
        <v>0</v>
      </c>
      <c r="O11" t="b">
        <v>0</v>
      </c>
      <c r="P11" t="s">
        <v>2009</v>
      </c>
      <c r="Q11" t="s">
        <v>2017</v>
      </c>
      <c r="R11" s="6">
        <f t="shared" si="2"/>
        <v>193.26683291770576</v>
      </c>
      <c r="S11" s="7">
        <f t="shared" si="3"/>
        <v>72.909090909090907</v>
      </c>
    </row>
    <row r="12" spans="1:19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12">
        <f t="shared" si="0"/>
        <v>40404.208333333336</v>
      </c>
      <c r="L12">
        <v>1285909200</v>
      </c>
      <c r="M12" s="13">
        <f t="shared" si="1"/>
        <v>40452.208333333336</v>
      </c>
      <c r="N12" t="b">
        <v>0</v>
      </c>
      <c r="O12" t="b">
        <v>0</v>
      </c>
      <c r="P12" t="s">
        <v>2015</v>
      </c>
      <c r="Q12" t="s">
        <v>2018</v>
      </c>
      <c r="R12" s="6">
        <f t="shared" si="2"/>
        <v>37.577684636508167</v>
      </c>
      <c r="S12" s="7">
        <f t="shared" si="3"/>
        <v>62.9</v>
      </c>
    </row>
    <row r="13" spans="1:19" ht="31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12">
        <f t="shared" si="0"/>
        <v>40442.208333333336</v>
      </c>
      <c r="L13">
        <v>1285563600</v>
      </c>
      <c r="M13" s="13">
        <f t="shared" si="1"/>
        <v>40448.208333333336</v>
      </c>
      <c r="N13" t="b">
        <v>0</v>
      </c>
      <c r="O13" t="b">
        <v>1</v>
      </c>
      <c r="P13" t="s">
        <v>2013</v>
      </c>
      <c r="Q13" t="s">
        <v>2014</v>
      </c>
      <c r="R13" s="6">
        <f t="shared" si="2"/>
        <v>207.92079207920793</v>
      </c>
      <c r="S13" s="7">
        <f t="shared" si="3"/>
        <v>112.22222222222223</v>
      </c>
    </row>
    <row r="14" spans="1:19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12">
        <f t="shared" si="0"/>
        <v>43760.208333333328</v>
      </c>
      <c r="L14">
        <v>1572411600</v>
      </c>
      <c r="M14" s="13">
        <f t="shared" si="1"/>
        <v>43768.208333333328</v>
      </c>
      <c r="N14" t="b">
        <v>0</v>
      </c>
      <c r="O14" t="b">
        <v>0</v>
      </c>
      <c r="P14" t="s">
        <v>2015</v>
      </c>
      <c r="Q14" t="s">
        <v>2018</v>
      </c>
      <c r="R14" s="6">
        <f t="shared" si="2"/>
        <v>111.92041215135905</v>
      </c>
      <c r="S14" s="7">
        <f t="shared" si="3"/>
        <v>102.34545454545454</v>
      </c>
    </row>
    <row r="15" spans="1:19" ht="3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12">
        <f t="shared" si="0"/>
        <v>42532.208333333328</v>
      </c>
      <c r="L15">
        <v>1466658000</v>
      </c>
      <c r="M15" s="13">
        <f t="shared" si="1"/>
        <v>42544.208333333328</v>
      </c>
      <c r="N15" t="b">
        <v>0</v>
      </c>
      <c r="O15" t="b">
        <v>0</v>
      </c>
      <c r="P15" t="s">
        <v>2009</v>
      </c>
      <c r="Q15" t="s">
        <v>2019</v>
      </c>
      <c r="R15" s="6">
        <f t="shared" si="2"/>
        <v>40.796503156872262</v>
      </c>
      <c r="S15" s="7">
        <f t="shared" si="3"/>
        <v>105.05102040816327</v>
      </c>
    </row>
    <row r="16" spans="1:19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12">
        <f t="shared" si="0"/>
        <v>40974.25</v>
      </c>
      <c r="L16">
        <v>1333342800</v>
      </c>
      <c r="M16" s="13">
        <f t="shared" si="1"/>
        <v>41001.208333333336</v>
      </c>
      <c r="N16" t="b">
        <v>0</v>
      </c>
      <c r="O16" t="b">
        <v>0</v>
      </c>
      <c r="P16" t="s">
        <v>2009</v>
      </c>
      <c r="Q16" t="s">
        <v>2019</v>
      </c>
      <c r="R16" s="6">
        <f t="shared" si="2"/>
        <v>149.76897339210794</v>
      </c>
      <c r="S16" s="7">
        <f t="shared" si="3"/>
        <v>94.144999999999996</v>
      </c>
    </row>
    <row r="17" spans="1:19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12">
        <f t="shared" si="0"/>
        <v>43809.25</v>
      </c>
      <c r="L17">
        <v>1576303200</v>
      </c>
      <c r="M17" s="13">
        <f t="shared" si="1"/>
        <v>43813.25</v>
      </c>
      <c r="N17" t="b">
        <v>0</v>
      </c>
      <c r="O17" t="b">
        <v>0</v>
      </c>
      <c r="P17" t="s">
        <v>2011</v>
      </c>
      <c r="Q17" t="s">
        <v>2020</v>
      </c>
      <c r="R17" s="6">
        <f t="shared" si="2"/>
        <v>211.38126724631644</v>
      </c>
      <c r="S17" s="7">
        <f t="shared" si="3"/>
        <v>84.986725663716811</v>
      </c>
    </row>
    <row r="18" spans="1:19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12">
        <f t="shared" si="0"/>
        <v>41661.25</v>
      </c>
      <c r="L18">
        <v>1392271200</v>
      </c>
      <c r="M18" s="13">
        <f t="shared" si="1"/>
        <v>41683.25</v>
      </c>
      <c r="N18" t="b">
        <v>0</v>
      </c>
      <c r="O18" t="b">
        <v>0</v>
      </c>
      <c r="P18" t="s">
        <v>2021</v>
      </c>
      <c r="Q18" t="s">
        <v>2022</v>
      </c>
      <c r="R18" s="6">
        <f t="shared" si="2"/>
        <v>15.39715605470519</v>
      </c>
      <c r="S18" s="7">
        <f t="shared" si="3"/>
        <v>110.41</v>
      </c>
    </row>
    <row r="19" spans="1:19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12">
        <f t="shared" si="0"/>
        <v>40555.25</v>
      </c>
      <c r="L19">
        <v>1294898400</v>
      </c>
      <c r="M19" s="13">
        <f t="shared" si="1"/>
        <v>40556.25</v>
      </c>
      <c r="N19" t="b">
        <v>0</v>
      </c>
      <c r="O19" t="b">
        <v>0</v>
      </c>
      <c r="P19" t="s">
        <v>2015</v>
      </c>
      <c r="Q19" t="s">
        <v>2023</v>
      </c>
      <c r="R19" s="6">
        <f t="shared" si="2"/>
        <v>62.738699988876114</v>
      </c>
      <c r="S19" s="7">
        <f t="shared" si="3"/>
        <v>107.96236989591674</v>
      </c>
    </row>
    <row r="20" spans="1:19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12">
        <f t="shared" si="0"/>
        <v>43351.208333333328</v>
      </c>
      <c r="L20">
        <v>1537074000</v>
      </c>
      <c r="M20" s="13">
        <f t="shared" si="1"/>
        <v>43359.208333333328</v>
      </c>
      <c r="N20" t="b">
        <v>0</v>
      </c>
      <c r="O20" t="b">
        <v>0</v>
      </c>
      <c r="P20" t="s">
        <v>2013</v>
      </c>
      <c r="Q20" t="s">
        <v>2014</v>
      </c>
      <c r="R20" s="6">
        <f t="shared" si="2"/>
        <v>149.44982755789127</v>
      </c>
      <c r="S20" s="7">
        <f t="shared" si="3"/>
        <v>45.103703703703701</v>
      </c>
    </row>
    <row r="21" spans="1:19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12">
        <f t="shared" si="0"/>
        <v>43528.25</v>
      </c>
      <c r="L21">
        <v>1553490000</v>
      </c>
      <c r="M21" s="13">
        <f t="shared" si="1"/>
        <v>43549.208333333328</v>
      </c>
      <c r="N21" t="b">
        <v>0</v>
      </c>
      <c r="O21" t="b">
        <v>1</v>
      </c>
      <c r="P21" t="s">
        <v>2013</v>
      </c>
      <c r="Q21" t="s">
        <v>2014</v>
      </c>
      <c r="R21" s="6">
        <f t="shared" si="2"/>
        <v>206.05980679832516</v>
      </c>
      <c r="S21" s="7">
        <f t="shared" si="3"/>
        <v>45.001483679525222</v>
      </c>
    </row>
    <row r="22" spans="1:19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12">
        <f t="shared" si="0"/>
        <v>41848.208333333336</v>
      </c>
      <c r="L22">
        <v>1406523600</v>
      </c>
      <c r="M22" s="13">
        <f t="shared" si="1"/>
        <v>41848.208333333336</v>
      </c>
      <c r="N22" t="b">
        <v>0</v>
      </c>
      <c r="O22" t="b">
        <v>0</v>
      </c>
      <c r="P22" t="s">
        <v>2015</v>
      </c>
      <c r="Q22" t="s">
        <v>2018</v>
      </c>
      <c r="R22" s="6">
        <f t="shared" si="2"/>
        <v>89.092580575383948</v>
      </c>
      <c r="S22" s="7">
        <f t="shared" si="3"/>
        <v>105.97134670487107</v>
      </c>
    </row>
    <row r="23" spans="1:19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12">
        <f t="shared" si="0"/>
        <v>40770.208333333336</v>
      </c>
      <c r="L23">
        <v>1316322000</v>
      </c>
      <c r="M23" s="13">
        <f t="shared" si="1"/>
        <v>40804.208333333336</v>
      </c>
      <c r="N23" t="b">
        <v>0</v>
      </c>
      <c r="O23" t="b">
        <v>0</v>
      </c>
      <c r="P23" t="s">
        <v>2013</v>
      </c>
      <c r="Q23" t="s">
        <v>2014</v>
      </c>
      <c r="R23" s="6">
        <f t="shared" si="2"/>
        <v>243.9467469441777</v>
      </c>
      <c r="S23" s="7">
        <f t="shared" si="3"/>
        <v>69.055555555555557</v>
      </c>
    </row>
    <row r="24" spans="1:19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12">
        <f t="shared" si="0"/>
        <v>43193.208333333328</v>
      </c>
      <c r="L24">
        <v>1524027600</v>
      </c>
      <c r="M24" s="13">
        <f t="shared" si="1"/>
        <v>43208.208333333328</v>
      </c>
      <c r="N24" t="b">
        <v>0</v>
      </c>
      <c r="O24" t="b">
        <v>0</v>
      </c>
      <c r="P24" t="s">
        <v>2013</v>
      </c>
      <c r="Q24" t="s">
        <v>2014</v>
      </c>
      <c r="R24" s="6">
        <f t="shared" si="2"/>
        <v>78.081648830757032</v>
      </c>
      <c r="S24" s="7">
        <f t="shared" si="3"/>
        <v>85.044943820224717</v>
      </c>
    </row>
    <row r="25" spans="1:19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12">
        <f t="shared" si="0"/>
        <v>43510.25</v>
      </c>
      <c r="L25">
        <v>1554699600</v>
      </c>
      <c r="M25" s="13">
        <f t="shared" si="1"/>
        <v>43563.208333333328</v>
      </c>
      <c r="N25" t="b">
        <v>0</v>
      </c>
      <c r="O25" t="b">
        <v>0</v>
      </c>
      <c r="P25" t="s">
        <v>2015</v>
      </c>
      <c r="Q25" t="s">
        <v>2016</v>
      </c>
      <c r="R25" s="6">
        <f t="shared" si="2"/>
        <v>30.116450274394325</v>
      </c>
      <c r="S25" s="7">
        <f t="shared" si="3"/>
        <v>105.22535211267606</v>
      </c>
    </row>
    <row r="26" spans="1:19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12">
        <f t="shared" si="0"/>
        <v>41811.208333333336</v>
      </c>
      <c r="L26">
        <v>1403499600</v>
      </c>
      <c r="M26" s="13">
        <f t="shared" si="1"/>
        <v>41813.208333333336</v>
      </c>
      <c r="N26" t="b">
        <v>0</v>
      </c>
      <c r="O26" t="b">
        <v>0</v>
      </c>
      <c r="P26" t="s">
        <v>2011</v>
      </c>
      <c r="Q26" t="s">
        <v>2020</v>
      </c>
      <c r="R26" s="6">
        <f t="shared" si="2"/>
        <v>88.627142541987595</v>
      </c>
      <c r="S26" s="7">
        <f t="shared" si="3"/>
        <v>39.003741114852225</v>
      </c>
    </row>
    <row r="27" spans="1:19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12">
        <f t="shared" si="0"/>
        <v>40681.208333333336</v>
      </c>
      <c r="L27">
        <v>1307422800</v>
      </c>
      <c r="M27" s="13">
        <f t="shared" si="1"/>
        <v>40701.208333333336</v>
      </c>
      <c r="N27" t="b">
        <v>0</v>
      </c>
      <c r="O27" t="b">
        <v>1</v>
      </c>
      <c r="P27" t="s">
        <v>2024</v>
      </c>
      <c r="Q27" t="s">
        <v>2025</v>
      </c>
      <c r="R27" s="6">
        <f t="shared" si="2"/>
        <v>46.202956989247312</v>
      </c>
      <c r="S27" s="7">
        <f t="shared" si="3"/>
        <v>73.030674846625772</v>
      </c>
    </row>
    <row r="28" spans="1:19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12">
        <f t="shared" si="0"/>
        <v>43312.208333333328</v>
      </c>
      <c r="L28">
        <v>1535346000</v>
      </c>
      <c r="M28" s="13">
        <f t="shared" si="1"/>
        <v>43339.208333333328</v>
      </c>
      <c r="N28" t="b">
        <v>0</v>
      </c>
      <c r="O28" t="b">
        <v>0</v>
      </c>
      <c r="P28" t="s">
        <v>2013</v>
      </c>
      <c r="Q28" t="s">
        <v>2014</v>
      </c>
      <c r="R28" s="6">
        <f t="shared" si="2"/>
        <v>207.47288377658549</v>
      </c>
      <c r="S28" s="7">
        <f t="shared" si="3"/>
        <v>35.009459459459457</v>
      </c>
    </row>
    <row r="29" spans="1:19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12">
        <f t="shared" si="0"/>
        <v>42280.208333333328</v>
      </c>
      <c r="L29">
        <v>1444539600</v>
      </c>
      <c r="M29" s="13">
        <f t="shared" si="1"/>
        <v>42288.208333333328</v>
      </c>
      <c r="N29" t="b">
        <v>0</v>
      </c>
      <c r="O29" t="b">
        <v>0</v>
      </c>
      <c r="P29" t="s">
        <v>2009</v>
      </c>
      <c r="Q29" t="s">
        <v>2010</v>
      </c>
      <c r="R29" s="6">
        <f t="shared" si="2"/>
        <v>125.07817385866167</v>
      </c>
      <c r="S29" s="7">
        <f t="shared" si="3"/>
        <v>106.6</v>
      </c>
    </row>
    <row r="30" spans="1:19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12">
        <f t="shared" si="0"/>
        <v>40218.25</v>
      </c>
      <c r="L30">
        <v>1267682400</v>
      </c>
      <c r="M30" s="13">
        <f t="shared" si="1"/>
        <v>40241.25</v>
      </c>
      <c r="N30" t="b">
        <v>0</v>
      </c>
      <c r="O30" t="b">
        <v>1</v>
      </c>
      <c r="P30" t="s">
        <v>2013</v>
      </c>
      <c r="Q30" t="s">
        <v>2014</v>
      </c>
      <c r="R30" s="6">
        <f t="shared" si="2"/>
        <v>95.033966650924555</v>
      </c>
      <c r="S30" s="7">
        <f t="shared" si="3"/>
        <v>61.997747747747745</v>
      </c>
    </row>
    <row r="31" spans="1:19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12">
        <f t="shared" si="0"/>
        <v>43301.208333333328</v>
      </c>
      <c r="L31">
        <v>1535518800</v>
      </c>
      <c r="M31" s="13">
        <f t="shared" si="1"/>
        <v>43341.208333333328</v>
      </c>
      <c r="N31" t="b">
        <v>0</v>
      </c>
      <c r="O31" t="b">
        <v>0</v>
      </c>
      <c r="P31" t="s">
        <v>2015</v>
      </c>
      <c r="Q31" t="s">
        <v>2026</v>
      </c>
      <c r="R31" s="6">
        <f t="shared" si="2"/>
        <v>30.404398370483225</v>
      </c>
      <c r="S31" s="7">
        <f t="shared" si="3"/>
        <v>94.000622665006233</v>
      </c>
    </row>
    <row r="32" spans="1:19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12">
        <f t="shared" si="0"/>
        <v>43609.208333333328</v>
      </c>
      <c r="L32">
        <v>1559106000</v>
      </c>
      <c r="M32" s="13">
        <f t="shared" si="1"/>
        <v>43614.208333333328</v>
      </c>
      <c r="N32" t="b">
        <v>0</v>
      </c>
      <c r="O32" t="b">
        <v>0</v>
      </c>
      <c r="P32" t="s">
        <v>2015</v>
      </c>
      <c r="Q32" t="s">
        <v>2023</v>
      </c>
      <c r="R32" s="6">
        <f t="shared" si="2"/>
        <v>62.262193012798342</v>
      </c>
      <c r="S32" s="7">
        <f t="shared" si="3"/>
        <v>112.05426356589147</v>
      </c>
    </row>
    <row r="33" spans="1:19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12">
        <f t="shared" si="0"/>
        <v>42374.25</v>
      </c>
      <c r="L33">
        <v>1454392800</v>
      </c>
      <c r="M33" s="13">
        <f t="shared" si="1"/>
        <v>42402.25</v>
      </c>
      <c r="N33" t="b">
        <v>0</v>
      </c>
      <c r="O33" t="b">
        <v>0</v>
      </c>
      <c r="P33" t="s">
        <v>2024</v>
      </c>
      <c r="Q33" t="s">
        <v>2025</v>
      </c>
      <c r="R33" s="6">
        <f t="shared" si="2"/>
        <v>32.258064516129032</v>
      </c>
      <c r="S33" s="7">
        <f t="shared" si="3"/>
        <v>48.008849557522126</v>
      </c>
    </row>
    <row r="34" spans="1:19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12">
        <f t="shared" si="0"/>
        <v>43110.25</v>
      </c>
      <c r="L34">
        <v>1517896800</v>
      </c>
      <c r="M34" s="13">
        <f t="shared" si="1"/>
        <v>43137.25</v>
      </c>
      <c r="N34" t="b">
        <v>0</v>
      </c>
      <c r="O34" t="b">
        <v>0</v>
      </c>
      <c r="P34" t="s">
        <v>2015</v>
      </c>
      <c r="Q34" t="s">
        <v>2016</v>
      </c>
      <c r="R34" s="6">
        <f t="shared" si="2"/>
        <v>115.19686117067384</v>
      </c>
      <c r="S34" s="7">
        <f t="shared" si="3"/>
        <v>38.004334633723452</v>
      </c>
    </row>
    <row r="35" spans="1:19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12">
        <f t="shared" si="0"/>
        <v>41917.208333333336</v>
      </c>
      <c r="L35">
        <v>1415685600</v>
      </c>
      <c r="M35" s="13">
        <f t="shared" si="1"/>
        <v>41954.25</v>
      </c>
      <c r="N35" t="b">
        <v>0</v>
      </c>
      <c r="O35" t="b">
        <v>0</v>
      </c>
      <c r="P35" t="s">
        <v>2013</v>
      </c>
      <c r="Q35" t="s">
        <v>2014</v>
      </c>
      <c r="R35" s="6">
        <f t="shared" si="2"/>
        <v>26.467579850895785</v>
      </c>
      <c r="S35" s="7">
        <f t="shared" si="3"/>
        <v>35.000184535892231</v>
      </c>
    </row>
    <row r="36" spans="1:19" ht="3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12">
        <f t="shared" si="0"/>
        <v>42817.208333333328</v>
      </c>
      <c r="L36">
        <v>1490677200</v>
      </c>
      <c r="M36" s="13">
        <f t="shared" si="1"/>
        <v>42822.208333333328</v>
      </c>
      <c r="N36" t="b">
        <v>0</v>
      </c>
      <c r="O36" t="b">
        <v>0</v>
      </c>
      <c r="P36" t="s">
        <v>2015</v>
      </c>
      <c r="Q36" t="s">
        <v>2016</v>
      </c>
      <c r="R36" s="6">
        <f t="shared" si="2"/>
        <v>66.310160427807489</v>
      </c>
      <c r="S36" s="7">
        <f t="shared" si="3"/>
        <v>85</v>
      </c>
    </row>
    <row r="37" spans="1:19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12">
        <f t="shared" si="0"/>
        <v>43484.25</v>
      </c>
      <c r="L37">
        <v>1551506400</v>
      </c>
      <c r="M37" s="13">
        <f t="shared" si="1"/>
        <v>43526.25</v>
      </c>
      <c r="N37" t="b">
        <v>0</v>
      </c>
      <c r="O37" t="b">
        <v>1</v>
      </c>
      <c r="P37" t="s">
        <v>2015</v>
      </c>
      <c r="Q37" t="s">
        <v>2018</v>
      </c>
      <c r="R37" s="6">
        <f t="shared" si="2"/>
        <v>66.533070381915721</v>
      </c>
      <c r="S37" s="7">
        <f t="shared" si="3"/>
        <v>95.993893129770996</v>
      </c>
    </row>
    <row r="38" spans="1:19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12">
        <f t="shared" si="0"/>
        <v>40600.25</v>
      </c>
      <c r="L38">
        <v>1300856400</v>
      </c>
      <c r="M38" s="13">
        <f t="shared" si="1"/>
        <v>40625.208333333336</v>
      </c>
      <c r="N38" t="b">
        <v>0</v>
      </c>
      <c r="O38" t="b">
        <v>0</v>
      </c>
      <c r="P38" t="s">
        <v>2013</v>
      </c>
      <c r="Q38" t="s">
        <v>2014</v>
      </c>
      <c r="R38" s="6">
        <f t="shared" si="2"/>
        <v>63.578564940962757</v>
      </c>
      <c r="S38" s="7">
        <f t="shared" si="3"/>
        <v>68.8125</v>
      </c>
    </row>
    <row r="39" spans="1:19" ht="3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12">
        <f t="shared" si="0"/>
        <v>43744.208333333328</v>
      </c>
      <c r="L39">
        <v>1573192800</v>
      </c>
      <c r="M39" s="13">
        <f t="shared" si="1"/>
        <v>43777.25</v>
      </c>
      <c r="N39" t="b">
        <v>0</v>
      </c>
      <c r="O39" t="b">
        <v>1</v>
      </c>
      <c r="P39" t="s">
        <v>2021</v>
      </c>
      <c r="Q39" t="s">
        <v>2027</v>
      </c>
      <c r="R39" s="6">
        <f t="shared" si="2"/>
        <v>71.434870799894171</v>
      </c>
      <c r="S39" s="7">
        <f t="shared" si="3"/>
        <v>105.97196261682242</v>
      </c>
    </row>
    <row r="40" spans="1:19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12">
        <f t="shared" si="0"/>
        <v>40469.208333333336</v>
      </c>
      <c r="L40">
        <v>1287810000</v>
      </c>
      <c r="M40" s="13">
        <f t="shared" si="1"/>
        <v>40474.208333333336</v>
      </c>
      <c r="N40" t="b">
        <v>0</v>
      </c>
      <c r="O40" t="b">
        <v>0</v>
      </c>
      <c r="P40" t="s">
        <v>2028</v>
      </c>
      <c r="Q40" t="s">
        <v>2029</v>
      </c>
      <c r="R40" s="6">
        <f t="shared" si="2"/>
        <v>30.738720872583041</v>
      </c>
      <c r="S40" s="7">
        <f t="shared" si="3"/>
        <v>75.261194029850742</v>
      </c>
    </row>
    <row r="41" spans="1:19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12">
        <f t="shared" si="0"/>
        <v>41330.25</v>
      </c>
      <c r="L41">
        <v>1362978000</v>
      </c>
      <c r="M41" s="13">
        <f t="shared" si="1"/>
        <v>41344.208333333336</v>
      </c>
      <c r="N41" t="b">
        <v>0</v>
      </c>
      <c r="O41" t="b">
        <v>0</v>
      </c>
      <c r="P41" t="s">
        <v>2013</v>
      </c>
      <c r="Q41" t="s">
        <v>2014</v>
      </c>
      <c r="R41" s="6">
        <f t="shared" si="2"/>
        <v>196.93654266958424</v>
      </c>
      <c r="S41" s="7">
        <f t="shared" si="3"/>
        <v>57.125</v>
      </c>
    </row>
    <row r="42" spans="1:19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12">
        <f t="shared" si="0"/>
        <v>40334.208333333336</v>
      </c>
      <c r="L42">
        <v>1277355600</v>
      </c>
      <c r="M42" s="13">
        <f t="shared" si="1"/>
        <v>40353.208333333336</v>
      </c>
      <c r="N42" t="b">
        <v>0</v>
      </c>
      <c r="O42" t="b">
        <v>1</v>
      </c>
      <c r="P42" t="s">
        <v>2011</v>
      </c>
      <c r="Q42" t="s">
        <v>2020</v>
      </c>
      <c r="R42" s="6">
        <f t="shared" si="2"/>
        <v>59.147734910606268</v>
      </c>
      <c r="S42" s="7">
        <f t="shared" si="3"/>
        <v>75.141414141414145</v>
      </c>
    </row>
    <row r="43" spans="1:19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12">
        <f t="shared" si="0"/>
        <v>41156.208333333336</v>
      </c>
      <c r="L43">
        <v>1348981200</v>
      </c>
      <c r="M43" s="13">
        <f t="shared" si="1"/>
        <v>41182.208333333336</v>
      </c>
      <c r="N43" t="b">
        <v>0</v>
      </c>
      <c r="O43" t="b">
        <v>1</v>
      </c>
      <c r="P43" t="s">
        <v>2009</v>
      </c>
      <c r="Q43" t="s">
        <v>2010</v>
      </c>
      <c r="R43" s="6">
        <f t="shared" si="2"/>
        <v>46.964106004696411</v>
      </c>
      <c r="S43" s="7">
        <f t="shared" si="3"/>
        <v>107.42342342342343</v>
      </c>
    </row>
    <row r="44" spans="1:19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12">
        <f t="shared" si="0"/>
        <v>40728.208333333336</v>
      </c>
      <c r="L44">
        <v>1310533200</v>
      </c>
      <c r="M44" s="13">
        <f t="shared" si="1"/>
        <v>40737.208333333336</v>
      </c>
      <c r="N44" t="b">
        <v>0</v>
      </c>
      <c r="O44" t="b">
        <v>0</v>
      </c>
      <c r="P44" t="s">
        <v>2007</v>
      </c>
      <c r="Q44" t="s">
        <v>2008</v>
      </c>
      <c r="R44" s="6">
        <f t="shared" si="2"/>
        <v>22.525341008634715</v>
      </c>
      <c r="S44" s="7">
        <f t="shared" si="3"/>
        <v>35.995495495495497</v>
      </c>
    </row>
    <row r="45" spans="1:19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12">
        <f t="shared" si="0"/>
        <v>41844.208333333336</v>
      </c>
      <c r="L45">
        <v>1407560400</v>
      </c>
      <c r="M45" s="13">
        <f t="shared" si="1"/>
        <v>41860.208333333336</v>
      </c>
      <c r="N45" t="b">
        <v>0</v>
      </c>
      <c r="O45" t="b">
        <v>0</v>
      </c>
      <c r="P45" t="s">
        <v>2021</v>
      </c>
      <c r="Q45" t="s">
        <v>2030</v>
      </c>
      <c r="R45" s="6">
        <f t="shared" si="2"/>
        <v>53.781071686233361</v>
      </c>
      <c r="S45" s="7">
        <f t="shared" si="3"/>
        <v>26.998873148744366</v>
      </c>
    </row>
    <row r="46" spans="1:19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12">
        <f t="shared" si="0"/>
        <v>43541.208333333328</v>
      </c>
      <c r="L46">
        <v>1552885200</v>
      </c>
      <c r="M46" s="13">
        <f t="shared" si="1"/>
        <v>43542.208333333328</v>
      </c>
      <c r="N46" t="b">
        <v>0</v>
      </c>
      <c r="O46" t="b">
        <v>0</v>
      </c>
      <c r="P46" t="s">
        <v>2021</v>
      </c>
      <c r="Q46" t="s">
        <v>2027</v>
      </c>
      <c r="R46" s="6">
        <f t="shared" si="2"/>
        <v>15.178825538373969</v>
      </c>
      <c r="S46" s="7">
        <f t="shared" si="3"/>
        <v>107.56122448979592</v>
      </c>
    </row>
    <row r="47" spans="1:19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12">
        <f t="shared" si="0"/>
        <v>42676.208333333328</v>
      </c>
      <c r="L47">
        <v>1479362400</v>
      </c>
      <c r="M47" s="13">
        <f t="shared" si="1"/>
        <v>42691.25</v>
      </c>
      <c r="N47" t="b">
        <v>0</v>
      </c>
      <c r="O47" t="b">
        <v>1</v>
      </c>
      <c r="P47" t="s">
        <v>2013</v>
      </c>
      <c r="Q47" t="s">
        <v>2014</v>
      </c>
      <c r="R47" s="6">
        <f t="shared" si="2"/>
        <v>209.71302428256072</v>
      </c>
      <c r="S47" s="7">
        <f t="shared" si="3"/>
        <v>94.375</v>
      </c>
    </row>
    <row r="48" spans="1:19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12">
        <f t="shared" si="0"/>
        <v>40367.208333333336</v>
      </c>
      <c r="L48">
        <v>1280552400</v>
      </c>
      <c r="M48" s="13">
        <f t="shared" si="1"/>
        <v>40390.208333333336</v>
      </c>
      <c r="N48" t="b">
        <v>0</v>
      </c>
      <c r="O48" t="b">
        <v>0</v>
      </c>
      <c r="P48" t="s">
        <v>2009</v>
      </c>
      <c r="Q48" t="s">
        <v>2010</v>
      </c>
      <c r="R48" s="6">
        <f t="shared" si="2"/>
        <v>87.120320226041912</v>
      </c>
      <c r="S48" s="7">
        <f t="shared" si="3"/>
        <v>46.163043478260867</v>
      </c>
    </row>
    <row r="49" spans="1:19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12">
        <f t="shared" si="0"/>
        <v>41727.208333333336</v>
      </c>
      <c r="L49">
        <v>1398661200</v>
      </c>
      <c r="M49" s="13">
        <f t="shared" si="1"/>
        <v>41757.208333333336</v>
      </c>
      <c r="N49" t="b">
        <v>0</v>
      </c>
      <c r="O49" t="b">
        <v>0</v>
      </c>
      <c r="P49" t="s">
        <v>2013</v>
      </c>
      <c r="Q49" t="s">
        <v>2014</v>
      </c>
      <c r="R49" s="6">
        <f t="shared" si="2"/>
        <v>21.040819189227101</v>
      </c>
      <c r="S49" s="7">
        <f t="shared" si="3"/>
        <v>47.845637583892618</v>
      </c>
    </row>
    <row r="50" spans="1:19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12">
        <f t="shared" si="0"/>
        <v>42180.208333333328</v>
      </c>
      <c r="L50">
        <v>1436245200</v>
      </c>
      <c r="M50" s="13">
        <f t="shared" si="1"/>
        <v>42192.208333333328</v>
      </c>
      <c r="N50" t="b">
        <v>0</v>
      </c>
      <c r="O50" t="b">
        <v>0</v>
      </c>
      <c r="P50" t="s">
        <v>2013</v>
      </c>
      <c r="Q50" t="s">
        <v>2014</v>
      </c>
      <c r="R50" s="6">
        <f t="shared" si="2"/>
        <v>25.841597988545885</v>
      </c>
      <c r="S50" s="7">
        <f t="shared" si="3"/>
        <v>53.007815713698065</v>
      </c>
    </row>
    <row r="51" spans="1:19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12">
        <f t="shared" si="0"/>
        <v>43758.208333333328</v>
      </c>
      <c r="L51">
        <v>1575439200</v>
      </c>
      <c r="M51" s="13">
        <f t="shared" si="1"/>
        <v>43803.25</v>
      </c>
      <c r="N51" t="b">
        <v>0</v>
      </c>
      <c r="O51" t="b">
        <v>0</v>
      </c>
      <c r="P51" t="s">
        <v>2009</v>
      </c>
      <c r="Q51" t="s">
        <v>2010</v>
      </c>
      <c r="R51" s="6">
        <f t="shared" si="2"/>
        <v>52.735662491760053</v>
      </c>
      <c r="S51" s="7">
        <f t="shared" si="3"/>
        <v>45.059405940594061</v>
      </c>
    </row>
    <row r="52" spans="1:19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12">
        <f t="shared" si="0"/>
        <v>41487.208333333336</v>
      </c>
      <c r="L52">
        <v>1377752400</v>
      </c>
      <c r="M52" s="13">
        <f t="shared" si="1"/>
        <v>41515.208333333336</v>
      </c>
      <c r="N52" t="b">
        <v>0</v>
      </c>
      <c r="O52" t="b">
        <v>0</v>
      </c>
      <c r="P52" t="s">
        <v>2009</v>
      </c>
      <c r="Q52" t="s">
        <v>2031</v>
      </c>
      <c r="R52" s="6">
        <f t="shared" si="2"/>
        <v>5000</v>
      </c>
      <c r="S52" s="7">
        <f t="shared" si="3"/>
        <v>2</v>
      </c>
    </row>
    <row r="53" spans="1:19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12">
        <f t="shared" si="0"/>
        <v>40995.208333333336</v>
      </c>
      <c r="L53">
        <v>1334206800</v>
      </c>
      <c r="M53" s="13">
        <f t="shared" si="1"/>
        <v>41011.208333333336</v>
      </c>
      <c r="N53" t="b">
        <v>0</v>
      </c>
      <c r="O53" t="b">
        <v>1</v>
      </c>
      <c r="P53" t="s">
        <v>2011</v>
      </c>
      <c r="Q53" t="s">
        <v>2020</v>
      </c>
      <c r="R53" s="6">
        <f t="shared" si="2"/>
        <v>108.85206171726003</v>
      </c>
      <c r="S53" s="7">
        <f t="shared" si="3"/>
        <v>99.006816632583508</v>
      </c>
    </row>
    <row r="54" spans="1:19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12">
        <f t="shared" si="0"/>
        <v>40436.208333333336</v>
      </c>
      <c r="L54">
        <v>1284872400</v>
      </c>
      <c r="M54" s="13">
        <f t="shared" si="1"/>
        <v>40440.208333333336</v>
      </c>
      <c r="N54" t="b">
        <v>0</v>
      </c>
      <c r="O54" t="b">
        <v>0</v>
      </c>
      <c r="P54" t="s">
        <v>2013</v>
      </c>
      <c r="Q54" t="s">
        <v>2014</v>
      </c>
      <c r="R54" s="6">
        <f t="shared" si="2"/>
        <v>292.80195201301342</v>
      </c>
      <c r="S54" s="7">
        <f t="shared" si="3"/>
        <v>32.786666666666669</v>
      </c>
    </row>
    <row r="55" spans="1:19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12">
        <f t="shared" si="0"/>
        <v>41779.208333333336</v>
      </c>
      <c r="L55">
        <v>1403931600</v>
      </c>
      <c r="M55" s="13">
        <f t="shared" si="1"/>
        <v>41818.208333333336</v>
      </c>
      <c r="N55" t="b">
        <v>0</v>
      </c>
      <c r="O55" t="b">
        <v>0</v>
      </c>
      <c r="P55" t="s">
        <v>2015</v>
      </c>
      <c r="Q55" t="s">
        <v>2018</v>
      </c>
      <c r="R55" s="6">
        <f t="shared" si="2"/>
        <v>71.220459695694402</v>
      </c>
      <c r="S55" s="7">
        <f t="shared" si="3"/>
        <v>59.119617224880386</v>
      </c>
    </row>
    <row r="56" spans="1:19" ht="31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12">
        <f t="shared" si="0"/>
        <v>43170.25</v>
      </c>
      <c r="L56">
        <v>1521262800</v>
      </c>
      <c r="M56" s="13">
        <f t="shared" si="1"/>
        <v>43176.208333333328</v>
      </c>
      <c r="N56" t="b">
        <v>0</v>
      </c>
      <c r="O56" t="b">
        <v>0</v>
      </c>
      <c r="P56" t="s">
        <v>2011</v>
      </c>
      <c r="Q56" t="s">
        <v>2020</v>
      </c>
      <c r="R56" s="6">
        <f t="shared" si="2"/>
        <v>111.27596439169139</v>
      </c>
      <c r="S56" s="7">
        <f t="shared" si="3"/>
        <v>44.93333333333333</v>
      </c>
    </row>
    <row r="57" spans="1:19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12">
        <f t="shared" si="0"/>
        <v>43311.208333333328</v>
      </c>
      <c r="L57">
        <v>1533358800</v>
      </c>
      <c r="M57" s="13">
        <f t="shared" si="1"/>
        <v>43316.208333333328</v>
      </c>
      <c r="N57" t="b">
        <v>0</v>
      </c>
      <c r="O57" t="b">
        <v>0</v>
      </c>
      <c r="P57" t="s">
        <v>2009</v>
      </c>
      <c r="Q57" t="s">
        <v>2032</v>
      </c>
      <c r="R57" s="6">
        <f t="shared" si="2"/>
        <v>56.189341052273114</v>
      </c>
      <c r="S57" s="7">
        <f t="shared" si="3"/>
        <v>89.664122137404576</v>
      </c>
    </row>
    <row r="58" spans="1:19" ht="31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12">
        <f t="shared" si="0"/>
        <v>42014.25</v>
      </c>
      <c r="L58">
        <v>1421474400</v>
      </c>
      <c r="M58" s="13">
        <f t="shared" si="1"/>
        <v>42021.25</v>
      </c>
      <c r="N58" t="b">
        <v>0</v>
      </c>
      <c r="O58" t="b">
        <v>0</v>
      </c>
      <c r="P58" t="s">
        <v>2011</v>
      </c>
      <c r="Q58" t="s">
        <v>2020</v>
      </c>
      <c r="R58" s="6">
        <f t="shared" si="2"/>
        <v>69.607587227007741</v>
      </c>
      <c r="S58" s="7">
        <f t="shared" si="3"/>
        <v>70.079268292682926</v>
      </c>
    </row>
    <row r="59" spans="1:19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12">
        <f t="shared" si="0"/>
        <v>42979.208333333328</v>
      </c>
      <c r="L59">
        <v>1505278800</v>
      </c>
      <c r="M59" s="13">
        <f t="shared" si="1"/>
        <v>42991.208333333328</v>
      </c>
      <c r="N59" t="b">
        <v>0</v>
      </c>
      <c r="O59" t="b">
        <v>0</v>
      </c>
      <c r="P59" t="s">
        <v>2024</v>
      </c>
      <c r="Q59" t="s">
        <v>2025</v>
      </c>
      <c r="R59" s="6">
        <f t="shared" si="2"/>
        <v>46.452026269421751</v>
      </c>
      <c r="S59" s="7">
        <f t="shared" si="3"/>
        <v>31.059701492537314</v>
      </c>
    </row>
    <row r="60" spans="1:19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12">
        <f t="shared" si="0"/>
        <v>42268.208333333328</v>
      </c>
      <c r="L60">
        <v>1443934800</v>
      </c>
      <c r="M60" s="13">
        <f t="shared" si="1"/>
        <v>42281.208333333328</v>
      </c>
      <c r="N60" t="b">
        <v>0</v>
      </c>
      <c r="O60" t="b">
        <v>0</v>
      </c>
      <c r="P60" t="s">
        <v>2013</v>
      </c>
      <c r="Q60" t="s">
        <v>2014</v>
      </c>
      <c r="R60" s="6">
        <f t="shared" si="2"/>
        <v>44.031311154598825</v>
      </c>
      <c r="S60" s="7">
        <f t="shared" si="3"/>
        <v>29.061611374407583</v>
      </c>
    </row>
    <row r="61" spans="1:19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12">
        <f t="shared" si="0"/>
        <v>42898.208333333328</v>
      </c>
      <c r="L61">
        <v>1498539600</v>
      </c>
      <c r="M61" s="13">
        <f t="shared" si="1"/>
        <v>42913.208333333328</v>
      </c>
      <c r="N61" t="b">
        <v>0</v>
      </c>
      <c r="O61" t="b">
        <v>1</v>
      </c>
      <c r="P61" t="s">
        <v>2013</v>
      </c>
      <c r="Q61" t="s">
        <v>2014</v>
      </c>
      <c r="R61" s="6">
        <f t="shared" si="2"/>
        <v>36.354193715917944</v>
      </c>
      <c r="S61" s="7">
        <f t="shared" si="3"/>
        <v>30.0859375</v>
      </c>
    </row>
    <row r="62" spans="1:19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12">
        <f t="shared" si="0"/>
        <v>41107.208333333336</v>
      </c>
      <c r="L62">
        <v>1342760400</v>
      </c>
      <c r="M62" s="13">
        <f t="shared" si="1"/>
        <v>41110.208333333336</v>
      </c>
      <c r="N62" t="b">
        <v>0</v>
      </c>
      <c r="O62" t="b">
        <v>0</v>
      </c>
      <c r="P62" t="s">
        <v>2013</v>
      </c>
      <c r="Q62" t="s">
        <v>2014</v>
      </c>
      <c r="R62" s="6">
        <f t="shared" si="2"/>
        <v>69.266233813981188</v>
      </c>
      <c r="S62" s="7">
        <f t="shared" si="3"/>
        <v>84.998125000000002</v>
      </c>
    </row>
    <row r="63" spans="1:19" ht="31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2">
        <f t="shared" si="0"/>
        <v>40595.25</v>
      </c>
      <c r="L63">
        <v>1301720400</v>
      </c>
      <c r="M63" s="13">
        <f t="shared" si="1"/>
        <v>40635.208333333336</v>
      </c>
      <c r="N63" t="b">
        <v>0</v>
      </c>
      <c r="O63" t="b">
        <v>0</v>
      </c>
      <c r="P63" t="s">
        <v>2013</v>
      </c>
      <c r="Q63" t="s">
        <v>2014</v>
      </c>
      <c r="R63" s="6">
        <f t="shared" si="2"/>
        <v>107.82138024357239</v>
      </c>
      <c r="S63" s="7">
        <f t="shared" si="3"/>
        <v>82.001775410563695</v>
      </c>
    </row>
    <row r="64" spans="1:19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12">
        <f t="shared" si="0"/>
        <v>42160.208333333328</v>
      </c>
      <c r="L64">
        <v>1433566800</v>
      </c>
      <c r="M64" s="13">
        <f t="shared" si="1"/>
        <v>42161.208333333328</v>
      </c>
      <c r="N64" t="b">
        <v>0</v>
      </c>
      <c r="O64" t="b">
        <v>0</v>
      </c>
      <c r="P64" t="s">
        <v>2011</v>
      </c>
      <c r="Q64" t="s">
        <v>2012</v>
      </c>
      <c r="R64" s="6">
        <f t="shared" si="2"/>
        <v>13.838915029061722</v>
      </c>
      <c r="S64" s="7">
        <f t="shared" si="3"/>
        <v>58.040160642570278</v>
      </c>
    </row>
    <row r="65" spans="1:19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12">
        <f t="shared" si="0"/>
        <v>42853.208333333328</v>
      </c>
      <c r="L65">
        <v>1493874000</v>
      </c>
      <c r="M65" s="13">
        <f t="shared" si="1"/>
        <v>42859.208333333328</v>
      </c>
      <c r="N65" t="b">
        <v>0</v>
      </c>
      <c r="O65" t="b">
        <v>0</v>
      </c>
      <c r="P65" t="s">
        <v>2013</v>
      </c>
      <c r="Q65" t="s">
        <v>2014</v>
      </c>
      <c r="R65" s="6">
        <f t="shared" si="2"/>
        <v>843.80610412926399</v>
      </c>
      <c r="S65" s="7">
        <f t="shared" si="3"/>
        <v>111.4</v>
      </c>
    </row>
    <row r="66" spans="1:19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12">
        <f t="shared" si="0"/>
        <v>43283.208333333328</v>
      </c>
      <c r="L66">
        <v>1531803600</v>
      </c>
      <c r="M66" s="13">
        <f t="shared" si="1"/>
        <v>43298.208333333328</v>
      </c>
      <c r="N66" t="b">
        <v>0</v>
      </c>
      <c r="O66" t="b">
        <v>1</v>
      </c>
      <c r="P66" t="s">
        <v>2011</v>
      </c>
      <c r="Q66" t="s">
        <v>2012</v>
      </c>
      <c r="R66" s="6">
        <f t="shared" si="2"/>
        <v>102.41404535479151</v>
      </c>
      <c r="S66" s="7">
        <f t="shared" si="3"/>
        <v>71.94736842105263</v>
      </c>
    </row>
    <row r="67" spans="1:19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12">
        <f t="shared" ref="K67:K130" si="4">(((J67/60)/60)/24)+DATE(1970,1,1)</f>
        <v>40570.25</v>
      </c>
      <c r="L67">
        <v>1296712800</v>
      </c>
      <c r="M67" s="13">
        <f t="shared" ref="M67:M130" si="5">(((L67/60)/60)/24)+DATE(1970,1,1)</f>
        <v>40577.25</v>
      </c>
      <c r="N67" t="b">
        <v>0</v>
      </c>
      <c r="O67" t="b">
        <v>0</v>
      </c>
      <c r="P67" t="s">
        <v>2013</v>
      </c>
      <c r="Q67" t="s">
        <v>2014</v>
      </c>
      <c r="R67" s="6">
        <f t="shared" si="2"/>
        <v>42.34640749739674</v>
      </c>
      <c r="S67" s="7">
        <f t="shared" si="3"/>
        <v>61.038135593220339</v>
      </c>
    </row>
    <row r="68" spans="1:19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12">
        <f t="shared" si="4"/>
        <v>42102.208333333328</v>
      </c>
      <c r="L68">
        <v>1428901200</v>
      </c>
      <c r="M68" s="13">
        <f t="shared" si="5"/>
        <v>42107.208333333328</v>
      </c>
      <c r="N68" t="b">
        <v>0</v>
      </c>
      <c r="O68" t="b">
        <v>1</v>
      </c>
      <c r="P68" t="s">
        <v>2013</v>
      </c>
      <c r="Q68" t="s">
        <v>2014</v>
      </c>
      <c r="R68" s="6">
        <f t="shared" ref="R68:R131" si="6">D68/E68*100</f>
        <v>221.88217291507272</v>
      </c>
      <c r="S68" s="7">
        <f t="shared" ref="S68:S131" si="7">E68/G68</f>
        <v>108.91666666666667</v>
      </c>
    </row>
    <row r="69" spans="1:19" ht="31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12">
        <f t="shared" si="4"/>
        <v>40203.25</v>
      </c>
      <c r="L69">
        <v>1264831200</v>
      </c>
      <c r="M69" s="13">
        <f t="shared" si="5"/>
        <v>40208.25</v>
      </c>
      <c r="N69" t="b">
        <v>0</v>
      </c>
      <c r="O69" t="b">
        <v>1</v>
      </c>
      <c r="P69" t="s">
        <v>2011</v>
      </c>
      <c r="Q69" t="s">
        <v>2020</v>
      </c>
      <c r="R69" s="6">
        <f t="shared" si="6"/>
        <v>61.581786720048861</v>
      </c>
      <c r="S69" s="7">
        <f t="shared" si="7"/>
        <v>29.001722017220171</v>
      </c>
    </row>
    <row r="70" spans="1:19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12">
        <f t="shared" si="4"/>
        <v>42943.208333333328</v>
      </c>
      <c r="L70">
        <v>1505192400</v>
      </c>
      <c r="M70" s="13">
        <f t="shared" si="5"/>
        <v>42990.208333333328</v>
      </c>
      <c r="N70" t="b">
        <v>0</v>
      </c>
      <c r="O70" t="b">
        <v>1</v>
      </c>
      <c r="P70" t="s">
        <v>2013</v>
      </c>
      <c r="Q70" t="s">
        <v>2014</v>
      </c>
      <c r="R70" s="6">
        <f t="shared" si="6"/>
        <v>39.288668320926384</v>
      </c>
      <c r="S70" s="7">
        <f t="shared" si="7"/>
        <v>58.975609756097562</v>
      </c>
    </row>
    <row r="71" spans="1:19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12">
        <f t="shared" si="4"/>
        <v>40531.25</v>
      </c>
      <c r="L71">
        <v>1295676000</v>
      </c>
      <c r="M71" s="13">
        <f t="shared" si="5"/>
        <v>40565.25</v>
      </c>
      <c r="N71" t="b">
        <v>0</v>
      </c>
      <c r="O71" t="b">
        <v>0</v>
      </c>
      <c r="P71" t="s">
        <v>2013</v>
      </c>
      <c r="Q71" t="s">
        <v>2014</v>
      </c>
      <c r="R71" s="6">
        <f t="shared" si="6"/>
        <v>415.57075223566545</v>
      </c>
      <c r="S71" s="7">
        <f t="shared" si="7"/>
        <v>111.82352941176471</v>
      </c>
    </row>
    <row r="72" spans="1:19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12">
        <f t="shared" si="4"/>
        <v>40484.208333333336</v>
      </c>
      <c r="L72">
        <v>1292911200</v>
      </c>
      <c r="M72" s="13">
        <f t="shared" si="5"/>
        <v>40533.25</v>
      </c>
      <c r="N72" t="b">
        <v>0</v>
      </c>
      <c r="O72" t="b">
        <v>1</v>
      </c>
      <c r="P72" t="s">
        <v>2013</v>
      </c>
      <c r="Q72" t="s">
        <v>2014</v>
      </c>
      <c r="R72" s="6">
        <f t="shared" si="6"/>
        <v>80.813692870085674</v>
      </c>
      <c r="S72" s="7">
        <f t="shared" si="7"/>
        <v>63.995555555555555</v>
      </c>
    </row>
    <row r="73" spans="1:19" ht="3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12">
        <f t="shared" si="4"/>
        <v>43799.25</v>
      </c>
      <c r="L73">
        <v>1575439200</v>
      </c>
      <c r="M73" s="13">
        <f t="shared" si="5"/>
        <v>43803.25</v>
      </c>
      <c r="N73" t="b">
        <v>0</v>
      </c>
      <c r="O73" t="b">
        <v>0</v>
      </c>
      <c r="P73" t="s">
        <v>2013</v>
      </c>
      <c r="Q73" t="s">
        <v>2014</v>
      </c>
      <c r="R73" s="6">
        <f t="shared" si="6"/>
        <v>92.535471930906837</v>
      </c>
      <c r="S73" s="7">
        <f t="shared" si="7"/>
        <v>85.315789473684205</v>
      </c>
    </row>
    <row r="74" spans="1:19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12">
        <f t="shared" si="4"/>
        <v>42186.208333333328</v>
      </c>
      <c r="L74">
        <v>1438837200</v>
      </c>
      <c r="M74" s="13">
        <f t="shared" si="5"/>
        <v>42222.208333333328</v>
      </c>
      <c r="N74" t="b">
        <v>0</v>
      </c>
      <c r="O74" t="b">
        <v>0</v>
      </c>
      <c r="P74" t="s">
        <v>2015</v>
      </c>
      <c r="Q74" t="s">
        <v>2023</v>
      </c>
      <c r="R74" s="6">
        <f t="shared" si="6"/>
        <v>14.917951268025858</v>
      </c>
      <c r="S74" s="7">
        <f t="shared" si="7"/>
        <v>74.481481481481481</v>
      </c>
    </row>
    <row r="75" spans="1:19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12">
        <f t="shared" si="4"/>
        <v>42701.25</v>
      </c>
      <c r="L75">
        <v>1480485600</v>
      </c>
      <c r="M75" s="13">
        <f t="shared" si="5"/>
        <v>42704.25</v>
      </c>
      <c r="N75" t="b">
        <v>0</v>
      </c>
      <c r="O75" t="b">
        <v>0</v>
      </c>
      <c r="P75" t="s">
        <v>2009</v>
      </c>
      <c r="Q75" t="s">
        <v>2032</v>
      </c>
      <c r="R75" s="6">
        <f t="shared" si="6"/>
        <v>15.130228034151086</v>
      </c>
      <c r="S75" s="7">
        <f t="shared" si="7"/>
        <v>105.14772727272727</v>
      </c>
    </row>
    <row r="76" spans="1:19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12">
        <f t="shared" si="4"/>
        <v>42456.208333333328</v>
      </c>
      <c r="L76">
        <v>1459141200</v>
      </c>
      <c r="M76" s="13">
        <f t="shared" si="5"/>
        <v>42457.208333333328</v>
      </c>
      <c r="N76" t="b">
        <v>0</v>
      </c>
      <c r="O76" t="b">
        <v>0</v>
      </c>
      <c r="P76" t="s">
        <v>2009</v>
      </c>
      <c r="Q76" t="s">
        <v>2031</v>
      </c>
      <c r="R76" s="6">
        <f t="shared" si="6"/>
        <v>81.658291457286438</v>
      </c>
      <c r="S76" s="7">
        <f t="shared" si="7"/>
        <v>56.188235294117646</v>
      </c>
    </row>
    <row r="77" spans="1:19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12">
        <f t="shared" si="4"/>
        <v>43296.208333333328</v>
      </c>
      <c r="L77">
        <v>1532322000</v>
      </c>
      <c r="M77" s="13">
        <f t="shared" si="5"/>
        <v>43304.208333333328</v>
      </c>
      <c r="N77" t="b">
        <v>0</v>
      </c>
      <c r="O77" t="b">
        <v>0</v>
      </c>
      <c r="P77" t="s">
        <v>2028</v>
      </c>
      <c r="Q77" t="s">
        <v>2029</v>
      </c>
      <c r="R77" s="6">
        <f t="shared" si="6"/>
        <v>66.411063946323438</v>
      </c>
      <c r="S77" s="7">
        <f t="shared" si="7"/>
        <v>85.917647058823533</v>
      </c>
    </row>
    <row r="78" spans="1:19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12">
        <f t="shared" si="4"/>
        <v>42027.25</v>
      </c>
      <c r="L78">
        <v>1426222800</v>
      </c>
      <c r="M78" s="13">
        <f t="shared" si="5"/>
        <v>42076.208333333328</v>
      </c>
      <c r="N78" t="b">
        <v>1</v>
      </c>
      <c r="O78" t="b">
        <v>1</v>
      </c>
      <c r="P78" t="s">
        <v>2013</v>
      </c>
      <c r="Q78" t="s">
        <v>2014</v>
      </c>
      <c r="R78" s="6">
        <f t="shared" si="6"/>
        <v>128.03016886647984</v>
      </c>
      <c r="S78" s="7">
        <f t="shared" si="7"/>
        <v>57.00296912114014</v>
      </c>
    </row>
    <row r="79" spans="1:19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12">
        <f t="shared" si="4"/>
        <v>40448.208333333336</v>
      </c>
      <c r="L79">
        <v>1286773200</v>
      </c>
      <c r="M79" s="13">
        <f t="shared" si="5"/>
        <v>40462.208333333336</v>
      </c>
      <c r="N79" t="b">
        <v>0</v>
      </c>
      <c r="O79" t="b">
        <v>1</v>
      </c>
      <c r="P79" t="s">
        <v>2015</v>
      </c>
      <c r="Q79" t="s">
        <v>2023</v>
      </c>
      <c r="R79" s="6">
        <f t="shared" si="6"/>
        <v>213.00448430493276</v>
      </c>
      <c r="S79" s="7">
        <f t="shared" si="7"/>
        <v>79.642857142857139</v>
      </c>
    </row>
    <row r="80" spans="1:19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12">
        <f t="shared" si="4"/>
        <v>43206.208333333328</v>
      </c>
      <c r="L80">
        <v>1523941200</v>
      </c>
      <c r="M80" s="13">
        <f t="shared" si="5"/>
        <v>43207.208333333328</v>
      </c>
      <c r="N80" t="b">
        <v>0</v>
      </c>
      <c r="O80" t="b">
        <v>0</v>
      </c>
      <c r="P80" t="s">
        <v>2021</v>
      </c>
      <c r="Q80" t="s">
        <v>2033</v>
      </c>
      <c r="R80" s="6">
        <f t="shared" si="6"/>
        <v>33.244680851063826</v>
      </c>
      <c r="S80" s="7">
        <f t="shared" si="7"/>
        <v>41.018181818181816</v>
      </c>
    </row>
    <row r="81" spans="1:19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12">
        <f t="shared" si="4"/>
        <v>43267.208333333328</v>
      </c>
      <c r="L81">
        <v>1529557200</v>
      </c>
      <c r="M81" s="13">
        <f t="shared" si="5"/>
        <v>43272.208333333328</v>
      </c>
      <c r="N81" t="b">
        <v>0</v>
      </c>
      <c r="O81" t="b">
        <v>0</v>
      </c>
      <c r="P81" t="s">
        <v>2013</v>
      </c>
      <c r="Q81" t="s">
        <v>2014</v>
      </c>
      <c r="R81" s="6">
        <f t="shared" si="6"/>
        <v>143.6810181962812</v>
      </c>
      <c r="S81" s="7">
        <f t="shared" si="7"/>
        <v>48.004773269689736</v>
      </c>
    </row>
    <row r="82" spans="1:19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12">
        <f t="shared" si="4"/>
        <v>42976.208333333328</v>
      </c>
      <c r="L82">
        <v>1506574800</v>
      </c>
      <c r="M82" s="13">
        <f t="shared" si="5"/>
        <v>43006.208333333328</v>
      </c>
      <c r="N82" t="b">
        <v>0</v>
      </c>
      <c r="O82" t="b">
        <v>0</v>
      </c>
      <c r="P82" t="s">
        <v>2024</v>
      </c>
      <c r="Q82" t="s">
        <v>2025</v>
      </c>
      <c r="R82" s="6">
        <f t="shared" si="6"/>
        <v>15.687393040501995</v>
      </c>
      <c r="S82" s="7">
        <f t="shared" si="7"/>
        <v>55.212598425196852</v>
      </c>
    </row>
    <row r="83" spans="1:19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12">
        <f t="shared" si="4"/>
        <v>43062.25</v>
      </c>
      <c r="L83">
        <v>1513576800</v>
      </c>
      <c r="M83" s="13">
        <f t="shared" si="5"/>
        <v>43087.25</v>
      </c>
      <c r="N83" t="b">
        <v>0</v>
      </c>
      <c r="O83" t="b">
        <v>0</v>
      </c>
      <c r="P83" t="s">
        <v>2009</v>
      </c>
      <c r="Q83" t="s">
        <v>2010</v>
      </c>
      <c r="R83" s="6">
        <f t="shared" si="6"/>
        <v>44.377525952928124</v>
      </c>
      <c r="S83" s="7">
        <f t="shared" si="7"/>
        <v>92.109489051094897</v>
      </c>
    </row>
    <row r="84" spans="1:19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12">
        <f t="shared" si="4"/>
        <v>43482.25</v>
      </c>
      <c r="L84">
        <v>1548309600</v>
      </c>
      <c r="M84" s="13">
        <f t="shared" si="5"/>
        <v>43489.25</v>
      </c>
      <c r="N84" t="b">
        <v>0</v>
      </c>
      <c r="O84" t="b">
        <v>1</v>
      </c>
      <c r="P84" t="s">
        <v>2024</v>
      </c>
      <c r="Q84" t="s">
        <v>2025</v>
      </c>
      <c r="R84" s="6">
        <f t="shared" si="6"/>
        <v>6.6786883056167774</v>
      </c>
      <c r="S84" s="7">
        <f t="shared" si="7"/>
        <v>83.183333333333337</v>
      </c>
    </row>
    <row r="85" spans="1:19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12">
        <f t="shared" si="4"/>
        <v>42579.208333333328</v>
      </c>
      <c r="L85">
        <v>1471582800</v>
      </c>
      <c r="M85" s="13">
        <f t="shared" si="5"/>
        <v>42601.208333333328</v>
      </c>
      <c r="N85" t="b">
        <v>0</v>
      </c>
      <c r="O85" t="b">
        <v>0</v>
      </c>
      <c r="P85" t="s">
        <v>2009</v>
      </c>
      <c r="Q85" t="s">
        <v>2017</v>
      </c>
      <c r="R85" s="6">
        <f t="shared" si="6"/>
        <v>266.02660266026601</v>
      </c>
      <c r="S85" s="7">
        <f t="shared" si="7"/>
        <v>39.996000000000002</v>
      </c>
    </row>
    <row r="86" spans="1:19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12">
        <f t="shared" si="4"/>
        <v>41118.208333333336</v>
      </c>
      <c r="L86">
        <v>1344315600</v>
      </c>
      <c r="M86" s="13">
        <f t="shared" si="5"/>
        <v>41128.208333333336</v>
      </c>
      <c r="N86" t="b">
        <v>0</v>
      </c>
      <c r="O86" t="b">
        <v>0</v>
      </c>
      <c r="P86" t="s">
        <v>2011</v>
      </c>
      <c r="Q86" t="s">
        <v>2020</v>
      </c>
      <c r="R86" s="6">
        <f t="shared" si="6"/>
        <v>75.546145703012229</v>
      </c>
      <c r="S86" s="7">
        <f t="shared" si="7"/>
        <v>111.1336898395722</v>
      </c>
    </row>
    <row r="87" spans="1:19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12">
        <f t="shared" si="4"/>
        <v>40797.208333333336</v>
      </c>
      <c r="L87">
        <v>1316408400</v>
      </c>
      <c r="M87" s="13">
        <f t="shared" si="5"/>
        <v>40805.208333333336</v>
      </c>
      <c r="N87" t="b">
        <v>0</v>
      </c>
      <c r="O87" t="b">
        <v>0</v>
      </c>
      <c r="P87" t="s">
        <v>2009</v>
      </c>
      <c r="Q87" t="s">
        <v>2019</v>
      </c>
      <c r="R87" s="6">
        <f t="shared" si="6"/>
        <v>76.205287713841358</v>
      </c>
      <c r="S87" s="7">
        <f t="shared" si="7"/>
        <v>90.563380281690144</v>
      </c>
    </row>
    <row r="88" spans="1:19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12">
        <f t="shared" si="4"/>
        <v>42128.208333333328</v>
      </c>
      <c r="L88">
        <v>1431838800</v>
      </c>
      <c r="M88" s="13">
        <f t="shared" si="5"/>
        <v>42141.208333333328</v>
      </c>
      <c r="N88" t="b">
        <v>1</v>
      </c>
      <c r="O88" t="b">
        <v>0</v>
      </c>
      <c r="P88" t="s">
        <v>2013</v>
      </c>
      <c r="Q88" t="s">
        <v>2014</v>
      </c>
      <c r="R88" s="6">
        <f t="shared" si="6"/>
        <v>59.653365578395814</v>
      </c>
      <c r="S88" s="7">
        <f t="shared" si="7"/>
        <v>61.108374384236456</v>
      </c>
    </row>
    <row r="89" spans="1:19" ht="31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12">
        <f t="shared" si="4"/>
        <v>40610.25</v>
      </c>
      <c r="L89">
        <v>1300510800</v>
      </c>
      <c r="M89" s="13">
        <f t="shared" si="5"/>
        <v>40621.208333333336</v>
      </c>
      <c r="N89" t="b">
        <v>0</v>
      </c>
      <c r="O89" t="b">
        <v>1</v>
      </c>
      <c r="P89" t="s">
        <v>2009</v>
      </c>
      <c r="Q89" t="s">
        <v>2010</v>
      </c>
      <c r="R89" s="6">
        <f t="shared" si="6"/>
        <v>161.32964889466842</v>
      </c>
      <c r="S89" s="7">
        <f t="shared" si="7"/>
        <v>83.022941970310384</v>
      </c>
    </row>
    <row r="90" spans="1:19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12">
        <f t="shared" si="4"/>
        <v>42110.208333333328</v>
      </c>
      <c r="L90">
        <v>1431061200</v>
      </c>
      <c r="M90" s="13">
        <f t="shared" si="5"/>
        <v>42132.208333333328</v>
      </c>
      <c r="N90" t="b">
        <v>0</v>
      </c>
      <c r="O90" t="b">
        <v>0</v>
      </c>
      <c r="P90" t="s">
        <v>2021</v>
      </c>
      <c r="Q90" t="s">
        <v>2033</v>
      </c>
      <c r="R90" s="6">
        <f t="shared" si="6"/>
        <v>38.350910834132314</v>
      </c>
      <c r="S90" s="7">
        <f t="shared" si="7"/>
        <v>110.76106194690266</v>
      </c>
    </row>
    <row r="91" spans="1:19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12">
        <f t="shared" si="4"/>
        <v>40283.208333333336</v>
      </c>
      <c r="L91">
        <v>1271480400</v>
      </c>
      <c r="M91" s="13">
        <f t="shared" si="5"/>
        <v>40285.208333333336</v>
      </c>
      <c r="N91" t="b">
        <v>0</v>
      </c>
      <c r="O91" t="b">
        <v>0</v>
      </c>
      <c r="P91" t="s">
        <v>2013</v>
      </c>
      <c r="Q91" t="s">
        <v>2014</v>
      </c>
      <c r="R91" s="6">
        <f t="shared" si="6"/>
        <v>39.590125756870052</v>
      </c>
      <c r="S91" s="7">
        <f t="shared" si="7"/>
        <v>89.458333333333329</v>
      </c>
    </row>
    <row r="92" spans="1:19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12">
        <f t="shared" si="4"/>
        <v>42425.25</v>
      </c>
      <c r="L92">
        <v>1456380000</v>
      </c>
      <c r="M92" s="13">
        <f t="shared" si="5"/>
        <v>42425.25</v>
      </c>
      <c r="N92" t="b">
        <v>0</v>
      </c>
      <c r="O92" t="b">
        <v>1</v>
      </c>
      <c r="P92" t="s">
        <v>2013</v>
      </c>
      <c r="Q92" t="s">
        <v>2014</v>
      </c>
      <c r="R92" s="6">
        <f t="shared" si="6"/>
        <v>127.20156555772995</v>
      </c>
      <c r="S92" s="7">
        <f t="shared" si="7"/>
        <v>57.849056603773583</v>
      </c>
    </row>
    <row r="93" spans="1:19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12">
        <f t="shared" si="4"/>
        <v>42588.208333333328</v>
      </c>
      <c r="L93">
        <v>1472878800</v>
      </c>
      <c r="M93" s="13">
        <f t="shared" si="5"/>
        <v>42616.208333333328</v>
      </c>
      <c r="N93" t="b">
        <v>0</v>
      </c>
      <c r="O93" t="b">
        <v>0</v>
      </c>
      <c r="P93" t="s">
        <v>2021</v>
      </c>
      <c r="Q93" t="s">
        <v>2033</v>
      </c>
      <c r="R93" s="6">
        <f t="shared" si="6"/>
        <v>206.59275921165383</v>
      </c>
      <c r="S93" s="7">
        <f t="shared" si="7"/>
        <v>109.99705449189985</v>
      </c>
    </row>
    <row r="94" spans="1:19" ht="3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12">
        <f t="shared" si="4"/>
        <v>40352.208333333336</v>
      </c>
      <c r="L94">
        <v>1277355600</v>
      </c>
      <c r="M94" s="13">
        <f t="shared" si="5"/>
        <v>40353.208333333336</v>
      </c>
      <c r="N94" t="b">
        <v>0</v>
      </c>
      <c r="O94" t="b">
        <v>1</v>
      </c>
      <c r="P94" t="s">
        <v>2024</v>
      </c>
      <c r="Q94" t="s">
        <v>2025</v>
      </c>
      <c r="R94" s="6">
        <f t="shared" si="6"/>
        <v>38.628681796233707</v>
      </c>
      <c r="S94" s="7">
        <f t="shared" si="7"/>
        <v>103.96586345381526</v>
      </c>
    </row>
    <row r="95" spans="1:19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12">
        <f t="shared" si="4"/>
        <v>41202.208333333336</v>
      </c>
      <c r="L95">
        <v>1351054800</v>
      </c>
      <c r="M95" s="13">
        <f t="shared" si="5"/>
        <v>41206.208333333336</v>
      </c>
      <c r="N95" t="b">
        <v>0</v>
      </c>
      <c r="O95" t="b">
        <v>1</v>
      </c>
      <c r="P95" t="s">
        <v>2013</v>
      </c>
      <c r="Q95" t="s">
        <v>2014</v>
      </c>
      <c r="R95" s="6">
        <f t="shared" si="6"/>
        <v>165.15627609028948</v>
      </c>
      <c r="S95" s="7">
        <f t="shared" si="7"/>
        <v>107.99508196721311</v>
      </c>
    </row>
    <row r="96" spans="1:19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12">
        <f t="shared" si="4"/>
        <v>43562.208333333328</v>
      </c>
      <c r="L96">
        <v>1555563600</v>
      </c>
      <c r="M96" s="13">
        <f t="shared" si="5"/>
        <v>43573.208333333328</v>
      </c>
      <c r="N96" t="b">
        <v>0</v>
      </c>
      <c r="O96" t="b">
        <v>0</v>
      </c>
      <c r="P96" t="s">
        <v>2011</v>
      </c>
      <c r="Q96" t="s">
        <v>2012</v>
      </c>
      <c r="R96" s="6">
        <f t="shared" si="6"/>
        <v>32.928352446917224</v>
      </c>
      <c r="S96" s="7">
        <f t="shared" si="7"/>
        <v>48.927777777777777</v>
      </c>
    </row>
    <row r="97" spans="1:19" ht="3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12">
        <f t="shared" si="4"/>
        <v>43752.208333333328</v>
      </c>
      <c r="L97">
        <v>1571634000</v>
      </c>
      <c r="M97" s="13">
        <f t="shared" si="5"/>
        <v>43759.208333333328</v>
      </c>
      <c r="N97" t="b">
        <v>0</v>
      </c>
      <c r="O97" t="b">
        <v>0</v>
      </c>
      <c r="P97" t="s">
        <v>2015</v>
      </c>
      <c r="Q97" t="s">
        <v>2016</v>
      </c>
      <c r="R97" s="6">
        <f t="shared" si="6"/>
        <v>88.495575221238937</v>
      </c>
      <c r="S97" s="7">
        <f t="shared" si="7"/>
        <v>37.666666666666664</v>
      </c>
    </row>
    <row r="98" spans="1:19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12">
        <f t="shared" si="4"/>
        <v>40612.25</v>
      </c>
      <c r="L98">
        <v>1300856400</v>
      </c>
      <c r="M98" s="13">
        <f t="shared" si="5"/>
        <v>40625.208333333336</v>
      </c>
      <c r="N98" t="b">
        <v>0</v>
      </c>
      <c r="O98" t="b">
        <v>0</v>
      </c>
      <c r="P98" t="s">
        <v>2013</v>
      </c>
      <c r="Q98" t="s">
        <v>2014</v>
      </c>
      <c r="R98" s="6">
        <f t="shared" si="6"/>
        <v>46.002653237675972</v>
      </c>
      <c r="S98" s="7">
        <f t="shared" si="7"/>
        <v>64.999141999141997</v>
      </c>
    </row>
    <row r="99" spans="1:19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12">
        <f t="shared" si="4"/>
        <v>42180.208333333328</v>
      </c>
      <c r="L99">
        <v>1439874000</v>
      </c>
      <c r="M99" s="13">
        <f t="shared" si="5"/>
        <v>42234.208333333328</v>
      </c>
      <c r="N99" t="b">
        <v>0</v>
      </c>
      <c r="O99" t="b">
        <v>0</v>
      </c>
      <c r="P99" t="s">
        <v>2007</v>
      </c>
      <c r="Q99" t="s">
        <v>2008</v>
      </c>
      <c r="R99" s="6">
        <f t="shared" si="6"/>
        <v>10.79106831576326</v>
      </c>
      <c r="S99" s="7">
        <f t="shared" si="7"/>
        <v>106.61061946902655</v>
      </c>
    </row>
    <row r="100" spans="1:19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12">
        <f t="shared" si="4"/>
        <v>42212.208333333328</v>
      </c>
      <c r="L100">
        <v>1438318800</v>
      </c>
      <c r="M100" s="13">
        <f t="shared" si="5"/>
        <v>42216.208333333328</v>
      </c>
      <c r="N100" t="b">
        <v>0</v>
      </c>
      <c r="O100" t="b">
        <v>0</v>
      </c>
      <c r="P100" t="s">
        <v>2024</v>
      </c>
      <c r="Q100" t="s">
        <v>2025</v>
      </c>
      <c r="R100" s="6">
        <f t="shared" si="6"/>
        <v>296.8043458468635</v>
      </c>
      <c r="S100" s="7">
        <f t="shared" si="7"/>
        <v>27.009016393442622</v>
      </c>
    </row>
    <row r="101" spans="1:19" ht="3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12">
        <f t="shared" si="4"/>
        <v>41968.25</v>
      </c>
      <c r="L101">
        <v>1419400800</v>
      </c>
      <c r="M101" s="13">
        <f t="shared" si="5"/>
        <v>41997.25</v>
      </c>
      <c r="N101" t="b">
        <v>0</v>
      </c>
      <c r="O101" t="b">
        <v>0</v>
      </c>
      <c r="P101" t="s">
        <v>2013</v>
      </c>
      <c r="Q101" t="s">
        <v>2014</v>
      </c>
      <c r="R101" s="6">
        <f t="shared" si="6"/>
        <v>50.832720219383319</v>
      </c>
      <c r="S101" s="7">
        <f t="shared" si="7"/>
        <v>91.16463414634147</v>
      </c>
    </row>
    <row r="102" spans="1:19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12">
        <f t="shared" si="4"/>
        <v>40835.208333333336</v>
      </c>
      <c r="L102">
        <v>1320555600</v>
      </c>
      <c r="M102" s="13">
        <f t="shared" si="5"/>
        <v>40853.208333333336</v>
      </c>
      <c r="N102" t="b">
        <v>0</v>
      </c>
      <c r="O102" t="b">
        <v>0</v>
      </c>
      <c r="P102" t="s">
        <v>2013</v>
      </c>
      <c r="Q102" t="s">
        <v>2014</v>
      </c>
      <c r="R102" s="6">
        <f t="shared" si="6"/>
        <v>10000</v>
      </c>
      <c r="S102" s="7">
        <f t="shared" si="7"/>
        <v>1</v>
      </c>
    </row>
    <row r="103" spans="1:19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12">
        <f t="shared" si="4"/>
        <v>42056.25</v>
      </c>
      <c r="L103">
        <v>1425103200</v>
      </c>
      <c r="M103" s="13">
        <f t="shared" si="5"/>
        <v>42063.25</v>
      </c>
      <c r="N103" t="b">
        <v>0</v>
      </c>
      <c r="O103" t="b">
        <v>1</v>
      </c>
      <c r="P103" t="s">
        <v>2009</v>
      </c>
      <c r="Q103" t="s">
        <v>2017</v>
      </c>
      <c r="R103" s="6">
        <f t="shared" si="6"/>
        <v>9.7900576525617318</v>
      </c>
      <c r="S103" s="7">
        <f t="shared" si="7"/>
        <v>56.054878048780488</v>
      </c>
    </row>
    <row r="104" spans="1:19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12">
        <f t="shared" si="4"/>
        <v>43234.208333333328</v>
      </c>
      <c r="L104">
        <v>1526878800</v>
      </c>
      <c r="M104" s="13">
        <f t="shared" si="5"/>
        <v>43241.208333333328</v>
      </c>
      <c r="N104" t="b">
        <v>0</v>
      </c>
      <c r="O104" t="b">
        <v>1</v>
      </c>
      <c r="P104" t="s">
        <v>2011</v>
      </c>
      <c r="Q104" t="s">
        <v>2020</v>
      </c>
      <c r="R104" s="6">
        <f t="shared" si="6"/>
        <v>35.501823066589907</v>
      </c>
      <c r="S104" s="7">
        <f t="shared" si="7"/>
        <v>31.017857142857142</v>
      </c>
    </row>
    <row r="105" spans="1:19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12">
        <f t="shared" si="4"/>
        <v>40475.208333333336</v>
      </c>
      <c r="L105">
        <v>1288674000</v>
      </c>
      <c r="M105" s="13">
        <f t="shared" si="5"/>
        <v>40484.208333333336</v>
      </c>
      <c r="N105" t="b">
        <v>0</v>
      </c>
      <c r="O105" t="b">
        <v>0</v>
      </c>
      <c r="P105" t="s">
        <v>2009</v>
      </c>
      <c r="Q105" t="s">
        <v>2017</v>
      </c>
      <c r="R105" s="6">
        <f t="shared" si="6"/>
        <v>406.33888663145063</v>
      </c>
      <c r="S105" s="7">
        <f t="shared" si="7"/>
        <v>66.513513513513516</v>
      </c>
    </row>
    <row r="106" spans="1:19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12">
        <f t="shared" si="4"/>
        <v>42878.208333333328</v>
      </c>
      <c r="L106">
        <v>1495602000</v>
      </c>
      <c r="M106" s="13">
        <f t="shared" si="5"/>
        <v>42879.208333333328</v>
      </c>
      <c r="N106" t="b">
        <v>0</v>
      </c>
      <c r="O106" t="b">
        <v>0</v>
      </c>
      <c r="P106" t="s">
        <v>2009</v>
      </c>
      <c r="Q106" t="s">
        <v>2019</v>
      </c>
      <c r="R106" s="6">
        <f t="shared" si="6"/>
        <v>69.861624751645451</v>
      </c>
      <c r="S106" s="7">
        <f t="shared" si="7"/>
        <v>89.005216484089729</v>
      </c>
    </row>
    <row r="107" spans="1:19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12">
        <f t="shared" si="4"/>
        <v>41366.208333333336</v>
      </c>
      <c r="L107">
        <v>1366434000</v>
      </c>
      <c r="M107" s="13">
        <f t="shared" si="5"/>
        <v>41384.208333333336</v>
      </c>
      <c r="N107" t="b">
        <v>0</v>
      </c>
      <c r="O107" t="b">
        <v>0</v>
      </c>
      <c r="P107" t="s">
        <v>2011</v>
      </c>
      <c r="Q107" t="s">
        <v>2012</v>
      </c>
      <c r="R107" s="6">
        <f t="shared" si="6"/>
        <v>69.183029809746671</v>
      </c>
      <c r="S107" s="7">
        <f t="shared" si="7"/>
        <v>103.46315789473684</v>
      </c>
    </row>
    <row r="108" spans="1:19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12">
        <f t="shared" si="4"/>
        <v>43716.208333333328</v>
      </c>
      <c r="L108">
        <v>1568350800</v>
      </c>
      <c r="M108" s="13">
        <f t="shared" si="5"/>
        <v>43721.208333333328</v>
      </c>
      <c r="N108" t="b">
        <v>0</v>
      </c>
      <c r="O108" t="b">
        <v>0</v>
      </c>
      <c r="P108" t="s">
        <v>2013</v>
      </c>
      <c r="Q108" t="s">
        <v>2014</v>
      </c>
      <c r="R108" s="6">
        <f t="shared" si="6"/>
        <v>27.845209196058835</v>
      </c>
      <c r="S108" s="7">
        <f t="shared" si="7"/>
        <v>95.278911564625844</v>
      </c>
    </row>
    <row r="109" spans="1:19" ht="31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12">
        <f t="shared" si="4"/>
        <v>43213.208333333328</v>
      </c>
      <c r="L109">
        <v>1525928400</v>
      </c>
      <c r="M109" s="13">
        <f t="shared" si="5"/>
        <v>43230.208333333328</v>
      </c>
      <c r="N109" t="b">
        <v>0</v>
      </c>
      <c r="O109" t="b">
        <v>1</v>
      </c>
      <c r="P109" t="s">
        <v>2013</v>
      </c>
      <c r="Q109" t="s">
        <v>2014</v>
      </c>
      <c r="R109" s="6">
        <f t="shared" si="6"/>
        <v>53.623410448904551</v>
      </c>
      <c r="S109" s="7">
        <f t="shared" si="7"/>
        <v>75.895348837209298</v>
      </c>
    </row>
    <row r="110" spans="1:19" ht="3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12">
        <f t="shared" si="4"/>
        <v>41005.208333333336</v>
      </c>
      <c r="L110">
        <v>1336885200</v>
      </c>
      <c r="M110" s="13">
        <f t="shared" si="5"/>
        <v>41042.208333333336</v>
      </c>
      <c r="N110" t="b">
        <v>0</v>
      </c>
      <c r="O110" t="b">
        <v>0</v>
      </c>
      <c r="P110" t="s">
        <v>2015</v>
      </c>
      <c r="Q110" t="s">
        <v>2016</v>
      </c>
      <c r="R110" s="6">
        <f t="shared" si="6"/>
        <v>16.799193638705344</v>
      </c>
      <c r="S110" s="7">
        <f t="shared" si="7"/>
        <v>107.57831325301204</v>
      </c>
    </row>
    <row r="111" spans="1:19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12">
        <f t="shared" si="4"/>
        <v>41651.25</v>
      </c>
      <c r="L111">
        <v>1389679200</v>
      </c>
      <c r="M111" s="13">
        <f t="shared" si="5"/>
        <v>41653.25</v>
      </c>
      <c r="N111" t="b">
        <v>0</v>
      </c>
      <c r="O111" t="b">
        <v>0</v>
      </c>
      <c r="P111" t="s">
        <v>2015</v>
      </c>
      <c r="Q111" t="s">
        <v>2034</v>
      </c>
      <c r="R111" s="6">
        <f t="shared" si="6"/>
        <v>168.88600194868465</v>
      </c>
      <c r="S111" s="7">
        <f t="shared" si="7"/>
        <v>51.31666666666667</v>
      </c>
    </row>
    <row r="112" spans="1:19" ht="31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12">
        <f t="shared" si="4"/>
        <v>43354.208333333328</v>
      </c>
      <c r="L112">
        <v>1538283600</v>
      </c>
      <c r="M112" s="13">
        <f t="shared" si="5"/>
        <v>43373.208333333328</v>
      </c>
      <c r="N112" t="b">
        <v>0</v>
      </c>
      <c r="O112" t="b">
        <v>0</v>
      </c>
      <c r="P112" t="s">
        <v>2007</v>
      </c>
      <c r="Q112" t="s">
        <v>2008</v>
      </c>
      <c r="R112" s="6">
        <f t="shared" si="6"/>
        <v>668.32496362697702</v>
      </c>
      <c r="S112" s="7">
        <f t="shared" si="7"/>
        <v>71.983108108108112</v>
      </c>
    </row>
    <row r="113" spans="1:19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12">
        <f t="shared" si="4"/>
        <v>41174.208333333336</v>
      </c>
      <c r="L113">
        <v>1348808400</v>
      </c>
      <c r="M113" s="13">
        <f t="shared" si="5"/>
        <v>41180.208333333336</v>
      </c>
      <c r="N113" t="b">
        <v>0</v>
      </c>
      <c r="O113" t="b">
        <v>0</v>
      </c>
      <c r="P113" t="s">
        <v>2021</v>
      </c>
      <c r="Q113" t="s">
        <v>2030</v>
      </c>
      <c r="R113" s="6">
        <f t="shared" si="6"/>
        <v>83.363881987155992</v>
      </c>
      <c r="S113" s="7">
        <f t="shared" si="7"/>
        <v>108.95414201183432</v>
      </c>
    </row>
    <row r="114" spans="1:19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12">
        <f t="shared" si="4"/>
        <v>41875.208333333336</v>
      </c>
      <c r="L114">
        <v>1410152400</v>
      </c>
      <c r="M114" s="13">
        <f t="shared" si="5"/>
        <v>41890.208333333336</v>
      </c>
      <c r="N114" t="b">
        <v>0</v>
      </c>
      <c r="O114" t="b">
        <v>0</v>
      </c>
      <c r="P114" t="s">
        <v>2011</v>
      </c>
      <c r="Q114" t="s">
        <v>2012</v>
      </c>
      <c r="R114" s="6">
        <f t="shared" si="6"/>
        <v>37.198258804907006</v>
      </c>
      <c r="S114" s="7">
        <f t="shared" si="7"/>
        <v>35</v>
      </c>
    </row>
    <row r="115" spans="1:19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12">
        <f t="shared" si="4"/>
        <v>42990.208333333328</v>
      </c>
      <c r="L115">
        <v>1505797200</v>
      </c>
      <c r="M115" s="13">
        <f t="shared" si="5"/>
        <v>42997.208333333328</v>
      </c>
      <c r="N115" t="b">
        <v>0</v>
      </c>
      <c r="O115" t="b">
        <v>0</v>
      </c>
      <c r="P115" t="s">
        <v>2007</v>
      </c>
      <c r="Q115" t="s">
        <v>2008</v>
      </c>
      <c r="R115" s="6">
        <f t="shared" si="6"/>
        <v>26.533729999195948</v>
      </c>
      <c r="S115" s="7">
        <f t="shared" si="7"/>
        <v>94.938931297709928</v>
      </c>
    </row>
    <row r="116" spans="1:19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12">
        <f t="shared" si="4"/>
        <v>43564.208333333328</v>
      </c>
      <c r="L116">
        <v>1554872400</v>
      </c>
      <c r="M116" s="13">
        <f t="shared" si="5"/>
        <v>43565.208333333328</v>
      </c>
      <c r="N116" t="b">
        <v>0</v>
      </c>
      <c r="O116" t="b">
        <v>1</v>
      </c>
      <c r="P116" t="s">
        <v>2011</v>
      </c>
      <c r="Q116" t="s">
        <v>2020</v>
      </c>
      <c r="R116" s="6">
        <f t="shared" si="6"/>
        <v>13.752171395483497</v>
      </c>
      <c r="S116" s="7">
        <f t="shared" si="7"/>
        <v>109.65079365079364</v>
      </c>
    </row>
    <row r="117" spans="1:19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12">
        <f t="shared" si="4"/>
        <v>43056.25</v>
      </c>
      <c r="L117">
        <v>1513922400</v>
      </c>
      <c r="M117" s="13">
        <f t="shared" si="5"/>
        <v>43091.25</v>
      </c>
      <c r="N117" t="b">
        <v>0</v>
      </c>
      <c r="O117" t="b">
        <v>0</v>
      </c>
      <c r="P117" t="s">
        <v>2021</v>
      </c>
      <c r="Q117" t="s">
        <v>2027</v>
      </c>
      <c r="R117" s="6">
        <f t="shared" si="6"/>
        <v>114.66343838989697</v>
      </c>
      <c r="S117" s="7">
        <f t="shared" si="7"/>
        <v>44.001815980629537</v>
      </c>
    </row>
    <row r="118" spans="1:19" ht="31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12">
        <f t="shared" si="4"/>
        <v>42265.208333333328</v>
      </c>
      <c r="L118">
        <v>1442638800</v>
      </c>
      <c r="M118" s="13">
        <f t="shared" si="5"/>
        <v>42266.208333333328</v>
      </c>
      <c r="N118" t="b">
        <v>0</v>
      </c>
      <c r="O118" t="b">
        <v>0</v>
      </c>
      <c r="P118" t="s">
        <v>2013</v>
      </c>
      <c r="Q118" t="s">
        <v>2014</v>
      </c>
      <c r="R118" s="6">
        <f t="shared" si="6"/>
        <v>113.63636363636364</v>
      </c>
      <c r="S118" s="7">
        <f t="shared" si="7"/>
        <v>86.794520547945211</v>
      </c>
    </row>
    <row r="119" spans="1:19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12">
        <f t="shared" si="4"/>
        <v>40808.208333333336</v>
      </c>
      <c r="L119">
        <v>1317186000</v>
      </c>
      <c r="M119" s="13">
        <f t="shared" si="5"/>
        <v>40814.208333333336</v>
      </c>
      <c r="N119" t="b">
        <v>0</v>
      </c>
      <c r="O119" t="b">
        <v>0</v>
      </c>
      <c r="P119" t="s">
        <v>2015</v>
      </c>
      <c r="Q119" t="s">
        <v>2034</v>
      </c>
      <c r="R119" s="6">
        <f t="shared" si="6"/>
        <v>57.491493605537954</v>
      </c>
      <c r="S119" s="7">
        <f t="shared" si="7"/>
        <v>30.992727272727272</v>
      </c>
    </row>
    <row r="120" spans="1:19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12">
        <f t="shared" si="4"/>
        <v>41665.25</v>
      </c>
      <c r="L120">
        <v>1391234400</v>
      </c>
      <c r="M120" s="13">
        <f t="shared" si="5"/>
        <v>41671.25</v>
      </c>
      <c r="N120" t="b">
        <v>0</v>
      </c>
      <c r="O120" t="b">
        <v>0</v>
      </c>
      <c r="P120" t="s">
        <v>2028</v>
      </c>
      <c r="Q120" t="s">
        <v>2029</v>
      </c>
      <c r="R120" s="6">
        <f t="shared" si="6"/>
        <v>85.025980160604632</v>
      </c>
      <c r="S120" s="7">
        <f t="shared" si="7"/>
        <v>94.791044776119406</v>
      </c>
    </row>
    <row r="121" spans="1:19" ht="3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12">
        <f t="shared" si="4"/>
        <v>41806.208333333336</v>
      </c>
      <c r="L121">
        <v>1404363600</v>
      </c>
      <c r="M121" s="13">
        <f t="shared" si="5"/>
        <v>41823.208333333336</v>
      </c>
      <c r="N121" t="b">
        <v>0</v>
      </c>
      <c r="O121" t="b">
        <v>1</v>
      </c>
      <c r="P121" t="s">
        <v>2015</v>
      </c>
      <c r="Q121" t="s">
        <v>2016</v>
      </c>
      <c r="R121" s="6">
        <f t="shared" si="6"/>
        <v>46.520282843319691</v>
      </c>
      <c r="S121" s="7">
        <f t="shared" si="7"/>
        <v>69.79220779220779</v>
      </c>
    </row>
    <row r="122" spans="1:19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12">
        <f t="shared" si="4"/>
        <v>42111.208333333328</v>
      </c>
      <c r="L122">
        <v>1429592400</v>
      </c>
      <c r="M122" s="13">
        <f t="shared" si="5"/>
        <v>42115.208333333328</v>
      </c>
      <c r="N122" t="b">
        <v>0</v>
      </c>
      <c r="O122" t="b">
        <v>1</v>
      </c>
      <c r="P122" t="s">
        <v>2024</v>
      </c>
      <c r="Q122" t="s">
        <v>2035</v>
      </c>
      <c r="R122" s="6">
        <f t="shared" si="6"/>
        <v>66.891121561921054</v>
      </c>
      <c r="S122" s="7">
        <f t="shared" si="7"/>
        <v>63.003367003367003</v>
      </c>
    </row>
    <row r="123" spans="1:19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12">
        <f t="shared" si="4"/>
        <v>41917.208333333336</v>
      </c>
      <c r="L123">
        <v>1413608400</v>
      </c>
      <c r="M123" s="13">
        <f t="shared" si="5"/>
        <v>41930.208333333336</v>
      </c>
      <c r="N123" t="b">
        <v>0</v>
      </c>
      <c r="O123" t="b">
        <v>0</v>
      </c>
      <c r="P123" t="s">
        <v>2024</v>
      </c>
      <c r="Q123" t="s">
        <v>2025</v>
      </c>
      <c r="R123" s="6">
        <f t="shared" si="6"/>
        <v>45.591328589688104</v>
      </c>
      <c r="S123" s="7">
        <f t="shared" si="7"/>
        <v>110.0343300110742</v>
      </c>
    </row>
    <row r="124" spans="1:19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12">
        <f t="shared" si="4"/>
        <v>41970.25</v>
      </c>
      <c r="L124">
        <v>1419400800</v>
      </c>
      <c r="M124" s="13">
        <f t="shared" si="5"/>
        <v>41997.25</v>
      </c>
      <c r="N124" t="b">
        <v>0</v>
      </c>
      <c r="O124" t="b">
        <v>0</v>
      </c>
      <c r="P124" t="s">
        <v>2021</v>
      </c>
      <c r="Q124" t="s">
        <v>2027</v>
      </c>
      <c r="R124" s="6">
        <f t="shared" si="6"/>
        <v>155.35744705013911</v>
      </c>
      <c r="S124" s="7">
        <f t="shared" si="7"/>
        <v>25.997933274284026</v>
      </c>
    </row>
    <row r="125" spans="1:19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2">
        <f t="shared" si="4"/>
        <v>42332.25</v>
      </c>
      <c r="L125">
        <v>1448604000</v>
      </c>
      <c r="M125" s="13">
        <f t="shared" si="5"/>
        <v>42335.25</v>
      </c>
      <c r="N125" t="b">
        <v>1</v>
      </c>
      <c r="O125" t="b">
        <v>0</v>
      </c>
      <c r="P125" t="s">
        <v>2013</v>
      </c>
      <c r="Q125" t="s">
        <v>2014</v>
      </c>
      <c r="R125" s="6">
        <f t="shared" si="6"/>
        <v>536.98779161126561</v>
      </c>
      <c r="S125" s="7">
        <f t="shared" si="7"/>
        <v>49.987915407854985</v>
      </c>
    </row>
    <row r="126" spans="1:19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12">
        <f t="shared" si="4"/>
        <v>43598.208333333328</v>
      </c>
      <c r="L126">
        <v>1562302800</v>
      </c>
      <c r="M126" s="13">
        <f t="shared" si="5"/>
        <v>43651.208333333328</v>
      </c>
      <c r="N126" t="b">
        <v>0</v>
      </c>
      <c r="O126" t="b">
        <v>0</v>
      </c>
      <c r="P126" t="s">
        <v>2028</v>
      </c>
      <c r="Q126" t="s">
        <v>2029</v>
      </c>
      <c r="R126" s="6">
        <f t="shared" si="6"/>
        <v>27.190964233423969</v>
      </c>
      <c r="S126" s="7">
        <f t="shared" si="7"/>
        <v>101.72340425531915</v>
      </c>
    </row>
    <row r="127" spans="1:19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12">
        <f t="shared" si="4"/>
        <v>43362.208333333328</v>
      </c>
      <c r="L127">
        <v>1537678800</v>
      </c>
      <c r="M127" s="13">
        <f t="shared" si="5"/>
        <v>43366.208333333328</v>
      </c>
      <c r="N127" t="b">
        <v>0</v>
      </c>
      <c r="O127" t="b">
        <v>0</v>
      </c>
      <c r="P127" t="s">
        <v>2013</v>
      </c>
      <c r="Q127" t="s">
        <v>2014</v>
      </c>
      <c r="R127" s="6">
        <f t="shared" si="6"/>
        <v>62.536873156342189</v>
      </c>
      <c r="S127" s="7">
        <f t="shared" si="7"/>
        <v>47.083333333333336</v>
      </c>
    </row>
    <row r="128" spans="1:19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12">
        <f t="shared" si="4"/>
        <v>42596.208333333328</v>
      </c>
      <c r="L128">
        <v>1473570000</v>
      </c>
      <c r="M128" s="13">
        <f t="shared" si="5"/>
        <v>42624.208333333328</v>
      </c>
      <c r="N128" t="b">
        <v>0</v>
      </c>
      <c r="O128" t="b">
        <v>1</v>
      </c>
      <c r="P128" t="s">
        <v>2013</v>
      </c>
      <c r="Q128" t="s">
        <v>2014</v>
      </c>
      <c r="R128" s="6">
        <f t="shared" si="6"/>
        <v>258.8448223853369</v>
      </c>
      <c r="S128" s="7">
        <f t="shared" si="7"/>
        <v>89.944444444444443</v>
      </c>
    </row>
    <row r="129" spans="1:19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2">
        <f t="shared" si="4"/>
        <v>40310.208333333336</v>
      </c>
      <c r="L129">
        <v>1273899600</v>
      </c>
      <c r="M129" s="13">
        <f t="shared" si="5"/>
        <v>40313.208333333336</v>
      </c>
      <c r="N129" t="b">
        <v>0</v>
      </c>
      <c r="O129" t="b">
        <v>0</v>
      </c>
      <c r="P129" t="s">
        <v>2013</v>
      </c>
      <c r="Q129" t="s">
        <v>2014</v>
      </c>
      <c r="R129" s="6">
        <f t="shared" si="6"/>
        <v>194.4711402566567</v>
      </c>
      <c r="S129" s="7">
        <f t="shared" si="7"/>
        <v>78.96875</v>
      </c>
    </row>
    <row r="130" spans="1:19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12">
        <f t="shared" si="4"/>
        <v>40417.208333333336</v>
      </c>
      <c r="L130">
        <v>1284008400</v>
      </c>
      <c r="M130" s="13">
        <f t="shared" si="5"/>
        <v>40430.208333333336</v>
      </c>
      <c r="N130" t="b">
        <v>0</v>
      </c>
      <c r="O130" t="b">
        <v>0</v>
      </c>
      <c r="P130" t="s">
        <v>2009</v>
      </c>
      <c r="Q130" t="s">
        <v>2010</v>
      </c>
      <c r="R130" s="6">
        <f t="shared" si="6"/>
        <v>165.74326227814817</v>
      </c>
      <c r="S130" s="7">
        <f t="shared" si="7"/>
        <v>80.067669172932327</v>
      </c>
    </row>
    <row r="131" spans="1:19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12">
        <f t="shared" ref="K131:K194" si="8">(((J131/60)/60)/24)+DATE(1970,1,1)</f>
        <v>42038.25</v>
      </c>
      <c r="L131">
        <v>1425103200</v>
      </c>
      <c r="M131" s="13">
        <f t="shared" ref="M131:M194" si="9">(((L131/60)/60)/24)+DATE(1970,1,1)</f>
        <v>42063.25</v>
      </c>
      <c r="N131" t="b">
        <v>0</v>
      </c>
      <c r="O131" t="b">
        <v>0</v>
      </c>
      <c r="P131" t="s">
        <v>2007</v>
      </c>
      <c r="Q131" t="s">
        <v>2008</v>
      </c>
      <c r="R131" s="6">
        <f t="shared" si="6"/>
        <v>3122.3717409587889</v>
      </c>
      <c r="S131" s="7">
        <f t="shared" si="7"/>
        <v>86.472727272727269</v>
      </c>
    </row>
    <row r="132" spans="1:19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12">
        <f t="shared" si="8"/>
        <v>40842.208333333336</v>
      </c>
      <c r="L132">
        <v>1320991200</v>
      </c>
      <c r="M132" s="13">
        <f t="shared" si="9"/>
        <v>40858.25</v>
      </c>
      <c r="N132" t="b">
        <v>0</v>
      </c>
      <c r="O132" t="b">
        <v>0</v>
      </c>
      <c r="P132" t="s">
        <v>2015</v>
      </c>
      <c r="Q132" t="s">
        <v>2018</v>
      </c>
      <c r="R132" s="6">
        <f t="shared" ref="R132:R195" si="10">D132/E132*100</f>
        <v>64.321608040200999</v>
      </c>
      <c r="S132" s="7">
        <f t="shared" ref="S132:S195" si="11">E132/G132</f>
        <v>28.001876172607879</v>
      </c>
    </row>
    <row r="133" spans="1:19" ht="31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12">
        <f t="shared" si="8"/>
        <v>41607.25</v>
      </c>
      <c r="L133">
        <v>1386828000</v>
      </c>
      <c r="M133" s="13">
        <f t="shared" si="9"/>
        <v>41620.25</v>
      </c>
      <c r="N133" t="b">
        <v>0</v>
      </c>
      <c r="O133" t="b">
        <v>0</v>
      </c>
      <c r="P133" t="s">
        <v>2011</v>
      </c>
      <c r="Q133" t="s">
        <v>2012</v>
      </c>
      <c r="R133" s="6">
        <f t="shared" si="10"/>
        <v>99.14758361626815</v>
      </c>
      <c r="S133" s="7">
        <f t="shared" si="11"/>
        <v>67.996725337699544</v>
      </c>
    </row>
    <row r="134" spans="1:19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12">
        <f t="shared" si="8"/>
        <v>43112.25</v>
      </c>
      <c r="L134">
        <v>1517119200</v>
      </c>
      <c r="M134" s="13">
        <f t="shared" si="9"/>
        <v>43128.25</v>
      </c>
      <c r="N134" t="b">
        <v>0</v>
      </c>
      <c r="O134" t="b">
        <v>1</v>
      </c>
      <c r="P134" t="s">
        <v>2013</v>
      </c>
      <c r="Q134" t="s">
        <v>2014</v>
      </c>
      <c r="R134" s="6">
        <f t="shared" si="10"/>
        <v>86.071987480438182</v>
      </c>
      <c r="S134" s="7">
        <f t="shared" si="11"/>
        <v>43.078651685393261</v>
      </c>
    </row>
    <row r="135" spans="1:19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12">
        <f t="shared" si="8"/>
        <v>40767.208333333336</v>
      </c>
      <c r="L135">
        <v>1315026000</v>
      </c>
      <c r="M135" s="13">
        <f t="shared" si="9"/>
        <v>40789.208333333336</v>
      </c>
      <c r="N135" t="b">
        <v>0</v>
      </c>
      <c r="O135" t="b">
        <v>0</v>
      </c>
      <c r="P135" t="s">
        <v>2009</v>
      </c>
      <c r="Q135" t="s">
        <v>2036</v>
      </c>
      <c r="R135" s="6">
        <f t="shared" si="10"/>
        <v>32.177332856632106</v>
      </c>
      <c r="S135" s="7">
        <f t="shared" si="11"/>
        <v>87.95597484276729</v>
      </c>
    </row>
    <row r="136" spans="1:19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12">
        <f t="shared" si="8"/>
        <v>40713.208333333336</v>
      </c>
      <c r="L136">
        <v>1312693200</v>
      </c>
      <c r="M136" s="13">
        <f t="shared" si="9"/>
        <v>40762.208333333336</v>
      </c>
      <c r="N136" t="b">
        <v>0</v>
      </c>
      <c r="O136" t="b">
        <v>1</v>
      </c>
      <c r="P136" t="s">
        <v>2015</v>
      </c>
      <c r="Q136" t="s">
        <v>2016</v>
      </c>
      <c r="R136" s="6">
        <f t="shared" si="10"/>
        <v>111.43714720903144</v>
      </c>
      <c r="S136" s="7">
        <f t="shared" si="11"/>
        <v>94.987234042553197</v>
      </c>
    </row>
    <row r="137" spans="1:19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12">
        <f t="shared" si="8"/>
        <v>41340.25</v>
      </c>
      <c r="L137">
        <v>1363064400</v>
      </c>
      <c r="M137" s="13">
        <f t="shared" si="9"/>
        <v>41345.208333333336</v>
      </c>
      <c r="N137" t="b">
        <v>0</v>
      </c>
      <c r="O137" t="b">
        <v>1</v>
      </c>
      <c r="P137" t="s">
        <v>2013</v>
      </c>
      <c r="Q137" t="s">
        <v>2014</v>
      </c>
      <c r="R137" s="6">
        <f t="shared" si="10"/>
        <v>140.30612244897961</v>
      </c>
      <c r="S137" s="7">
        <f t="shared" si="11"/>
        <v>46.905982905982903</v>
      </c>
    </row>
    <row r="138" spans="1:19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12">
        <f t="shared" si="8"/>
        <v>41797.208333333336</v>
      </c>
      <c r="L138">
        <v>1403154000</v>
      </c>
      <c r="M138" s="13">
        <f t="shared" si="9"/>
        <v>41809.208333333336</v>
      </c>
      <c r="N138" t="b">
        <v>0</v>
      </c>
      <c r="O138" t="b">
        <v>1</v>
      </c>
      <c r="P138" t="s">
        <v>2015</v>
      </c>
      <c r="Q138" t="s">
        <v>2018</v>
      </c>
      <c r="R138" s="6">
        <f t="shared" si="10"/>
        <v>3042.9988974641678</v>
      </c>
      <c r="S138" s="7">
        <f t="shared" si="11"/>
        <v>46.913793103448278</v>
      </c>
    </row>
    <row r="139" spans="1:19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12">
        <f t="shared" si="8"/>
        <v>40457.208333333336</v>
      </c>
      <c r="L139">
        <v>1286859600</v>
      </c>
      <c r="M139" s="13">
        <f t="shared" si="9"/>
        <v>40463.208333333336</v>
      </c>
      <c r="N139" t="b">
        <v>0</v>
      </c>
      <c r="O139" t="b">
        <v>0</v>
      </c>
      <c r="P139" t="s">
        <v>2021</v>
      </c>
      <c r="Q139" t="s">
        <v>2022</v>
      </c>
      <c r="R139" s="6">
        <f t="shared" si="10"/>
        <v>38.200339558573852</v>
      </c>
      <c r="S139" s="7">
        <f t="shared" si="11"/>
        <v>94.24</v>
      </c>
    </row>
    <row r="140" spans="1:19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12">
        <f t="shared" si="8"/>
        <v>41180.208333333336</v>
      </c>
      <c r="L140">
        <v>1349326800</v>
      </c>
      <c r="M140" s="13">
        <f t="shared" si="9"/>
        <v>41186.208333333336</v>
      </c>
      <c r="N140" t="b">
        <v>0</v>
      </c>
      <c r="O140" t="b">
        <v>0</v>
      </c>
      <c r="P140" t="s">
        <v>2024</v>
      </c>
      <c r="Q140" t="s">
        <v>2035</v>
      </c>
      <c r="R140" s="6">
        <f t="shared" si="10"/>
        <v>104.16666666666667</v>
      </c>
      <c r="S140" s="7">
        <f t="shared" si="11"/>
        <v>80.139130434782615</v>
      </c>
    </row>
    <row r="141" spans="1:19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12">
        <f t="shared" si="8"/>
        <v>42115.208333333328</v>
      </c>
      <c r="L141">
        <v>1430974800</v>
      </c>
      <c r="M141" s="13">
        <f t="shared" si="9"/>
        <v>42131.208333333328</v>
      </c>
      <c r="N141" t="b">
        <v>0</v>
      </c>
      <c r="O141" t="b">
        <v>1</v>
      </c>
      <c r="P141" t="s">
        <v>2011</v>
      </c>
      <c r="Q141" t="s">
        <v>2020</v>
      </c>
      <c r="R141" s="6">
        <f t="shared" si="10"/>
        <v>478.54099553153901</v>
      </c>
      <c r="S141" s="7">
        <f t="shared" si="11"/>
        <v>59.036809815950917</v>
      </c>
    </row>
    <row r="142" spans="1:19" ht="31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12">
        <f t="shared" si="8"/>
        <v>43156.25</v>
      </c>
      <c r="L142">
        <v>1519970400</v>
      </c>
      <c r="M142" s="13">
        <f t="shared" si="9"/>
        <v>43161.25</v>
      </c>
      <c r="N142" t="b">
        <v>0</v>
      </c>
      <c r="O142" t="b">
        <v>0</v>
      </c>
      <c r="P142" t="s">
        <v>2015</v>
      </c>
      <c r="Q142" t="s">
        <v>2016</v>
      </c>
      <c r="R142" s="6">
        <f t="shared" si="10"/>
        <v>44.810167834446794</v>
      </c>
      <c r="S142" s="7">
        <f t="shared" si="11"/>
        <v>65.989247311827953</v>
      </c>
    </row>
    <row r="143" spans="1:19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12">
        <f t="shared" si="8"/>
        <v>42167.208333333328</v>
      </c>
      <c r="L143">
        <v>1434603600</v>
      </c>
      <c r="M143" s="13">
        <f t="shared" si="9"/>
        <v>42173.208333333328</v>
      </c>
      <c r="N143" t="b">
        <v>0</v>
      </c>
      <c r="O143" t="b">
        <v>0</v>
      </c>
      <c r="P143" t="s">
        <v>2011</v>
      </c>
      <c r="Q143" t="s">
        <v>2012</v>
      </c>
      <c r="R143" s="6">
        <f t="shared" si="10"/>
        <v>98.433935979670252</v>
      </c>
      <c r="S143" s="7">
        <f t="shared" si="11"/>
        <v>60.992530345471522</v>
      </c>
    </row>
    <row r="144" spans="1:19" ht="3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12">
        <f t="shared" si="8"/>
        <v>41005.208333333336</v>
      </c>
      <c r="L144">
        <v>1337230800</v>
      </c>
      <c r="M144" s="13">
        <f t="shared" si="9"/>
        <v>41046.208333333336</v>
      </c>
      <c r="N144" t="b">
        <v>0</v>
      </c>
      <c r="O144" t="b">
        <v>0</v>
      </c>
      <c r="P144" t="s">
        <v>2011</v>
      </c>
      <c r="Q144" t="s">
        <v>2012</v>
      </c>
      <c r="R144" s="6">
        <f t="shared" si="10"/>
        <v>43.47070074769605</v>
      </c>
      <c r="S144" s="7">
        <f t="shared" si="11"/>
        <v>98.307692307692307</v>
      </c>
    </row>
    <row r="145" spans="1:19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12">
        <f t="shared" si="8"/>
        <v>40357.208333333336</v>
      </c>
      <c r="L145">
        <v>1279429200</v>
      </c>
      <c r="M145" s="13">
        <f t="shared" si="9"/>
        <v>40377.208333333336</v>
      </c>
      <c r="N145" t="b">
        <v>0</v>
      </c>
      <c r="O145" t="b">
        <v>0</v>
      </c>
      <c r="P145" t="s">
        <v>2009</v>
      </c>
      <c r="Q145" t="s">
        <v>2019</v>
      </c>
      <c r="R145" s="6">
        <f t="shared" si="10"/>
        <v>73.750341436765908</v>
      </c>
      <c r="S145" s="7">
        <f t="shared" si="11"/>
        <v>104.6</v>
      </c>
    </row>
    <row r="146" spans="1:19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12">
        <f t="shared" si="8"/>
        <v>43633.208333333328</v>
      </c>
      <c r="L146">
        <v>1561438800</v>
      </c>
      <c r="M146" s="13">
        <f t="shared" si="9"/>
        <v>43641.208333333328</v>
      </c>
      <c r="N146" t="b">
        <v>0</v>
      </c>
      <c r="O146" t="b">
        <v>0</v>
      </c>
      <c r="P146" t="s">
        <v>2013</v>
      </c>
      <c r="Q146" t="s">
        <v>2014</v>
      </c>
      <c r="R146" s="6">
        <f t="shared" si="10"/>
        <v>77.459333849728893</v>
      </c>
      <c r="S146" s="7">
        <f t="shared" si="11"/>
        <v>86.066666666666663</v>
      </c>
    </row>
    <row r="147" spans="1:19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12">
        <f t="shared" si="8"/>
        <v>41889.208333333336</v>
      </c>
      <c r="L147">
        <v>1410498000</v>
      </c>
      <c r="M147" s="13">
        <f t="shared" si="9"/>
        <v>41894.208333333336</v>
      </c>
      <c r="N147" t="b">
        <v>0</v>
      </c>
      <c r="O147" t="b">
        <v>0</v>
      </c>
      <c r="P147" t="s">
        <v>2011</v>
      </c>
      <c r="Q147" t="s">
        <v>2020</v>
      </c>
      <c r="R147" s="6">
        <f t="shared" si="10"/>
        <v>42.281152753348664</v>
      </c>
      <c r="S147" s="7">
        <f t="shared" si="11"/>
        <v>76.989583333333329</v>
      </c>
    </row>
    <row r="148" spans="1:19" ht="3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12">
        <f t="shared" si="8"/>
        <v>40855.25</v>
      </c>
      <c r="L148">
        <v>1322460000</v>
      </c>
      <c r="M148" s="13">
        <f t="shared" si="9"/>
        <v>40875.25</v>
      </c>
      <c r="N148" t="b">
        <v>0</v>
      </c>
      <c r="O148" t="b">
        <v>0</v>
      </c>
      <c r="P148" t="s">
        <v>2013</v>
      </c>
      <c r="Q148" t="s">
        <v>2014</v>
      </c>
      <c r="R148" s="6">
        <f t="shared" si="10"/>
        <v>579.71014492753625</v>
      </c>
      <c r="S148" s="7">
        <f t="shared" si="11"/>
        <v>29.764705882352942</v>
      </c>
    </row>
    <row r="149" spans="1:19" ht="3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12">
        <f t="shared" si="8"/>
        <v>42534.208333333328</v>
      </c>
      <c r="L149">
        <v>1466312400</v>
      </c>
      <c r="M149" s="13">
        <f t="shared" si="9"/>
        <v>42540.208333333328</v>
      </c>
      <c r="N149" t="b">
        <v>0</v>
      </c>
      <c r="O149" t="b">
        <v>1</v>
      </c>
      <c r="P149" t="s">
        <v>2013</v>
      </c>
      <c r="Q149" t="s">
        <v>2014</v>
      </c>
      <c r="R149" s="6">
        <f t="shared" si="10"/>
        <v>88.893648923637144</v>
      </c>
      <c r="S149" s="7">
        <f t="shared" si="11"/>
        <v>46.91959798994975</v>
      </c>
    </row>
    <row r="150" spans="1:19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12">
        <f t="shared" si="8"/>
        <v>42941.208333333328</v>
      </c>
      <c r="L150">
        <v>1501736400</v>
      </c>
      <c r="M150" s="13">
        <f t="shared" si="9"/>
        <v>42950.208333333328</v>
      </c>
      <c r="N150" t="b">
        <v>0</v>
      </c>
      <c r="O150" t="b">
        <v>0</v>
      </c>
      <c r="P150" t="s">
        <v>2011</v>
      </c>
      <c r="Q150" t="s">
        <v>2020</v>
      </c>
      <c r="R150" s="6">
        <f t="shared" si="10"/>
        <v>82.629942247889829</v>
      </c>
      <c r="S150" s="7">
        <f t="shared" si="11"/>
        <v>105.18691588785046</v>
      </c>
    </row>
    <row r="151" spans="1:19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12">
        <f t="shared" si="8"/>
        <v>41275.25</v>
      </c>
      <c r="L151">
        <v>1361512800</v>
      </c>
      <c r="M151" s="13">
        <f t="shared" si="9"/>
        <v>41327.25</v>
      </c>
      <c r="N151" t="b">
        <v>0</v>
      </c>
      <c r="O151" t="b">
        <v>0</v>
      </c>
      <c r="P151" t="s">
        <v>2009</v>
      </c>
      <c r="Q151" t="s">
        <v>2019</v>
      </c>
      <c r="R151" s="6">
        <f t="shared" si="10"/>
        <v>45.481220657276992</v>
      </c>
      <c r="S151" s="7">
        <f t="shared" si="11"/>
        <v>69.907692307692301</v>
      </c>
    </row>
    <row r="152" spans="1:19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12">
        <f t="shared" si="8"/>
        <v>43450.25</v>
      </c>
      <c r="L152">
        <v>1545026400</v>
      </c>
      <c r="M152" s="13">
        <f t="shared" si="9"/>
        <v>43451.25</v>
      </c>
      <c r="N152" t="b">
        <v>0</v>
      </c>
      <c r="O152" t="b">
        <v>0</v>
      </c>
      <c r="P152" t="s">
        <v>2009</v>
      </c>
      <c r="Q152" t="s">
        <v>2010</v>
      </c>
      <c r="R152" s="6">
        <f t="shared" si="10"/>
        <v>10000</v>
      </c>
      <c r="S152" s="7">
        <f t="shared" si="11"/>
        <v>1</v>
      </c>
    </row>
    <row r="153" spans="1:19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12">
        <f t="shared" si="8"/>
        <v>41799.208333333336</v>
      </c>
      <c r="L153">
        <v>1406696400</v>
      </c>
      <c r="M153" s="13">
        <f t="shared" si="9"/>
        <v>41850.208333333336</v>
      </c>
      <c r="N153" t="b">
        <v>0</v>
      </c>
      <c r="O153" t="b">
        <v>0</v>
      </c>
      <c r="P153" t="s">
        <v>2009</v>
      </c>
      <c r="Q153" t="s">
        <v>2017</v>
      </c>
      <c r="R153" s="6">
        <f t="shared" si="10"/>
        <v>155.8435657734816</v>
      </c>
      <c r="S153" s="7">
        <f t="shared" si="11"/>
        <v>60.011588275391958</v>
      </c>
    </row>
    <row r="154" spans="1:19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12">
        <f t="shared" si="8"/>
        <v>42783.25</v>
      </c>
      <c r="L154">
        <v>1487916000</v>
      </c>
      <c r="M154" s="13">
        <f t="shared" si="9"/>
        <v>42790.25</v>
      </c>
      <c r="N154" t="b">
        <v>0</v>
      </c>
      <c r="O154" t="b">
        <v>0</v>
      </c>
      <c r="P154" t="s">
        <v>2009</v>
      </c>
      <c r="Q154" t="s">
        <v>2019</v>
      </c>
      <c r="R154" s="6">
        <f t="shared" si="10"/>
        <v>23.636891777209478</v>
      </c>
      <c r="S154" s="7">
        <f t="shared" si="11"/>
        <v>52.006220379146917</v>
      </c>
    </row>
    <row r="155" spans="1:19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12">
        <f t="shared" si="8"/>
        <v>41201.208333333336</v>
      </c>
      <c r="L155">
        <v>1351141200</v>
      </c>
      <c r="M155" s="13">
        <f t="shared" si="9"/>
        <v>41207.208333333336</v>
      </c>
      <c r="N155" t="b">
        <v>0</v>
      </c>
      <c r="O155" t="b">
        <v>0</v>
      </c>
      <c r="P155" t="s">
        <v>2013</v>
      </c>
      <c r="Q155" t="s">
        <v>2014</v>
      </c>
      <c r="R155" s="6">
        <f t="shared" si="10"/>
        <v>107.54519851003907</v>
      </c>
      <c r="S155" s="7">
        <f t="shared" si="11"/>
        <v>31.000176025347649</v>
      </c>
    </row>
    <row r="156" spans="1:19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12">
        <f t="shared" si="8"/>
        <v>42502.208333333328</v>
      </c>
      <c r="L156">
        <v>1465016400</v>
      </c>
      <c r="M156" s="13">
        <f t="shared" si="9"/>
        <v>42525.208333333328</v>
      </c>
      <c r="N156" t="b">
        <v>0</v>
      </c>
      <c r="O156" t="b">
        <v>1</v>
      </c>
      <c r="P156" t="s">
        <v>2009</v>
      </c>
      <c r="Q156" t="s">
        <v>2019</v>
      </c>
      <c r="R156" s="6">
        <f t="shared" si="10"/>
        <v>170.19374068554396</v>
      </c>
      <c r="S156" s="7">
        <f t="shared" si="11"/>
        <v>95.042492917847028</v>
      </c>
    </row>
    <row r="157" spans="1:19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12">
        <f t="shared" si="8"/>
        <v>40262.208333333336</v>
      </c>
      <c r="L157">
        <v>1270789200</v>
      </c>
      <c r="M157" s="13">
        <f t="shared" si="9"/>
        <v>40277.208333333336</v>
      </c>
      <c r="N157" t="b">
        <v>0</v>
      </c>
      <c r="O157" t="b">
        <v>0</v>
      </c>
      <c r="P157" t="s">
        <v>2013</v>
      </c>
      <c r="Q157" t="s">
        <v>2014</v>
      </c>
      <c r="R157" s="6">
        <f t="shared" si="10"/>
        <v>153.79357484620641</v>
      </c>
      <c r="S157" s="7">
        <f t="shared" si="11"/>
        <v>75.968174204355108</v>
      </c>
    </row>
    <row r="158" spans="1:19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12">
        <f t="shared" si="8"/>
        <v>43743.208333333328</v>
      </c>
      <c r="L158">
        <v>1572325200</v>
      </c>
      <c r="M158" s="13">
        <f t="shared" si="9"/>
        <v>43767.208333333328</v>
      </c>
      <c r="N158" t="b">
        <v>0</v>
      </c>
      <c r="O158" t="b">
        <v>0</v>
      </c>
      <c r="P158" t="s">
        <v>2009</v>
      </c>
      <c r="Q158" t="s">
        <v>2010</v>
      </c>
      <c r="R158" s="6">
        <f t="shared" si="10"/>
        <v>135.2455970870179</v>
      </c>
      <c r="S158" s="7">
        <f t="shared" si="11"/>
        <v>71.013192612137203</v>
      </c>
    </row>
    <row r="159" spans="1:19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12">
        <f t="shared" si="8"/>
        <v>41638.25</v>
      </c>
      <c r="L159">
        <v>1389420000</v>
      </c>
      <c r="M159" s="13">
        <f t="shared" si="9"/>
        <v>41650.25</v>
      </c>
      <c r="N159" t="b">
        <v>0</v>
      </c>
      <c r="O159" t="b">
        <v>0</v>
      </c>
      <c r="P159" t="s">
        <v>2028</v>
      </c>
      <c r="Q159" t="s">
        <v>2029</v>
      </c>
      <c r="R159" s="6">
        <f t="shared" si="10"/>
        <v>189.87341772151899</v>
      </c>
      <c r="S159" s="7">
        <f t="shared" si="11"/>
        <v>73.733333333333334</v>
      </c>
    </row>
    <row r="160" spans="1:19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12">
        <f t="shared" si="8"/>
        <v>42346.25</v>
      </c>
      <c r="L160">
        <v>1449640800</v>
      </c>
      <c r="M160" s="13">
        <f t="shared" si="9"/>
        <v>42347.25</v>
      </c>
      <c r="N160" t="b">
        <v>0</v>
      </c>
      <c r="O160" t="b">
        <v>0</v>
      </c>
      <c r="P160" t="s">
        <v>2009</v>
      </c>
      <c r="Q160" t="s">
        <v>2010</v>
      </c>
      <c r="R160" s="6">
        <f t="shared" si="10"/>
        <v>45.258620689655174</v>
      </c>
      <c r="S160" s="7">
        <f t="shared" si="11"/>
        <v>113.17073170731707</v>
      </c>
    </row>
    <row r="161" spans="1:19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12">
        <f t="shared" si="8"/>
        <v>43551.208333333328</v>
      </c>
      <c r="L161">
        <v>1555218000</v>
      </c>
      <c r="M161" s="13">
        <f t="shared" si="9"/>
        <v>43569.208333333328</v>
      </c>
      <c r="N161" t="b">
        <v>0</v>
      </c>
      <c r="O161" t="b">
        <v>1</v>
      </c>
      <c r="P161" t="s">
        <v>2013</v>
      </c>
      <c r="Q161" t="s">
        <v>2014</v>
      </c>
      <c r="R161" s="6">
        <f t="shared" si="10"/>
        <v>99.988495047640953</v>
      </c>
      <c r="S161" s="7">
        <f t="shared" si="11"/>
        <v>105.00933552992861</v>
      </c>
    </row>
    <row r="162" spans="1:19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12">
        <f t="shared" si="8"/>
        <v>43582.208333333328</v>
      </c>
      <c r="L162">
        <v>1557723600</v>
      </c>
      <c r="M162" s="13">
        <f t="shared" si="9"/>
        <v>43598.208333333328</v>
      </c>
      <c r="N162" t="b">
        <v>0</v>
      </c>
      <c r="O162" t="b">
        <v>0</v>
      </c>
      <c r="P162" t="s">
        <v>2011</v>
      </c>
      <c r="Q162" t="s">
        <v>2020</v>
      </c>
      <c r="R162" s="6">
        <f t="shared" si="10"/>
        <v>61.60954948016942</v>
      </c>
      <c r="S162" s="7">
        <f t="shared" si="11"/>
        <v>79.176829268292678</v>
      </c>
    </row>
    <row r="163" spans="1:19" ht="31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12">
        <f t="shared" si="8"/>
        <v>42270.208333333328</v>
      </c>
      <c r="L163">
        <v>1443502800</v>
      </c>
      <c r="M163" s="13">
        <f t="shared" si="9"/>
        <v>42276.208333333328</v>
      </c>
      <c r="N163" t="b">
        <v>0</v>
      </c>
      <c r="O163" t="b">
        <v>1</v>
      </c>
      <c r="P163" t="s">
        <v>2011</v>
      </c>
      <c r="Q163" t="s">
        <v>2012</v>
      </c>
      <c r="R163" s="6">
        <f t="shared" si="10"/>
        <v>127.90697674418605</v>
      </c>
      <c r="S163" s="7">
        <f t="shared" si="11"/>
        <v>57.333333333333336</v>
      </c>
    </row>
    <row r="164" spans="1:19" ht="3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12">
        <f t="shared" si="8"/>
        <v>43442.25</v>
      </c>
      <c r="L164">
        <v>1546840800</v>
      </c>
      <c r="M164" s="13">
        <f t="shared" si="9"/>
        <v>43472.25</v>
      </c>
      <c r="N164" t="b">
        <v>0</v>
      </c>
      <c r="O164" t="b">
        <v>0</v>
      </c>
      <c r="P164" t="s">
        <v>2009</v>
      </c>
      <c r="Q164" t="s">
        <v>2010</v>
      </c>
      <c r="R164" s="6">
        <f t="shared" si="10"/>
        <v>66.783446463761763</v>
      </c>
      <c r="S164" s="7">
        <f t="shared" si="11"/>
        <v>58.178343949044589</v>
      </c>
    </row>
    <row r="165" spans="1:19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12">
        <f t="shared" si="8"/>
        <v>43028.208333333328</v>
      </c>
      <c r="L165">
        <v>1512712800</v>
      </c>
      <c r="M165" s="13">
        <f t="shared" si="9"/>
        <v>43077.25</v>
      </c>
      <c r="N165" t="b">
        <v>0</v>
      </c>
      <c r="O165" t="b">
        <v>1</v>
      </c>
      <c r="P165" t="s">
        <v>2028</v>
      </c>
      <c r="Q165" t="s">
        <v>2029</v>
      </c>
      <c r="R165" s="6">
        <f t="shared" si="10"/>
        <v>39.485559566787003</v>
      </c>
      <c r="S165" s="7">
        <f t="shared" si="11"/>
        <v>36.032520325203251</v>
      </c>
    </row>
    <row r="166" spans="1:19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12">
        <f t="shared" si="8"/>
        <v>43016.208333333328</v>
      </c>
      <c r="L166">
        <v>1507525200</v>
      </c>
      <c r="M166" s="13">
        <f t="shared" si="9"/>
        <v>43017.208333333328</v>
      </c>
      <c r="N166" t="b">
        <v>0</v>
      </c>
      <c r="O166" t="b">
        <v>0</v>
      </c>
      <c r="P166" t="s">
        <v>2013</v>
      </c>
      <c r="Q166" t="s">
        <v>2014</v>
      </c>
      <c r="R166" s="6">
        <f t="shared" si="10"/>
        <v>99.830851381380384</v>
      </c>
      <c r="S166" s="7">
        <f t="shared" si="11"/>
        <v>107.99068767908309</v>
      </c>
    </row>
    <row r="167" spans="1:19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12">
        <f t="shared" si="8"/>
        <v>42948.208333333328</v>
      </c>
      <c r="L167">
        <v>1504328400</v>
      </c>
      <c r="M167" s="13">
        <f t="shared" si="9"/>
        <v>42980.208333333328</v>
      </c>
      <c r="N167" t="b">
        <v>0</v>
      </c>
      <c r="O167" t="b">
        <v>0</v>
      </c>
      <c r="P167" t="s">
        <v>2011</v>
      </c>
      <c r="Q167" t="s">
        <v>2012</v>
      </c>
      <c r="R167" s="6">
        <f t="shared" si="10"/>
        <v>81.973902556243701</v>
      </c>
      <c r="S167" s="7">
        <f t="shared" si="11"/>
        <v>44.005985634477256</v>
      </c>
    </row>
    <row r="168" spans="1:19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12">
        <f t="shared" si="8"/>
        <v>40534.25</v>
      </c>
      <c r="L168">
        <v>1293343200</v>
      </c>
      <c r="M168" s="13">
        <f t="shared" si="9"/>
        <v>40538.25</v>
      </c>
      <c r="N168" t="b">
        <v>0</v>
      </c>
      <c r="O168" t="b">
        <v>0</v>
      </c>
      <c r="P168" t="s">
        <v>2028</v>
      </c>
      <c r="Q168" t="s">
        <v>2029</v>
      </c>
      <c r="R168" s="6">
        <f t="shared" si="10"/>
        <v>72.922092417590591</v>
      </c>
      <c r="S168" s="7">
        <f t="shared" si="11"/>
        <v>55.077868852459019</v>
      </c>
    </row>
    <row r="169" spans="1:19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12">
        <f t="shared" si="8"/>
        <v>41435.208333333336</v>
      </c>
      <c r="L169">
        <v>1371704400</v>
      </c>
      <c r="M169" s="13">
        <f t="shared" si="9"/>
        <v>41445.208333333336</v>
      </c>
      <c r="N169" t="b">
        <v>0</v>
      </c>
      <c r="O169" t="b">
        <v>0</v>
      </c>
      <c r="P169" t="s">
        <v>2013</v>
      </c>
      <c r="Q169" t="s">
        <v>2014</v>
      </c>
      <c r="R169" s="6">
        <f t="shared" si="10"/>
        <v>24.065161051462422</v>
      </c>
      <c r="S169" s="7">
        <f t="shared" si="11"/>
        <v>74</v>
      </c>
    </row>
    <row r="170" spans="1:19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12">
        <f t="shared" si="8"/>
        <v>43518.25</v>
      </c>
      <c r="L170">
        <v>1552798800</v>
      </c>
      <c r="M170" s="13">
        <f t="shared" si="9"/>
        <v>43541.208333333328</v>
      </c>
      <c r="N170" t="b">
        <v>0</v>
      </c>
      <c r="O170" t="b">
        <v>1</v>
      </c>
      <c r="P170" t="s">
        <v>2009</v>
      </c>
      <c r="Q170" t="s">
        <v>2019</v>
      </c>
      <c r="R170" s="6">
        <f t="shared" si="10"/>
        <v>319.39561672525991</v>
      </c>
      <c r="S170" s="7">
        <f t="shared" si="11"/>
        <v>41.996858638743454</v>
      </c>
    </row>
    <row r="171" spans="1:19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12">
        <f t="shared" si="8"/>
        <v>41077.208333333336</v>
      </c>
      <c r="L171">
        <v>1342328400</v>
      </c>
      <c r="M171" s="13">
        <f t="shared" si="9"/>
        <v>41105.208333333336</v>
      </c>
      <c r="N171" t="b">
        <v>0</v>
      </c>
      <c r="O171" t="b">
        <v>1</v>
      </c>
      <c r="P171" t="s">
        <v>2015</v>
      </c>
      <c r="Q171" t="s">
        <v>2026</v>
      </c>
      <c r="R171" s="6">
        <f t="shared" si="10"/>
        <v>23.580370606511423</v>
      </c>
      <c r="S171" s="7">
        <f t="shared" si="11"/>
        <v>77.988161010260455</v>
      </c>
    </row>
    <row r="172" spans="1:19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12">
        <f t="shared" si="8"/>
        <v>42950.208333333328</v>
      </c>
      <c r="L172">
        <v>1502341200</v>
      </c>
      <c r="M172" s="13">
        <f t="shared" si="9"/>
        <v>42957.208333333328</v>
      </c>
      <c r="N172" t="b">
        <v>0</v>
      </c>
      <c r="O172" t="b">
        <v>0</v>
      </c>
      <c r="P172" t="s">
        <v>2009</v>
      </c>
      <c r="Q172" t="s">
        <v>2019</v>
      </c>
      <c r="R172" s="6">
        <f t="shared" si="10"/>
        <v>3402.6772793053547</v>
      </c>
      <c r="S172" s="7">
        <f t="shared" si="11"/>
        <v>82.507462686567166</v>
      </c>
    </row>
    <row r="173" spans="1:19" ht="31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12">
        <f t="shared" si="8"/>
        <v>41718.208333333336</v>
      </c>
      <c r="L173">
        <v>1397192400</v>
      </c>
      <c r="M173" s="13">
        <f t="shared" si="9"/>
        <v>41740.208333333336</v>
      </c>
      <c r="N173" t="b">
        <v>0</v>
      </c>
      <c r="O173" t="b">
        <v>0</v>
      </c>
      <c r="P173" t="s">
        <v>2021</v>
      </c>
      <c r="Q173" t="s">
        <v>2033</v>
      </c>
      <c r="R173" s="6">
        <f t="shared" si="10"/>
        <v>940.49904030710184</v>
      </c>
      <c r="S173" s="7">
        <f t="shared" si="11"/>
        <v>104.2</v>
      </c>
    </row>
    <row r="174" spans="1:19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12">
        <f t="shared" si="8"/>
        <v>41839.208333333336</v>
      </c>
      <c r="L174">
        <v>1407042000</v>
      </c>
      <c r="M174" s="13">
        <f t="shared" si="9"/>
        <v>41854.208333333336</v>
      </c>
      <c r="N174" t="b">
        <v>0</v>
      </c>
      <c r="O174" t="b">
        <v>1</v>
      </c>
      <c r="P174" t="s">
        <v>2015</v>
      </c>
      <c r="Q174" t="s">
        <v>2016</v>
      </c>
      <c r="R174" s="6">
        <f t="shared" si="10"/>
        <v>120.66365007541478</v>
      </c>
      <c r="S174" s="7">
        <f t="shared" si="11"/>
        <v>25.5</v>
      </c>
    </row>
    <row r="175" spans="1:19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12">
        <f t="shared" si="8"/>
        <v>41412.208333333336</v>
      </c>
      <c r="L175">
        <v>1369371600</v>
      </c>
      <c r="M175" s="13">
        <f t="shared" si="9"/>
        <v>41418.208333333336</v>
      </c>
      <c r="N175" t="b">
        <v>0</v>
      </c>
      <c r="O175" t="b">
        <v>0</v>
      </c>
      <c r="P175" t="s">
        <v>2013</v>
      </c>
      <c r="Q175" t="s">
        <v>2014</v>
      </c>
      <c r="R175" s="6">
        <f t="shared" si="10"/>
        <v>61.344244615726204</v>
      </c>
      <c r="S175" s="7">
        <f t="shared" si="11"/>
        <v>100.98334401024984</v>
      </c>
    </row>
    <row r="176" spans="1:19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12">
        <f t="shared" si="8"/>
        <v>42282.208333333328</v>
      </c>
      <c r="L176">
        <v>1444107600</v>
      </c>
      <c r="M176" s="13">
        <f t="shared" si="9"/>
        <v>42283.208333333328</v>
      </c>
      <c r="N176" t="b">
        <v>0</v>
      </c>
      <c r="O176" t="b">
        <v>1</v>
      </c>
      <c r="P176" t="s">
        <v>2011</v>
      </c>
      <c r="Q176" t="s">
        <v>2020</v>
      </c>
      <c r="R176" s="6">
        <f t="shared" si="10"/>
        <v>11.177347242921014</v>
      </c>
      <c r="S176" s="7">
        <f t="shared" si="11"/>
        <v>111.83333333333333</v>
      </c>
    </row>
    <row r="177" spans="1:19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12">
        <f t="shared" si="8"/>
        <v>42613.208333333328</v>
      </c>
      <c r="L177">
        <v>1474261200</v>
      </c>
      <c r="M177" s="13">
        <f t="shared" si="9"/>
        <v>42632.208333333328</v>
      </c>
      <c r="N177" t="b">
        <v>0</v>
      </c>
      <c r="O177" t="b">
        <v>0</v>
      </c>
      <c r="P177" t="s">
        <v>2013</v>
      </c>
      <c r="Q177" t="s">
        <v>2014</v>
      </c>
      <c r="R177" s="6">
        <f t="shared" si="10"/>
        <v>381.8032406919657</v>
      </c>
      <c r="S177" s="7">
        <f t="shared" si="11"/>
        <v>41.999115044247787</v>
      </c>
    </row>
    <row r="178" spans="1:19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12">
        <f t="shared" si="8"/>
        <v>42616.208333333328</v>
      </c>
      <c r="L178">
        <v>1473656400</v>
      </c>
      <c r="M178" s="13">
        <f t="shared" si="9"/>
        <v>42625.208333333328</v>
      </c>
      <c r="N178" t="b">
        <v>0</v>
      </c>
      <c r="O178" t="b">
        <v>0</v>
      </c>
      <c r="P178" t="s">
        <v>2013</v>
      </c>
      <c r="Q178" t="s">
        <v>2014</v>
      </c>
      <c r="R178" s="6">
        <f t="shared" si="10"/>
        <v>133.62770160353242</v>
      </c>
      <c r="S178" s="7">
        <f t="shared" si="11"/>
        <v>110.05115089514067</v>
      </c>
    </row>
    <row r="179" spans="1:19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12">
        <f t="shared" si="8"/>
        <v>40497.25</v>
      </c>
      <c r="L179">
        <v>1291960800</v>
      </c>
      <c r="M179" s="13">
        <f t="shared" si="9"/>
        <v>40522.25</v>
      </c>
      <c r="N179" t="b">
        <v>0</v>
      </c>
      <c r="O179" t="b">
        <v>0</v>
      </c>
      <c r="P179" t="s">
        <v>2013</v>
      </c>
      <c r="Q179" t="s">
        <v>2014</v>
      </c>
      <c r="R179" s="6">
        <f t="shared" si="10"/>
        <v>24.010941067991805</v>
      </c>
      <c r="S179" s="7">
        <f t="shared" si="11"/>
        <v>58.997079225994888</v>
      </c>
    </row>
    <row r="180" spans="1:19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12">
        <f t="shared" si="8"/>
        <v>42999.208333333328</v>
      </c>
      <c r="L180">
        <v>1506747600</v>
      </c>
      <c r="M180" s="13">
        <f t="shared" si="9"/>
        <v>43008.208333333328</v>
      </c>
      <c r="N180" t="b">
        <v>0</v>
      </c>
      <c r="O180" t="b">
        <v>0</v>
      </c>
      <c r="P180" t="s">
        <v>2007</v>
      </c>
      <c r="Q180" t="s">
        <v>2008</v>
      </c>
      <c r="R180" s="6">
        <f t="shared" si="10"/>
        <v>103.94110004330879</v>
      </c>
      <c r="S180" s="7">
        <f t="shared" si="11"/>
        <v>32.985714285714288</v>
      </c>
    </row>
    <row r="181" spans="1:19" ht="3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12">
        <f t="shared" si="8"/>
        <v>41350.208333333336</v>
      </c>
      <c r="L181">
        <v>1363582800</v>
      </c>
      <c r="M181" s="13">
        <f t="shared" si="9"/>
        <v>41351.208333333336</v>
      </c>
      <c r="N181" t="b">
        <v>0</v>
      </c>
      <c r="O181" t="b">
        <v>1</v>
      </c>
      <c r="P181" t="s">
        <v>2013</v>
      </c>
      <c r="Q181" t="s">
        <v>2014</v>
      </c>
      <c r="R181" s="6">
        <f t="shared" si="10"/>
        <v>27.95489524766781</v>
      </c>
      <c r="S181" s="7">
        <f t="shared" si="11"/>
        <v>45.005654509471306</v>
      </c>
    </row>
    <row r="182" spans="1:19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12">
        <f t="shared" si="8"/>
        <v>40259.208333333336</v>
      </c>
      <c r="L182">
        <v>1269666000</v>
      </c>
      <c r="M182" s="13">
        <f t="shared" si="9"/>
        <v>40264.208333333336</v>
      </c>
      <c r="N182" t="b">
        <v>0</v>
      </c>
      <c r="O182" t="b">
        <v>0</v>
      </c>
      <c r="P182" t="s">
        <v>2011</v>
      </c>
      <c r="Q182" t="s">
        <v>2020</v>
      </c>
      <c r="R182" s="6">
        <f t="shared" si="10"/>
        <v>32.419414597999257</v>
      </c>
      <c r="S182" s="7">
        <f t="shared" si="11"/>
        <v>81.98196487897485</v>
      </c>
    </row>
    <row r="183" spans="1:19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12">
        <f t="shared" si="8"/>
        <v>43012.208333333328</v>
      </c>
      <c r="L183">
        <v>1508648400</v>
      </c>
      <c r="M183" s="13">
        <f t="shared" si="9"/>
        <v>43030.208333333328</v>
      </c>
      <c r="N183" t="b">
        <v>0</v>
      </c>
      <c r="O183" t="b">
        <v>0</v>
      </c>
      <c r="P183" t="s">
        <v>2011</v>
      </c>
      <c r="Q183" t="s">
        <v>2012</v>
      </c>
      <c r="R183" s="6">
        <f t="shared" si="10"/>
        <v>161.80620884289746</v>
      </c>
      <c r="S183" s="7">
        <f t="shared" si="11"/>
        <v>39.080882352941174</v>
      </c>
    </row>
    <row r="184" spans="1:19" ht="31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12">
        <f t="shared" si="8"/>
        <v>43631.208333333328</v>
      </c>
      <c r="L184">
        <v>1561957200</v>
      </c>
      <c r="M184" s="13">
        <f t="shared" si="9"/>
        <v>43647.208333333328</v>
      </c>
      <c r="N184" t="b">
        <v>0</v>
      </c>
      <c r="O184" t="b">
        <v>0</v>
      </c>
      <c r="P184" t="s">
        <v>2013</v>
      </c>
      <c r="Q184" t="s">
        <v>2014</v>
      </c>
      <c r="R184" s="6">
        <f t="shared" si="10"/>
        <v>13.84418901660281</v>
      </c>
      <c r="S184" s="7">
        <f t="shared" si="11"/>
        <v>58.996383363471971</v>
      </c>
    </row>
    <row r="185" spans="1:19" ht="31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2">
        <f t="shared" si="8"/>
        <v>40430.208333333336</v>
      </c>
      <c r="L185">
        <v>1285131600</v>
      </c>
      <c r="M185" s="13">
        <f t="shared" si="9"/>
        <v>40443.208333333336</v>
      </c>
      <c r="N185" t="b">
        <v>0</v>
      </c>
      <c r="O185" t="b">
        <v>0</v>
      </c>
      <c r="P185" t="s">
        <v>2009</v>
      </c>
      <c r="Q185" t="s">
        <v>2010</v>
      </c>
      <c r="R185" s="6">
        <f t="shared" si="10"/>
        <v>144.68085106382981</v>
      </c>
      <c r="S185" s="7">
        <f t="shared" si="11"/>
        <v>40.988372093023258</v>
      </c>
    </row>
    <row r="186" spans="1:19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12">
        <f t="shared" si="8"/>
        <v>43588.208333333328</v>
      </c>
      <c r="L186">
        <v>1556946000</v>
      </c>
      <c r="M186" s="13">
        <f t="shared" si="9"/>
        <v>43589.208333333328</v>
      </c>
      <c r="N186" t="b">
        <v>0</v>
      </c>
      <c r="O186" t="b">
        <v>0</v>
      </c>
      <c r="P186" t="s">
        <v>2013</v>
      </c>
      <c r="Q186" t="s">
        <v>2014</v>
      </c>
      <c r="R186" s="6">
        <f t="shared" si="10"/>
        <v>34.123222748815166</v>
      </c>
      <c r="S186" s="7">
        <f t="shared" si="11"/>
        <v>31.029411764705884</v>
      </c>
    </row>
    <row r="187" spans="1:19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12">
        <f t="shared" si="8"/>
        <v>43233.208333333328</v>
      </c>
      <c r="L187">
        <v>1527138000</v>
      </c>
      <c r="M187" s="13">
        <f t="shared" si="9"/>
        <v>43244.208333333328</v>
      </c>
      <c r="N187" t="b">
        <v>0</v>
      </c>
      <c r="O187" t="b">
        <v>0</v>
      </c>
      <c r="P187" t="s">
        <v>2015</v>
      </c>
      <c r="Q187" t="s">
        <v>2034</v>
      </c>
      <c r="R187" s="6">
        <f t="shared" si="10"/>
        <v>139.27576601671311</v>
      </c>
      <c r="S187" s="7">
        <f t="shared" si="11"/>
        <v>37.789473684210527</v>
      </c>
    </row>
    <row r="188" spans="1:19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12">
        <f t="shared" si="8"/>
        <v>41782.208333333336</v>
      </c>
      <c r="L188">
        <v>1402117200</v>
      </c>
      <c r="M188" s="13">
        <f t="shared" si="9"/>
        <v>41797.208333333336</v>
      </c>
      <c r="N188" t="b">
        <v>0</v>
      </c>
      <c r="O188" t="b">
        <v>0</v>
      </c>
      <c r="P188" t="s">
        <v>2013</v>
      </c>
      <c r="Q188" t="s">
        <v>2014</v>
      </c>
      <c r="R188" s="6">
        <f t="shared" si="10"/>
        <v>313.13914944636434</v>
      </c>
      <c r="S188" s="7">
        <f t="shared" si="11"/>
        <v>32.006772009029348</v>
      </c>
    </row>
    <row r="189" spans="1:19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12">
        <f t="shared" si="8"/>
        <v>41328.25</v>
      </c>
      <c r="L189">
        <v>1364014800</v>
      </c>
      <c r="M189" s="13">
        <f t="shared" si="9"/>
        <v>41356.208333333336</v>
      </c>
      <c r="N189" t="b">
        <v>0</v>
      </c>
      <c r="O189" t="b">
        <v>1</v>
      </c>
      <c r="P189" t="s">
        <v>2015</v>
      </c>
      <c r="Q189" t="s">
        <v>2026</v>
      </c>
      <c r="R189" s="6">
        <f t="shared" si="10"/>
        <v>43.502138975604119</v>
      </c>
      <c r="S189" s="7">
        <f t="shared" si="11"/>
        <v>95.966712898751737</v>
      </c>
    </row>
    <row r="190" spans="1:19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12">
        <f t="shared" si="8"/>
        <v>41975.25</v>
      </c>
      <c r="L190">
        <v>1417586400</v>
      </c>
      <c r="M190" s="13">
        <f t="shared" si="9"/>
        <v>41976.25</v>
      </c>
      <c r="N190" t="b">
        <v>0</v>
      </c>
      <c r="O190" t="b">
        <v>0</v>
      </c>
      <c r="P190" t="s">
        <v>2013</v>
      </c>
      <c r="Q190" t="s">
        <v>2014</v>
      </c>
      <c r="R190" s="6">
        <f t="shared" si="10"/>
        <v>312.38095238095241</v>
      </c>
      <c r="S190" s="7">
        <f t="shared" si="11"/>
        <v>75</v>
      </c>
    </row>
    <row r="191" spans="1:19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12">
        <f t="shared" si="8"/>
        <v>42433.25</v>
      </c>
      <c r="L191">
        <v>1457071200</v>
      </c>
      <c r="M191" s="13">
        <f t="shared" si="9"/>
        <v>42433.25</v>
      </c>
      <c r="N191" t="b">
        <v>0</v>
      </c>
      <c r="O191" t="b">
        <v>0</v>
      </c>
      <c r="P191" t="s">
        <v>2013</v>
      </c>
      <c r="Q191" t="s">
        <v>2014</v>
      </c>
      <c r="R191" s="6">
        <f t="shared" si="10"/>
        <v>425.07332681539418</v>
      </c>
      <c r="S191" s="7">
        <f t="shared" si="11"/>
        <v>102.0498866213152</v>
      </c>
    </row>
    <row r="192" spans="1:19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12">
        <f t="shared" si="8"/>
        <v>41429.208333333336</v>
      </c>
      <c r="L192">
        <v>1370408400</v>
      </c>
      <c r="M192" s="13">
        <f t="shared" si="9"/>
        <v>41430.208333333336</v>
      </c>
      <c r="N192" t="b">
        <v>0</v>
      </c>
      <c r="O192" t="b">
        <v>1</v>
      </c>
      <c r="P192" t="s">
        <v>2013</v>
      </c>
      <c r="Q192" t="s">
        <v>2014</v>
      </c>
      <c r="R192" s="6">
        <f t="shared" si="10"/>
        <v>145.78408195429472</v>
      </c>
      <c r="S192" s="7">
        <f t="shared" si="11"/>
        <v>105.75</v>
      </c>
    </row>
    <row r="193" spans="1:19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12">
        <f t="shared" si="8"/>
        <v>43536.208333333328</v>
      </c>
      <c r="L193">
        <v>1552626000</v>
      </c>
      <c r="M193" s="13">
        <f t="shared" si="9"/>
        <v>43539.208333333328</v>
      </c>
      <c r="N193" t="b">
        <v>0</v>
      </c>
      <c r="O193" t="b">
        <v>0</v>
      </c>
      <c r="P193" t="s">
        <v>2013</v>
      </c>
      <c r="Q193" t="s">
        <v>2014</v>
      </c>
      <c r="R193" s="6">
        <f t="shared" si="10"/>
        <v>263.48808030112923</v>
      </c>
      <c r="S193" s="7">
        <f t="shared" si="11"/>
        <v>37.069767441860463</v>
      </c>
    </row>
    <row r="194" spans="1:19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12">
        <f t="shared" si="8"/>
        <v>41817.208333333336</v>
      </c>
      <c r="L194">
        <v>1404190800</v>
      </c>
      <c r="M194" s="13">
        <f t="shared" si="9"/>
        <v>41821.208333333336</v>
      </c>
      <c r="N194" t="b">
        <v>0</v>
      </c>
      <c r="O194" t="b">
        <v>0</v>
      </c>
      <c r="P194" t="s">
        <v>2009</v>
      </c>
      <c r="Q194" t="s">
        <v>2010</v>
      </c>
      <c r="R194" s="6">
        <f t="shared" si="10"/>
        <v>500.17611835153224</v>
      </c>
      <c r="S194" s="7">
        <f t="shared" si="11"/>
        <v>35.049382716049379</v>
      </c>
    </row>
    <row r="195" spans="1:19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12">
        <f t="shared" ref="K195:K258" si="12">(((J195/60)/60)/24)+DATE(1970,1,1)</f>
        <v>43198.208333333328</v>
      </c>
      <c r="L195">
        <v>1523509200</v>
      </c>
      <c r="M195" s="13">
        <f t="shared" ref="M195:M258" si="13">(((L195/60)/60)/24)+DATE(1970,1,1)</f>
        <v>43202.208333333328</v>
      </c>
      <c r="N195" t="b">
        <v>1</v>
      </c>
      <c r="O195" t="b">
        <v>0</v>
      </c>
      <c r="P195" t="s">
        <v>2009</v>
      </c>
      <c r="Q195" t="s">
        <v>2019</v>
      </c>
      <c r="R195" s="6">
        <f t="shared" si="10"/>
        <v>219.1235059760956</v>
      </c>
      <c r="S195" s="7">
        <f t="shared" si="11"/>
        <v>46.338461538461537</v>
      </c>
    </row>
    <row r="196" spans="1:19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12">
        <f t="shared" si="12"/>
        <v>42261.208333333328</v>
      </c>
      <c r="L196">
        <v>1443589200</v>
      </c>
      <c r="M196" s="13">
        <f t="shared" si="13"/>
        <v>42277.208333333328</v>
      </c>
      <c r="N196" t="b">
        <v>0</v>
      </c>
      <c r="O196" t="b">
        <v>0</v>
      </c>
      <c r="P196" t="s">
        <v>2009</v>
      </c>
      <c r="Q196" t="s">
        <v>2031</v>
      </c>
      <c r="R196" s="6">
        <f t="shared" ref="R196:R259" si="14">D196/E196*100</f>
        <v>81.459385039008723</v>
      </c>
      <c r="S196" s="7">
        <f t="shared" ref="S196:S259" si="15">E196/G196</f>
        <v>69.174603174603178</v>
      </c>
    </row>
    <row r="197" spans="1:19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12">
        <f t="shared" si="12"/>
        <v>43310.208333333328</v>
      </c>
      <c r="L197">
        <v>1533445200</v>
      </c>
      <c r="M197" s="13">
        <f t="shared" si="13"/>
        <v>43317.208333333328</v>
      </c>
      <c r="N197" t="b">
        <v>0</v>
      </c>
      <c r="O197" t="b">
        <v>0</v>
      </c>
      <c r="P197" t="s">
        <v>2009</v>
      </c>
      <c r="Q197" t="s">
        <v>2017</v>
      </c>
      <c r="R197" s="6">
        <f t="shared" si="14"/>
        <v>27.643158318316218</v>
      </c>
      <c r="S197" s="7">
        <f t="shared" si="15"/>
        <v>109.07824427480917</v>
      </c>
    </row>
    <row r="198" spans="1:19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12">
        <f t="shared" si="12"/>
        <v>42616.208333333328</v>
      </c>
      <c r="L198">
        <v>1474520400</v>
      </c>
      <c r="M198" s="13">
        <f t="shared" si="13"/>
        <v>42635.208333333328</v>
      </c>
      <c r="N198" t="b">
        <v>0</v>
      </c>
      <c r="O198" t="b">
        <v>0</v>
      </c>
      <c r="P198" t="s">
        <v>2011</v>
      </c>
      <c r="Q198" t="s">
        <v>2020</v>
      </c>
      <c r="R198" s="6">
        <f t="shared" si="14"/>
        <v>158.36230204712245</v>
      </c>
      <c r="S198" s="7">
        <f t="shared" si="15"/>
        <v>51.78</v>
      </c>
    </row>
    <row r="199" spans="1:19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12">
        <f t="shared" si="12"/>
        <v>42909.208333333328</v>
      </c>
      <c r="L199">
        <v>1499403600</v>
      </c>
      <c r="M199" s="13">
        <f t="shared" si="13"/>
        <v>42923.208333333328</v>
      </c>
      <c r="N199" t="b">
        <v>0</v>
      </c>
      <c r="O199" t="b">
        <v>0</v>
      </c>
      <c r="P199" t="s">
        <v>2015</v>
      </c>
      <c r="Q199" t="s">
        <v>2018</v>
      </c>
      <c r="R199" s="6">
        <f t="shared" si="14"/>
        <v>33.534006056964898</v>
      </c>
      <c r="S199" s="7">
        <f t="shared" si="15"/>
        <v>82.010055304172951</v>
      </c>
    </row>
    <row r="200" spans="1:19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12">
        <f t="shared" si="12"/>
        <v>40396.208333333336</v>
      </c>
      <c r="L200">
        <v>1283576400</v>
      </c>
      <c r="M200" s="13">
        <f t="shared" si="13"/>
        <v>40425.208333333336</v>
      </c>
      <c r="N200" t="b">
        <v>0</v>
      </c>
      <c r="O200" t="b">
        <v>0</v>
      </c>
      <c r="P200" t="s">
        <v>2009</v>
      </c>
      <c r="Q200" t="s">
        <v>2017</v>
      </c>
      <c r="R200" s="6">
        <f t="shared" si="14"/>
        <v>1046.1844065552061</v>
      </c>
      <c r="S200" s="7">
        <f t="shared" si="15"/>
        <v>35.958333333333336</v>
      </c>
    </row>
    <row r="201" spans="1:19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12">
        <f t="shared" si="12"/>
        <v>42192.208333333328</v>
      </c>
      <c r="L201">
        <v>1436590800</v>
      </c>
      <c r="M201" s="13">
        <f t="shared" si="13"/>
        <v>42196.208333333328</v>
      </c>
      <c r="N201" t="b">
        <v>0</v>
      </c>
      <c r="O201" t="b">
        <v>0</v>
      </c>
      <c r="P201" t="s">
        <v>2009</v>
      </c>
      <c r="Q201" t="s">
        <v>2010</v>
      </c>
      <c r="R201" s="6">
        <f t="shared" si="14"/>
        <v>185.95041322314049</v>
      </c>
      <c r="S201" s="7">
        <f t="shared" si="15"/>
        <v>74.461538461538467</v>
      </c>
    </row>
    <row r="202" spans="1:19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2">
        <f t="shared" si="12"/>
        <v>40262.208333333336</v>
      </c>
      <c r="L202">
        <v>1270443600</v>
      </c>
      <c r="M202" s="13">
        <f t="shared" si="13"/>
        <v>40273.208333333336</v>
      </c>
      <c r="N202" t="b">
        <v>0</v>
      </c>
      <c r="O202" t="b">
        <v>0</v>
      </c>
      <c r="P202" t="s">
        <v>2013</v>
      </c>
      <c r="Q202" t="s">
        <v>2014</v>
      </c>
      <c r="R202" s="6">
        <f t="shared" si="14"/>
        <v>5000</v>
      </c>
      <c r="S202" s="7">
        <f t="shared" si="15"/>
        <v>2</v>
      </c>
    </row>
    <row r="203" spans="1:19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12">
        <f t="shared" si="12"/>
        <v>41845.208333333336</v>
      </c>
      <c r="L203">
        <v>1407819600</v>
      </c>
      <c r="M203" s="13">
        <f t="shared" si="13"/>
        <v>41863.208333333336</v>
      </c>
      <c r="N203" t="b">
        <v>0</v>
      </c>
      <c r="O203" t="b">
        <v>0</v>
      </c>
      <c r="P203" t="s">
        <v>2011</v>
      </c>
      <c r="Q203" t="s">
        <v>2012</v>
      </c>
      <c r="R203" s="6">
        <f t="shared" si="14"/>
        <v>14.680181754631247</v>
      </c>
      <c r="S203" s="7">
        <f t="shared" si="15"/>
        <v>91.114649681528661</v>
      </c>
    </row>
    <row r="204" spans="1:19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12">
        <f t="shared" si="12"/>
        <v>40818.208333333336</v>
      </c>
      <c r="L204">
        <v>1317877200</v>
      </c>
      <c r="M204" s="13">
        <f t="shared" si="13"/>
        <v>40822.208333333336</v>
      </c>
      <c r="N204" t="b">
        <v>0</v>
      </c>
      <c r="O204" t="b">
        <v>0</v>
      </c>
      <c r="P204" t="s">
        <v>2007</v>
      </c>
      <c r="Q204" t="s">
        <v>2008</v>
      </c>
      <c r="R204" s="6">
        <f t="shared" si="14"/>
        <v>126.85312547760965</v>
      </c>
      <c r="S204" s="7">
        <f t="shared" si="15"/>
        <v>79.792682926829272</v>
      </c>
    </row>
    <row r="205" spans="1:19" ht="3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12">
        <f t="shared" si="12"/>
        <v>42752.25</v>
      </c>
      <c r="L205">
        <v>1484805600</v>
      </c>
      <c r="M205" s="13">
        <f t="shared" si="13"/>
        <v>42754.25</v>
      </c>
      <c r="N205" t="b">
        <v>0</v>
      </c>
      <c r="O205" t="b">
        <v>0</v>
      </c>
      <c r="P205" t="s">
        <v>2013</v>
      </c>
      <c r="Q205" t="s">
        <v>2014</v>
      </c>
      <c r="R205" s="6">
        <f t="shared" si="14"/>
        <v>74.400376396622775</v>
      </c>
      <c r="S205" s="7">
        <f t="shared" si="15"/>
        <v>42.999777678968428</v>
      </c>
    </row>
    <row r="206" spans="1:19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12">
        <f t="shared" si="12"/>
        <v>40636.208333333336</v>
      </c>
      <c r="L206">
        <v>1302670800</v>
      </c>
      <c r="M206" s="13">
        <f t="shared" si="13"/>
        <v>40646.208333333336</v>
      </c>
      <c r="N206" t="b">
        <v>0</v>
      </c>
      <c r="O206" t="b">
        <v>0</v>
      </c>
      <c r="P206" t="s">
        <v>2009</v>
      </c>
      <c r="Q206" t="s">
        <v>2032</v>
      </c>
      <c r="R206" s="6">
        <f t="shared" si="14"/>
        <v>2965.5990510083038</v>
      </c>
      <c r="S206" s="7">
        <f t="shared" si="15"/>
        <v>63.225000000000001</v>
      </c>
    </row>
    <row r="207" spans="1:19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12">
        <f t="shared" si="12"/>
        <v>43390.208333333328</v>
      </c>
      <c r="L207">
        <v>1540789200</v>
      </c>
      <c r="M207" s="13">
        <f t="shared" si="13"/>
        <v>43402.208333333328</v>
      </c>
      <c r="N207" t="b">
        <v>1</v>
      </c>
      <c r="O207" t="b">
        <v>0</v>
      </c>
      <c r="P207" t="s">
        <v>2013</v>
      </c>
      <c r="Q207" t="s">
        <v>2014</v>
      </c>
      <c r="R207" s="6">
        <f t="shared" si="14"/>
        <v>23.156394727467049</v>
      </c>
      <c r="S207" s="7">
        <f t="shared" si="15"/>
        <v>70.174999999999997</v>
      </c>
    </row>
    <row r="208" spans="1:19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12">
        <f t="shared" si="12"/>
        <v>40236.25</v>
      </c>
      <c r="L208">
        <v>1268028000</v>
      </c>
      <c r="M208" s="13">
        <f t="shared" si="13"/>
        <v>40245.25</v>
      </c>
      <c r="N208" t="b">
        <v>0</v>
      </c>
      <c r="O208" t="b">
        <v>0</v>
      </c>
      <c r="P208" t="s">
        <v>2021</v>
      </c>
      <c r="Q208" t="s">
        <v>2027</v>
      </c>
      <c r="R208" s="6">
        <f t="shared" si="14"/>
        <v>257.43707093821507</v>
      </c>
      <c r="S208" s="7">
        <f t="shared" si="15"/>
        <v>61.333333333333336</v>
      </c>
    </row>
    <row r="209" spans="1:19" ht="3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12">
        <f t="shared" si="12"/>
        <v>43340.208333333328</v>
      </c>
      <c r="L209">
        <v>1537160400</v>
      </c>
      <c r="M209" s="13">
        <f t="shared" si="13"/>
        <v>43360.208333333328</v>
      </c>
      <c r="N209" t="b">
        <v>0</v>
      </c>
      <c r="O209" t="b">
        <v>1</v>
      </c>
      <c r="P209" t="s">
        <v>2009</v>
      </c>
      <c r="Q209" t="s">
        <v>2010</v>
      </c>
      <c r="R209" s="6">
        <f t="shared" si="14"/>
        <v>23.490721165139767</v>
      </c>
      <c r="S209" s="7">
        <f t="shared" si="15"/>
        <v>99</v>
      </c>
    </row>
    <row r="210" spans="1:19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12">
        <f t="shared" si="12"/>
        <v>43048.25</v>
      </c>
      <c r="L210">
        <v>1512280800</v>
      </c>
      <c r="M210" s="13">
        <f t="shared" si="13"/>
        <v>43072.25</v>
      </c>
      <c r="N210" t="b">
        <v>0</v>
      </c>
      <c r="O210" t="b">
        <v>0</v>
      </c>
      <c r="P210" t="s">
        <v>2015</v>
      </c>
      <c r="Q210" t="s">
        <v>2016</v>
      </c>
      <c r="R210" s="6">
        <f t="shared" si="14"/>
        <v>98.890060770428406</v>
      </c>
      <c r="S210" s="7">
        <f t="shared" si="15"/>
        <v>96.984900146127615</v>
      </c>
    </row>
    <row r="211" spans="1:19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12">
        <f t="shared" si="12"/>
        <v>42496.208333333328</v>
      </c>
      <c r="L211">
        <v>1463115600</v>
      </c>
      <c r="M211" s="13">
        <f t="shared" si="13"/>
        <v>42503.208333333328</v>
      </c>
      <c r="N211" t="b">
        <v>0</v>
      </c>
      <c r="O211" t="b">
        <v>0</v>
      </c>
      <c r="P211" t="s">
        <v>2015</v>
      </c>
      <c r="Q211" t="s">
        <v>2016</v>
      </c>
      <c r="R211" s="6">
        <f t="shared" si="14"/>
        <v>471.94991749975736</v>
      </c>
      <c r="S211" s="7">
        <f t="shared" si="15"/>
        <v>51.004950495049506</v>
      </c>
    </row>
    <row r="212" spans="1:19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12">
        <f t="shared" si="12"/>
        <v>42797.25</v>
      </c>
      <c r="L212">
        <v>1490850000</v>
      </c>
      <c r="M212" s="13">
        <f t="shared" si="13"/>
        <v>42824.208333333328</v>
      </c>
      <c r="N212" t="b">
        <v>0</v>
      </c>
      <c r="O212" t="b">
        <v>0</v>
      </c>
      <c r="P212" t="s">
        <v>2015</v>
      </c>
      <c r="Q212" t="s">
        <v>2037</v>
      </c>
      <c r="R212" s="6">
        <f t="shared" si="14"/>
        <v>148.31177027453455</v>
      </c>
      <c r="S212" s="7">
        <f t="shared" si="15"/>
        <v>28.044247787610619</v>
      </c>
    </row>
    <row r="213" spans="1:19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12">
        <f t="shared" si="12"/>
        <v>41513.208333333336</v>
      </c>
      <c r="L213">
        <v>1379653200</v>
      </c>
      <c r="M213" s="13">
        <f t="shared" si="13"/>
        <v>41537.208333333336</v>
      </c>
      <c r="N213" t="b">
        <v>0</v>
      </c>
      <c r="O213" t="b">
        <v>0</v>
      </c>
      <c r="P213" t="s">
        <v>2013</v>
      </c>
      <c r="Q213" t="s">
        <v>2014</v>
      </c>
      <c r="R213" s="6">
        <f t="shared" si="14"/>
        <v>105.3481331987891</v>
      </c>
      <c r="S213" s="7">
        <f t="shared" si="15"/>
        <v>60.984615384615381</v>
      </c>
    </row>
    <row r="214" spans="1:19" ht="31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12">
        <f t="shared" si="12"/>
        <v>43814.25</v>
      </c>
      <c r="L214">
        <v>1580364000</v>
      </c>
      <c r="M214" s="13">
        <f t="shared" si="13"/>
        <v>43860.25</v>
      </c>
      <c r="N214" t="b">
        <v>0</v>
      </c>
      <c r="O214" t="b">
        <v>0</v>
      </c>
      <c r="P214" t="s">
        <v>2013</v>
      </c>
      <c r="Q214" t="s">
        <v>2014</v>
      </c>
      <c r="R214" s="6">
        <f t="shared" si="14"/>
        <v>65.853658536585371</v>
      </c>
      <c r="S214" s="7">
        <f t="shared" si="15"/>
        <v>73.214285714285708</v>
      </c>
    </row>
    <row r="215" spans="1:19" ht="31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12">
        <f t="shared" si="12"/>
        <v>40488.208333333336</v>
      </c>
      <c r="L215">
        <v>1289714400</v>
      </c>
      <c r="M215" s="13">
        <f t="shared" si="13"/>
        <v>40496.25</v>
      </c>
      <c r="N215" t="b">
        <v>0</v>
      </c>
      <c r="O215" t="b">
        <v>1</v>
      </c>
      <c r="P215" t="s">
        <v>2009</v>
      </c>
      <c r="Q215" t="s">
        <v>2019</v>
      </c>
      <c r="R215" s="6">
        <f t="shared" si="14"/>
        <v>51.239004599269009</v>
      </c>
      <c r="S215" s="7">
        <f t="shared" si="15"/>
        <v>39.997435299603637</v>
      </c>
    </row>
    <row r="216" spans="1:19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12">
        <f t="shared" si="12"/>
        <v>40409.208333333336</v>
      </c>
      <c r="L216">
        <v>1282712400</v>
      </c>
      <c r="M216" s="13">
        <f t="shared" si="13"/>
        <v>40415.208333333336</v>
      </c>
      <c r="N216" t="b">
        <v>0</v>
      </c>
      <c r="O216" t="b">
        <v>0</v>
      </c>
      <c r="P216" t="s">
        <v>2009</v>
      </c>
      <c r="Q216" t="s">
        <v>2010</v>
      </c>
      <c r="R216" s="6">
        <f t="shared" si="14"/>
        <v>9.7738061993856462</v>
      </c>
      <c r="S216" s="7">
        <f t="shared" si="15"/>
        <v>86.812121212121212</v>
      </c>
    </row>
    <row r="217" spans="1:19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12">
        <f t="shared" si="12"/>
        <v>43509.25</v>
      </c>
      <c r="L217">
        <v>1550210400</v>
      </c>
      <c r="M217" s="13">
        <f t="shared" si="13"/>
        <v>43511.25</v>
      </c>
      <c r="N217" t="b">
        <v>0</v>
      </c>
      <c r="O217" t="b">
        <v>0</v>
      </c>
      <c r="P217" t="s">
        <v>2013</v>
      </c>
      <c r="Q217" t="s">
        <v>2014</v>
      </c>
      <c r="R217" s="6">
        <f t="shared" si="14"/>
        <v>2602.921646746348</v>
      </c>
      <c r="S217" s="7">
        <f t="shared" si="15"/>
        <v>42.125874125874127</v>
      </c>
    </row>
    <row r="218" spans="1:19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12">
        <f t="shared" si="12"/>
        <v>40869.25</v>
      </c>
      <c r="L218">
        <v>1322114400</v>
      </c>
      <c r="M218" s="13">
        <f t="shared" si="13"/>
        <v>40871.25</v>
      </c>
      <c r="N218" t="b">
        <v>0</v>
      </c>
      <c r="O218" t="b">
        <v>0</v>
      </c>
      <c r="P218" t="s">
        <v>2013</v>
      </c>
      <c r="Q218" t="s">
        <v>2014</v>
      </c>
      <c r="R218" s="6">
        <f t="shared" si="14"/>
        <v>64.486729086853074</v>
      </c>
      <c r="S218" s="7">
        <f t="shared" si="15"/>
        <v>103.97851239669421</v>
      </c>
    </row>
    <row r="219" spans="1:19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12">
        <f t="shared" si="12"/>
        <v>43583.208333333328</v>
      </c>
      <c r="L219">
        <v>1557205200</v>
      </c>
      <c r="M219" s="13">
        <f t="shared" si="13"/>
        <v>43592.208333333328</v>
      </c>
      <c r="N219" t="b">
        <v>0</v>
      </c>
      <c r="O219" t="b">
        <v>0</v>
      </c>
      <c r="P219" t="s">
        <v>2015</v>
      </c>
      <c r="Q219" t="s">
        <v>2037</v>
      </c>
      <c r="R219" s="6">
        <f t="shared" si="14"/>
        <v>223.44632280568456</v>
      </c>
      <c r="S219" s="7">
        <f t="shared" si="15"/>
        <v>62.003211991434689</v>
      </c>
    </row>
    <row r="220" spans="1:19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12">
        <f t="shared" si="12"/>
        <v>40858.25</v>
      </c>
      <c r="L220">
        <v>1323928800</v>
      </c>
      <c r="M220" s="13">
        <f t="shared" si="13"/>
        <v>40892.25</v>
      </c>
      <c r="N220" t="b">
        <v>0</v>
      </c>
      <c r="O220" t="b">
        <v>1</v>
      </c>
      <c r="P220" t="s">
        <v>2015</v>
      </c>
      <c r="Q220" t="s">
        <v>2026</v>
      </c>
      <c r="R220" s="6">
        <f t="shared" si="14"/>
        <v>46.307579819644161</v>
      </c>
      <c r="S220" s="7">
        <f t="shared" si="15"/>
        <v>31.005037783375315</v>
      </c>
    </row>
    <row r="221" spans="1:19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12">
        <f t="shared" si="12"/>
        <v>41137.208333333336</v>
      </c>
      <c r="L221">
        <v>1346130000</v>
      </c>
      <c r="M221" s="13">
        <f t="shared" si="13"/>
        <v>41149.208333333336</v>
      </c>
      <c r="N221" t="b">
        <v>0</v>
      </c>
      <c r="O221" t="b">
        <v>0</v>
      </c>
      <c r="P221" t="s">
        <v>2015</v>
      </c>
      <c r="Q221" t="s">
        <v>2023</v>
      </c>
      <c r="R221" s="6">
        <f t="shared" si="14"/>
        <v>30.108955428637447</v>
      </c>
      <c r="S221" s="7">
        <f t="shared" si="15"/>
        <v>89.991552956465242</v>
      </c>
    </row>
    <row r="222" spans="1:19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12">
        <f t="shared" si="12"/>
        <v>40725.208333333336</v>
      </c>
      <c r="L222">
        <v>1311051600</v>
      </c>
      <c r="M222" s="13">
        <f t="shared" si="13"/>
        <v>40743.208333333336</v>
      </c>
      <c r="N222" t="b">
        <v>1</v>
      </c>
      <c r="O222" t="b">
        <v>0</v>
      </c>
      <c r="P222" t="s">
        <v>2013</v>
      </c>
      <c r="Q222" t="s">
        <v>2014</v>
      </c>
      <c r="R222" s="6">
        <f t="shared" si="14"/>
        <v>1184.4077961019491</v>
      </c>
      <c r="S222" s="7">
        <f t="shared" si="15"/>
        <v>39.235294117647058</v>
      </c>
    </row>
    <row r="223" spans="1:19" ht="31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12">
        <f t="shared" si="12"/>
        <v>41081.208333333336</v>
      </c>
      <c r="L223">
        <v>1340427600</v>
      </c>
      <c r="M223" s="13">
        <f t="shared" si="13"/>
        <v>41083.208333333336</v>
      </c>
      <c r="N223" t="b">
        <v>1</v>
      </c>
      <c r="O223" t="b">
        <v>0</v>
      </c>
      <c r="P223" t="s">
        <v>2007</v>
      </c>
      <c r="Q223" t="s">
        <v>2008</v>
      </c>
      <c r="R223" s="6">
        <f t="shared" si="14"/>
        <v>101.39364099140448</v>
      </c>
      <c r="S223" s="7">
        <f t="shared" si="15"/>
        <v>54.993116108306566</v>
      </c>
    </row>
    <row r="224" spans="1:19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12">
        <f t="shared" si="12"/>
        <v>41914.208333333336</v>
      </c>
      <c r="L224">
        <v>1412312400</v>
      </c>
      <c r="M224" s="13">
        <f t="shared" si="13"/>
        <v>41915.208333333336</v>
      </c>
      <c r="N224" t="b">
        <v>0</v>
      </c>
      <c r="O224" t="b">
        <v>0</v>
      </c>
      <c r="P224" t="s">
        <v>2028</v>
      </c>
      <c r="Q224" t="s">
        <v>2029</v>
      </c>
      <c r="R224" s="6">
        <f t="shared" si="14"/>
        <v>72.474709346217722</v>
      </c>
      <c r="S224" s="7">
        <f t="shared" si="15"/>
        <v>47.992753623188406</v>
      </c>
    </row>
    <row r="225" spans="1:19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12">
        <f t="shared" si="12"/>
        <v>42445.208333333328</v>
      </c>
      <c r="L225">
        <v>1459314000</v>
      </c>
      <c r="M225" s="13">
        <f t="shared" si="13"/>
        <v>42459.208333333328</v>
      </c>
      <c r="N225" t="b">
        <v>0</v>
      </c>
      <c r="O225" t="b">
        <v>0</v>
      </c>
      <c r="P225" t="s">
        <v>2013</v>
      </c>
      <c r="Q225" t="s">
        <v>2014</v>
      </c>
      <c r="R225" s="6">
        <f t="shared" si="14"/>
        <v>106.59731125682259</v>
      </c>
      <c r="S225" s="7">
        <f t="shared" si="15"/>
        <v>87.966702470461868</v>
      </c>
    </row>
    <row r="226" spans="1:19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12">
        <f t="shared" si="12"/>
        <v>41906.208333333336</v>
      </c>
      <c r="L226">
        <v>1415426400</v>
      </c>
      <c r="M226" s="13">
        <f t="shared" si="13"/>
        <v>41951.25</v>
      </c>
      <c r="N226" t="b">
        <v>0</v>
      </c>
      <c r="O226" t="b">
        <v>0</v>
      </c>
      <c r="P226" t="s">
        <v>2015</v>
      </c>
      <c r="Q226" t="s">
        <v>2037</v>
      </c>
      <c r="R226" s="6">
        <f t="shared" si="14"/>
        <v>24.774594001658773</v>
      </c>
      <c r="S226" s="7">
        <f t="shared" si="15"/>
        <v>51.999165275459099</v>
      </c>
    </row>
    <row r="227" spans="1:19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12">
        <f t="shared" si="12"/>
        <v>41762.208333333336</v>
      </c>
      <c r="L227">
        <v>1399093200</v>
      </c>
      <c r="M227" s="13">
        <f t="shared" si="13"/>
        <v>41762.208333333336</v>
      </c>
      <c r="N227" t="b">
        <v>1</v>
      </c>
      <c r="O227" t="b">
        <v>0</v>
      </c>
      <c r="P227" t="s">
        <v>2009</v>
      </c>
      <c r="Q227" t="s">
        <v>2010</v>
      </c>
      <c r="R227" s="6">
        <f t="shared" si="14"/>
        <v>38.4358099298178</v>
      </c>
      <c r="S227" s="7">
        <f t="shared" si="15"/>
        <v>29.999659863945578</v>
      </c>
    </row>
    <row r="228" spans="1:19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12">
        <f t="shared" si="12"/>
        <v>40276.208333333336</v>
      </c>
      <c r="L228">
        <v>1273899600</v>
      </c>
      <c r="M228" s="13">
        <f t="shared" si="13"/>
        <v>40313.208333333336</v>
      </c>
      <c r="N228" t="b">
        <v>0</v>
      </c>
      <c r="O228" t="b">
        <v>0</v>
      </c>
      <c r="P228" t="s">
        <v>2028</v>
      </c>
      <c r="Q228" t="s">
        <v>2029</v>
      </c>
      <c r="R228" s="6">
        <f t="shared" si="14"/>
        <v>27.275206836985184</v>
      </c>
      <c r="S228" s="7">
        <f t="shared" si="15"/>
        <v>98.205357142857139</v>
      </c>
    </row>
    <row r="229" spans="1:19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12">
        <f t="shared" si="12"/>
        <v>42139.208333333328</v>
      </c>
      <c r="L229">
        <v>1432184400</v>
      </c>
      <c r="M229" s="13">
        <f t="shared" si="13"/>
        <v>42145.208333333328</v>
      </c>
      <c r="N229" t="b">
        <v>0</v>
      </c>
      <c r="O229" t="b">
        <v>0</v>
      </c>
      <c r="P229" t="s">
        <v>2024</v>
      </c>
      <c r="Q229" t="s">
        <v>2035</v>
      </c>
      <c r="R229" s="6">
        <f t="shared" si="14"/>
        <v>59.269496160621301</v>
      </c>
      <c r="S229" s="7">
        <f t="shared" si="15"/>
        <v>108.96182396606575</v>
      </c>
    </row>
    <row r="230" spans="1:19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12">
        <f t="shared" si="12"/>
        <v>42613.208333333328</v>
      </c>
      <c r="L230">
        <v>1474779600</v>
      </c>
      <c r="M230" s="13">
        <f t="shared" si="13"/>
        <v>42638.208333333328</v>
      </c>
      <c r="N230" t="b">
        <v>0</v>
      </c>
      <c r="O230" t="b">
        <v>0</v>
      </c>
      <c r="P230" t="s">
        <v>2015</v>
      </c>
      <c r="Q230" t="s">
        <v>2023</v>
      </c>
      <c r="R230" s="6">
        <f t="shared" si="14"/>
        <v>83.397842179108807</v>
      </c>
      <c r="S230" s="7">
        <f t="shared" si="15"/>
        <v>66.998379254457049</v>
      </c>
    </row>
    <row r="231" spans="1:19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12">
        <f t="shared" si="12"/>
        <v>42887.208333333328</v>
      </c>
      <c r="L231">
        <v>1500440400</v>
      </c>
      <c r="M231" s="13">
        <f t="shared" si="13"/>
        <v>42935.208333333328</v>
      </c>
      <c r="N231" t="b">
        <v>0</v>
      </c>
      <c r="O231" t="b">
        <v>1</v>
      </c>
      <c r="P231" t="s">
        <v>2024</v>
      </c>
      <c r="Q231" t="s">
        <v>2035</v>
      </c>
      <c r="R231" s="6">
        <f t="shared" si="14"/>
        <v>51.629090821360933</v>
      </c>
      <c r="S231" s="7">
        <f t="shared" si="15"/>
        <v>64.99333594668758</v>
      </c>
    </row>
    <row r="232" spans="1:19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12">
        <f t="shared" si="12"/>
        <v>43805.25</v>
      </c>
      <c r="L232">
        <v>1575612000</v>
      </c>
      <c r="M232" s="13">
        <f t="shared" si="13"/>
        <v>43805.25</v>
      </c>
      <c r="N232" t="b">
        <v>0</v>
      </c>
      <c r="O232" t="b">
        <v>0</v>
      </c>
      <c r="P232" t="s">
        <v>2024</v>
      </c>
      <c r="Q232" t="s">
        <v>2025</v>
      </c>
      <c r="R232" s="6">
        <f t="shared" si="14"/>
        <v>23.800079333597779</v>
      </c>
      <c r="S232" s="7">
        <f t="shared" si="15"/>
        <v>99.841584158415841</v>
      </c>
    </row>
    <row r="233" spans="1:19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12">
        <f t="shared" si="12"/>
        <v>41415.208333333336</v>
      </c>
      <c r="L233">
        <v>1374123600</v>
      </c>
      <c r="M233" s="13">
        <f t="shared" si="13"/>
        <v>41473.208333333336</v>
      </c>
      <c r="N233" t="b">
        <v>0</v>
      </c>
      <c r="O233" t="b">
        <v>0</v>
      </c>
      <c r="P233" t="s">
        <v>2013</v>
      </c>
      <c r="Q233" t="s">
        <v>2014</v>
      </c>
      <c r="R233" s="6">
        <f t="shared" si="14"/>
        <v>130.36393264530147</v>
      </c>
      <c r="S233" s="7">
        <f t="shared" si="15"/>
        <v>82.432835820895519</v>
      </c>
    </row>
    <row r="234" spans="1:19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12">
        <f t="shared" si="12"/>
        <v>42576.208333333328</v>
      </c>
      <c r="L234">
        <v>1469509200</v>
      </c>
      <c r="M234" s="13">
        <f t="shared" si="13"/>
        <v>42577.208333333328</v>
      </c>
      <c r="N234" t="b">
        <v>0</v>
      </c>
      <c r="O234" t="b">
        <v>0</v>
      </c>
      <c r="P234" t="s">
        <v>2013</v>
      </c>
      <c r="Q234" t="s">
        <v>2014</v>
      </c>
      <c r="R234" s="6">
        <f t="shared" si="14"/>
        <v>58.389146488064569</v>
      </c>
      <c r="S234" s="7">
        <f t="shared" si="15"/>
        <v>63.293478260869563</v>
      </c>
    </row>
    <row r="235" spans="1:19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12">
        <f t="shared" si="12"/>
        <v>40706.208333333336</v>
      </c>
      <c r="L235">
        <v>1309237200</v>
      </c>
      <c r="M235" s="13">
        <f t="shared" si="13"/>
        <v>40722.208333333336</v>
      </c>
      <c r="N235" t="b">
        <v>0</v>
      </c>
      <c r="O235" t="b">
        <v>0</v>
      </c>
      <c r="P235" t="s">
        <v>2015</v>
      </c>
      <c r="Q235" t="s">
        <v>2023</v>
      </c>
      <c r="R235" s="6">
        <f t="shared" si="14"/>
        <v>63.333333333333329</v>
      </c>
      <c r="S235" s="7">
        <f t="shared" si="15"/>
        <v>96.774193548387103</v>
      </c>
    </row>
    <row r="236" spans="1:19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12">
        <f t="shared" si="12"/>
        <v>42969.208333333328</v>
      </c>
      <c r="L236">
        <v>1503982800</v>
      </c>
      <c r="M236" s="13">
        <f t="shared" si="13"/>
        <v>42976.208333333328</v>
      </c>
      <c r="N236" t="b">
        <v>0</v>
      </c>
      <c r="O236" t="b">
        <v>1</v>
      </c>
      <c r="P236" t="s">
        <v>2024</v>
      </c>
      <c r="Q236" t="s">
        <v>2025</v>
      </c>
      <c r="R236" s="6">
        <f t="shared" si="14"/>
        <v>91.675834250091683</v>
      </c>
      <c r="S236" s="7">
        <f t="shared" si="15"/>
        <v>54.906040268456373</v>
      </c>
    </row>
    <row r="237" spans="1:19" ht="31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12">
        <f t="shared" si="12"/>
        <v>42779.25</v>
      </c>
      <c r="L237">
        <v>1487397600</v>
      </c>
      <c r="M237" s="13">
        <f t="shared" si="13"/>
        <v>42784.25</v>
      </c>
      <c r="N237" t="b">
        <v>0</v>
      </c>
      <c r="O237" t="b">
        <v>0</v>
      </c>
      <c r="P237" t="s">
        <v>2015</v>
      </c>
      <c r="Q237" t="s">
        <v>2023</v>
      </c>
      <c r="R237" s="6">
        <f t="shared" si="14"/>
        <v>239.62106436333238</v>
      </c>
      <c r="S237" s="7">
        <f t="shared" si="15"/>
        <v>39.010869565217391</v>
      </c>
    </row>
    <row r="238" spans="1:19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12">
        <f t="shared" si="12"/>
        <v>43641.208333333328</v>
      </c>
      <c r="L238">
        <v>1562043600</v>
      </c>
      <c r="M238" s="13">
        <f t="shared" si="13"/>
        <v>43648.208333333328</v>
      </c>
      <c r="N238" t="b">
        <v>0</v>
      </c>
      <c r="O238" t="b">
        <v>1</v>
      </c>
      <c r="P238" t="s">
        <v>2009</v>
      </c>
      <c r="Q238" t="s">
        <v>2010</v>
      </c>
      <c r="R238" s="6">
        <f t="shared" si="14"/>
        <v>913.7173259310664</v>
      </c>
      <c r="S238" s="7">
        <f t="shared" si="15"/>
        <v>75.84210526315789</v>
      </c>
    </row>
    <row r="239" spans="1:19" ht="31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12">
        <f t="shared" si="12"/>
        <v>41754.208333333336</v>
      </c>
      <c r="L239">
        <v>1398574800</v>
      </c>
      <c r="M239" s="13">
        <f t="shared" si="13"/>
        <v>41756.208333333336</v>
      </c>
      <c r="N239" t="b">
        <v>0</v>
      </c>
      <c r="O239" t="b">
        <v>0</v>
      </c>
      <c r="P239" t="s">
        <v>2015</v>
      </c>
      <c r="Q239" t="s">
        <v>2023</v>
      </c>
      <c r="R239" s="6">
        <f t="shared" si="14"/>
        <v>62.744568884091208</v>
      </c>
      <c r="S239" s="7">
        <f t="shared" si="15"/>
        <v>45.051671732522799</v>
      </c>
    </row>
    <row r="240" spans="1:19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12">
        <f t="shared" si="12"/>
        <v>43083.25</v>
      </c>
      <c r="L240">
        <v>1515391200</v>
      </c>
      <c r="M240" s="13">
        <f t="shared" si="13"/>
        <v>43108.25</v>
      </c>
      <c r="N240" t="b">
        <v>0</v>
      </c>
      <c r="O240" t="b">
        <v>1</v>
      </c>
      <c r="P240" t="s">
        <v>2013</v>
      </c>
      <c r="Q240" t="s">
        <v>2014</v>
      </c>
      <c r="R240" s="6">
        <f t="shared" si="14"/>
        <v>23.673308344841189</v>
      </c>
      <c r="S240" s="7">
        <f t="shared" si="15"/>
        <v>104.51546391752578</v>
      </c>
    </row>
    <row r="241" spans="1:19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12">
        <f t="shared" si="12"/>
        <v>42245.208333333328</v>
      </c>
      <c r="L241">
        <v>1441170000</v>
      </c>
      <c r="M241" s="13">
        <f t="shared" si="13"/>
        <v>42249.208333333328</v>
      </c>
      <c r="N241" t="b">
        <v>0</v>
      </c>
      <c r="O241" t="b">
        <v>0</v>
      </c>
      <c r="P241" t="s">
        <v>2011</v>
      </c>
      <c r="Q241" t="s">
        <v>2020</v>
      </c>
      <c r="R241" s="6">
        <f t="shared" si="14"/>
        <v>102.33450591621363</v>
      </c>
      <c r="S241" s="7">
        <f t="shared" si="15"/>
        <v>76.268292682926827</v>
      </c>
    </row>
    <row r="242" spans="1:19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12">
        <f t="shared" si="12"/>
        <v>40396.208333333336</v>
      </c>
      <c r="L242">
        <v>1281157200</v>
      </c>
      <c r="M242" s="13">
        <f t="shared" si="13"/>
        <v>40397.208333333336</v>
      </c>
      <c r="N242" t="b">
        <v>0</v>
      </c>
      <c r="O242" t="b">
        <v>0</v>
      </c>
      <c r="P242" t="s">
        <v>2013</v>
      </c>
      <c r="Q242" t="s">
        <v>2014</v>
      </c>
      <c r="R242" s="6">
        <f t="shared" si="14"/>
        <v>23.878366524804264</v>
      </c>
      <c r="S242" s="7">
        <f t="shared" si="15"/>
        <v>69.015695067264573</v>
      </c>
    </row>
    <row r="243" spans="1:19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12">
        <f t="shared" si="12"/>
        <v>41742.208333333336</v>
      </c>
      <c r="L243">
        <v>1398229200</v>
      </c>
      <c r="M243" s="13">
        <f t="shared" si="13"/>
        <v>41752.208333333336</v>
      </c>
      <c r="N243" t="b">
        <v>0</v>
      </c>
      <c r="O243" t="b">
        <v>1</v>
      </c>
      <c r="P243" t="s">
        <v>2021</v>
      </c>
      <c r="Q243" t="s">
        <v>2022</v>
      </c>
      <c r="R243" s="6">
        <f t="shared" si="14"/>
        <v>98.119711871611671</v>
      </c>
      <c r="S243" s="7">
        <f t="shared" si="15"/>
        <v>101.97684085510689</v>
      </c>
    </row>
    <row r="244" spans="1:19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12">
        <f t="shared" si="12"/>
        <v>42865.208333333328</v>
      </c>
      <c r="L244">
        <v>1495256400</v>
      </c>
      <c r="M244" s="13">
        <f t="shared" si="13"/>
        <v>42875.208333333328</v>
      </c>
      <c r="N244" t="b">
        <v>0</v>
      </c>
      <c r="O244" t="b">
        <v>1</v>
      </c>
      <c r="P244" t="s">
        <v>2009</v>
      </c>
      <c r="Q244" t="s">
        <v>2010</v>
      </c>
      <c r="R244" s="6">
        <f t="shared" si="14"/>
        <v>78.292478329760456</v>
      </c>
      <c r="S244" s="7">
        <f t="shared" si="15"/>
        <v>42.915999999999997</v>
      </c>
    </row>
    <row r="245" spans="1:19" ht="31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12">
        <f t="shared" si="12"/>
        <v>43163.25</v>
      </c>
      <c r="L245">
        <v>1520402400</v>
      </c>
      <c r="M245" s="13">
        <f t="shared" si="13"/>
        <v>43166.25</v>
      </c>
      <c r="N245" t="b">
        <v>0</v>
      </c>
      <c r="O245" t="b">
        <v>0</v>
      </c>
      <c r="P245" t="s">
        <v>2013</v>
      </c>
      <c r="Q245" t="s">
        <v>2014</v>
      </c>
      <c r="R245" s="6">
        <f t="shared" si="14"/>
        <v>22.4609375</v>
      </c>
      <c r="S245" s="7">
        <f t="shared" si="15"/>
        <v>43.025210084033617</v>
      </c>
    </row>
    <row r="246" spans="1:19" ht="3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12">
        <f t="shared" si="12"/>
        <v>41834.208333333336</v>
      </c>
      <c r="L246">
        <v>1409806800</v>
      </c>
      <c r="M246" s="13">
        <f t="shared" si="13"/>
        <v>41886.208333333336</v>
      </c>
      <c r="N246" t="b">
        <v>0</v>
      </c>
      <c r="O246" t="b">
        <v>0</v>
      </c>
      <c r="P246" t="s">
        <v>2013</v>
      </c>
      <c r="Q246" t="s">
        <v>2014</v>
      </c>
      <c r="R246" s="6">
        <f t="shared" si="14"/>
        <v>17.552657973921765</v>
      </c>
      <c r="S246" s="7">
        <f t="shared" si="15"/>
        <v>75.245283018867923</v>
      </c>
    </row>
    <row r="247" spans="1:19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12">
        <f t="shared" si="12"/>
        <v>41736.208333333336</v>
      </c>
      <c r="L247">
        <v>1396933200</v>
      </c>
      <c r="M247" s="13">
        <f t="shared" si="13"/>
        <v>41737.208333333336</v>
      </c>
      <c r="N247" t="b">
        <v>0</v>
      </c>
      <c r="O247" t="b">
        <v>0</v>
      </c>
      <c r="P247" t="s">
        <v>2013</v>
      </c>
      <c r="Q247" t="s">
        <v>2014</v>
      </c>
      <c r="R247" s="6">
        <f t="shared" si="14"/>
        <v>19.633064789113806</v>
      </c>
      <c r="S247" s="7">
        <f t="shared" si="15"/>
        <v>69.023364485981304</v>
      </c>
    </row>
    <row r="248" spans="1:19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12">
        <f t="shared" si="12"/>
        <v>41491.208333333336</v>
      </c>
      <c r="L248">
        <v>1376024400</v>
      </c>
      <c r="M248" s="13">
        <f t="shared" si="13"/>
        <v>41495.208333333336</v>
      </c>
      <c r="N248" t="b">
        <v>0</v>
      </c>
      <c r="O248" t="b">
        <v>0</v>
      </c>
      <c r="P248" t="s">
        <v>2011</v>
      </c>
      <c r="Q248" t="s">
        <v>2012</v>
      </c>
      <c r="R248" s="6">
        <f t="shared" si="14"/>
        <v>30.718820397296742</v>
      </c>
      <c r="S248" s="7">
        <f t="shared" si="15"/>
        <v>65.986486486486484</v>
      </c>
    </row>
    <row r="249" spans="1:19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12">
        <f t="shared" si="12"/>
        <v>42726.25</v>
      </c>
      <c r="L249">
        <v>1483682400</v>
      </c>
      <c r="M249" s="13">
        <f t="shared" si="13"/>
        <v>42741.25</v>
      </c>
      <c r="N249" t="b">
        <v>0</v>
      </c>
      <c r="O249" t="b">
        <v>1</v>
      </c>
      <c r="P249" t="s">
        <v>2021</v>
      </c>
      <c r="Q249" t="s">
        <v>2027</v>
      </c>
      <c r="R249" s="6">
        <f t="shared" si="14"/>
        <v>10.722524883839315</v>
      </c>
      <c r="S249" s="7">
        <f t="shared" si="15"/>
        <v>98.013800424628457</v>
      </c>
    </row>
    <row r="250" spans="1:19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12">
        <f t="shared" si="12"/>
        <v>42004.25</v>
      </c>
      <c r="L250">
        <v>1420437600</v>
      </c>
      <c r="M250" s="13">
        <f t="shared" si="13"/>
        <v>42009.25</v>
      </c>
      <c r="N250" t="b">
        <v>0</v>
      </c>
      <c r="O250" t="b">
        <v>0</v>
      </c>
      <c r="P250" t="s">
        <v>2024</v>
      </c>
      <c r="Q250" t="s">
        <v>2035</v>
      </c>
      <c r="R250" s="6">
        <f t="shared" si="14"/>
        <v>47.317408227123558</v>
      </c>
      <c r="S250" s="7">
        <f t="shared" si="15"/>
        <v>60.105504587155963</v>
      </c>
    </row>
    <row r="251" spans="1:19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12">
        <f t="shared" si="12"/>
        <v>42006.25</v>
      </c>
      <c r="L251">
        <v>1420783200</v>
      </c>
      <c r="M251" s="13">
        <f t="shared" si="13"/>
        <v>42013.25</v>
      </c>
      <c r="N251" t="b">
        <v>0</v>
      </c>
      <c r="O251" t="b">
        <v>0</v>
      </c>
      <c r="P251" t="s">
        <v>2021</v>
      </c>
      <c r="Q251" t="s">
        <v>2033</v>
      </c>
      <c r="R251" s="6">
        <f t="shared" si="14"/>
        <v>36.586454088461885</v>
      </c>
      <c r="S251" s="7">
        <f t="shared" si="15"/>
        <v>26.000773395204948</v>
      </c>
    </row>
    <row r="252" spans="1:19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12">
        <f t="shared" si="12"/>
        <v>40203.25</v>
      </c>
      <c r="L252">
        <v>1267423200</v>
      </c>
      <c r="M252" s="13">
        <f t="shared" si="13"/>
        <v>40238.25</v>
      </c>
      <c r="N252" t="b">
        <v>0</v>
      </c>
      <c r="O252" t="b">
        <v>0</v>
      </c>
      <c r="P252" t="s">
        <v>2009</v>
      </c>
      <c r="Q252" t="s">
        <v>2010</v>
      </c>
      <c r="R252" s="6">
        <f t="shared" si="14"/>
        <v>3333.3333333333335</v>
      </c>
      <c r="S252" s="7">
        <f t="shared" si="15"/>
        <v>3</v>
      </c>
    </row>
    <row r="253" spans="1:19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12">
        <f t="shared" si="12"/>
        <v>41252.25</v>
      </c>
      <c r="L253">
        <v>1355205600</v>
      </c>
      <c r="M253" s="13">
        <f t="shared" si="13"/>
        <v>41254.25</v>
      </c>
      <c r="N253" t="b">
        <v>0</v>
      </c>
      <c r="O253" t="b">
        <v>0</v>
      </c>
      <c r="P253" t="s">
        <v>2013</v>
      </c>
      <c r="Q253" t="s">
        <v>2014</v>
      </c>
      <c r="R253" s="6">
        <f t="shared" si="14"/>
        <v>184.89583333333331</v>
      </c>
      <c r="S253" s="7">
        <f t="shared" si="15"/>
        <v>38.019801980198018</v>
      </c>
    </row>
    <row r="254" spans="1:19" ht="3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12">
        <f t="shared" si="12"/>
        <v>41572.208333333336</v>
      </c>
      <c r="L254">
        <v>1383109200</v>
      </c>
      <c r="M254" s="13">
        <f t="shared" si="13"/>
        <v>41577.208333333336</v>
      </c>
      <c r="N254" t="b">
        <v>0</v>
      </c>
      <c r="O254" t="b">
        <v>0</v>
      </c>
      <c r="P254" t="s">
        <v>2013</v>
      </c>
      <c r="Q254" t="s">
        <v>2014</v>
      </c>
      <c r="R254" s="6">
        <f t="shared" si="14"/>
        <v>15.966789078716271</v>
      </c>
      <c r="S254" s="7">
        <f t="shared" si="15"/>
        <v>106.15254237288136</v>
      </c>
    </row>
    <row r="255" spans="1:19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2">
        <f t="shared" si="12"/>
        <v>40641.208333333336</v>
      </c>
      <c r="L255">
        <v>1303275600</v>
      </c>
      <c r="M255" s="13">
        <f t="shared" si="13"/>
        <v>40653.208333333336</v>
      </c>
      <c r="N255" t="b">
        <v>0</v>
      </c>
      <c r="O255" t="b">
        <v>0</v>
      </c>
      <c r="P255" t="s">
        <v>2015</v>
      </c>
      <c r="Q255" t="s">
        <v>2018</v>
      </c>
      <c r="R255" s="6">
        <f t="shared" si="14"/>
        <v>112.33254130416694</v>
      </c>
      <c r="S255" s="7">
        <f t="shared" si="15"/>
        <v>81.019475655430711</v>
      </c>
    </row>
    <row r="256" spans="1:19" ht="3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12">
        <f t="shared" si="12"/>
        <v>42787.25</v>
      </c>
      <c r="L256">
        <v>1487829600</v>
      </c>
      <c r="M256" s="13">
        <f t="shared" si="13"/>
        <v>42789.25</v>
      </c>
      <c r="N256" t="b">
        <v>0</v>
      </c>
      <c r="O256" t="b">
        <v>0</v>
      </c>
      <c r="P256" t="s">
        <v>2021</v>
      </c>
      <c r="Q256" t="s">
        <v>2022</v>
      </c>
      <c r="R256" s="6">
        <f t="shared" si="14"/>
        <v>54.085831863609648</v>
      </c>
      <c r="S256" s="7">
        <f t="shared" si="15"/>
        <v>96.647727272727266</v>
      </c>
    </row>
    <row r="257" spans="1:19" ht="3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12">
        <f t="shared" si="12"/>
        <v>40590.25</v>
      </c>
      <c r="L257">
        <v>1298268000</v>
      </c>
      <c r="M257" s="13">
        <f t="shared" si="13"/>
        <v>40595.25</v>
      </c>
      <c r="N257" t="b">
        <v>0</v>
      </c>
      <c r="O257" t="b">
        <v>1</v>
      </c>
      <c r="P257" t="s">
        <v>2009</v>
      </c>
      <c r="Q257" t="s">
        <v>2010</v>
      </c>
      <c r="R257" s="6">
        <f t="shared" si="14"/>
        <v>83.217036233007704</v>
      </c>
      <c r="S257" s="7">
        <f t="shared" si="15"/>
        <v>57.003535651149086</v>
      </c>
    </row>
    <row r="258" spans="1:19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12">
        <f t="shared" si="12"/>
        <v>42393.25</v>
      </c>
      <c r="L258">
        <v>1456812000</v>
      </c>
      <c r="M258" s="13">
        <f t="shared" si="13"/>
        <v>42430.25</v>
      </c>
      <c r="N258" t="b">
        <v>0</v>
      </c>
      <c r="O258" t="b">
        <v>0</v>
      </c>
      <c r="P258" t="s">
        <v>2009</v>
      </c>
      <c r="Q258" t="s">
        <v>2010</v>
      </c>
      <c r="R258" s="6">
        <f t="shared" si="14"/>
        <v>427.52867570385814</v>
      </c>
      <c r="S258" s="7">
        <f t="shared" si="15"/>
        <v>63.93333333333333</v>
      </c>
    </row>
    <row r="259" spans="1:19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12">
        <f t="shared" ref="K259:K322" si="16">(((J259/60)/60)/24)+DATE(1970,1,1)</f>
        <v>41338.25</v>
      </c>
      <c r="L259">
        <v>1363669200</v>
      </c>
      <c r="M259" s="13">
        <f t="shared" ref="M259:M322" si="17">(((L259/60)/60)/24)+DATE(1970,1,1)</f>
        <v>41352.208333333336</v>
      </c>
      <c r="N259" t="b">
        <v>0</v>
      </c>
      <c r="O259" t="b">
        <v>0</v>
      </c>
      <c r="P259" t="s">
        <v>2013</v>
      </c>
      <c r="Q259" t="s">
        <v>2014</v>
      </c>
      <c r="R259" s="6">
        <f t="shared" si="14"/>
        <v>68.493150684931507</v>
      </c>
      <c r="S259" s="7">
        <f t="shared" si="15"/>
        <v>90.456521739130437</v>
      </c>
    </row>
    <row r="260" spans="1:19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12">
        <f t="shared" si="16"/>
        <v>42712.25</v>
      </c>
      <c r="L260">
        <v>1482904800</v>
      </c>
      <c r="M260" s="13">
        <f t="shared" si="17"/>
        <v>42732.25</v>
      </c>
      <c r="N260" t="b">
        <v>0</v>
      </c>
      <c r="O260" t="b">
        <v>1</v>
      </c>
      <c r="P260" t="s">
        <v>2013</v>
      </c>
      <c r="Q260" t="s">
        <v>2014</v>
      </c>
      <c r="R260" s="6">
        <f t="shared" ref="R260:R323" si="18">D260/E260*100</f>
        <v>37.246722288438619</v>
      </c>
      <c r="S260" s="7">
        <f t="shared" ref="S260:S323" si="19">E260/G260</f>
        <v>72.172043010752688</v>
      </c>
    </row>
    <row r="261" spans="1:19" ht="31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12">
        <f t="shared" si="16"/>
        <v>41251.25</v>
      </c>
      <c r="L261">
        <v>1356588000</v>
      </c>
      <c r="M261" s="13">
        <f t="shared" si="17"/>
        <v>41270.25</v>
      </c>
      <c r="N261" t="b">
        <v>1</v>
      </c>
      <c r="O261" t="b">
        <v>0</v>
      </c>
      <c r="P261" t="s">
        <v>2028</v>
      </c>
      <c r="Q261" t="s">
        <v>2029</v>
      </c>
      <c r="R261" s="6">
        <f t="shared" si="18"/>
        <v>16.736401673640167</v>
      </c>
      <c r="S261" s="7">
        <f t="shared" si="19"/>
        <v>77.934782608695656</v>
      </c>
    </row>
    <row r="262" spans="1:19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12">
        <f t="shared" si="16"/>
        <v>41180.208333333336</v>
      </c>
      <c r="L262">
        <v>1349845200</v>
      </c>
      <c r="M262" s="13">
        <f t="shared" si="17"/>
        <v>41192.208333333336</v>
      </c>
      <c r="N262" t="b">
        <v>0</v>
      </c>
      <c r="O262" t="b">
        <v>0</v>
      </c>
      <c r="P262" t="s">
        <v>2009</v>
      </c>
      <c r="Q262" t="s">
        <v>2010</v>
      </c>
      <c r="R262" s="6">
        <f t="shared" si="18"/>
        <v>63.412179164569707</v>
      </c>
      <c r="S262" s="7">
        <f t="shared" si="19"/>
        <v>38.065134099616856</v>
      </c>
    </row>
    <row r="263" spans="1:19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12">
        <f t="shared" si="16"/>
        <v>40415.208333333336</v>
      </c>
      <c r="L263">
        <v>1283058000</v>
      </c>
      <c r="M263" s="13">
        <f t="shared" si="17"/>
        <v>40419.208333333336</v>
      </c>
      <c r="N263" t="b">
        <v>0</v>
      </c>
      <c r="O263" t="b">
        <v>1</v>
      </c>
      <c r="P263" t="s">
        <v>2009</v>
      </c>
      <c r="Q263" t="s">
        <v>2010</v>
      </c>
      <c r="R263" s="6">
        <f t="shared" si="18"/>
        <v>320.49576093981671</v>
      </c>
      <c r="S263" s="7">
        <f t="shared" si="19"/>
        <v>57.936123348017624</v>
      </c>
    </row>
    <row r="264" spans="1:19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12">
        <f t="shared" si="16"/>
        <v>40638.208333333336</v>
      </c>
      <c r="L264">
        <v>1304226000</v>
      </c>
      <c r="M264" s="13">
        <f t="shared" si="17"/>
        <v>40664.208333333336</v>
      </c>
      <c r="N264" t="b">
        <v>0</v>
      </c>
      <c r="O264" t="b">
        <v>1</v>
      </c>
      <c r="P264" t="s">
        <v>2009</v>
      </c>
      <c r="Q264" t="s">
        <v>2019</v>
      </c>
      <c r="R264" s="6">
        <f t="shared" si="18"/>
        <v>31.906906906906908</v>
      </c>
      <c r="S264" s="7">
        <f t="shared" si="19"/>
        <v>49.794392523364486</v>
      </c>
    </row>
    <row r="265" spans="1:19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12">
        <f t="shared" si="16"/>
        <v>40187.25</v>
      </c>
      <c r="L265">
        <v>1263016800</v>
      </c>
      <c r="M265" s="13">
        <f t="shared" si="17"/>
        <v>40187.25</v>
      </c>
      <c r="N265" t="b">
        <v>0</v>
      </c>
      <c r="O265" t="b">
        <v>0</v>
      </c>
      <c r="P265" t="s">
        <v>2028</v>
      </c>
      <c r="Q265" t="s">
        <v>2029</v>
      </c>
      <c r="R265" s="6">
        <f t="shared" si="18"/>
        <v>26.961695797694311</v>
      </c>
      <c r="S265" s="7">
        <f t="shared" si="19"/>
        <v>54.050251256281406</v>
      </c>
    </row>
    <row r="266" spans="1:19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12">
        <f t="shared" si="16"/>
        <v>41317.25</v>
      </c>
      <c r="L266">
        <v>1362031200</v>
      </c>
      <c r="M266" s="13">
        <f t="shared" si="17"/>
        <v>41333.25</v>
      </c>
      <c r="N266" t="b">
        <v>0</v>
      </c>
      <c r="O266" t="b">
        <v>0</v>
      </c>
      <c r="P266" t="s">
        <v>2013</v>
      </c>
      <c r="Q266" t="s">
        <v>2014</v>
      </c>
      <c r="R266" s="6">
        <f t="shared" si="18"/>
        <v>27.573696145124714</v>
      </c>
      <c r="S266" s="7">
        <f t="shared" si="19"/>
        <v>30.002721335268504</v>
      </c>
    </row>
    <row r="267" spans="1:19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12">
        <f t="shared" si="16"/>
        <v>42372.25</v>
      </c>
      <c r="L267">
        <v>1455602400</v>
      </c>
      <c r="M267" s="13">
        <f t="shared" si="17"/>
        <v>42416.25</v>
      </c>
      <c r="N267" t="b">
        <v>0</v>
      </c>
      <c r="O267" t="b">
        <v>0</v>
      </c>
      <c r="P267" t="s">
        <v>2013</v>
      </c>
      <c r="Q267" t="s">
        <v>2014</v>
      </c>
      <c r="R267" s="6">
        <f t="shared" si="18"/>
        <v>81.246891062841982</v>
      </c>
      <c r="S267" s="7">
        <f t="shared" si="19"/>
        <v>70.127906976744185</v>
      </c>
    </row>
    <row r="268" spans="1:19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12">
        <f t="shared" si="16"/>
        <v>41950.25</v>
      </c>
      <c r="L268">
        <v>1418191200</v>
      </c>
      <c r="M268" s="13">
        <f t="shared" si="17"/>
        <v>41983.25</v>
      </c>
      <c r="N268" t="b">
        <v>0</v>
      </c>
      <c r="O268" t="b">
        <v>1</v>
      </c>
      <c r="P268" t="s">
        <v>2009</v>
      </c>
      <c r="Q268" t="s">
        <v>2032</v>
      </c>
      <c r="R268" s="6">
        <f t="shared" si="18"/>
        <v>130.26472026262485</v>
      </c>
      <c r="S268" s="7">
        <f t="shared" si="19"/>
        <v>26.996228786926462</v>
      </c>
    </row>
    <row r="269" spans="1:19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12">
        <f t="shared" si="16"/>
        <v>41206.208333333336</v>
      </c>
      <c r="L269">
        <v>1352440800</v>
      </c>
      <c r="M269" s="13">
        <f t="shared" si="17"/>
        <v>41222.25</v>
      </c>
      <c r="N269" t="b">
        <v>0</v>
      </c>
      <c r="O269" t="b">
        <v>0</v>
      </c>
      <c r="P269" t="s">
        <v>2013</v>
      </c>
      <c r="Q269" t="s">
        <v>2014</v>
      </c>
      <c r="R269" s="6">
        <f t="shared" si="18"/>
        <v>42.804530609408658</v>
      </c>
      <c r="S269" s="7">
        <f t="shared" si="19"/>
        <v>51.990606936416185</v>
      </c>
    </row>
    <row r="270" spans="1:19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12">
        <f t="shared" si="16"/>
        <v>41186.208333333336</v>
      </c>
      <c r="L270">
        <v>1353304800</v>
      </c>
      <c r="M270" s="13">
        <f t="shared" si="17"/>
        <v>41232.25</v>
      </c>
      <c r="N270" t="b">
        <v>0</v>
      </c>
      <c r="O270" t="b">
        <v>0</v>
      </c>
      <c r="P270" t="s">
        <v>2015</v>
      </c>
      <c r="Q270" t="s">
        <v>2016</v>
      </c>
      <c r="R270" s="6">
        <f t="shared" si="18"/>
        <v>55.391432791728214</v>
      </c>
      <c r="S270" s="7">
        <f t="shared" si="19"/>
        <v>56.416666666666664</v>
      </c>
    </row>
    <row r="271" spans="1:19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12">
        <f t="shared" si="16"/>
        <v>43496.25</v>
      </c>
      <c r="L271">
        <v>1550728800</v>
      </c>
      <c r="M271" s="13">
        <f t="shared" si="17"/>
        <v>43517.25</v>
      </c>
      <c r="N271" t="b">
        <v>0</v>
      </c>
      <c r="O271" t="b">
        <v>0</v>
      </c>
      <c r="P271" t="s">
        <v>2015</v>
      </c>
      <c r="Q271" t="s">
        <v>2034</v>
      </c>
      <c r="R271" s="6">
        <f t="shared" si="18"/>
        <v>39.583804569102014</v>
      </c>
      <c r="S271" s="7">
        <f t="shared" si="19"/>
        <v>101.63218390804597</v>
      </c>
    </row>
    <row r="272" spans="1:19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12">
        <f t="shared" si="16"/>
        <v>40514.25</v>
      </c>
      <c r="L272">
        <v>1291442400</v>
      </c>
      <c r="M272" s="13">
        <f t="shared" si="17"/>
        <v>40516.25</v>
      </c>
      <c r="N272" t="b">
        <v>0</v>
      </c>
      <c r="O272" t="b">
        <v>0</v>
      </c>
      <c r="P272" t="s">
        <v>2024</v>
      </c>
      <c r="Q272" t="s">
        <v>2025</v>
      </c>
      <c r="R272" s="6">
        <f t="shared" si="18"/>
        <v>367.96445196783753</v>
      </c>
      <c r="S272" s="7">
        <f t="shared" si="19"/>
        <v>25.005291005291006</v>
      </c>
    </row>
    <row r="273" spans="1:19" ht="3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12">
        <f t="shared" si="16"/>
        <v>42345.25</v>
      </c>
      <c r="L273">
        <v>1452146400</v>
      </c>
      <c r="M273" s="13">
        <f t="shared" si="17"/>
        <v>42376.25</v>
      </c>
      <c r="N273" t="b">
        <v>0</v>
      </c>
      <c r="O273" t="b">
        <v>0</v>
      </c>
      <c r="P273" t="s">
        <v>2028</v>
      </c>
      <c r="Q273" t="s">
        <v>2029</v>
      </c>
      <c r="R273" s="6">
        <f t="shared" si="18"/>
        <v>7869.943676395289</v>
      </c>
      <c r="S273" s="7">
        <f t="shared" si="19"/>
        <v>32.016393442622949</v>
      </c>
    </row>
    <row r="274" spans="1:19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12">
        <f t="shared" si="16"/>
        <v>43656.208333333328</v>
      </c>
      <c r="L274">
        <v>1564894800</v>
      </c>
      <c r="M274" s="13">
        <f t="shared" si="17"/>
        <v>43681.208333333328</v>
      </c>
      <c r="N274" t="b">
        <v>0</v>
      </c>
      <c r="O274" t="b">
        <v>1</v>
      </c>
      <c r="P274" t="s">
        <v>2013</v>
      </c>
      <c r="Q274" t="s">
        <v>2014</v>
      </c>
      <c r="R274" s="6">
        <f t="shared" si="18"/>
        <v>32.893678105427135</v>
      </c>
      <c r="S274" s="7">
        <f t="shared" si="19"/>
        <v>82.021647307286173</v>
      </c>
    </row>
    <row r="275" spans="1:19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12">
        <f t="shared" si="16"/>
        <v>42995.208333333328</v>
      </c>
      <c r="L275">
        <v>1505883600</v>
      </c>
      <c r="M275" s="13">
        <f t="shared" si="17"/>
        <v>42998.208333333328</v>
      </c>
      <c r="N275" t="b">
        <v>0</v>
      </c>
      <c r="O275" t="b">
        <v>0</v>
      </c>
      <c r="P275" t="s">
        <v>2013</v>
      </c>
      <c r="Q275" t="s">
        <v>2014</v>
      </c>
      <c r="R275" s="6">
        <f t="shared" si="18"/>
        <v>72.869955156950667</v>
      </c>
      <c r="S275" s="7">
        <f t="shared" si="19"/>
        <v>37.957446808510639</v>
      </c>
    </row>
    <row r="276" spans="1:19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12">
        <f t="shared" si="16"/>
        <v>43045.25</v>
      </c>
      <c r="L276">
        <v>1510380000</v>
      </c>
      <c r="M276" s="13">
        <f t="shared" si="17"/>
        <v>43050.25</v>
      </c>
      <c r="N276" t="b">
        <v>0</v>
      </c>
      <c r="O276" t="b">
        <v>0</v>
      </c>
      <c r="P276" t="s">
        <v>2013</v>
      </c>
      <c r="Q276" t="s">
        <v>2014</v>
      </c>
      <c r="R276" s="6">
        <f t="shared" si="18"/>
        <v>310.47865459249675</v>
      </c>
      <c r="S276" s="7">
        <f t="shared" si="19"/>
        <v>51.533333333333331</v>
      </c>
    </row>
    <row r="277" spans="1:19" ht="3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12">
        <f t="shared" si="16"/>
        <v>43561.208333333328</v>
      </c>
      <c r="L277">
        <v>1555218000</v>
      </c>
      <c r="M277" s="13">
        <f t="shared" si="17"/>
        <v>43569.208333333328</v>
      </c>
      <c r="N277" t="b">
        <v>0</v>
      </c>
      <c r="O277" t="b">
        <v>0</v>
      </c>
      <c r="P277" t="s">
        <v>2021</v>
      </c>
      <c r="Q277" t="s">
        <v>2033</v>
      </c>
      <c r="R277" s="6">
        <f t="shared" si="18"/>
        <v>41.405669391655167</v>
      </c>
      <c r="S277" s="7">
        <f t="shared" si="19"/>
        <v>81.198275862068968</v>
      </c>
    </row>
    <row r="278" spans="1:19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12">
        <f t="shared" si="16"/>
        <v>41018.208333333336</v>
      </c>
      <c r="L278">
        <v>1335243600</v>
      </c>
      <c r="M278" s="13">
        <f t="shared" si="17"/>
        <v>41023.208333333336</v>
      </c>
      <c r="N278" t="b">
        <v>0</v>
      </c>
      <c r="O278" t="b">
        <v>1</v>
      </c>
      <c r="P278" t="s">
        <v>2024</v>
      </c>
      <c r="Q278" t="s">
        <v>2025</v>
      </c>
      <c r="R278" s="6">
        <f t="shared" si="18"/>
        <v>103.30578512396693</v>
      </c>
      <c r="S278" s="7">
        <f t="shared" si="19"/>
        <v>40.030075187969928</v>
      </c>
    </row>
    <row r="279" spans="1:19" ht="3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12">
        <f t="shared" si="16"/>
        <v>40378.208333333336</v>
      </c>
      <c r="L279">
        <v>1279688400</v>
      </c>
      <c r="M279" s="13">
        <f t="shared" si="17"/>
        <v>40380.208333333336</v>
      </c>
      <c r="N279" t="b">
        <v>0</v>
      </c>
      <c r="O279" t="b">
        <v>0</v>
      </c>
      <c r="P279" t="s">
        <v>2013</v>
      </c>
      <c r="Q279" t="s">
        <v>2014</v>
      </c>
      <c r="R279" s="6">
        <f t="shared" si="18"/>
        <v>9.377093101138648</v>
      </c>
      <c r="S279" s="7">
        <f t="shared" si="19"/>
        <v>89.939759036144579</v>
      </c>
    </row>
    <row r="280" spans="1:19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12">
        <f t="shared" si="16"/>
        <v>41239.25</v>
      </c>
      <c r="L280">
        <v>1356069600</v>
      </c>
      <c r="M280" s="13">
        <f t="shared" si="17"/>
        <v>41264.25</v>
      </c>
      <c r="N280" t="b">
        <v>0</v>
      </c>
      <c r="O280" t="b">
        <v>0</v>
      </c>
      <c r="P280" t="s">
        <v>2011</v>
      </c>
      <c r="Q280" t="s">
        <v>2012</v>
      </c>
      <c r="R280" s="6">
        <f t="shared" si="18"/>
        <v>30.68530514831231</v>
      </c>
      <c r="S280" s="7">
        <f t="shared" si="19"/>
        <v>96.692307692307693</v>
      </c>
    </row>
    <row r="281" spans="1:19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12">
        <f t="shared" si="16"/>
        <v>43346.208333333328</v>
      </c>
      <c r="L281">
        <v>1536210000</v>
      </c>
      <c r="M281" s="13">
        <f t="shared" si="17"/>
        <v>43349.208333333328</v>
      </c>
      <c r="N281" t="b">
        <v>0</v>
      </c>
      <c r="O281" t="b">
        <v>0</v>
      </c>
      <c r="P281" t="s">
        <v>2013</v>
      </c>
      <c r="Q281" t="s">
        <v>2014</v>
      </c>
      <c r="R281" s="6">
        <f t="shared" si="18"/>
        <v>58.582308142940832</v>
      </c>
      <c r="S281" s="7">
        <f t="shared" si="19"/>
        <v>25.010989010989011</v>
      </c>
    </row>
    <row r="282" spans="1:19" ht="3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12">
        <f t="shared" si="16"/>
        <v>43060.25</v>
      </c>
      <c r="L282">
        <v>1511762400</v>
      </c>
      <c r="M282" s="13">
        <f t="shared" si="17"/>
        <v>43066.25</v>
      </c>
      <c r="N282" t="b">
        <v>0</v>
      </c>
      <c r="O282" t="b">
        <v>0</v>
      </c>
      <c r="P282" t="s">
        <v>2015</v>
      </c>
      <c r="Q282" t="s">
        <v>2023</v>
      </c>
      <c r="R282" s="6">
        <f t="shared" si="18"/>
        <v>17.198679141441936</v>
      </c>
      <c r="S282" s="7">
        <f t="shared" si="19"/>
        <v>36.987277353689571</v>
      </c>
    </row>
    <row r="283" spans="1:19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12">
        <f t="shared" si="16"/>
        <v>40979.25</v>
      </c>
      <c r="L283">
        <v>1333256400</v>
      </c>
      <c r="M283" s="13">
        <f t="shared" si="17"/>
        <v>41000.208333333336</v>
      </c>
      <c r="N283" t="b">
        <v>0</v>
      </c>
      <c r="O283" t="b">
        <v>1</v>
      </c>
      <c r="P283" t="s">
        <v>2013</v>
      </c>
      <c r="Q283" t="s">
        <v>2014</v>
      </c>
      <c r="R283" s="6">
        <f t="shared" si="18"/>
        <v>109.26457303788723</v>
      </c>
      <c r="S283" s="7">
        <f t="shared" si="19"/>
        <v>73.012609117361791</v>
      </c>
    </row>
    <row r="284" spans="1:19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12">
        <f t="shared" si="16"/>
        <v>42701.25</v>
      </c>
      <c r="L284">
        <v>1480744800</v>
      </c>
      <c r="M284" s="13">
        <f t="shared" si="17"/>
        <v>42707.25</v>
      </c>
      <c r="N284" t="b">
        <v>0</v>
      </c>
      <c r="O284" t="b">
        <v>1</v>
      </c>
      <c r="P284" t="s">
        <v>2015</v>
      </c>
      <c r="Q284" t="s">
        <v>2034</v>
      </c>
      <c r="R284" s="6">
        <f t="shared" si="18"/>
        <v>92.55178492728075</v>
      </c>
      <c r="S284" s="7">
        <f t="shared" si="19"/>
        <v>68.240601503759393</v>
      </c>
    </row>
    <row r="285" spans="1:19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12">
        <f t="shared" si="16"/>
        <v>42520.208333333328</v>
      </c>
      <c r="L285">
        <v>1465016400</v>
      </c>
      <c r="M285" s="13">
        <f t="shared" si="17"/>
        <v>42525.208333333328</v>
      </c>
      <c r="N285" t="b">
        <v>0</v>
      </c>
      <c r="O285" t="b">
        <v>0</v>
      </c>
      <c r="P285" t="s">
        <v>2009</v>
      </c>
      <c r="Q285" t="s">
        <v>2010</v>
      </c>
      <c r="R285" s="6">
        <f t="shared" si="18"/>
        <v>533.94858272907049</v>
      </c>
      <c r="S285" s="7">
        <f t="shared" si="19"/>
        <v>52.310344827586206</v>
      </c>
    </row>
    <row r="286" spans="1:19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12">
        <f t="shared" si="16"/>
        <v>41030.208333333336</v>
      </c>
      <c r="L286">
        <v>1336280400</v>
      </c>
      <c r="M286" s="13">
        <f t="shared" si="17"/>
        <v>41035.208333333336</v>
      </c>
      <c r="N286" t="b">
        <v>0</v>
      </c>
      <c r="O286" t="b">
        <v>0</v>
      </c>
      <c r="P286" t="s">
        <v>2011</v>
      </c>
      <c r="Q286" t="s">
        <v>2012</v>
      </c>
      <c r="R286" s="6">
        <f t="shared" si="18"/>
        <v>120.20115294983442</v>
      </c>
      <c r="S286" s="7">
        <f t="shared" si="19"/>
        <v>61.765151515151516</v>
      </c>
    </row>
    <row r="287" spans="1:19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12">
        <f t="shared" si="16"/>
        <v>42623.208333333328</v>
      </c>
      <c r="L287">
        <v>1476766800</v>
      </c>
      <c r="M287" s="13">
        <f t="shared" si="17"/>
        <v>42661.208333333328</v>
      </c>
      <c r="N287" t="b">
        <v>0</v>
      </c>
      <c r="O287" t="b">
        <v>0</v>
      </c>
      <c r="P287" t="s">
        <v>2013</v>
      </c>
      <c r="Q287" t="s">
        <v>2014</v>
      </c>
      <c r="R287" s="6">
        <f t="shared" si="18"/>
        <v>14.15762151958471</v>
      </c>
      <c r="S287" s="7">
        <f t="shared" si="19"/>
        <v>25.027559055118111</v>
      </c>
    </row>
    <row r="288" spans="1:19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12">
        <f t="shared" si="16"/>
        <v>42697.25</v>
      </c>
      <c r="L288">
        <v>1480485600</v>
      </c>
      <c r="M288" s="13">
        <f t="shared" si="17"/>
        <v>42704.25</v>
      </c>
      <c r="N288" t="b">
        <v>0</v>
      </c>
      <c r="O288" t="b">
        <v>0</v>
      </c>
      <c r="P288" t="s">
        <v>2013</v>
      </c>
      <c r="Q288" t="s">
        <v>2014</v>
      </c>
      <c r="R288" s="6">
        <f t="shared" si="18"/>
        <v>573.19629800071584</v>
      </c>
      <c r="S288" s="7">
        <f t="shared" si="19"/>
        <v>106.28804347826087</v>
      </c>
    </row>
    <row r="289" spans="1:19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12">
        <f t="shared" si="16"/>
        <v>42122.208333333328</v>
      </c>
      <c r="L289">
        <v>1430197200</v>
      </c>
      <c r="M289" s="13">
        <f t="shared" si="17"/>
        <v>42122.208333333328</v>
      </c>
      <c r="N289" t="b">
        <v>0</v>
      </c>
      <c r="O289" t="b">
        <v>0</v>
      </c>
      <c r="P289" t="s">
        <v>2009</v>
      </c>
      <c r="Q289" t="s">
        <v>2017</v>
      </c>
      <c r="R289" s="6">
        <f t="shared" si="18"/>
        <v>47.68031484144403</v>
      </c>
      <c r="S289" s="7">
        <f t="shared" si="19"/>
        <v>75.07386363636364</v>
      </c>
    </row>
    <row r="290" spans="1:19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12">
        <f t="shared" si="16"/>
        <v>40982.208333333336</v>
      </c>
      <c r="L290">
        <v>1331787600</v>
      </c>
      <c r="M290" s="13">
        <f t="shared" si="17"/>
        <v>40983.208333333336</v>
      </c>
      <c r="N290" t="b">
        <v>0</v>
      </c>
      <c r="O290" t="b">
        <v>1</v>
      </c>
      <c r="P290" t="s">
        <v>2009</v>
      </c>
      <c r="Q290" t="s">
        <v>2031</v>
      </c>
      <c r="R290" s="6">
        <f t="shared" si="18"/>
        <v>102.26442658875092</v>
      </c>
      <c r="S290" s="7">
        <f t="shared" si="19"/>
        <v>39.970802919708028</v>
      </c>
    </row>
    <row r="291" spans="1:19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12">
        <f t="shared" si="16"/>
        <v>42219.208333333328</v>
      </c>
      <c r="L291">
        <v>1438837200</v>
      </c>
      <c r="M291" s="13">
        <f t="shared" si="17"/>
        <v>42222.208333333328</v>
      </c>
      <c r="N291" t="b">
        <v>0</v>
      </c>
      <c r="O291" t="b">
        <v>0</v>
      </c>
      <c r="P291" t="s">
        <v>2013</v>
      </c>
      <c r="Q291" t="s">
        <v>2014</v>
      </c>
      <c r="R291" s="6">
        <f t="shared" si="18"/>
        <v>5.9373608431052398</v>
      </c>
      <c r="S291" s="7">
        <f t="shared" si="19"/>
        <v>39.982195845697326</v>
      </c>
    </row>
    <row r="292" spans="1:19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12">
        <f t="shared" si="16"/>
        <v>41404.208333333336</v>
      </c>
      <c r="L292">
        <v>1370926800</v>
      </c>
      <c r="M292" s="13">
        <f t="shared" si="17"/>
        <v>41436.208333333336</v>
      </c>
      <c r="N292" t="b">
        <v>0</v>
      </c>
      <c r="O292" t="b">
        <v>1</v>
      </c>
      <c r="P292" t="s">
        <v>2015</v>
      </c>
      <c r="Q292" t="s">
        <v>2016</v>
      </c>
      <c r="R292" s="6">
        <f t="shared" si="18"/>
        <v>183.8163145156015</v>
      </c>
      <c r="S292" s="7">
        <f t="shared" si="19"/>
        <v>101.01541850220265</v>
      </c>
    </row>
    <row r="293" spans="1:19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12">
        <f t="shared" si="16"/>
        <v>40831.208333333336</v>
      </c>
      <c r="L293">
        <v>1319000400</v>
      </c>
      <c r="M293" s="13">
        <f t="shared" si="17"/>
        <v>40835.208333333336</v>
      </c>
      <c r="N293" t="b">
        <v>1</v>
      </c>
      <c r="O293" t="b">
        <v>0</v>
      </c>
      <c r="P293" t="s">
        <v>2011</v>
      </c>
      <c r="Q293" t="s">
        <v>2012</v>
      </c>
      <c r="R293" s="6">
        <f t="shared" si="18"/>
        <v>21.900474510281057</v>
      </c>
      <c r="S293" s="7">
        <f t="shared" si="19"/>
        <v>76.813084112149539</v>
      </c>
    </row>
    <row r="294" spans="1:19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12">
        <f t="shared" si="16"/>
        <v>40984.208333333336</v>
      </c>
      <c r="L294">
        <v>1333429200</v>
      </c>
      <c r="M294" s="13">
        <f t="shared" si="17"/>
        <v>41002.208333333336</v>
      </c>
      <c r="N294" t="b">
        <v>0</v>
      </c>
      <c r="O294" t="b">
        <v>0</v>
      </c>
      <c r="P294" t="s">
        <v>2007</v>
      </c>
      <c r="Q294" t="s">
        <v>2008</v>
      </c>
      <c r="R294" s="6">
        <f t="shared" si="18"/>
        <v>1018.1311018131101</v>
      </c>
      <c r="S294" s="7">
        <f t="shared" si="19"/>
        <v>71.7</v>
      </c>
    </row>
    <row r="295" spans="1:19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12">
        <f t="shared" si="16"/>
        <v>40456.208333333336</v>
      </c>
      <c r="L295">
        <v>1287032400</v>
      </c>
      <c r="M295" s="13">
        <f t="shared" si="17"/>
        <v>40465.208333333336</v>
      </c>
      <c r="N295" t="b">
        <v>0</v>
      </c>
      <c r="O295" t="b">
        <v>0</v>
      </c>
      <c r="P295" t="s">
        <v>2013</v>
      </c>
      <c r="Q295" t="s">
        <v>2014</v>
      </c>
      <c r="R295" s="6">
        <f t="shared" si="18"/>
        <v>610.32863849765261</v>
      </c>
      <c r="S295" s="7">
        <f t="shared" si="19"/>
        <v>33.28125</v>
      </c>
    </row>
    <row r="296" spans="1:19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12">
        <f t="shared" si="16"/>
        <v>43399.208333333328</v>
      </c>
      <c r="L296">
        <v>1541570400</v>
      </c>
      <c r="M296" s="13">
        <f t="shared" si="17"/>
        <v>43411.25</v>
      </c>
      <c r="N296" t="b">
        <v>0</v>
      </c>
      <c r="O296" t="b">
        <v>0</v>
      </c>
      <c r="P296" t="s">
        <v>2013</v>
      </c>
      <c r="Q296" t="s">
        <v>2014</v>
      </c>
      <c r="R296" s="6">
        <f t="shared" si="18"/>
        <v>7.4645434187608855</v>
      </c>
      <c r="S296" s="7">
        <f t="shared" si="19"/>
        <v>43.923497267759565</v>
      </c>
    </row>
    <row r="297" spans="1:19" ht="31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12">
        <f t="shared" si="16"/>
        <v>41562.208333333336</v>
      </c>
      <c r="L297">
        <v>1383976800</v>
      </c>
      <c r="M297" s="13">
        <f t="shared" si="17"/>
        <v>41587.25</v>
      </c>
      <c r="N297" t="b">
        <v>0</v>
      </c>
      <c r="O297" t="b">
        <v>0</v>
      </c>
      <c r="P297" t="s">
        <v>2013</v>
      </c>
      <c r="Q297" t="s">
        <v>2014</v>
      </c>
      <c r="R297" s="6">
        <f t="shared" si="18"/>
        <v>280.5042969942852</v>
      </c>
      <c r="S297" s="7">
        <f t="shared" si="19"/>
        <v>36.004712041884815</v>
      </c>
    </row>
    <row r="298" spans="1:19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12">
        <f t="shared" si="16"/>
        <v>43493.25</v>
      </c>
      <c r="L298">
        <v>1550556000</v>
      </c>
      <c r="M298" s="13">
        <f t="shared" si="17"/>
        <v>43515.25</v>
      </c>
      <c r="N298" t="b">
        <v>0</v>
      </c>
      <c r="O298" t="b">
        <v>0</v>
      </c>
      <c r="P298" t="s">
        <v>2013</v>
      </c>
      <c r="Q298" t="s">
        <v>2014</v>
      </c>
      <c r="R298" s="6">
        <f t="shared" si="18"/>
        <v>181.98090692124106</v>
      </c>
      <c r="S298" s="7">
        <f t="shared" si="19"/>
        <v>88.21052631578948</v>
      </c>
    </row>
    <row r="299" spans="1:19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12">
        <f t="shared" si="16"/>
        <v>41653.25</v>
      </c>
      <c r="L299">
        <v>1390456800</v>
      </c>
      <c r="M299" s="13">
        <f t="shared" si="17"/>
        <v>41662.25</v>
      </c>
      <c r="N299" t="b">
        <v>0</v>
      </c>
      <c r="O299" t="b">
        <v>1</v>
      </c>
      <c r="P299" t="s">
        <v>2013</v>
      </c>
      <c r="Q299" t="s">
        <v>2014</v>
      </c>
      <c r="R299" s="6">
        <f t="shared" si="18"/>
        <v>106.11643330876934</v>
      </c>
      <c r="S299" s="7">
        <f t="shared" si="19"/>
        <v>65.240384615384613</v>
      </c>
    </row>
    <row r="300" spans="1:19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12">
        <f t="shared" si="16"/>
        <v>42426.25</v>
      </c>
      <c r="L300">
        <v>1458018000</v>
      </c>
      <c r="M300" s="13">
        <f t="shared" si="17"/>
        <v>42444.208333333328</v>
      </c>
      <c r="N300" t="b">
        <v>0</v>
      </c>
      <c r="O300" t="b">
        <v>1</v>
      </c>
      <c r="P300" t="s">
        <v>2009</v>
      </c>
      <c r="Q300" t="s">
        <v>2010</v>
      </c>
      <c r="R300" s="6">
        <f t="shared" si="18"/>
        <v>69.485805042684134</v>
      </c>
      <c r="S300" s="7">
        <f t="shared" si="19"/>
        <v>69.958333333333329</v>
      </c>
    </row>
    <row r="301" spans="1:19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12">
        <f t="shared" si="16"/>
        <v>42432.25</v>
      </c>
      <c r="L301">
        <v>1461819600</v>
      </c>
      <c r="M301" s="13">
        <f t="shared" si="17"/>
        <v>42488.208333333328</v>
      </c>
      <c r="N301" t="b">
        <v>0</v>
      </c>
      <c r="O301" t="b">
        <v>0</v>
      </c>
      <c r="P301" t="s">
        <v>2007</v>
      </c>
      <c r="Q301" t="s">
        <v>2008</v>
      </c>
      <c r="R301" s="6">
        <f t="shared" si="18"/>
        <v>194.47287615148414</v>
      </c>
      <c r="S301" s="7">
        <f t="shared" si="19"/>
        <v>39.877551020408163</v>
      </c>
    </row>
    <row r="302" spans="1:19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12">
        <f t="shared" si="16"/>
        <v>42977.208333333328</v>
      </c>
      <c r="L302">
        <v>1504155600</v>
      </c>
      <c r="M302" s="13">
        <f t="shared" si="17"/>
        <v>42978.208333333328</v>
      </c>
      <c r="N302" t="b">
        <v>0</v>
      </c>
      <c r="O302" t="b">
        <v>1</v>
      </c>
      <c r="P302" t="s">
        <v>2021</v>
      </c>
      <c r="Q302" t="s">
        <v>2022</v>
      </c>
      <c r="R302" s="6">
        <f t="shared" si="18"/>
        <v>2000</v>
      </c>
      <c r="S302" s="7">
        <f t="shared" si="19"/>
        <v>5</v>
      </c>
    </row>
    <row r="303" spans="1:19" ht="3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12">
        <f t="shared" si="16"/>
        <v>42061.25</v>
      </c>
      <c r="L303">
        <v>1426395600</v>
      </c>
      <c r="M303" s="13">
        <f t="shared" si="17"/>
        <v>42078.208333333328</v>
      </c>
      <c r="N303" t="b">
        <v>0</v>
      </c>
      <c r="O303" t="b">
        <v>0</v>
      </c>
      <c r="P303" t="s">
        <v>2015</v>
      </c>
      <c r="Q303" t="s">
        <v>2016</v>
      </c>
      <c r="R303" s="6">
        <f t="shared" si="18"/>
        <v>7.4367873078829945</v>
      </c>
      <c r="S303" s="7">
        <f t="shared" si="19"/>
        <v>41.023728813559323</v>
      </c>
    </row>
    <row r="304" spans="1:19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12">
        <f t="shared" si="16"/>
        <v>43345.208333333328</v>
      </c>
      <c r="L304">
        <v>1537074000</v>
      </c>
      <c r="M304" s="13">
        <f t="shared" si="17"/>
        <v>43359.208333333328</v>
      </c>
      <c r="N304" t="b">
        <v>0</v>
      </c>
      <c r="O304" t="b">
        <v>0</v>
      </c>
      <c r="P304" t="s">
        <v>2013</v>
      </c>
      <c r="Q304" t="s">
        <v>2014</v>
      </c>
      <c r="R304" s="6">
        <f t="shared" si="18"/>
        <v>314.02162251382356</v>
      </c>
      <c r="S304" s="7">
        <f t="shared" si="19"/>
        <v>98.914285714285711</v>
      </c>
    </row>
    <row r="305" spans="1:19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12">
        <f t="shared" si="16"/>
        <v>42376.25</v>
      </c>
      <c r="L305">
        <v>1452578400</v>
      </c>
      <c r="M305" s="13">
        <f t="shared" si="17"/>
        <v>42381.25</v>
      </c>
      <c r="N305" t="b">
        <v>0</v>
      </c>
      <c r="O305" t="b">
        <v>0</v>
      </c>
      <c r="P305" t="s">
        <v>2009</v>
      </c>
      <c r="Q305" t="s">
        <v>2019</v>
      </c>
      <c r="R305" s="6">
        <f t="shared" si="18"/>
        <v>121.03951584193663</v>
      </c>
      <c r="S305" s="7">
        <f t="shared" si="19"/>
        <v>87.78125</v>
      </c>
    </row>
    <row r="306" spans="1:19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12">
        <f t="shared" si="16"/>
        <v>42589.208333333328</v>
      </c>
      <c r="L306">
        <v>1474088400</v>
      </c>
      <c r="M306" s="13">
        <f t="shared" si="17"/>
        <v>42630.208333333328</v>
      </c>
      <c r="N306" t="b">
        <v>0</v>
      </c>
      <c r="O306" t="b">
        <v>0</v>
      </c>
      <c r="P306" t="s">
        <v>2015</v>
      </c>
      <c r="Q306" t="s">
        <v>2016</v>
      </c>
      <c r="R306" s="6">
        <f t="shared" si="18"/>
        <v>18.310227569971225</v>
      </c>
      <c r="S306" s="7">
        <f t="shared" si="19"/>
        <v>80.767605633802816</v>
      </c>
    </row>
    <row r="307" spans="1:19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12">
        <f t="shared" si="16"/>
        <v>42448.208333333328</v>
      </c>
      <c r="L307">
        <v>1461906000</v>
      </c>
      <c r="M307" s="13">
        <f t="shared" si="17"/>
        <v>42489.208333333328</v>
      </c>
      <c r="N307" t="b">
        <v>0</v>
      </c>
      <c r="O307" t="b">
        <v>0</v>
      </c>
      <c r="P307" t="s">
        <v>2013</v>
      </c>
      <c r="Q307" t="s">
        <v>2014</v>
      </c>
      <c r="R307" s="6">
        <f t="shared" si="18"/>
        <v>34.938857000249563</v>
      </c>
      <c r="S307" s="7">
        <f t="shared" si="19"/>
        <v>94.28235294117647</v>
      </c>
    </row>
    <row r="308" spans="1:19" ht="31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12">
        <f t="shared" si="16"/>
        <v>42930.208333333328</v>
      </c>
      <c r="L308">
        <v>1500267600</v>
      </c>
      <c r="M308" s="13">
        <f t="shared" si="17"/>
        <v>42933.208333333328</v>
      </c>
      <c r="N308" t="b">
        <v>0</v>
      </c>
      <c r="O308" t="b">
        <v>1</v>
      </c>
      <c r="P308" t="s">
        <v>2013</v>
      </c>
      <c r="Q308" t="s">
        <v>2014</v>
      </c>
      <c r="R308" s="6">
        <f t="shared" si="18"/>
        <v>1264.5914396887158</v>
      </c>
      <c r="S308" s="7">
        <f t="shared" si="19"/>
        <v>73.428571428571431</v>
      </c>
    </row>
    <row r="309" spans="1:19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12">
        <f t="shared" si="16"/>
        <v>41066.208333333336</v>
      </c>
      <c r="L309">
        <v>1340686800</v>
      </c>
      <c r="M309" s="13">
        <f t="shared" si="17"/>
        <v>41086.208333333336</v>
      </c>
      <c r="N309" t="b">
        <v>0</v>
      </c>
      <c r="O309" t="b">
        <v>1</v>
      </c>
      <c r="P309" t="s">
        <v>2021</v>
      </c>
      <c r="Q309" t="s">
        <v>2027</v>
      </c>
      <c r="R309" s="6">
        <f t="shared" si="18"/>
        <v>75.679157178018542</v>
      </c>
      <c r="S309" s="7">
        <f t="shared" si="19"/>
        <v>65.968133535660087</v>
      </c>
    </row>
    <row r="310" spans="1:19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12">
        <f t="shared" si="16"/>
        <v>40651.208333333336</v>
      </c>
      <c r="L310">
        <v>1303189200</v>
      </c>
      <c r="M310" s="13">
        <f t="shared" si="17"/>
        <v>40652.208333333336</v>
      </c>
      <c r="N310" t="b">
        <v>0</v>
      </c>
      <c r="O310" t="b">
        <v>0</v>
      </c>
      <c r="P310" t="s">
        <v>2013</v>
      </c>
      <c r="Q310" t="s">
        <v>2014</v>
      </c>
      <c r="R310" s="6">
        <f t="shared" si="18"/>
        <v>134.99314755596163</v>
      </c>
      <c r="S310" s="7">
        <f t="shared" si="19"/>
        <v>109.04109589041096</v>
      </c>
    </row>
    <row r="311" spans="1:19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12">
        <f t="shared" si="16"/>
        <v>40807.208333333336</v>
      </c>
      <c r="L311">
        <v>1318309200</v>
      </c>
      <c r="M311" s="13">
        <f t="shared" si="17"/>
        <v>40827.208333333336</v>
      </c>
      <c r="N311" t="b">
        <v>0</v>
      </c>
      <c r="O311" t="b">
        <v>1</v>
      </c>
      <c r="P311" t="s">
        <v>2009</v>
      </c>
      <c r="Q311" t="s">
        <v>2019</v>
      </c>
      <c r="R311" s="6">
        <f t="shared" si="18"/>
        <v>132.81503077421445</v>
      </c>
      <c r="S311" s="7">
        <f t="shared" si="19"/>
        <v>41.16</v>
      </c>
    </row>
    <row r="312" spans="1:19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12">
        <f t="shared" si="16"/>
        <v>40277.208333333336</v>
      </c>
      <c r="L312">
        <v>1272171600</v>
      </c>
      <c r="M312" s="13">
        <f t="shared" si="17"/>
        <v>40293.208333333336</v>
      </c>
      <c r="N312" t="b">
        <v>0</v>
      </c>
      <c r="O312" t="b">
        <v>0</v>
      </c>
      <c r="P312" t="s">
        <v>2024</v>
      </c>
      <c r="Q312" t="s">
        <v>2025</v>
      </c>
      <c r="R312" s="6">
        <f t="shared" si="18"/>
        <v>491.80327868852459</v>
      </c>
      <c r="S312" s="7">
        <f t="shared" si="19"/>
        <v>99.125</v>
      </c>
    </row>
    <row r="313" spans="1:19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12">
        <f t="shared" si="16"/>
        <v>40590.25</v>
      </c>
      <c r="L313">
        <v>1298872800</v>
      </c>
      <c r="M313" s="13">
        <f t="shared" si="17"/>
        <v>40602.25</v>
      </c>
      <c r="N313" t="b">
        <v>0</v>
      </c>
      <c r="O313" t="b">
        <v>0</v>
      </c>
      <c r="P313" t="s">
        <v>2013</v>
      </c>
      <c r="Q313" t="s">
        <v>2014</v>
      </c>
      <c r="R313" s="6">
        <f t="shared" si="18"/>
        <v>49.172650640024976</v>
      </c>
      <c r="S313" s="7">
        <f t="shared" si="19"/>
        <v>105.88429752066116</v>
      </c>
    </row>
    <row r="314" spans="1:19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12">
        <f t="shared" si="16"/>
        <v>41572.208333333336</v>
      </c>
      <c r="L314">
        <v>1383282000</v>
      </c>
      <c r="M314" s="13">
        <f t="shared" si="17"/>
        <v>41579.208333333336</v>
      </c>
      <c r="N314" t="b">
        <v>0</v>
      </c>
      <c r="O314" t="b">
        <v>0</v>
      </c>
      <c r="P314" t="s">
        <v>2013</v>
      </c>
      <c r="Q314" t="s">
        <v>2014</v>
      </c>
      <c r="R314" s="6">
        <f t="shared" si="18"/>
        <v>32.234312361940603</v>
      </c>
      <c r="S314" s="7">
        <f t="shared" si="19"/>
        <v>48.996525921966864</v>
      </c>
    </row>
    <row r="315" spans="1:19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12">
        <f t="shared" si="16"/>
        <v>40966.25</v>
      </c>
      <c r="L315">
        <v>1330495200</v>
      </c>
      <c r="M315" s="13">
        <f t="shared" si="17"/>
        <v>40968.25</v>
      </c>
      <c r="N315" t="b">
        <v>0</v>
      </c>
      <c r="O315" t="b">
        <v>0</v>
      </c>
      <c r="P315" t="s">
        <v>2009</v>
      </c>
      <c r="Q315" t="s">
        <v>2010</v>
      </c>
      <c r="R315" s="6">
        <f t="shared" si="18"/>
        <v>25.296079107738301</v>
      </c>
      <c r="S315" s="7">
        <f t="shared" si="19"/>
        <v>39</v>
      </c>
    </row>
    <row r="316" spans="1:19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12">
        <f t="shared" si="16"/>
        <v>43536.208333333328</v>
      </c>
      <c r="L316">
        <v>1552798800</v>
      </c>
      <c r="M316" s="13">
        <f t="shared" si="17"/>
        <v>43541.208333333328</v>
      </c>
      <c r="N316" t="b">
        <v>0</v>
      </c>
      <c r="O316" t="b">
        <v>1</v>
      </c>
      <c r="P316" t="s">
        <v>2015</v>
      </c>
      <c r="Q316" t="s">
        <v>2016</v>
      </c>
      <c r="R316" s="6">
        <f t="shared" si="18"/>
        <v>33.931168201648084</v>
      </c>
      <c r="S316" s="7">
        <f t="shared" si="19"/>
        <v>31.022556390977442</v>
      </c>
    </row>
    <row r="317" spans="1:19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12">
        <f t="shared" si="16"/>
        <v>41783.208333333336</v>
      </c>
      <c r="L317">
        <v>1403413200</v>
      </c>
      <c r="M317" s="13">
        <f t="shared" si="17"/>
        <v>41812.208333333336</v>
      </c>
      <c r="N317" t="b">
        <v>0</v>
      </c>
      <c r="O317" t="b">
        <v>0</v>
      </c>
      <c r="P317" t="s">
        <v>2013</v>
      </c>
      <c r="Q317" t="s">
        <v>2014</v>
      </c>
      <c r="R317" s="6">
        <f t="shared" si="18"/>
        <v>295.03105590062108</v>
      </c>
      <c r="S317" s="7">
        <f t="shared" si="19"/>
        <v>103.87096774193549</v>
      </c>
    </row>
    <row r="318" spans="1:19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12">
        <f t="shared" si="16"/>
        <v>43788.25</v>
      </c>
      <c r="L318">
        <v>1574229600</v>
      </c>
      <c r="M318" s="13">
        <f t="shared" si="17"/>
        <v>43789.25</v>
      </c>
      <c r="N318" t="b">
        <v>0</v>
      </c>
      <c r="O318" t="b">
        <v>1</v>
      </c>
      <c r="P318" t="s">
        <v>2007</v>
      </c>
      <c r="Q318" t="s">
        <v>2008</v>
      </c>
      <c r="R318" s="6">
        <f t="shared" si="18"/>
        <v>149.97656616153725</v>
      </c>
      <c r="S318" s="7">
        <f t="shared" si="19"/>
        <v>59.268518518518519</v>
      </c>
    </row>
    <row r="319" spans="1:19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12">
        <f t="shared" si="16"/>
        <v>42869.208333333328</v>
      </c>
      <c r="L319">
        <v>1495861200</v>
      </c>
      <c r="M319" s="13">
        <f t="shared" si="17"/>
        <v>42882.208333333328</v>
      </c>
      <c r="N319" t="b">
        <v>0</v>
      </c>
      <c r="O319" t="b">
        <v>0</v>
      </c>
      <c r="P319" t="s">
        <v>2013</v>
      </c>
      <c r="Q319" t="s">
        <v>2014</v>
      </c>
      <c r="R319" s="6">
        <f t="shared" si="18"/>
        <v>520.09456264775417</v>
      </c>
      <c r="S319" s="7">
        <f t="shared" si="19"/>
        <v>42.3</v>
      </c>
    </row>
    <row r="320" spans="1:19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12">
        <f t="shared" si="16"/>
        <v>41684.25</v>
      </c>
      <c r="L320">
        <v>1392530400</v>
      </c>
      <c r="M320" s="13">
        <f t="shared" si="17"/>
        <v>41686.25</v>
      </c>
      <c r="N320" t="b">
        <v>0</v>
      </c>
      <c r="O320" t="b">
        <v>0</v>
      </c>
      <c r="P320" t="s">
        <v>2009</v>
      </c>
      <c r="Q320" t="s">
        <v>2010</v>
      </c>
      <c r="R320" s="6">
        <f t="shared" si="18"/>
        <v>631.22923588039862</v>
      </c>
      <c r="S320" s="7">
        <f t="shared" si="19"/>
        <v>53.117647058823529</v>
      </c>
    </row>
    <row r="321" spans="1:19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12">
        <f t="shared" si="16"/>
        <v>40402.208333333336</v>
      </c>
      <c r="L321">
        <v>1283662800</v>
      </c>
      <c r="M321" s="13">
        <f t="shared" si="17"/>
        <v>40426.208333333336</v>
      </c>
      <c r="N321" t="b">
        <v>0</v>
      </c>
      <c r="O321" t="b">
        <v>0</v>
      </c>
      <c r="P321" t="s">
        <v>2011</v>
      </c>
      <c r="Q321" t="s">
        <v>2012</v>
      </c>
      <c r="R321" s="6">
        <f t="shared" si="18"/>
        <v>258.38203629652418</v>
      </c>
      <c r="S321" s="7">
        <f t="shared" si="19"/>
        <v>50.796875</v>
      </c>
    </row>
    <row r="322" spans="1:19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12">
        <f t="shared" si="16"/>
        <v>40673.208333333336</v>
      </c>
      <c r="L322">
        <v>1305781200</v>
      </c>
      <c r="M322" s="13">
        <f t="shared" si="17"/>
        <v>40682.208333333336</v>
      </c>
      <c r="N322" t="b">
        <v>0</v>
      </c>
      <c r="O322" t="b">
        <v>0</v>
      </c>
      <c r="P322" t="s">
        <v>2021</v>
      </c>
      <c r="Q322" t="s">
        <v>2027</v>
      </c>
      <c r="R322" s="6">
        <f t="shared" si="18"/>
        <v>1043.0054374691053</v>
      </c>
      <c r="S322" s="7">
        <f t="shared" si="19"/>
        <v>101.15</v>
      </c>
    </row>
    <row r="323" spans="1:19" ht="31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12">
        <f t="shared" ref="K323:K386" si="20">(((J323/60)/60)/24)+DATE(1970,1,1)</f>
        <v>40634.208333333336</v>
      </c>
      <c r="L323">
        <v>1302325200</v>
      </c>
      <c r="M323" s="13">
        <f t="shared" ref="M323:M386" si="21">(((L323/60)/60)/24)+DATE(1970,1,1)</f>
        <v>40642.208333333336</v>
      </c>
      <c r="N323" t="b">
        <v>0</v>
      </c>
      <c r="O323" t="b">
        <v>0</v>
      </c>
      <c r="P323" t="s">
        <v>2015</v>
      </c>
      <c r="Q323" t="s">
        <v>2026</v>
      </c>
      <c r="R323" s="6">
        <f t="shared" si="18"/>
        <v>106.21984515839473</v>
      </c>
      <c r="S323" s="7">
        <f t="shared" si="19"/>
        <v>65.000810372771468</v>
      </c>
    </row>
    <row r="324" spans="1:19" ht="3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12">
        <f t="shared" si="20"/>
        <v>40507.25</v>
      </c>
      <c r="L324">
        <v>1291788000</v>
      </c>
      <c r="M324" s="13">
        <f t="shared" si="21"/>
        <v>40520.25</v>
      </c>
      <c r="N324" t="b">
        <v>0</v>
      </c>
      <c r="O324" t="b">
        <v>0</v>
      </c>
      <c r="P324" t="s">
        <v>2013</v>
      </c>
      <c r="Q324" t="s">
        <v>2014</v>
      </c>
      <c r="R324" s="6">
        <f t="shared" ref="R324:R387" si="22">D324/E324*100</f>
        <v>60.037580775752765</v>
      </c>
      <c r="S324" s="7">
        <f t="shared" ref="S324:S387" si="23">E324/G324</f>
        <v>37.998645510835914</v>
      </c>
    </row>
    <row r="325" spans="1:19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12">
        <f t="shared" si="20"/>
        <v>41725.208333333336</v>
      </c>
      <c r="L325">
        <v>1396069200</v>
      </c>
      <c r="M325" s="13">
        <f t="shared" si="21"/>
        <v>41727.208333333336</v>
      </c>
      <c r="N325" t="b">
        <v>0</v>
      </c>
      <c r="O325" t="b">
        <v>0</v>
      </c>
      <c r="P325" t="s">
        <v>2015</v>
      </c>
      <c r="Q325" t="s">
        <v>2016</v>
      </c>
      <c r="R325" s="6">
        <f t="shared" si="22"/>
        <v>414.33891992551207</v>
      </c>
      <c r="S325" s="7">
        <f t="shared" si="23"/>
        <v>82.615384615384613</v>
      </c>
    </row>
    <row r="326" spans="1:19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12">
        <f t="shared" si="20"/>
        <v>42176.208333333328</v>
      </c>
      <c r="L326">
        <v>1435899600</v>
      </c>
      <c r="M326" s="13">
        <f t="shared" si="21"/>
        <v>42188.208333333328</v>
      </c>
      <c r="N326" t="b">
        <v>0</v>
      </c>
      <c r="O326" t="b">
        <v>1</v>
      </c>
      <c r="P326" t="s">
        <v>2013</v>
      </c>
      <c r="Q326" t="s">
        <v>2014</v>
      </c>
      <c r="R326" s="6">
        <f t="shared" si="22"/>
        <v>60.954670329670336</v>
      </c>
      <c r="S326" s="7">
        <f t="shared" si="23"/>
        <v>37.941368078175898</v>
      </c>
    </row>
    <row r="327" spans="1:19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12">
        <f t="shared" si="20"/>
        <v>43267.208333333328</v>
      </c>
      <c r="L327">
        <v>1531112400</v>
      </c>
      <c r="M327" s="13">
        <f t="shared" si="21"/>
        <v>43290.208333333328</v>
      </c>
      <c r="N327" t="b">
        <v>0</v>
      </c>
      <c r="O327" t="b">
        <v>1</v>
      </c>
      <c r="P327" t="s">
        <v>2013</v>
      </c>
      <c r="Q327" t="s">
        <v>2014</v>
      </c>
      <c r="R327" s="6">
        <f t="shared" si="22"/>
        <v>110.22553840936069</v>
      </c>
      <c r="S327" s="7">
        <f t="shared" si="23"/>
        <v>80.780821917808225</v>
      </c>
    </row>
    <row r="328" spans="1:19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12">
        <f t="shared" si="20"/>
        <v>42364.25</v>
      </c>
      <c r="L328">
        <v>1451628000</v>
      </c>
      <c r="M328" s="13">
        <f t="shared" si="21"/>
        <v>42370.25</v>
      </c>
      <c r="N328" t="b">
        <v>0</v>
      </c>
      <c r="O328" t="b">
        <v>0</v>
      </c>
      <c r="P328" t="s">
        <v>2015</v>
      </c>
      <c r="Q328" t="s">
        <v>2023</v>
      </c>
      <c r="R328" s="6">
        <f t="shared" si="22"/>
        <v>216.47624774503907</v>
      </c>
      <c r="S328" s="7">
        <f t="shared" si="23"/>
        <v>25.984375</v>
      </c>
    </row>
    <row r="329" spans="1:19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12">
        <f t="shared" si="20"/>
        <v>43705.208333333328</v>
      </c>
      <c r="L329">
        <v>1567314000</v>
      </c>
      <c r="M329" s="13">
        <f t="shared" si="21"/>
        <v>43709.208333333328</v>
      </c>
      <c r="N329" t="b">
        <v>0</v>
      </c>
      <c r="O329" t="b">
        <v>1</v>
      </c>
      <c r="P329" t="s">
        <v>2013</v>
      </c>
      <c r="Q329" t="s">
        <v>2014</v>
      </c>
      <c r="R329" s="6">
        <f t="shared" si="22"/>
        <v>259.48103792415174</v>
      </c>
      <c r="S329" s="7">
        <f t="shared" si="23"/>
        <v>30.363636363636363</v>
      </c>
    </row>
    <row r="330" spans="1:19" ht="31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12">
        <f t="shared" si="20"/>
        <v>43434.25</v>
      </c>
      <c r="L330">
        <v>1544508000</v>
      </c>
      <c r="M330" s="13">
        <f t="shared" si="21"/>
        <v>43445.25</v>
      </c>
      <c r="N330" t="b">
        <v>0</v>
      </c>
      <c r="O330" t="b">
        <v>0</v>
      </c>
      <c r="P330" t="s">
        <v>2009</v>
      </c>
      <c r="Q330" t="s">
        <v>2010</v>
      </c>
      <c r="R330" s="6">
        <f t="shared" si="22"/>
        <v>74.871421419143417</v>
      </c>
      <c r="S330" s="7">
        <f t="shared" si="23"/>
        <v>54.004916018025398</v>
      </c>
    </row>
    <row r="331" spans="1:19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12">
        <f t="shared" si="20"/>
        <v>42716.25</v>
      </c>
      <c r="L331">
        <v>1482472800</v>
      </c>
      <c r="M331" s="13">
        <f t="shared" si="21"/>
        <v>42727.25</v>
      </c>
      <c r="N331" t="b">
        <v>0</v>
      </c>
      <c r="O331" t="b">
        <v>0</v>
      </c>
      <c r="P331" t="s">
        <v>2024</v>
      </c>
      <c r="Q331" t="s">
        <v>2025</v>
      </c>
      <c r="R331" s="6">
        <f t="shared" si="22"/>
        <v>436.74628672533407</v>
      </c>
      <c r="S331" s="7">
        <f t="shared" si="23"/>
        <v>101.78672985781991</v>
      </c>
    </row>
    <row r="332" spans="1:19" ht="31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12">
        <f t="shared" si="20"/>
        <v>43077.25</v>
      </c>
      <c r="L332">
        <v>1512799200</v>
      </c>
      <c r="M332" s="13">
        <f t="shared" si="21"/>
        <v>43078.25</v>
      </c>
      <c r="N332" t="b">
        <v>0</v>
      </c>
      <c r="O332" t="b">
        <v>0</v>
      </c>
      <c r="P332" t="s">
        <v>2015</v>
      </c>
      <c r="Q332" t="s">
        <v>2016</v>
      </c>
      <c r="R332" s="6">
        <f t="shared" si="22"/>
        <v>54.067062409754527</v>
      </c>
      <c r="S332" s="7">
        <f t="shared" si="23"/>
        <v>45.003610108303249</v>
      </c>
    </row>
    <row r="333" spans="1:19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12">
        <f t="shared" si="20"/>
        <v>40896.25</v>
      </c>
      <c r="L333">
        <v>1324360800</v>
      </c>
      <c r="M333" s="13">
        <f t="shared" si="21"/>
        <v>40897.25</v>
      </c>
      <c r="N333" t="b">
        <v>0</v>
      </c>
      <c r="O333" t="b">
        <v>0</v>
      </c>
      <c r="P333" t="s">
        <v>2007</v>
      </c>
      <c r="Q333" t="s">
        <v>2008</v>
      </c>
      <c r="R333" s="6">
        <f t="shared" si="22"/>
        <v>22.536365498873181</v>
      </c>
      <c r="S333" s="7">
        <f t="shared" si="23"/>
        <v>77.068421052631578</v>
      </c>
    </row>
    <row r="334" spans="1:19" ht="3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12">
        <f t="shared" si="20"/>
        <v>41361.208333333336</v>
      </c>
      <c r="L334">
        <v>1364533200</v>
      </c>
      <c r="M334" s="13">
        <f t="shared" si="21"/>
        <v>41362.208333333336</v>
      </c>
      <c r="N334" t="b">
        <v>0</v>
      </c>
      <c r="O334" t="b">
        <v>0</v>
      </c>
      <c r="P334" t="s">
        <v>2011</v>
      </c>
      <c r="Q334" t="s">
        <v>2020</v>
      </c>
      <c r="R334" s="6">
        <f t="shared" si="22"/>
        <v>50.004831384674851</v>
      </c>
      <c r="S334" s="7">
        <f t="shared" si="23"/>
        <v>88.076595744680844</v>
      </c>
    </row>
    <row r="335" spans="1:19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12">
        <f t="shared" si="20"/>
        <v>43424.25</v>
      </c>
      <c r="L335">
        <v>1545112800</v>
      </c>
      <c r="M335" s="13">
        <f t="shared" si="21"/>
        <v>43452.25</v>
      </c>
      <c r="N335" t="b">
        <v>0</v>
      </c>
      <c r="O335" t="b">
        <v>0</v>
      </c>
      <c r="P335" t="s">
        <v>2013</v>
      </c>
      <c r="Q335" t="s">
        <v>2014</v>
      </c>
      <c r="R335" s="6">
        <f t="shared" si="22"/>
        <v>80.672268907563023</v>
      </c>
      <c r="S335" s="7">
        <f t="shared" si="23"/>
        <v>47.035573122529641</v>
      </c>
    </row>
    <row r="336" spans="1:19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12">
        <f t="shared" si="20"/>
        <v>43110.25</v>
      </c>
      <c r="L336">
        <v>1516168800</v>
      </c>
      <c r="M336" s="13">
        <f t="shared" si="21"/>
        <v>43117.25</v>
      </c>
      <c r="N336" t="b">
        <v>0</v>
      </c>
      <c r="O336" t="b">
        <v>0</v>
      </c>
      <c r="P336" t="s">
        <v>2009</v>
      </c>
      <c r="Q336" t="s">
        <v>2010</v>
      </c>
      <c r="R336" s="6">
        <f t="shared" si="22"/>
        <v>53.586750635432011</v>
      </c>
      <c r="S336" s="7">
        <f t="shared" si="23"/>
        <v>110.99550763701707</v>
      </c>
    </row>
    <row r="337" spans="1:19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12">
        <f t="shared" si="20"/>
        <v>43784.25</v>
      </c>
      <c r="L337">
        <v>1574920800</v>
      </c>
      <c r="M337" s="13">
        <f t="shared" si="21"/>
        <v>43797.25</v>
      </c>
      <c r="N337" t="b">
        <v>0</v>
      </c>
      <c r="O337" t="b">
        <v>0</v>
      </c>
      <c r="P337" t="s">
        <v>2009</v>
      </c>
      <c r="Q337" t="s">
        <v>2010</v>
      </c>
      <c r="R337" s="6">
        <f t="shared" si="22"/>
        <v>87.500251726846173</v>
      </c>
      <c r="S337" s="7">
        <f t="shared" si="23"/>
        <v>87.003066141042481</v>
      </c>
    </row>
    <row r="338" spans="1:19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12">
        <f t="shared" si="20"/>
        <v>40527.25</v>
      </c>
      <c r="L338">
        <v>1292479200</v>
      </c>
      <c r="M338" s="13">
        <f t="shared" si="21"/>
        <v>40528.25</v>
      </c>
      <c r="N338" t="b">
        <v>0</v>
      </c>
      <c r="O338" t="b">
        <v>1</v>
      </c>
      <c r="P338" t="s">
        <v>2009</v>
      </c>
      <c r="Q338" t="s">
        <v>2010</v>
      </c>
      <c r="R338" s="6">
        <f t="shared" si="22"/>
        <v>103.05821987697152</v>
      </c>
      <c r="S338" s="7">
        <f t="shared" si="23"/>
        <v>63.994402985074629</v>
      </c>
    </row>
    <row r="339" spans="1:19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12">
        <f t="shared" si="20"/>
        <v>43780.25</v>
      </c>
      <c r="L339">
        <v>1573538400</v>
      </c>
      <c r="M339" s="13">
        <f t="shared" si="21"/>
        <v>43781.25</v>
      </c>
      <c r="N339" t="b">
        <v>0</v>
      </c>
      <c r="O339" t="b">
        <v>0</v>
      </c>
      <c r="P339" t="s">
        <v>2013</v>
      </c>
      <c r="Q339" t="s">
        <v>2014</v>
      </c>
      <c r="R339" s="6">
        <f t="shared" si="22"/>
        <v>81.420595533498769</v>
      </c>
      <c r="S339" s="7">
        <f t="shared" si="23"/>
        <v>105.9945205479452</v>
      </c>
    </row>
    <row r="340" spans="1:19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12">
        <f t="shared" si="20"/>
        <v>40821.208333333336</v>
      </c>
      <c r="L340">
        <v>1320382800</v>
      </c>
      <c r="M340" s="13">
        <f t="shared" si="21"/>
        <v>40851.208333333336</v>
      </c>
      <c r="N340" t="b">
        <v>0</v>
      </c>
      <c r="O340" t="b">
        <v>0</v>
      </c>
      <c r="P340" t="s">
        <v>2013</v>
      </c>
      <c r="Q340" t="s">
        <v>2014</v>
      </c>
      <c r="R340" s="6">
        <f t="shared" si="22"/>
        <v>55.821244061995166</v>
      </c>
      <c r="S340" s="7">
        <f t="shared" si="23"/>
        <v>73.989349112426041</v>
      </c>
    </row>
    <row r="341" spans="1:19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12">
        <f t="shared" si="20"/>
        <v>42949.208333333328</v>
      </c>
      <c r="L341">
        <v>1502859600</v>
      </c>
      <c r="M341" s="13">
        <f t="shared" si="21"/>
        <v>42963.208333333328</v>
      </c>
      <c r="N341" t="b">
        <v>0</v>
      </c>
      <c r="O341" t="b">
        <v>0</v>
      </c>
      <c r="P341" t="s">
        <v>2013</v>
      </c>
      <c r="Q341" t="s">
        <v>2014</v>
      </c>
      <c r="R341" s="6">
        <f t="shared" si="22"/>
        <v>125.07570613173785</v>
      </c>
      <c r="S341" s="7">
        <f t="shared" si="23"/>
        <v>84.02004626060139</v>
      </c>
    </row>
    <row r="342" spans="1:19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12">
        <f t="shared" si="20"/>
        <v>40889.25</v>
      </c>
      <c r="L342">
        <v>1323756000</v>
      </c>
      <c r="M342" s="13">
        <f t="shared" si="21"/>
        <v>40890.25</v>
      </c>
      <c r="N342" t="b">
        <v>0</v>
      </c>
      <c r="O342" t="b">
        <v>0</v>
      </c>
      <c r="P342" t="s">
        <v>2028</v>
      </c>
      <c r="Q342" t="s">
        <v>2029</v>
      </c>
      <c r="R342" s="6">
        <f t="shared" si="22"/>
        <v>106.10914083056859</v>
      </c>
      <c r="S342" s="7">
        <f t="shared" si="23"/>
        <v>88.966921119592882</v>
      </c>
    </row>
    <row r="343" spans="1:19" ht="31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12">
        <f t="shared" si="20"/>
        <v>42244.208333333328</v>
      </c>
      <c r="L343">
        <v>1441342800</v>
      </c>
      <c r="M343" s="13">
        <f t="shared" si="21"/>
        <v>42251.208333333328</v>
      </c>
      <c r="N343" t="b">
        <v>0</v>
      </c>
      <c r="O343" t="b">
        <v>0</v>
      </c>
      <c r="P343" t="s">
        <v>2009</v>
      </c>
      <c r="Q343" t="s">
        <v>2019</v>
      </c>
      <c r="R343" s="6">
        <f t="shared" si="22"/>
        <v>118.10657490932763</v>
      </c>
      <c r="S343" s="7">
        <f t="shared" si="23"/>
        <v>76.990453460620529</v>
      </c>
    </row>
    <row r="344" spans="1:19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12">
        <f t="shared" si="20"/>
        <v>41475.208333333336</v>
      </c>
      <c r="L344">
        <v>1375333200</v>
      </c>
      <c r="M344" s="13">
        <f t="shared" si="21"/>
        <v>41487.208333333336</v>
      </c>
      <c r="N344" t="b">
        <v>0</v>
      </c>
      <c r="O344" t="b">
        <v>0</v>
      </c>
      <c r="P344" t="s">
        <v>2013</v>
      </c>
      <c r="Q344" t="s">
        <v>2014</v>
      </c>
      <c r="R344" s="6">
        <f t="shared" si="22"/>
        <v>150.32638714536782</v>
      </c>
      <c r="S344" s="7">
        <f t="shared" si="23"/>
        <v>97.146341463414629</v>
      </c>
    </row>
    <row r="345" spans="1:19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12">
        <f t="shared" si="20"/>
        <v>41597.25</v>
      </c>
      <c r="L345">
        <v>1389420000</v>
      </c>
      <c r="M345" s="13">
        <f t="shared" si="21"/>
        <v>41650.25</v>
      </c>
      <c r="N345" t="b">
        <v>0</v>
      </c>
      <c r="O345" t="b">
        <v>0</v>
      </c>
      <c r="P345" t="s">
        <v>2013</v>
      </c>
      <c r="Q345" t="s">
        <v>2014</v>
      </c>
      <c r="R345" s="6">
        <f t="shared" si="22"/>
        <v>185.4522975479085</v>
      </c>
      <c r="S345" s="7">
        <f t="shared" si="23"/>
        <v>33.013605442176868</v>
      </c>
    </row>
    <row r="346" spans="1:19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12">
        <f t="shared" si="20"/>
        <v>43122.25</v>
      </c>
      <c r="L346">
        <v>1520056800</v>
      </c>
      <c r="M346" s="13">
        <f t="shared" si="21"/>
        <v>43162.25</v>
      </c>
      <c r="N346" t="b">
        <v>0</v>
      </c>
      <c r="O346" t="b">
        <v>0</v>
      </c>
      <c r="P346" t="s">
        <v>2024</v>
      </c>
      <c r="Q346" t="s">
        <v>2025</v>
      </c>
      <c r="R346" s="6">
        <f t="shared" si="22"/>
        <v>238.18994925204015</v>
      </c>
      <c r="S346" s="7">
        <f t="shared" si="23"/>
        <v>99.950602409638549</v>
      </c>
    </row>
    <row r="347" spans="1:19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12">
        <f t="shared" si="20"/>
        <v>42194.208333333328</v>
      </c>
      <c r="L347">
        <v>1436504400</v>
      </c>
      <c r="M347" s="13">
        <f t="shared" si="21"/>
        <v>42195.208333333328</v>
      </c>
      <c r="N347" t="b">
        <v>0</v>
      </c>
      <c r="O347" t="b">
        <v>0</v>
      </c>
      <c r="P347" t="s">
        <v>2015</v>
      </c>
      <c r="Q347" t="s">
        <v>2018</v>
      </c>
      <c r="R347" s="6">
        <f t="shared" si="22"/>
        <v>680.51297551707762</v>
      </c>
      <c r="S347" s="7">
        <f t="shared" si="23"/>
        <v>69.966767371601208</v>
      </c>
    </row>
    <row r="348" spans="1:19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12">
        <f t="shared" si="20"/>
        <v>42971.208333333328</v>
      </c>
      <c r="L348">
        <v>1508302800</v>
      </c>
      <c r="M348" s="13">
        <f t="shared" si="21"/>
        <v>43026.208333333328</v>
      </c>
      <c r="N348" t="b">
        <v>0</v>
      </c>
      <c r="O348" t="b">
        <v>1</v>
      </c>
      <c r="P348" t="s">
        <v>2009</v>
      </c>
      <c r="Q348" t="s">
        <v>2019</v>
      </c>
      <c r="R348" s="6">
        <f t="shared" si="22"/>
        <v>290.06526468455405</v>
      </c>
      <c r="S348" s="7">
        <f t="shared" si="23"/>
        <v>110.32</v>
      </c>
    </row>
    <row r="349" spans="1:19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12">
        <f t="shared" si="20"/>
        <v>42046.25</v>
      </c>
      <c r="L349">
        <v>1425708000</v>
      </c>
      <c r="M349" s="13">
        <f t="shared" si="21"/>
        <v>42070.25</v>
      </c>
      <c r="N349" t="b">
        <v>0</v>
      </c>
      <c r="O349" t="b">
        <v>0</v>
      </c>
      <c r="P349" t="s">
        <v>2011</v>
      </c>
      <c r="Q349" t="s">
        <v>2012</v>
      </c>
      <c r="R349" s="6">
        <f t="shared" si="22"/>
        <v>7.1388910922503364</v>
      </c>
      <c r="S349" s="7">
        <f t="shared" si="23"/>
        <v>66.005235602094245</v>
      </c>
    </row>
    <row r="350" spans="1:19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12">
        <f t="shared" si="20"/>
        <v>42782.25</v>
      </c>
      <c r="L350">
        <v>1488348000</v>
      </c>
      <c r="M350" s="13">
        <f t="shared" si="21"/>
        <v>42795.25</v>
      </c>
      <c r="N350" t="b">
        <v>0</v>
      </c>
      <c r="O350" t="b">
        <v>0</v>
      </c>
      <c r="P350" t="s">
        <v>2007</v>
      </c>
      <c r="Q350" t="s">
        <v>2008</v>
      </c>
      <c r="R350" s="6">
        <f t="shared" si="22"/>
        <v>139.33330065885747</v>
      </c>
      <c r="S350" s="7">
        <f t="shared" si="23"/>
        <v>41.005742176284812</v>
      </c>
    </row>
    <row r="351" spans="1:19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12">
        <f t="shared" si="20"/>
        <v>42930.208333333328</v>
      </c>
      <c r="L351">
        <v>1502600400</v>
      </c>
      <c r="M351" s="13">
        <f t="shared" si="21"/>
        <v>42960.208333333328</v>
      </c>
      <c r="N351" t="b">
        <v>0</v>
      </c>
      <c r="O351" t="b">
        <v>0</v>
      </c>
      <c r="P351" t="s">
        <v>2013</v>
      </c>
      <c r="Q351" t="s">
        <v>2014</v>
      </c>
      <c r="R351" s="6">
        <f t="shared" si="22"/>
        <v>188.41576523062173</v>
      </c>
      <c r="S351" s="7">
        <f t="shared" si="23"/>
        <v>103.96316359696641</v>
      </c>
    </row>
    <row r="352" spans="1:19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12">
        <f t="shared" si="20"/>
        <v>42144.208333333328</v>
      </c>
      <c r="L352">
        <v>1433653200</v>
      </c>
      <c r="M352" s="13">
        <f t="shared" si="21"/>
        <v>42162.208333333328</v>
      </c>
      <c r="N352" t="b">
        <v>0</v>
      </c>
      <c r="O352" t="b">
        <v>1</v>
      </c>
      <c r="P352" t="s">
        <v>2009</v>
      </c>
      <c r="Q352" t="s">
        <v>2032</v>
      </c>
      <c r="R352" s="6">
        <f t="shared" si="22"/>
        <v>2000</v>
      </c>
      <c r="S352" s="7">
        <f t="shared" si="23"/>
        <v>5</v>
      </c>
    </row>
    <row r="353" spans="1:19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12">
        <f t="shared" si="20"/>
        <v>42240.208333333328</v>
      </c>
      <c r="L353">
        <v>1441602000</v>
      </c>
      <c r="M353" s="13">
        <f t="shared" si="21"/>
        <v>42254.208333333328</v>
      </c>
      <c r="N353" t="b">
        <v>0</v>
      </c>
      <c r="O353" t="b">
        <v>0</v>
      </c>
      <c r="P353" t="s">
        <v>2009</v>
      </c>
      <c r="Q353" t="s">
        <v>2010</v>
      </c>
      <c r="R353" s="6">
        <f t="shared" si="22"/>
        <v>78.304149802918715</v>
      </c>
      <c r="S353" s="7">
        <f t="shared" si="23"/>
        <v>47.009935419771487</v>
      </c>
    </row>
    <row r="354" spans="1:19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2">
        <f t="shared" si="20"/>
        <v>42315.25</v>
      </c>
      <c r="L354">
        <v>1447567200</v>
      </c>
      <c r="M354" s="13">
        <f t="shared" si="21"/>
        <v>42323.25</v>
      </c>
      <c r="N354" t="b">
        <v>0</v>
      </c>
      <c r="O354" t="b">
        <v>0</v>
      </c>
      <c r="P354" t="s">
        <v>2013</v>
      </c>
      <c r="Q354" t="s">
        <v>2014</v>
      </c>
      <c r="R354" s="6">
        <f t="shared" si="22"/>
        <v>286.59160696008189</v>
      </c>
      <c r="S354" s="7">
        <f t="shared" si="23"/>
        <v>29.606060606060606</v>
      </c>
    </row>
    <row r="355" spans="1:19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12">
        <f t="shared" si="20"/>
        <v>43651.208333333328</v>
      </c>
      <c r="L355">
        <v>1562389200</v>
      </c>
      <c r="M355" s="13">
        <f t="shared" si="21"/>
        <v>43652.208333333328</v>
      </c>
      <c r="N355" t="b">
        <v>0</v>
      </c>
      <c r="O355" t="b">
        <v>0</v>
      </c>
      <c r="P355" t="s">
        <v>2013</v>
      </c>
      <c r="Q355" t="s">
        <v>2014</v>
      </c>
      <c r="R355" s="6">
        <f t="shared" si="22"/>
        <v>24.354708939482897</v>
      </c>
      <c r="S355" s="7">
        <f t="shared" si="23"/>
        <v>81.010569583088667</v>
      </c>
    </row>
    <row r="356" spans="1:19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12">
        <f t="shared" si="20"/>
        <v>41520.208333333336</v>
      </c>
      <c r="L356">
        <v>1378789200</v>
      </c>
      <c r="M356" s="13">
        <f t="shared" si="21"/>
        <v>41527.208333333336</v>
      </c>
      <c r="N356" t="b">
        <v>0</v>
      </c>
      <c r="O356" t="b">
        <v>0</v>
      </c>
      <c r="P356" t="s">
        <v>2015</v>
      </c>
      <c r="Q356" t="s">
        <v>2016</v>
      </c>
      <c r="R356" s="6">
        <f t="shared" si="22"/>
        <v>80.816110227874944</v>
      </c>
      <c r="S356" s="7">
        <f t="shared" si="23"/>
        <v>94.35</v>
      </c>
    </row>
    <row r="357" spans="1:19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12">
        <f t="shared" si="20"/>
        <v>42757.25</v>
      </c>
      <c r="L357">
        <v>1488520800</v>
      </c>
      <c r="M357" s="13">
        <f t="shared" si="21"/>
        <v>42797.25</v>
      </c>
      <c r="N357" t="b">
        <v>0</v>
      </c>
      <c r="O357" t="b">
        <v>0</v>
      </c>
      <c r="P357" t="s">
        <v>2011</v>
      </c>
      <c r="Q357" t="s">
        <v>2020</v>
      </c>
      <c r="R357" s="6">
        <f t="shared" si="22"/>
        <v>169.56715751896473</v>
      </c>
      <c r="S357" s="7">
        <f t="shared" si="23"/>
        <v>26.058139534883722</v>
      </c>
    </row>
    <row r="358" spans="1:19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12">
        <f t="shared" si="20"/>
        <v>40922.25</v>
      </c>
      <c r="L358">
        <v>1327298400</v>
      </c>
      <c r="M358" s="13">
        <f t="shared" si="21"/>
        <v>40931.25</v>
      </c>
      <c r="N358" t="b">
        <v>0</v>
      </c>
      <c r="O358" t="b">
        <v>0</v>
      </c>
      <c r="P358" t="s">
        <v>2013</v>
      </c>
      <c r="Q358" t="s">
        <v>2014</v>
      </c>
      <c r="R358" s="6">
        <f t="shared" si="22"/>
        <v>271.05800058292044</v>
      </c>
      <c r="S358" s="7">
        <f t="shared" si="23"/>
        <v>85.775000000000006</v>
      </c>
    </row>
    <row r="359" spans="1:19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12">
        <f t="shared" si="20"/>
        <v>42250.208333333328</v>
      </c>
      <c r="L359">
        <v>1443416400</v>
      </c>
      <c r="M359" s="13">
        <f t="shared" si="21"/>
        <v>42275.208333333328</v>
      </c>
      <c r="N359" t="b">
        <v>0</v>
      </c>
      <c r="O359" t="b">
        <v>0</v>
      </c>
      <c r="P359" t="s">
        <v>2024</v>
      </c>
      <c r="Q359" t="s">
        <v>2025</v>
      </c>
      <c r="R359" s="6">
        <f t="shared" si="22"/>
        <v>54.079473312955564</v>
      </c>
      <c r="S359" s="7">
        <f t="shared" si="23"/>
        <v>103.73170731707317</v>
      </c>
    </row>
    <row r="360" spans="1:19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2">
        <f t="shared" si="20"/>
        <v>43322.208333333328</v>
      </c>
      <c r="L360">
        <v>1534136400</v>
      </c>
      <c r="M360" s="13">
        <f t="shared" si="21"/>
        <v>43325.208333333328</v>
      </c>
      <c r="N360" t="b">
        <v>1</v>
      </c>
      <c r="O360" t="b">
        <v>0</v>
      </c>
      <c r="P360" t="s">
        <v>2028</v>
      </c>
      <c r="Q360" t="s">
        <v>2029</v>
      </c>
      <c r="R360" s="6">
        <f t="shared" si="22"/>
        <v>846.42233856893552</v>
      </c>
      <c r="S360" s="7">
        <f t="shared" si="23"/>
        <v>49.826086956521742</v>
      </c>
    </row>
    <row r="361" spans="1:19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12">
        <f t="shared" si="20"/>
        <v>40782.208333333336</v>
      </c>
      <c r="L361">
        <v>1315026000</v>
      </c>
      <c r="M361" s="13">
        <f t="shared" si="21"/>
        <v>40789.208333333336</v>
      </c>
      <c r="N361" t="b">
        <v>0</v>
      </c>
      <c r="O361" t="b">
        <v>0</v>
      </c>
      <c r="P361" t="s">
        <v>2015</v>
      </c>
      <c r="Q361" t="s">
        <v>2023</v>
      </c>
      <c r="R361" s="6">
        <f t="shared" si="22"/>
        <v>33.478406427854033</v>
      </c>
      <c r="S361" s="7">
        <f t="shared" si="23"/>
        <v>63.893048128342244</v>
      </c>
    </row>
    <row r="362" spans="1:19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12">
        <f t="shared" si="20"/>
        <v>40544.25</v>
      </c>
      <c r="L362">
        <v>1295071200</v>
      </c>
      <c r="M362" s="13">
        <f t="shared" si="21"/>
        <v>40558.25</v>
      </c>
      <c r="N362" t="b">
        <v>0</v>
      </c>
      <c r="O362" t="b">
        <v>1</v>
      </c>
      <c r="P362" t="s">
        <v>2013</v>
      </c>
      <c r="Q362" t="s">
        <v>2014</v>
      </c>
      <c r="R362" s="6">
        <f t="shared" si="22"/>
        <v>44.179024953378921</v>
      </c>
      <c r="S362" s="7">
        <f t="shared" si="23"/>
        <v>47.002434782608695</v>
      </c>
    </row>
    <row r="363" spans="1:19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12">
        <f t="shared" si="20"/>
        <v>43015.208333333328</v>
      </c>
      <c r="L363">
        <v>1509426000</v>
      </c>
      <c r="M363" s="13">
        <f t="shared" si="21"/>
        <v>43039.208333333328</v>
      </c>
      <c r="N363" t="b">
        <v>0</v>
      </c>
      <c r="O363" t="b">
        <v>0</v>
      </c>
      <c r="P363" t="s">
        <v>2013</v>
      </c>
      <c r="Q363" t="s">
        <v>2014</v>
      </c>
      <c r="R363" s="6">
        <f t="shared" si="22"/>
        <v>57.615755290173901</v>
      </c>
      <c r="S363" s="7">
        <f t="shared" si="23"/>
        <v>108.47727272727273</v>
      </c>
    </row>
    <row r="364" spans="1:19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12">
        <f t="shared" si="20"/>
        <v>40570.25</v>
      </c>
      <c r="L364">
        <v>1299391200</v>
      </c>
      <c r="M364" s="13">
        <f t="shared" si="21"/>
        <v>40608.25</v>
      </c>
      <c r="N364" t="b">
        <v>0</v>
      </c>
      <c r="O364" t="b">
        <v>0</v>
      </c>
      <c r="P364" t="s">
        <v>2009</v>
      </c>
      <c r="Q364" t="s">
        <v>2010</v>
      </c>
      <c r="R364" s="6">
        <f t="shared" si="22"/>
        <v>26.899309342057432</v>
      </c>
      <c r="S364" s="7">
        <f t="shared" si="23"/>
        <v>72.015706806282722</v>
      </c>
    </row>
    <row r="365" spans="1:19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12">
        <f t="shared" si="20"/>
        <v>40904.25</v>
      </c>
      <c r="L365">
        <v>1325052000</v>
      </c>
      <c r="M365" s="13">
        <f t="shared" si="21"/>
        <v>40905.25</v>
      </c>
      <c r="N365" t="b">
        <v>0</v>
      </c>
      <c r="O365" t="b">
        <v>0</v>
      </c>
      <c r="P365" t="s">
        <v>2009</v>
      </c>
      <c r="Q365" t="s">
        <v>2010</v>
      </c>
      <c r="R365" s="6">
        <f t="shared" si="22"/>
        <v>62.42496998799519</v>
      </c>
      <c r="S365" s="7">
        <f t="shared" si="23"/>
        <v>59.928057553956833</v>
      </c>
    </row>
    <row r="366" spans="1:19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12">
        <f t="shared" si="20"/>
        <v>43164.25</v>
      </c>
      <c r="L366">
        <v>1522818000</v>
      </c>
      <c r="M366" s="13">
        <f t="shared" si="21"/>
        <v>43194.208333333328</v>
      </c>
      <c r="N366" t="b">
        <v>0</v>
      </c>
      <c r="O366" t="b">
        <v>0</v>
      </c>
      <c r="P366" t="s">
        <v>2009</v>
      </c>
      <c r="Q366" t="s">
        <v>2019</v>
      </c>
      <c r="R366" s="6">
        <f t="shared" si="22"/>
        <v>6.1868426479686534</v>
      </c>
      <c r="S366" s="7">
        <f t="shared" si="23"/>
        <v>78.209677419354833</v>
      </c>
    </row>
    <row r="367" spans="1:19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12">
        <f t="shared" si="20"/>
        <v>42733.25</v>
      </c>
      <c r="L367">
        <v>1485324000</v>
      </c>
      <c r="M367" s="13">
        <f t="shared" si="21"/>
        <v>42760.25</v>
      </c>
      <c r="N367" t="b">
        <v>0</v>
      </c>
      <c r="O367" t="b">
        <v>0</v>
      </c>
      <c r="P367" t="s">
        <v>2013</v>
      </c>
      <c r="Q367" t="s">
        <v>2014</v>
      </c>
      <c r="R367" s="6">
        <f t="shared" si="22"/>
        <v>13.634426927993182</v>
      </c>
      <c r="S367" s="7">
        <f t="shared" si="23"/>
        <v>104.77678571428571</v>
      </c>
    </row>
    <row r="368" spans="1:19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12">
        <f t="shared" si="20"/>
        <v>40546.25</v>
      </c>
      <c r="L368">
        <v>1294120800</v>
      </c>
      <c r="M368" s="13">
        <f t="shared" si="21"/>
        <v>40547.25</v>
      </c>
      <c r="N368" t="b">
        <v>0</v>
      </c>
      <c r="O368" t="b">
        <v>1</v>
      </c>
      <c r="P368" t="s">
        <v>2013</v>
      </c>
      <c r="Q368" t="s">
        <v>2014</v>
      </c>
      <c r="R368" s="6">
        <f t="shared" si="22"/>
        <v>16.888722086695442</v>
      </c>
      <c r="S368" s="7">
        <f t="shared" si="23"/>
        <v>105.52475247524752</v>
      </c>
    </row>
    <row r="369" spans="1:19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12">
        <f t="shared" si="20"/>
        <v>41930.208333333336</v>
      </c>
      <c r="L369">
        <v>1415685600</v>
      </c>
      <c r="M369" s="13">
        <f t="shared" si="21"/>
        <v>41954.25</v>
      </c>
      <c r="N369" t="b">
        <v>0</v>
      </c>
      <c r="O369" t="b">
        <v>1</v>
      </c>
      <c r="P369" t="s">
        <v>2013</v>
      </c>
      <c r="Q369" t="s">
        <v>2014</v>
      </c>
      <c r="R369" s="6">
        <f t="shared" si="22"/>
        <v>529.41176470588232</v>
      </c>
      <c r="S369" s="7">
        <f t="shared" si="23"/>
        <v>24.933333333333334</v>
      </c>
    </row>
    <row r="370" spans="1:19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12">
        <f t="shared" si="20"/>
        <v>40464.208333333336</v>
      </c>
      <c r="L370">
        <v>1288933200</v>
      </c>
      <c r="M370" s="13">
        <f t="shared" si="21"/>
        <v>40487.208333333336</v>
      </c>
      <c r="N370" t="b">
        <v>0</v>
      </c>
      <c r="O370" t="b">
        <v>1</v>
      </c>
      <c r="P370" t="s">
        <v>2015</v>
      </c>
      <c r="Q370" t="s">
        <v>2016</v>
      </c>
      <c r="R370" s="6">
        <f t="shared" si="22"/>
        <v>36.126163679310821</v>
      </c>
      <c r="S370" s="7">
        <f t="shared" si="23"/>
        <v>69.873786407766985</v>
      </c>
    </row>
    <row r="371" spans="1:19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12">
        <f t="shared" si="20"/>
        <v>41308.25</v>
      </c>
      <c r="L371">
        <v>1363237200</v>
      </c>
      <c r="M371" s="13">
        <f t="shared" si="21"/>
        <v>41347.208333333336</v>
      </c>
      <c r="N371" t="b">
        <v>0</v>
      </c>
      <c r="O371" t="b">
        <v>1</v>
      </c>
      <c r="P371" t="s">
        <v>2015</v>
      </c>
      <c r="Q371" t="s">
        <v>2034</v>
      </c>
      <c r="R371" s="6">
        <f t="shared" si="22"/>
        <v>36.627552058604081</v>
      </c>
      <c r="S371" s="7">
        <f t="shared" si="23"/>
        <v>95.733766233766232</v>
      </c>
    </row>
    <row r="372" spans="1:19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12">
        <f t="shared" si="20"/>
        <v>43570.208333333328</v>
      </c>
      <c r="L372">
        <v>1555822800</v>
      </c>
      <c r="M372" s="13">
        <f t="shared" si="21"/>
        <v>43576.208333333328</v>
      </c>
      <c r="N372" t="b">
        <v>0</v>
      </c>
      <c r="O372" t="b">
        <v>0</v>
      </c>
      <c r="P372" t="s">
        <v>2013</v>
      </c>
      <c r="Q372" t="s">
        <v>2014</v>
      </c>
      <c r="R372" s="6">
        <f t="shared" si="22"/>
        <v>62.749699661945066</v>
      </c>
      <c r="S372" s="7">
        <f t="shared" si="23"/>
        <v>29.997485752598056</v>
      </c>
    </row>
    <row r="373" spans="1:19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12">
        <f t="shared" si="20"/>
        <v>42043.25</v>
      </c>
      <c r="L373">
        <v>1427778000</v>
      </c>
      <c r="M373" s="13">
        <f t="shared" si="21"/>
        <v>42094.208333333328</v>
      </c>
      <c r="N373" t="b">
        <v>0</v>
      </c>
      <c r="O373" t="b">
        <v>0</v>
      </c>
      <c r="P373" t="s">
        <v>2013</v>
      </c>
      <c r="Q373" t="s">
        <v>2014</v>
      </c>
      <c r="R373" s="6">
        <f t="shared" si="22"/>
        <v>147.34054980141732</v>
      </c>
      <c r="S373" s="7">
        <f t="shared" si="23"/>
        <v>59.011948529411768</v>
      </c>
    </row>
    <row r="374" spans="1:19" ht="3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12">
        <f t="shared" si="20"/>
        <v>42012.25</v>
      </c>
      <c r="L374">
        <v>1422424800</v>
      </c>
      <c r="M374" s="13">
        <f t="shared" si="21"/>
        <v>42032.25</v>
      </c>
      <c r="N374" t="b">
        <v>0</v>
      </c>
      <c r="O374" t="b">
        <v>1</v>
      </c>
      <c r="P374" t="s">
        <v>2015</v>
      </c>
      <c r="Q374" t="s">
        <v>2016</v>
      </c>
      <c r="R374" s="6">
        <f t="shared" si="22"/>
        <v>6.283161128176487</v>
      </c>
      <c r="S374" s="7">
        <f t="shared" si="23"/>
        <v>84.757396449704146</v>
      </c>
    </row>
    <row r="375" spans="1:19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12">
        <f t="shared" si="20"/>
        <v>42964.208333333328</v>
      </c>
      <c r="L375">
        <v>1503637200</v>
      </c>
      <c r="M375" s="13">
        <f t="shared" si="21"/>
        <v>42972.208333333328</v>
      </c>
      <c r="N375" t="b">
        <v>0</v>
      </c>
      <c r="O375" t="b">
        <v>0</v>
      </c>
      <c r="P375" t="s">
        <v>2013</v>
      </c>
      <c r="Q375" t="s">
        <v>2014</v>
      </c>
      <c r="R375" s="6">
        <f t="shared" si="22"/>
        <v>13.695211545367671</v>
      </c>
      <c r="S375" s="7">
        <f t="shared" si="23"/>
        <v>78.010921177587846</v>
      </c>
    </row>
    <row r="376" spans="1:19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12">
        <f t="shared" si="20"/>
        <v>43476.25</v>
      </c>
      <c r="L376">
        <v>1547618400</v>
      </c>
      <c r="M376" s="13">
        <f t="shared" si="21"/>
        <v>43481.25</v>
      </c>
      <c r="N376" t="b">
        <v>0</v>
      </c>
      <c r="O376" t="b">
        <v>1</v>
      </c>
      <c r="P376" t="s">
        <v>2015</v>
      </c>
      <c r="Q376" t="s">
        <v>2016</v>
      </c>
      <c r="R376" s="6">
        <f t="shared" si="22"/>
        <v>758.39260635165135</v>
      </c>
      <c r="S376" s="7">
        <f t="shared" si="23"/>
        <v>50.05215419501134</v>
      </c>
    </row>
    <row r="377" spans="1:19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12">
        <f t="shared" si="20"/>
        <v>42293.208333333328</v>
      </c>
      <c r="L377">
        <v>1449900000</v>
      </c>
      <c r="M377" s="13">
        <f t="shared" si="21"/>
        <v>42350.25</v>
      </c>
      <c r="N377" t="b">
        <v>0</v>
      </c>
      <c r="O377" t="b">
        <v>0</v>
      </c>
      <c r="P377" t="s">
        <v>2009</v>
      </c>
      <c r="Q377" t="s">
        <v>2019</v>
      </c>
      <c r="R377" s="6">
        <f t="shared" si="22"/>
        <v>182.55578093306289</v>
      </c>
      <c r="S377" s="7">
        <f t="shared" si="23"/>
        <v>59.16</v>
      </c>
    </row>
    <row r="378" spans="1:19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12">
        <f t="shared" si="20"/>
        <v>41826.208333333336</v>
      </c>
      <c r="L378">
        <v>1405141200</v>
      </c>
      <c r="M378" s="13">
        <f t="shared" si="21"/>
        <v>41832.208333333336</v>
      </c>
      <c r="N378" t="b">
        <v>0</v>
      </c>
      <c r="O378" t="b">
        <v>0</v>
      </c>
      <c r="P378" t="s">
        <v>2009</v>
      </c>
      <c r="Q378" t="s">
        <v>2010</v>
      </c>
      <c r="R378" s="6">
        <f t="shared" si="22"/>
        <v>27.698574338085542</v>
      </c>
      <c r="S378" s="7">
        <f t="shared" si="23"/>
        <v>93.702290076335885</v>
      </c>
    </row>
    <row r="379" spans="1:19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12">
        <f t="shared" si="20"/>
        <v>43760.208333333328</v>
      </c>
      <c r="L379">
        <v>1572933600</v>
      </c>
      <c r="M379" s="13">
        <f t="shared" si="21"/>
        <v>43774.25</v>
      </c>
      <c r="N379" t="b">
        <v>0</v>
      </c>
      <c r="O379" t="b">
        <v>0</v>
      </c>
      <c r="P379" t="s">
        <v>2013</v>
      </c>
      <c r="Q379" t="s">
        <v>2014</v>
      </c>
      <c r="R379" s="6">
        <f t="shared" si="22"/>
        <v>974.8921145547273</v>
      </c>
      <c r="S379" s="7">
        <f t="shared" si="23"/>
        <v>40.14173228346457</v>
      </c>
    </row>
    <row r="380" spans="1:19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12">
        <f t="shared" si="20"/>
        <v>43241.208333333328</v>
      </c>
      <c r="L380">
        <v>1530162000</v>
      </c>
      <c r="M380" s="13">
        <f t="shared" si="21"/>
        <v>43279.208333333328</v>
      </c>
      <c r="N380" t="b">
        <v>0</v>
      </c>
      <c r="O380" t="b">
        <v>0</v>
      </c>
      <c r="P380" t="s">
        <v>2015</v>
      </c>
      <c r="Q380" t="s">
        <v>2016</v>
      </c>
      <c r="R380" s="6">
        <f t="shared" si="22"/>
        <v>716.18037135278519</v>
      </c>
      <c r="S380" s="7">
        <f t="shared" si="23"/>
        <v>70.090140845070422</v>
      </c>
    </row>
    <row r="381" spans="1:19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12">
        <f t="shared" si="20"/>
        <v>40843.208333333336</v>
      </c>
      <c r="L381">
        <v>1320904800</v>
      </c>
      <c r="M381" s="13">
        <f t="shared" si="21"/>
        <v>40857.25</v>
      </c>
      <c r="N381" t="b">
        <v>0</v>
      </c>
      <c r="O381" t="b">
        <v>0</v>
      </c>
      <c r="P381" t="s">
        <v>2013</v>
      </c>
      <c r="Q381" t="s">
        <v>2014</v>
      </c>
      <c r="R381" s="6">
        <f t="shared" si="22"/>
        <v>247.25274725274727</v>
      </c>
      <c r="S381" s="7">
        <f t="shared" si="23"/>
        <v>66.181818181818187</v>
      </c>
    </row>
    <row r="382" spans="1:19" ht="3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12">
        <f t="shared" si="20"/>
        <v>41448.208333333336</v>
      </c>
      <c r="L382">
        <v>1372395600</v>
      </c>
      <c r="M382" s="13">
        <f t="shared" si="21"/>
        <v>41453.208333333336</v>
      </c>
      <c r="N382" t="b">
        <v>0</v>
      </c>
      <c r="O382" t="b">
        <v>0</v>
      </c>
      <c r="P382" t="s">
        <v>2013</v>
      </c>
      <c r="Q382" t="s">
        <v>2014</v>
      </c>
      <c r="R382" s="6">
        <f t="shared" si="22"/>
        <v>62.375249500998009</v>
      </c>
      <c r="S382" s="7">
        <f t="shared" si="23"/>
        <v>47.714285714285715</v>
      </c>
    </row>
    <row r="383" spans="1:19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12">
        <f t="shared" si="20"/>
        <v>42163.208333333328</v>
      </c>
      <c r="L383">
        <v>1437714000</v>
      </c>
      <c r="M383" s="13">
        <f t="shared" si="21"/>
        <v>42209.208333333328</v>
      </c>
      <c r="N383" t="b">
        <v>0</v>
      </c>
      <c r="O383" t="b">
        <v>0</v>
      </c>
      <c r="P383" t="s">
        <v>2013</v>
      </c>
      <c r="Q383" t="s">
        <v>2014</v>
      </c>
      <c r="R383" s="6">
        <f t="shared" si="22"/>
        <v>54.364550210277976</v>
      </c>
      <c r="S383" s="7">
        <f t="shared" si="23"/>
        <v>62.896774193548389</v>
      </c>
    </row>
    <row r="384" spans="1:19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12">
        <f t="shared" si="20"/>
        <v>43024.208333333328</v>
      </c>
      <c r="L384">
        <v>1509771600</v>
      </c>
      <c r="M384" s="13">
        <f t="shared" si="21"/>
        <v>43043.208333333328</v>
      </c>
      <c r="N384" t="b">
        <v>0</v>
      </c>
      <c r="O384" t="b">
        <v>0</v>
      </c>
      <c r="P384" t="s">
        <v>2028</v>
      </c>
      <c r="Q384" t="s">
        <v>2029</v>
      </c>
      <c r="R384" s="6">
        <f t="shared" si="22"/>
        <v>156.81544028950543</v>
      </c>
      <c r="S384" s="7">
        <f t="shared" si="23"/>
        <v>86.611940298507463</v>
      </c>
    </row>
    <row r="385" spans="1:19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12">
        <f t="shared" si="20"/>
        <v>43509.25</v>
      </c>
      <c r="L385">
        <v>1550556000</v>
      </c>
      <c r="M385" s="13">
        <f t="shared" si="21"/>
        <v>43515.25</v>
      </c>
      <c r="N385" t="b">
        <v>0</v>
      </c>
      <c r="O385" t="b">
        <v>1</v>
      </c>
      <c r="P385" t="s">
        <v>2007</v>
      </c>
      <c r="Q385" t="s">
        <v>2008</v>
      </c>
      <c r="R385" s="6">
        <f t="shared" si="22"/>
        <v>44.369321783224166</v>
      </c>
      <c r="S385" s="7">
        <f t="shared" si="23"/>
        <v>75.126984126984127</v>
      </c>
    </row>
    <row r="386" spans="1:19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12">
        <f t="shared" si="20"/>
        <v>42776.25</v>
      </c>
      <c r="L386">
        <v>1489039200</v>
      </c>
      <c r="M386" s="13">
        <f t="shared" si="21"/>
        <v>42803.25</v>
      </c>
      <c r="N386" t="b">
        <v>1</v>
      </c>
      <c r="O386" t="b">
        <v>1</v>
      </c>
      <c r="P386" t="s">
        <v>2015</v>
      </c>
      <c r="Q386" t="s">
        <v>2016</v>
      </c>
      <c r="R386" s="6">
        <f t="shared" si="22"/>
        <v>58.136284867795851</v>
      </c>
      <c r="S386" s="7">
        <f t="shared" si="23"/>
        <v>41.004167534903104</v>
      </c>
    </row>
    <row r="387" spans="1:19" ht="31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12">
        <f t="shared" ref="K387:K450" si="24">(((J387/60)/60)/24)+DATE(1970,1,1)</f>
        <v>43553.208333333328</v>
      </c>
      <c r="L387">
        <v>1556600400</v>
      </c>
      <c r="M387" s="13">
        <f t="shared" ref="M387:M450" si="25">(((L387/60)/60)/24)+DATE(1970,1,1)</f>
        <v>43585.208333333328</v>
      </c>
      <c r="N387" t="b">
        <v>0</v>
      </c>
      <c r="O387" t="b">
        <v>0</v>
      </c>
      <c r="P387" t="s">
        <v>2021</v>
      </c>
      <c r="Q387" t="s">
        <v>2022</v>
      </c>
      <c r="R387" s="6">
        <f t="shared" si="22"/>
        <v>68.414850771205977</v>
      </c>
      <c r="S387" s="7">
        <f t="shared" si="23"/>
        <v>50.007915567282325</v>
      </c>
    </row>
    <row r="388" spans="1:19" ht="31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12">
        <f t="shared" si="24"/>
        <v>40355.208333333336</v>
      </c>
      <c r="L388">
        <v>1278565200</v>
      </c>
      <c r="M388" s="13">
        <f t="shared" si="25"/>
        <v>40367.208333333336</v>
      </c>
      <c r="N388" t="b">
        <v>0</v>
      </c>
      <c r="O388" t="b">
        <v>0</v>
      </c>
      <c r="P388" t="s">
        <v>2013</v>
      </c>
      <c r="Q388" t="s">
        <v>2014</v>
      </c>
      <c r="R388" s="6">
        <f t="shared" ref="R388:R451" si="26">D388/E388*100</f>
        <v>130.84960503698554</v>
      </c>
      <c r="S388" s="7">
        <f t="shared" ref="S388:S451" si="27">E388/G388</f>
        <v>96.960674157303373</v>
      </c>
    </row>
    <row r="389" spans="1:19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12">
        <f t="shared" si="24"/>
        <v>41072.208333333336</v>
      </c>
      <c r="L389">
        <v>1339909200</v>
      </c>
      <c r="M389" s="13">
        <f t="shared" si="25"/>
        <v>41077.208333333336</v>
      </c>
      <c r="N389" t="b">
        <v>0</v>
      </c>
      <c r="O389" t="b">
        <v>0</v>
      </c>
      <c r="P389" t="s">
        <v>2011</v>
      </c>
      <c r="Q389" t="s">
        <v>2020</v>
      </c>
      <c r="R389" s="6">
        <f t="shared" si="26"/>
        <v>254.70265217899288</v>
      </c>
      <c r="S389" s="7">
        <f t="shared" si="27"/>
        <v>100.93160377358491</v>
      </c>
    </row>
    <row r="390" spans="1:19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12">
        <f t="shared" si="24"/>
        <v>40912.25</v>
      </c>
      <c r="L390">
        <v>1325829600</v>
      </c>
      <c r="M390" s="13">
        <f t="shared" si="25"/>
        <v>40914.25</v>
      </c>
      <c r="N390" t="b">
        <v>0</v>
      </c>
      <c r="O390" t="b">
        <v>0</v>
      </c>
      <c r="P390" t="s">
        <v>2009</v>
      </c>
      <c r="Q390" t="s">
        <v>2019</v>
      </c>
      <c r="R390" s="6">
        <f t="shared" si="26"/>
        <v>887.30870304529287</v>
      </c>
      <c r="S390" s="7">
        <f t="shared" si="27"/>
        <v>89.227586206896547</v>
      </c>
    </row>
    <row r="391" spans="1:19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12">
        <f t="shared" si="24"/>
        <v>40479.208333333336</v>
      </c>
      <c r="L391">
        <v>1290578400</v>
      </c>
      <c r="M391" s="13">
        <f t="shared" si="25"/>
        <v>40506.25</v>
      </c>
      <c r="N391" t="b">
        <v>0</v>
      </c>
      <c r="O391" t="b">
        <v>0</v>
      </c>
      <c r="P391" t="s">
        <v>2013</v>
      </c>
      <c r="Q391" t="s">
        <v>2014</v>
      </c>
      <c r="R391" s="6">
        <f t="shared" si="26"/>
        <v>81.892809219354334</v>
      </c>
      <c r="S391" s="7">
        <f t="shared" si="27"/>
        <v>87.979166666666671</v>
      </c>
    </row>
    <row r="392" spans="1:19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12">
        <f t="shared" si="24"/>
        <v>41530.208333333336</v>
      </c>
      <c r="L392">
        <v>1380344400</v>
      </c>
      <c r="M392" s="13">
        <f t="shared" si="25"/>
        <v>41545.208333333336</v>
      </c>
      <c r="N392" t="b">
        <v>0</v>
      </c>
      <c r="O392" t="b">
        <v>0</v>
      </c>
      <c r="P392" t="s">
        <v>2028</v>
      </c>
      <c r="Q392" t="s">
        <v>2029</v>
      </c>
      <c r="R392" s="6">
        <f t="shared" si="26"/>
        <v>53.607326334599058</v>
      </c>
      <c r="S392" s="7">
        <f t="shared" si="27"/>
        <v>89.54</v>
      </c>
    </row>
    <row r="393" spans="1:19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12">
        <f t="shared" si="24"/>
        <v>41653.25</v>
      </c>
      <c r="L393">
        <v>1389852000</v>
      </c>
      <c r="M393" s="13">
        <f t="shared" si="25"/>
        <v>41655.25</v>
      </c>
      <c r="N393" t="b">
        <v>0</v>
      </c>
      <c r="O393" t="b">
        <v>0</v>
      </c>
      <c r="P393" t="s">
        <v>2021</v>
      </c>
      <c r="Q393" t="s">
        <v>2022</v>
      </c>
      <c r="R393" s="6">
        <f t="shared" si="26"/>
        <v>1374.9146369223765</v>
      </c>
      <c r="S393" s="7">
        <f t="shared" si="27"/>
        <v>29.09271523178808</v>
      </c>
    </row>
    <row r="394" spans="1:19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12">
        <f t="shared" si="24"/>
        <v>40549.25</v>
      </c>
      <c r="L394">
        <v>1294466400</v>
      </c>
      <c r="M394" s="13">
        <f t="shared" si="25"/>
        <v>40551.25</v>
      </c>
      <c r="N394" t="b">
        <v>0</v>
      </c>
      <c r="O394" t="b">
        <v>0</v>
      </c>
      <c r="P394" t="s">
        <v>2011</v>
      </c>
      <c r="Q394" t="s">
        <v>2020</v>
      </c>
      <c r="R394" s="6">
        <f t="shared" si="26"/>
        <v>152.34062712817931</v>
      </c>
      <c r="S394" s="7">
        <f t="shared" si="27"/>
        <v>42.006218905472636</v>
      </c>
    </row>
    <row r="395" spans="1:19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12">
        <f t="shared" si="24"/>
        <v>42933.208333333328</v>
      </c>
      <c r="L395">
        <v>1500354000</v>
      </c>
      <c r="M395" s="13">
        <f t="shared" si="25"/>
        <v>42934.208333333328</v>
      </c>
      <c r="N395" t="b">
        <v>0</v>
      </c>
      <c r="O395" t="b">
        <v>0</v>
      </c>
      <c r="P395" t="s">
        <v>2009</v>
      </c>
      <c r="Q395" t="s">
        <v>2032</v>
      </c>
      <c r="R395" s="6">
        <f t="shared" si="26"/>
        <v>43.675411021782068</v>
      </c>
      <c r="S395" s="7">
        <f t="shared" si="27"/>
        <v>47.004903563255965</v>
      </c>
    </row>
    <row r="396" spans="1:19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12">
        <f t="shared" si="24"/>
        <v>41484.208333333336</v>
      </c>
      <c r="L396">
        <v>1375938000</v>
      </c>
      <c r="M396" s="13">
        <f t="shared" si="25"/>
        <v>41494.208333333336</v>
      </c>
      <c r="N396" t="b">
        <v>0</v>
      </c>
      <c r="O396" t="b">
        <v>1</v>
      </c>
      <c r="P396" t="s">
        <v>2015</v>
      </c>
      <c r="Q396" t="s">
        <v>2016</v>
      </c>
      <c r="R396" s="6">
        <f t="shared" si="26"/>
        <v>21.304926764314246</v>
      </c>
      <c r="S396" s="7">
        <f t="shared" si="27"/>
        <v>110.44117647058823</v>
      </c>
    </row>
    <row r="397" spans="1:19" ht="3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12">
        <f t="shared" si="24"/>
        <v>40885.25</v>
      </c>
      <c r="L397">
        <v>1323410400</v>
      </c>
      <c r="M397" s="13">
        <f t="shared" si="25"/>
        <v>40886.25</v>
      </c>
      <c r="N397" t="b">
        <v>1</v>
      </c>
      <c r="O397" t="b">
        <v>0</v>
      </c>
      <c r="P397" t="s">
        <v>2013</v>
      </c>
      <c r="Q397" t="s">
        <v>2014</v>
      </c>
      <c r="R397" s="6">
        <f t="shared" si="26"/>
        <v>76.856462437757088</v>
      </c>
      <c r="S397" s="7">
        <f t="shared" si="27"/>
        <v>41.990909090909092</v>
      </c>
    </row>
    <row r="398" spans="1:19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12">
        <f t="shared" si="24"/>
        <v>43378.208333333328</v>
      </c>
      <c r="L398">
        <v>1539406800</v>
      </c>
      <c r="M398" s="13">
        <f t="shared" si="25"/>
        <v>43386.208333333328</v>
      </c>
      <c r="N398" t="b">
        <v>0</v>
      </c>
      <c r="O398" t="b">
        <v>0</v>
      </c>
      <c r="P398" t="s">
        <v>2015</v>
      </c>
      <c r="Q398" t="s">
        <v>2018</v>
      </c>
      <c r="R398" s="6">
        <f t="shared" si="26"/>
        <v>59.860800914143255</v>
      </c>
      <c r="S398" s="7">
        <f t="shared" si="27"/>
        <v>48.012468827930178</v>
      </c>
    </row>
    <row r="399" spans="1:19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12">
        <f t="shared" si="24"/>
        <v>41417.208333333336</v>
      </c>
      <c r="L399">
        <v>1369803600</v>
      </c>
      <c r="M399" s="13">
        <f t="shared" si="25"/>
        <v>41423.208333333336</v>
      </c>
      <c r="N399" t="b">
        <v>0</v>
      </c>
      <c r="O399" t="b">
        <v>0</v>
      </c>
      <c r="P399" t="s">
        <v>2009</v>
      </c>
      <c r="Q399" t="s">
        <v>2010</v>
      </c>
      <c r="R399" s="6">
        <f t="shared" si="26"/>
        <v>57.516154228502444</v>
      </c>
      <c r="S399" s="7">
        <f t="shared" si="27"/>
        <v>31.019823788546255</v>
      </c>
    </row>
    <row r="400" spans="1:19" ht="3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12">
        <f t="shared" si="24"/>
        <v>43228.208333333328</v>
      </c>
      <c r="L400">
        <v>1525928400</v>
      </c>
      <c r="M400" s="13">
        <f t="shared" si="25"/>
        <v>43230.208333333328</v>
      </c>
      <c r="N400" t="b">
        <v>0</v>
      </c>
      <c r="O400" t="b">
        <v>1</v>
      </c>
      <c r="P400" t="s">
        <v>2015</v>
      </c>
      <c r="Q400" t="s">
        <v>2023</v>
      </c>
      <c r="R400" s="6">
        <f t="shared" si="26"/>
        <v>13.932142271758726</v>
      </c>
      <c r="S400" s="7">
        <f t="shared" si="27"/>
        <v>99.203252032520325</v>
      </c>
    </row>
    <row r="401" spans="1:19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12">
        <f t="shared" si="24"/>
        <v>40576.25</v>
      </c>
      <c r="L401">
        <v>1297231200</v>
      </c>
      <c r="M401" s="13">
        <f t="shared" si="25"/>
        <v>40583.25</v>
      </c>
      <c r="N401" t="b">
        <v>0</v>
      </c>
      <c r="O401" t="b">
        <v>0</v>
      </c>
      <c r="P401" t="s">
        <v>2009</v>
      </c>
      <c r="Q401" t="s">
        <v>2019</v>
      </c>
      <c r="R401" s="6">
        <f t="shared" si="26"/>
        <v>156.61467638868768</v>
      </c>
      <c r="S401" s="7">
        <f t="shared" si="27"/>
        <v>66.022316684378325</v>
      </c>
    </row>
    <row r="402" spans="1:19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12">
        <f t="shared" si="24"/>
        <v>41502.208333333336</v>
      </c>
      <c r="L402">
        <v>1378530000</v>
      </c>
      <c r="M402" s="13">
        <f t="shared" si="25"/>
        <v>41524.208333333336</v>
      </c>
      <c r="N402" t="b">
        <v>0</v>
      </c>
      <c r="O402" t="b">
        <v>1</v>
      </c>
      <c r="P402" t="s">
        <v>2028</v>
      </c>
      <c r="Q402" t="s">
        <v>2029</v>
      </c>
      <c r="R402" s="6">
        <f t="shared" si="26"/>
        <v>5000</v>
      </c>
      <c r="S402" s="7">
        <f t="shared" si="27"/>
        <v>2</v>
      </c>
    </row>
    <row r="403" spans="1:19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12">
        <f t="shared" si="24"/>
        <v>43765.208333333328</v>
      </c>
      <c r="L403">
        <v>1572152400</v>
      </c>
      <c r="M403" s="13">
        <f t="shared" si="25"/>
        <v>43765.208333333328</v>
      </c>
      <c r="N403" t="b">
        <v>0</v>
      </c>
      <c r="O403" t="b">
        <v>0</v>
      </c>
      <c r="P403" t="s">
        <v>2013</v>
      </c>
      <c r="Q403" t="s">
        <v>2014</v>
      </c>
      <c r="R403" s="6">
        <f t="shared" si="26"/>
        <v>6.534998547778101</v>
      </c>
      <c r="S403" s="7">
        <f t="shared" si="27"/>
        <v>46.060200668896321</v>
      </c>
    </row>
    <row r="404" spans="1:19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12">
        <f t="shared" si="24"/>
        <v>40914.25</v>
      </c>
      <c r="L404">
        <v>1329890400</v>
      </c>
      <c r="M404" s="13">
        <f t="shared" si="25"/>
        <v>40961.25</v>
      </c>
      <c r="N404" t="b">
        <v>0</v>
      </c>
      <c r="O404" t="b">
        <v>1</v>
      </c>
      <c r="P404" t="s">
        <v>2015</v>
      </c>
      <c r="Q404" t="s">
        <v>2026</v>
      </c>
      <c r="R404" s="6">
        <f t="shared" si="26"/>
        <v>247.79361846571621</v>
      </c>
      <c r="S404" s="7">
        <f t="shared" si="27"/>
        <v>73.650000000000006</v>
      </c>
    </row>
    <row r="405" spans="1:19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2">
        <f t="shared" si="24"/>
        <v>40310.208333333336</v>
      </c>
      <c r="L405">
        <v>1276750800</v>
      </c>
      <c r="M405" s="13">
        <f t="shared" si="25"/>
        <v>40346.208333333336</v>
      </c>
      <c r="N405" t="b">
        <v>0</v>
      </c>
      <c r="O405" t="b">
        <v>1</v>
      </c>
      <c r="P405" t="s">
        <v>2013</v>
      </c>
      <c r="Q405" t="s">
        <v>2014</v>
      </c>
      <c r="R405" s="6">
        <f t="shared" si="26"/>
        <v>115.98151877739605</v>
      </c>
      <c r="S405" s="7">
        <f t="shared" si="27"/>
        <v>55.99336650082919</v>
      </c>
    </row>
    <row r="406" spans="1:19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12">
        <f t="shared" si="24"/>
        <v>43053.25</v>
      </c>
      <c r="L406">
        <v>1510898400</v>
      </c>
      <c r="M406" s="13">
        <f t="shared" si="25"/>
        <v>43056.25</v>
      </c>
      <c r="N406" t="b">
        <v>0</v>
      </c>
      <c r="O406" t="b">
        <v>0</v>
      </c>
      <c r="P406" t="s">
        <v>2013</v>
      </c>
      <c r="Q406" t="s">
        <v>2014</v>
      </c>
      <c r="R406" s="6">
        <f t="shared" si="26"/>
        <v>31.687197465024202</v>
      </c>
      <c r="S406" s="7">
        <f t="shared" si="27"/>
        <v>68.985695127402778</v>
      </c>
    </row>
    <row r="407" spans="1:19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12">
        <f t="shared" si="24"/>
        <v>43255.208333333328</v>
      </c>
      <c r="L407">
        <v>1532408400</v>
      </c>
      <c r="M407" s="13">
        <f t="shared" si="25"/>
        <v>43305.208333333328</v>
      </c>
      <c r="N407" t="b">
        <v>0</v>
      </c>
      <c r="O407" t="b">
        <v>0</v>
      </c>
      <c r="P407" t="s">
        <v>2013</v>
      </c>
      <c r="Q407" t="s">
        <v>2014</v>
      </c>
      <c r="R407" s="6">
        <f t="shared" si="26"/>
        <v>111.58442341764993</v>
      </c>
      <c r="S407" s="7">
        <f t="shared" si="27"/>
        <v>60.981609195402299</v>
      </c>
    </row>
    <row r="408" spans="1:19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12">
        <f t="shared" si="24"/>
        <v>41304.25</v>
      </c>
      <c r="L408">
        <v>1360562400</v>
      </c>
      <c r="M408" s="13">
        <f t="shared" si="25"/>
        <v>41316.25</v>
      </c>
      <c r="N408" t="b">
        <v>1</v>
      </c>
      <c r="O408" t="b">
        <v>0</v>
      </c>
      <c r="P408" t="s">
        <v>2015</v>
      </c>
      <c r="Q408" t="s">
        <v>2016</v>
      </c>
      <c r="R408" s="6">
        <f t="shared" si="26"/>
        <v>54.901303382087931</v>
      </c>
      <c r="S408" s="7">
        <f t="shared" si="27"/>
        <v>110.98139534883721</v>
      </c>
    </row>
    <row r="409" spans="1:19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12">
        <f t="shared" si="24"/>
        <v>43751.208333333328</v>
      </c>
      <c r="L409">
        <v>1571547600</v>
      </c>
      <c r="M409" s="13">
        <f t="shared" si="25"/>
        <v>43758.208333333328</v>
      </c>
      <c r="N409" t="b">
        <v>0</v>
      </c>
      <c r="O409" t="b">
        <v>0</v>
      </c>
      <c r="P409" t="s">
        <v>2013</v>
      </c>
      <c r="Q409" t="s">
        <v>2014</v>
      </c>
      <c r="R409" s="6">
        <f t="shared" si="26"/>
        <v>28.099173553719009</v>
      </c>
      <c r="S409" s="7">
        <f t="shared" si="27"/>
        <v>25</v>
      </c>
    </row>
    <row r="410" spans="1:19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12">
        <f t="shared" si="24"/>
        <v>42541.208333333328</v>
      </c>
      <c r="L410">
        <v>1468126800</v>
      </c>
      <c r="M410" s="13">
        <f t="shared" si="25"/>
        <v>42561.208333333328</v>
      </c>
      <c r="N410" t="b">
        <v>0</v>
      </c>
      <c r="O410" t="b">
        <v>0</v>
      </c>
      <c r="P410" t="s">
        <v>2015</v>
      </c>
      <c r="Q410" t="s">
        <v>2016</v>
      </c>
      <c r="R410" s="6">
        <f t="shared" si="26"/>
        <v>75.851265561876488</v>
      </c>
      <c r="S410" s="7">
        <f t="shared" si="27"/>
        <v>78.759740259740255</v>
      </c>
    </row>
    <row r="411" spans="1:19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12">
        <f t="shared" si="24"/>
        <v>42843.208333333328</v>
      </c>
      <c r="L411">
        <v>1492837200</v>
      </c>
      <c r="M411" s="13">
        <f t="shared" si="25"/>
        <v>42847.208333333328</v>
      </c>
      <c r="N411" t="b">
        <v>0</v>
      </c>
      <c r="O411" t="b">
        <v>0</v>
      </c>
      <c r="P411" t="s">
        <v>2009</v>
      </c>
      <c r="Q411" t="s">
        <v>2010</v>
      </c>
      <c r="R411" s="6">
        <f t="shared" si="26"/>
        <v>215.90981466148654</v>
      </c>
      <c r="S411" s="7">
        <f t="shared" si="27"/>
        <v>87.960784313725483</v>
      </c>
    </row>
    <row r="412" spans="1:19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12">
        <f t="shared" si="24"/>
        <v>42122.208333333328</v>
      </c>
      <c r="L412">
        <v>1430197200</v>
      </c>
      <c r="M412" s="13">
        <f t="shared" si="25"/>
        <v>42122.208333333328</v>
      </c>
      <c r="N412" t="b">
        <v>0</v>
      </c>
      <c r="O412" t="b">
        <v>0</v>
      </c>
      <c r="P412" t="s">
        <v>2024</v>
      </c>
      <c r="Q412" t="s">
        <v>2035</v>
      </c>
      <c r="R412" s="6">
        <f t="shared" si="26"/>
        <v>276.75741861135117</v>
      </c>
      <c r="S412" s="7">
        <f t="shared" si="27"/>
        <v>49.987398739873989</v>
      </c>
    </row>
    <row r="413" spans="1:19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12">
        <f t="shared" si="24"/>
        <v>42884.208333333328</v>
      </c>
      <c r="L413">
        <v>1496206800</v>
      </c>
      <c r="M413" s="13">
        <f t="shared" si="25"/>
        <v>42886.208333333328</v>
      </c>
      <c r="N413" t="b">
        <v>0</v>
      </c>
      <c r="O413" t="b">
        <v>0</v>
      </c>
      <c r="P413" t="s">
        <v>2013</v>
      </c>
      <c r="Q413" t="s">
        <v>2014</v>
      </c>
      <c r="R413" s="6">
        <f t="shared" si="26"/>
        <v>95.576522484989596</v>
      </c>
      <c r="S413" s="7">
        <f t="shared" si="27"/>
        <v>99.524390243902445</v>
      </c>
    </row>
    <row r="414" spans="1:19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12">
        <f t="shared" si="24"/>
        <v>41642.25</v>
      </c>
      <c r="L414">
        <v>1389592800</v>
      </c>
      <c r="M414" s="13">
        <f t="shared" si="25"/>
        <v>41652.25</v>
      </c>
      <c r="N414" t="b">
        <v>0</v>
      </c>
      <c r="O414" t="b">
        <v>0</v>
      </c>
      <c r="P414" t="s">
        <v>2021</v>
      </c>
      <c r="Q414" t="s">
        <v>2027</v>
      </c>
      <c r="R414" s="6">
        <f t="shared" si="26"/>
        <v>14.9508756941478</v>
      </c>
      <c r="S414" s="7">
        <f t="shared" si="27"/>
        <v>104.82089552238806</v>
      </c>
    </row>
    <row r="415" spans="1:19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12">
        <f t="shared" si="24"/>
        <v>43431.25</v>
      </c>
      <c r="L415">
        <v>1545631200</v>
      </c>
      <c r="M415" s="13">
        <f t="shared" si="25"/>
        <v>43458.25</v>
      </c>
      <c r="N415" t="b">
        <v>0</v>
      </c>
      <c r="O415" t="b">
        <v>0</v>
      </c>
      <c r="P415" t="s">
        <v>2015</v>
      </c>
      <c r="Q415" t="s">
        <v>2023</v>
      </c>
      <c r="R415" s="6">
        <f t="shared" si="26"/>
        <v>161.10109837793723</v>
      </c>
      <c r="S415" s="7">
        <f t="shared" si="27"/>
        <v>108.01469237832875</v>
      </c>
    </row>
    <row r="416" spans="1:19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12">
        <f t="shared" si="24"/>
        <v>40288.208333333336</v>
      </c>
      <c r="L416">
        <v>1272430800</v>
      </c>
      <c r="M416" s="13">
        <f t="shared" si="25"/>
        <v>40296.208333333336</v>
      </c>
      <c r="N416" t="b">
        <v>0</v>
      </c>
      <c r="O416" t="b">
        <v>1</v>
      </c>
      <c r="P416" t="s">
        <v>2007</v>
      </c>
      <c r="Q416" t="s">
        <v>2008</v>
      </c>
      <c r="R416" s="6">
        <f t="shared" si="26"/>
        <v>118.06405068849786</v>
      </c>
      <c r="S416" s="7">
        <f t="shared" si="27"/>
        <v>28.998544660724033</v>
      </c>
    </row>
    <row r="417" spans="1:19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12">
        <f t="shared" si="24"/>
        <v>40921.25</v>
      </c>
      <c r="L417">
        <v>1327903200</v>
      </c>
      <c r="M417" s="13">
        <f t="shared" si="25"/>
        <v>40938.25</v>
      </c>
      <c r="N417" t="b">
        <v>0</v>
      </c>
      <c r="O417" t="b">
        <v>0</v>
      </c>
      <c r="P417" t="s">
        <v>2013</v>
      </c>
      <c r="Q417" t="s">
        <v>2014</v>
      </c>
      <c r="R417" s="6">
        <f t="shared" si="26"/>
        <v>904.23836838750799</v>
      </c>
      <c r="S417" s="7">
        <f t="shared" si="27"/>
        <v>30.028708133971293</v>
      </c>
    </row>
    <row r="418" spans="1:19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12">
        <f t="shared" si="24"/>
        <v>40560.25</v>
      </c>
      <c r="L418">
        <v>1296021600</v>
      </c>
      <c r="M418" s="13">
        <f t="shared" si="25"/>
        <v>40569.25</v>
      </c>
      <c r="N418" t="b">
        <v>0</v>
      </c>
      <c r="O418" t="b">
        <v>1</v>
      </c>
      <c r="P418" t="s">
        <v>2015</v>
      </c>
      <c r="Q418" t="s">
        <v>2016</v>
      </c>
      <c r="R418" s="6">
        <f t="shared" si="26"/>
        <v>228.10852949650041</v>
      </c>
      <c r="S418" s="7">
        <f t="shared" si="27"/>
        <v>41.005559416261292</v>
      </c>
    </row>
    <row r="419" spans="1:19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12">
        <f t="shared" si="24"/>
        <v>43407.208333333328</v>
      </c>
      <c r="L419">
        <v>1543298400</v>
      </c>
      <c r="M419" s="13">
        <f t="shared" si="25"/>
        <v>43431.25</v>
      </c>
      <c r="N419" t="b">
        <v>0</v>
      </c>
      <c r="O419" t="b">
        <v>0</v>
      </c>
      <c r="P419" t="s">
        <v>2013</v>
      </c>
      <c r="Q419" t="s">
        <v>2014</v>
      </c>
      <c r="R419" s="6">
        <f t="shared" si="26"/>
        <v>180.27571580063625</v>
      </c>
      <c r="S419" s="7">
        <f t="shared" si="27"/>
        <v>62.866666666666667</v>
      </c>
    </row>
    <row r="420" spans="1:19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2">
        <f t="shared" si="24"/>
        <v>41035.208333333336</v>
      </c>
      <c r="L420">
        <v>1336366800</v>
      </c>
      <c r="M420" s="13">
        <f t="shared" si="25"/>
        <v>41036.208333333336</v>
      </c>
      <c r="N420" t="b">
        <v>0</v>
      </c>
      <c r="O420" t="b">
        <v>0</v>
      </c>
      <c r="P420" t="s">
        <v>2015</v>
      </c>
      <c r="Q420" t="s">
        <v>2016</v>
      </c>
      <c r="R420" s="6">
        <f t="shared" si="26"/>
        <v>174.21751114800506</v>
      </c>
      <c r="S420" s="7">
        <f t="shared" si="27"/>
        <v>47.005002501250623</v>
      </c>
    </row>
    <row r="421" spans="1:19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12">
        <f t="shared" si="24"/>
        <v>40899.25</v>
      </c>
      <c r="L421">
        <v>1325052000</v>
      </c>
      <c r="M421" s="13">
        <f t="shared" si="25"/>
        <v>40905.25</v>
      </c>
      <c r="N421" t="b">
        <v>0</v>
      </c>
      <c r="O421" t="b">
        <v>0</v>
      </c>
      <c r="P421" t="s">
        <v>2011</v>
      </c>
      <c r="Q421" t="s">
        <v>2012</v>
      </c>
      <c r="R421" s="6">
        <f t="shared" si="26"/>
        <v>81.014316326022112</v>
      </c>
      <c r="S421" s="7">
        <f t="shared" si="27"/>
        <v>26.997693638285604</v>
      </c>
    </row>
    <row r="422" spans="1:19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12">
        <f t="shared" si="24"/>
        <v>42911.208333333328</v>
      </c>
      <c r="L422">
        <v>1499576400</v>
      </c>
      <c r="M422" s="13">
        <f t="shared" si="25"/>
        <v>42925.208333333328</v>
      </c>
      <c r="N422" t="b">
        <v>0</v>
      </c>
      <c r="O422" t="b">
        <v>0</v>
      </c>
      <c r="P422" t="s">
        <v>2013</v>
      </c>
      <c r="Q422" t="s">
        <v>2014</v>
      </c>
      <c r="R422" s="6">
        <f t="shared" si="26"/>
        <v>77.845243655612634</v>
      </c>
      <c r="S422" s="7">
        <f t="shared" si="27"/>
        <v>68.329787234042556</v>
      </c>
    </row>
    <row r="423" spans="1:19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12">
        <f t="shared" si="24"/>
        <v>42915.208333333328</v>
      </c>
      <c r="L423">
        <v>1501304400</v>
      </c>
      <c r="M423" s="13">
        <f t="shared" si="25"/>
        <v>42945.208333333328</v>
      </c>
      <c r="N423" t="b">
        <v>0</v>
      </c>
      <c r="O423" t="b">
        <v>1</v>
      </c>
      <c r="P423" t="s">
        <v>2011</v>
      </c>
      <c r="Q423" t="s">
        <v>2020</v>
      </c>
      <c r="R423" s="6">
        <f t="shared" si="26"/>
        <v>156.27597672485453</v>
      </c>
      <c r="S423" s="7">
        <f t="shared" si="27"/>
        <v>50.974576271186443</v>
      </c>
    </row>
    <row r="424" spans="1:19" ht="31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12">
        <f t="shared" si="24"/>
        <v>40285.208333333336</v>
      </c>
      <c r="L424">
        <v>1273208400</v>
      </c>
      <c r="M424" s="13">
        <f t="shared" si="25"/>
        <v>40305.208333333336</v>
      </c>
      <c r="N424" t="b">
        <v>0</v>
      </c>
      <c r="O424" t="b">
        <v>1</v>
      </c>
      <c r="P424" t="s">
        <v>2013</v>
      </c>
      <c r="Q424" t="s">
        <v>2014</v>
      </c>
      <c r="R424" s="6">
        <f t="shared" si="26"/>
        <v>78.555304740406314</v>
      </c>
      <c r="S424" s="7">
        <f t="shared" si="27"/>
        <v>54.024390243902438</v>
      </c>
    </row>
    <row r="425" spans="1:19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12">
        <f t="shared" si="24"/>
        <v>40808.208333333336</v>
      </c>
      <c r="L425">
        <v>1316840400</v>
      </c>
      <c r="M425" s="13">
        <f t="shared" si="25"/>
        <v>40810.208333333336</v>
      </c>
      <c r="N425" t="b">
        <v>0</v>
      </c>
      <c r="O425" t="b">
        <v>1</v>
      </c>
      <c r="P425" t="s">
        <v>2007</v>
      </c>
      <c r="Q425" t="s">
        <v>2008</v>
      </c>
      <c r="R425" s="6">
        <f t="shared" si="26"/>
        <v>940.02416841569675</v>
      </c>
      <c r="S425" s="7">
        <f t="shared" si="27"/>
        <v>97.055555555555557</v>
      </c>
    </row>
    <row r="426" spans="1:19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12">
        <f t="shared" si="24"/>
        <v>43208.208333333328</v>
      </c>
      <c r="L426">
        <v>1524546000</v>
      </c>
      <c r="M426" s="13">
        <f t="shared" si="25"/>
        <v>43214.208333333328</v>
      </c>
      <c r="N426" t="b">
        <v>0</v>
      </c>
      <c r="O426" t="b">
        <v>0</v>
      </c>
      <c r="P426" t="s">
        <v>2009</v>
      </c>
      <c r="Q426" t="s">
        <v>2019</v>
      </c>
      <c r="R426" s="6">
        <f t="shared" si="26"/>
        <v>247.09302325581396</v>
      </c>
      <c r="S426" s="7">
        <f t="shared" si="27"/>
        <v>24.867469879518072</v>
      </c>
    </row>
    <row r="427" spans="1:19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12">
        <f t="shared" si="24"/>
        <v>42213.208333333328</v>
      </c>
      <c r="L427">
        <v>1438578000</v>
      </c>
      <c r="M427" s="13">
        <f t="shared" si="25"/>
        <v>42219.208333333328</v>
      </c>
      <c r="N427" t="b">
        <v>0</v>
      </c>
      <c r="O427" t="b">
        <v>0</v>
      </c>
      <c r="P427" t="s">
        <v>2028</v>
      </c>
      <c r="Q427" t="s">
        <v>2029</v>
      </c>
      <c r="R427" s="6">
        <f t="shared" si="26"/>
        <v>34.762456546929315</v>
      </c>
      <c r="S427" s="7">
        <f t="shared" si="27"/>
        <v>84.423913043478265</v>
      </c>
    </row>
    <row r="428" spans="1:19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12">
        <f t="shared" si="24"/>
        <v>41332.25</v>
      </c>
      <c r="L428">
        <v>1362549600</v>
      </c>
      <c r="M428" s="13">
        <f t="shared" si="25"/>
        <v>41339.25</v>
      </c>
      <c r="N428" t="b">
        <v>0</v>
      </c>
      <c r="O428" t="b">
        <v>0</v>
      </c>
      <c r="P428" t="s">
        <v>2013</v>
      </c>
      <c r="Q428" t="s">
        <v>2014</v>
      </c>
      <c r="R428" s="6">
        <f t="shared" si="26"/>
        <v>17.453699214583533</v>
      </c>
      <c r="S428" s="7">
        <f t="shared" si="27"/>
        <v>47.091324200913242</v>
      </c>
    </row>
    <row r="429" spans="1:19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12">
        <f t="shared" si="24"/>
        <v>41895.208333333336</v>
      </c>
      <c r="L429">
        <v>1413349200</v>
      </c>
      <c r="M429" s="13">
        <f t="shared" si="25"/>
        <v>41927.208333333336</v>
      </c>
      <c r="N429" t="b">
        <v>0</v>
      </c>
      <c r="O429" t="b">
        <v>1</v>
      </c>
      <c r="P429" t="s">
        <v>2013</v>
      </c>
      <c r="Q429" t="s">
        <v>2014</v>
      </c>
      <c r="R429" s="6">
        <f t="shared" si="26"/>
        <v>88.570587459013893</v>
      </c>
      <c r="S429" s="7">
        <f t="shared" si="27"/>
        <v>77.996041171813147</v>
      </c>
    </row>
    <row r="430" spans="1:19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12">
        <f t="shared" si="24"/>
        <v>40585.25</v>
      </c>
      <c r="L430">
        <v>1298008800</v>
      </c>
      <c r="M430" s="13">
        <f t="shared" si="25"/>
        <v>40592.25</v>
      </c>
      <c r="N430" t="b">
        <v>0</v>
      </c>
      <c r="O430" t="b">
        <v>0</v>
      </c>
      <c r="P430" t="s">
        <v>2015</v>
      </c>
      <c r="Q430" t="s">
        <v>2023</v>
      </c>
      <c r="R430" s="6">
        <f t="shared" si="26"/>
        <v>215.57497289367947</v>
      </c>
      <c r="S430" s="7">
        <f t="shared" si="27"/>
        <v>62.967871485943775</v>
      </c>
    </row>
    <row r="431" spans="1:19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12">
        <f t="shared" si="24"/>
        <v>41680.25</v>
      </c>
      <c r="L431">
        <v>1394427600</v>
      </c>
      <c r="M431" s="13">
        <f t="shared" si="25"/>
        <v>41708.208333333336</v>
      </c>
      <c r="N431" t="b">
        <v>0</v>
      </c>
      <c r="O431" t="b">
        <v>1</v>
      </c>
      <c r="P431" t="s">
        <v>2028</v>
      </c>
      <c r="Q431" t="s">
        <v>2029</v>
      </c>
      <c r="R431" s="6">
        <f t="shared" si="26"/>
        <v>110.28286689262143</v>
      </c>
      <c r="S431" s="7">
        <f t="shared" si="27"/>
        <v>81.006080449017773</v>
      </c>
    </row>
    <row r="432" spans="1:19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12">
        <f t="shared" si="24"/>
        <v>43737.208333333328</v>
      </c>
      <c r="L432">
        <v>1572670800</v>
      </c>
      <c r="M432" s="13">
        <f t="shared" si="25"/>
        <v>43771.208333333328</v>
      </c>
      <c r="N432" t="b">
        <v>0</v>
      </c>
      <c r="O432" t="b">
        <v>0</v>
      </c>
      <c r="P432" t="s">
        <v>2013</v>
      </c>
      <c r="Q432" t="s">
        <v>2014</v>
      </c>
      <c r="R432" s="6">
        <f t="shared" si="26"/>
        <v>147.62165117550575</v>
      </c>
      <c r="S432" s="7">
        <f t="shared" si="27"/>
        <v>65.321428571428569</v>
      </c>
    </row>
    <row r="433" spans="1:19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12">
        <f t="shared" si="24"/>
        <v>43273.208333333328</v>
      </c>
      <c r="L433">
        <v>1531112400</v>
      </c>
      <c r="M433" s="13">
        <f t="shared" si="25"/>
        <v>43290.208333333328</v>
      </c>
      <c r="N433" t="b">
        <v>1</v>
      </c>
      <c r="O433" t="b">
        <v>0</v>
      </c>
      <c r="P433" t="s">
        <v>2013</v>
      </c>
      <c r="Q433" t="s">
        <v>2014</v>
      </c>
      <c r="R433" s="6">
        <f t="shared" si="26"/>
        <v>51.950697769175925</v>
      </c>
      <c r="S433" s="7">
        <f t="shared" si="27"/>
        <v>104.43617021276596</v>
      </c>
    </row>
    <row r="434" spans="1:19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12">
        <f t="shared" si="24"/>
        <v>41761.208333333336</v>
      </c>
      <c r="L434">
        <v>1400734800</v>
      </c>
      <c r="M434" s="13">
        <f t="shared" si="25"/>
        <v>41781.208333333336</v>
      </c>
      <c r="N434" t="b">
        <v>0</v>
      </c>
      <c r="O434" t="b">
        <v>0</v>
      </c>
      <c r="P434" t="s">
        <v>2013</v>
      </c>
      <c r="Q434" t="s">
        <v>2014</v>
      </c>
      <c r="R434" s="6">
        <f t="shared" si="26"/>
        <v>120.89810017271157</v>
      </c>
      <c r="S434" s="7">
        <f t="shared" si="27"/>
        <v>69.989010989010993</v>
      </c>
    </row>
    <row r="435" spans="1:19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12">
        <f t="shared" si="24"/>
        <v>41603.25</v>
      </c>
      <c r="L435">
        <v>1386741600</v>
      </c>
      <c r="M435" s="13">
        <f t="shared" si="25"/>
        <v>41619.25</v>
      </c>
      <c r="N435" t="b">
        <v>0</v>
      </c>
      <c r="O435" t="b">
        <v>1</v>
      </c>
      <c r="P435" t="s">
        <v>2015</v>
      </c>
      <c r="Q435" t="s">
        <v>2016</v>
      </c>
      <c r="R435" s="6">
        <f t="shared" si="26"/>
        <v>184.62474336552353</v>
      </c>
      <c r="S435" s="7">
        <f t="shared" si="27"/>
        <v>83.023989898989896</v>
      </c>
    </row>
    <row r="436" spans="1:19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12">
        <f t="shared" si="24"/>
        <v>42705.25</v>
      </c>
      <c r="L436">
        <v>1481781600</v>
      </c>
      <c r="M436" s="13">
        <f t="shared" si="25"/>
        <v>42719.25</v>
      </c>
      <c r="N436" t="b">
        <v>1</v>
      </c>
      <c r="O436" t="b">
        <v>0</v>
      </c>
      <c r="P436" t="s">
        <v>2013</v>
      </c>
      <c r="Q436" t="s">
        <v>2014</v>
      </c>
      <c r="R436" s="6">
        <f t="shared" si="26"/>
        <v>598.00664451827242</v>
      </c>
      <c r="S436" s="7">
        <f t="shared" si="27"/>
        <v>90.3</v>
      </c>
    </row>
    <row r="437" spans="1:19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12">
        <f t="shared" si="24"/>
        <v>41988.25</v>
      </c>
      <c r="L437">
        <v>1419660000</v>
      </c>
      <c r="M437" s="13">
        <f t="shared" si="25"/>
        <v>42000.25</v>
      </c>
      <c r="N437" t="b">
        <v>0</v>
      </c>
      <c r="O437" t="b">
        <v>1</v>
      </c>
      <c r="P437" t="s">
        <v>2013</v>
      </c>
      <c r="Q437" t="s">
        <v>2014</v>
      </c>
      <c r="R437" s="6">
        <f t="shared" si="26"/>
        <v>85.560296429373466</v>
      </c>
      <c r="S437" s="7">
        <f t="shared" si="27"/>
        <v>103.98131932282546</v>
      </c>
    </row>
    <row r="438" spans="1:19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12">
        <f t="shared" si="24"/>
        <v>43575.208333333328</v>
      </c>
      <c r="L438">
        <v>1555822800</v>
      </c>
      <c r="M438" s="13">
        <f t="shared" si="25"/>
        <v>43576.208333333328</v>
      </c>
      <c r="N438" t="b">
        <v>0</v>
      </c>
      <c r="O438" t="b">
        <v>0</v>
      </c>
      <c r="P438" t="s">
        <v>2009</v>
      </c>
      <c r="Q438" t="s">
        <v>2032</v>
      </c>
      <c r="R438" s="6">
        <f t="shared" si="26"/>
        <v>9.5043134961251656</v>
      </c>
      <c r="S438" s="7">
        <f t="shared" si="27"/>
        <v>54.931726907630519</v>
      </c>
    </row>
    <row r="439" spans="1:19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12">
        <f t="shared" si="24"/>
        <v>42260.208333333328</v>
      </c>
      <c r="L439">
        <v>1442379600</v>
      </c>
      <c r="M439" s="13">
        <f t="shared" si="25"/>
        <v>42263.208333333328</v>
      </c>
      <c r="N439" t="b">
        <v>0</v>
      </c>
      <c r="O439" t="b">
        <v>1</v>
      </c>
      <c r="P439" t="s">
        <v>2015</v>
      </c>
      <c r="Q439" t="s">
        <v>2023</v>
      </c>
      <c r="R439" s="6">
        <f t="shared" si="26"/>
        <v>81.251880830574791</v>
      </c>
      <c r="S439" s="7">
        <f t="shared" si="27"/>
        <v>51.921875</v>
      </c>
    </row>
    <row r="440" spans="1:19" ht="3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12">
        <f t="shared" si="24"/>
        <v>41337.25</v>
      </c>
      <c r="L440">
        <v>1364965200</v>
      </c>
      <c r="M440" s="13">
        <f t="shared" si="25"/>
        <v>41367.208333333336</v>
      </c>
      <c r="N440" t="b">
        <v>0</v>
      </c>
      <c r="O440" t="b">
        <v>0</v>
      </c>
      <c r="P440" t="s">
        <v>2013</v>
      </c>
      <c r="Q440" t="s">
        <v>2014</v>
      </c>
      <c r="R440" s="6">
        <f t="shared" si="26"/>
        <v>55.978957307614486</v>
      </c>
      <c r="S440" s="7">
        <f t="shared" si="27"/>
        <v>60.02834008097166</v>
      </c>
    </row>
    <row r="441" spans="1:19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12">
        <f t="shared" si="24"/>
        <v>42680.208333333328</v>
      </c>
      <c r="L441">
        <v>1479016800</v>
      </c>
      <c r="M441" s="13">
        <f t="shared" si="25"/>
        <v>42687.25</v>
      </c>
      <c r="N441" t="b">
        <v>0</v>
      </c>
      <c r="O441" t="b">
        <v>0</v>
      </c>
      <c r="P441" t="s">
        <v>2015</v>
      </c>
      <c r="Q441" t="s">
        <v>2037</v>
      </c>
      <c r="R441" s="6">
        <f t="shared" si="26"/>
        <v>28.146679881070369</v>
      </c>
      <c r="S441" s="7">
        <f t="shared" si="27"/>
        <v>44.003488879197555</v>
      </c>
    </row>
    <row r="442" spans="1:19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12">
        <f t="shared" si="24"/>
        <v>42916.208333333328</v>
      </c>
      <c r="L442">
        <v>1499662800</v>
      </c>
      <c r="M442" s="13">
        <f t="shared" si="25"/>
        <v>42926.208333333328</v>
      </c>
      <c r="N442" t="b">
        <v>0</v>
      </c>
      <c r="O442" t="b">
        <v>0</v>
      </c>
      <c r="P442" t="s">
        <v>2015</v>
      </c>
      <c r="Q442" t="s">
        <v>2034</v>
      </c>
      <c r="R442" s="6">
        <f t="shared" si="26"/>
        <v>61.764103305735333</v>
      </c>
      <c r="S442" s="7">
        <f t="shared" si="27"/>
        <v>53.003513254551258</v>
      </c>
    </row>
    <row r="443" spans="1:19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12">
        <f t="shared" si="24"/>
        <v>41025.208333333336</v>
      </c>
      <c r="L443">
        <v>1337835600</v>
      </c>
      <c r="M443" s="13">
        <f t="shared" si="25"/>
        <v>41053.208333333336</v>
      </c>
      <c r="N443" t="b">
        <v>0</v>
      </c>
      <c r="O443" t="b">
        <v>0</v>
      </c>
      <c r="P443" t="s">
        <v>2011</v>
      </c>
      <c r="Q443" t="s">
        <v>2020</v>
      </c>
      <c r="R443" s="6">
        <f t="shared" si="26"/>
        <v>401.37614678899081</v>
      </c>
      <c r="S443" s="7">
        <f t="shared" si="27"/>
        <v>54.5</v>
      </c>
    </row>
    <row r="444" spans="1:19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12">
        <f t="shared" si="24"/>
        <v>42980.208333333328</v>
      </c>
      <c r="L444">
        <v>1505710800</v>
      </c>
      <c r="M444" s="13">
        <f t="shared" si="25"/>
        <v>42996.208333333328</v>
      </c>
      <c r="N444" t="b">
        <v>0</v>
      </c>
      <c r="O444" t="b">
        <v>0</v>
      </c>
      <c r="P444" t="s">
        <v>2013</v>
      </c>
      <c r="Q444" t="s">
        <v>2014</v>
      </c>
      <c r="R444" s="6">
        <f t="shared" si="26"/>
        <v>50.321498462398665</v>
      </c>
      <c r="S444" s="7">
        <f t="shared" si="27"/>
        <v>75.04195804195804</v>
      </c>
    </row>
    <row r="445" spans="1:19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12">
        <f t="shared" si="24"/>
        <v>40451.208333333336</v>
      </c>
      <c r="L445">
        <v>1287464400</v>
      </c>
      <c r="M445" s="13">
        <f t="shared" si="25"/>
        <v>40470.208333333336</v>
      </c>
      <c r="N445" t="b">
        <v>0</v>
      </c>
      <c r="O445" t="b">
        <v>0</v>
      </c>
      <c r="P445" t="s">
        <v>2013</v>
      </c>
      <c r="Q445" t="s">
        <v>2014</v>
      </c>
      <c r="R445" s="6">
        <f t="shared" si="26"/>
        <v>287.74752475247521</v>
      </c>
      <c r="S445" s="7">
        <f t="shared" si="27"/>
        <v>35.911111111111111</v>
      </c>
    </row>
    <row r="446" spans="1:19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12">
        <f t="shared" si="24"/>
        <v>40748.208333333336</v>
      </c>
      <c r="L446">
        <v>1311656400</v>
      </c>
      <c r="M446" s="13">
        <f t="shared" si="25"/>
        <v>40750.208333333336</v>
      </c>
      <c r="N446" t="b">
        <v>0</v>
      </c>
      <c r="O446" t="b">
        <v>1</v>
      </c>
      <c r="P446" t="s">
        <v>2009</v>
      </c>
      <c r="Q446" t="s">
        <v>2019</v>
      </c>
      <c r="R446" s="6">
        <f t="shared" si="26"/>
        <v>56.683123057231668</v>
      </c>
      <c r="S446" s="7">
        <f t="shared" si="27"/>
        <v>36.952702702702702</v>
      </c>
    </row>
    <row r="447" spans="1:19" ht="3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12">
        <f t="shared" si="24"/>
        <v>40515.25</v>
      </c>
      <c r="L447">
        <v>1293170400</v>
      </c>
      <c r="M447" s="13">
        <f t="shared" si="25"/>
        <v>40536.25</v>
      </c>
      <c r="N447" t="b">
        <v>0</v>
      </c>
      <c r="O447" t="b">
        <v>1</v>
      </c>
      <c r="P447" t="s">
        <v>2013</v>
      </c>
      <c r="Q447" t="s">
        <v>2014</v>
      </c>
      <c r="R447" s="6">
        <f t="shared" si="26"/>
        <v>19.554893379271814</v>
      </c>
      <c r="S447" s="7">
        <f t="shared" si="27"/>
        <v>63.170588235294119</v>
      </c>
    </row>
    <row r="448" spans="1:19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12">
        <f t="shared" si="24"/>
        <v>41261.25</v>
      </c>
      <c r="L448">
        <v>1355983200</v>
      </c>
      <c r="M448" s="13">
        <f t="shared" si="25"/>
        <v>41263.25</v>
      </c>
      <c r="N448" t="b">
        <v>0</v>
      </c>
      <c r="O448" t="b">
        <v>0</v>
      </c>
      <c r="P448" t="s">
        <v>2011</v>
      </c>
      <c r="Q448" t="s">
        <v>2020</v>
      </c>
      <c r="R448" s="6">
        <f t="shared" si="26"/>
        <v>121.88564258827748</v>
      </c>
      <c r="S448" s="7">
        <f t="shared" si="27"/>
        <v>29.99462365591398</v>
      </c>
    </row>
    <row r="449" spans="1:19" ht="3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12">
        <f t="shared" si="24"/>
        <v>43088.25</v>
      </c>
      <c r="L449">
        <v>1515045600</v>
      </c>
      <c r="M449" s="13">
        <f t="shared" si="25"/>
        <v>43104.25</v>
      </c>
      <c r="N449" t="b">
        <v>0</v>
      </c>
      <c r="O449" t="b">
        <v>0</v>
      </c>
      <c r="P449" t="s">
        <v>2015</v>
      </c>
      <c r="Q449" t="s">
        <v>2034</v>
      </c>
      <c r="R449" s="6">
        <f t="shared" si="26"/>
        <v>411.08226942840497</v>
      </c>
      <c r="S449" s="7">
        <f t="shared" si="27"/>
        <v>86</v>
      </c>
    </row>
    <row r="450" spans="1:19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12">
        <f t="shared" si="24"/>
        <v>41378.208333333336</v>
      </c>
      <c r="L450">
        <v>1366088400</v>
      </c>
      <c r="M450" s="13">
        <f t="shared" si="25"/>
        <v>41380.208333333336</v>
      </c>
      <c r="N450" t="b">
        <v>0</v>
      </c>
      <c r="O450" t="b">
        <v>1</v>
      </c>
      <c r="P450" t="s">
        <v>2024</v>
      </c>
      <c r="Q450" t="s">
        <v>2025</v>
      </c>
      <c r="R450" s="6">
        <f t="shared" si="26"/>
        <v>198.08743169398909</v>
      </c>
      <c r="S450" s="7">
        <f t="shared" si="27"/>
        <v>75.014876033057845</v>
      </c>
    </row>
    <row r="451" spans="1:19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12">
        <f t="shared" ref="K451:K514" si="28">(((J451/60)/60)/24)+DATE(1970,1,1)</f>
        <v>43530.25</v>
      </c>
      <c r="L451">
        <v>1553317200</v>
      </c>
      <c r="M451" s="13">
        <f t="shared" ref="M451:M514" si="29">(((L451/60)/60)/24)+DATE(1970,1,1)</f>
        <v>43547.208333333328</v>
      </c>
      <c r="N451" t="b">
        <v>0</v>
      </c>
      <c r="O451" t="b">
        <v>0</v>
      </c>
      <c r="P451" t="s">
        <v>2024</v>
      </c>
      <c r="Q451" t="s">
        <v>2025</v>
      </c>
      <c r="R451" s="6">
        <f t="shared" si="26"/>
        <v>10.341261633919338</v>
      </c>
      <c r="S451" s="7">
        <f t="shared" si="27"/>
        <v>101.19767441860465</v>
      </c>
    </row>
    <row r="452" spans="1:19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2">
        <f t="shared" si="28"/>
        <v>43394.208333333328</v>
      </c>
      <c r="L452">
        <v>1542088800</v>
      </c>
      <c r="M452" s="13">
        <f t="shared" si="29"/>
        <v>43417.25</v>
      </c>
      <c r="N452" t="b">
        <v>0</v>
      </c>
      <c r="O452" t="b">
        <v>0</v>
      </c>
      <c r="P452" t="s">
        <v>2015</v>
      </c>
      <c r="Q452" t="s">
        <v>2023</v>
      </c>
      <c r="R452" s="6">
        <f t="shared" ref="R452:R515" si="30">D452/E452*100</f>
        <v>2500</v>
      </c>
      <c r="S452" s="7">
        <f t="shared" ref="S452:S515" si="31">E452/G452</f>
        <v>4</v>
      </c>
    </row>
    <row r="453" spans="1:19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12">
        <f t="shared" si="28"/>
        <v>42935.208333333328</v>
      </c>
      <c r="L453">
        <v>1503118800</v>
      </c>
      <c r="M453" s="13">
        <f t="shared" si="29"/>
        <v>42966.208333333328</v>
      </c>
      <c r="N453" t="b">
        <v>0</v>
      </c>
      <c r="O453" t="b">
        <v>0</v>
      </c>
      <c r="P453" t="s">
        <v>2009</v>
      </c>
      <c r="Q453" t="s">
        <v>2010</v>
      </c>
      <c r="R453" s="6">
        <f t="shared" si="30"/>
        <v>81.403385590942506</v>
      </c>
      <c r="S453" s="7">
        <f t="shared" si="31"/>
        <v>29.001272669424118</v>
      </c>
    </row>
    <row r="454" spans="1:19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12">
        <f t="shared" si="28"/>
        <v>40365.208333333336</v>
      </c>
      <c r="L454">
        <v>1278478800</v>
      </c>
      <c r="M454" s="13">
        <f t="shared" si="29"/>
        <v>40366.208333333336</v>
      </c>
      <c r="N454" t="b">
        <v>0</v>
      </c>
      <c r="O454" t="b">
        <v>0</v>
      </c>
      <c r="P454" t="s">
        <v>2015</v>
      </c>
      <c r="Q454" t="s">
        <v>2018</v>
      </c>
      <c r="R454" s="6">
        <f t="shared" si="30"/>
        <v>157.63546798029557</v>
      </c>
      <c r="S454" s="7">
        <f t="shared" si="31"/>
        <v>98.225806451612897</v>
      </c>
    </row>
    <row r="455" spans="1:19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12">
        <f t="shared" si="28"/>
        <v>42705.25</v>
      </c>
      <c r="L455">
        <v>1484114400</v>
      </c>
      <c r="M455" s="13">
        <f t="shared" si="29"/>
        <v>42746.25</v>
      </c>
      <c r="N455" t="b">
        <v>0</v>
      </c>
      <c r="O455" t="b">
        <v>0</v>
      </c>
      <c r="P455" t="s">
        <v>2015</v>
      </c>
      <c r="Q455" t="s">
        <v>2037</v>
      </c>
      <c r="R455" s="6">
        <f t="shared" si="30"/>
        <v>177.51997586351206</v>
      </c>
      <c r="S455" s="7">
        <f t="shared" si="31"/>
        <v>87.001693480101608</v>
      </c>
    </row>
    <row r="456" spans="1:19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12">
        <f t="shared" si="28"/>
        <v>41568.208333333336</v>
      </c>
      <c r="L456">
        <v>1385445600</v>
      </c>
      <c r="M456" s="13">
        <f t="shared" si="29"/>
        <v>41604.25</v>
      </c>
      <c r="N456" t="b">
        <v>0</v>
      </c>
      <c r="O456" t="b">
        <v>1</v>
      </c>
      <c r="P456" t="s">
        <v>2015</v>
      </c>
      <c r="Q456" t="s">
        <v>2018</v>
      </c>
      <c r="R456" s="6">
        <f t="shared" si="30"/>
        <v>226.88598979013045</v>
      </c>
      <c r="S456" s="7">
        <f t="shared" si="31"/>
        <v>45.205128205128204</v>
      </c>
    </row>
    <row r="457" spans="1:19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12">
        <f t="shared" si="28"/>
        <v>40809.208333333336</v>
      </c>
      <c r="L457">
        <v>1318741200</v>
      </c>
      <c r="M457" s="13">
        <f t="shared" si="29"/>
        <v>40832.208333333336</v>
      </c>
      <c r="N457" t="b">
        <v>0</v>
      </c>
      <c r="O457" t="b">
        <v>0</v>
      </c>
      <c r="P457" t="s">
        <v>2013</v>
      </c>
      <c r="Q457" t="s">
        <v>2014</v>
      </c>
      <c r="R457" s="6">
        <f t="shared" si="30"/>
        <v>84.479057895347481</v>
      </c>
      <c r="S457" s="7">
        <f t="shared" si="31"/>
        <v>37.001341561577675</v>
      </c>
    </row>
    <row r="458" spans="1:19" ht="31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12">
        <f t="shared" si="28"/>
        <v>43141.25</v>
      </c>
      <c r="L458">
        <v>1518242400</v>
      </c>
      <c r="M458" s="13">
        <f t="shared" si="29"/>
        <v>43141.25</v>
      </c>
      <c r="N458" t="b">
        <v>0</v>
      </c>
      <c r="O458" t="b">
        <v>1</v>
      </c>
      <c r="P458" t="s">
        <v>2009</v>
      </c>
      <c r="Q458" t="s">
        <v>2019</v>
      </c>
      <c r="R458" s="6">
        <f t="shared" si="30"/>
        <v>96.03904538238497</v>
      </c>
      <c r="S458" s="7">
        <f t="shared" si="31"/>
        <v>94.976947040498445</v>
      </c>
    </row>
    <row r="459" spans="1:19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12">
        <f t="shared" si="28"/>
        <v>42657.208333333328</v>
      </c>
      <c r="L459">
        <v>1476594000</v>
      </c>
      <c r="M459" s="13">
        <f t="shared" si="29"/>
        <v>42659.208333333328</v>
      </c>
      <c r="N459" t="b">
        <v>0</v>
      </c>
      <c r="O459" t="b">
        <v>0</v>
      </c>
      <c r="P459" t="s">
        <v>2013</v>
      </c>
      <c r="Q459" t="s">
        <v>2014</v>
      </c>
      <c r="R459" s="6">
        <f t="shared" si="30"/>
        <v>375.37537537537537</v>
      </c>
      <c r="S459" s="7">
        <f t="shared" si="31"/>
        <v>28.956521739130434</v>
      </c>
    </row>
    <row r="460" spans="1:19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12">
        <f t="shared" si="28"/>
        <v>40265.208333333336</v>
      </c>
      <c r="L460">
        <v>1273554000</v>
      </c>
      <c r="M460" s="13">
        <f t="shared" si="29"/>
        <v>40309.208333333336</v>
      </c>
      <c r="N460" t="b">
        <v>0</v>
      </c>
      <c r="O460" t="b">
        <v>0</v>
      </c>
      <c r="P460" t="s">
        <v>2013</v>
      </c>
      <c r="Q460" t="s">
        <v>2014</v>
      </c>
      <c r="R460" s="6">
        <f t="shared" si="30"/>
        <v>28.473708152915606</v>
      </c>
      <c r="S460" s="7">
        <f t="shared" si="31"/>
        <v>55.993396226415094</v>
      </c>
    </row>
    <row r="461" spans="1:19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12">
        <f t="shared" si="28"/>
        <v>42001.25</v>
      </c>
      <c r="L461">
        <v>1421906400</v>
      </c>
      <c r="M461" s="13">
        <f t="shared" si="29"/>
        <v>42026.25</v>
      </c>
      <c r="N461" t="b">
        <v>0</v>
      </c>
      <c r="O461" t="b">
        <v>0</v>
      </c>
      <c r="P461" t="s">
        <v>2015</v>
      </c>
      <c r="Q461" t="s">
        <v>2016</v>
      </c>
      <c r="R461" s="6">
        <f t="shared" si="30"/>
        <v>111.03278110680297</v>
      </c>
      <c r="S461" s="7">
        <f t="shared" si="31"/>
        <v>54.038095238095238</v>
      </c>
    </row>
    <row r="462" spans="1:19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12">
        <f t="shared" si="28"/>
        <v>40399.208333333336</v>
      </c>
      <c r="L462">
        <v>1281589200</v>
      </c>
      <c r="M462" s="13">
        <f t="shared" si="29"/>
        <v>40402.208333333336</v>
      </c>
      <c r="N462" t="b">
        <v>0</v>
      </c>
      <c r="O462" t="b">
        <v>0</v>
      </c>
      <c r="P462" t="s">
        <v>2013</v>
      </c>
      <c r="Q462" t="s">
        <v>2014</v>
      </c>
      <c r="R462" s="6">
        <f t="shared" si="30"/>
        <v>58.26656955571741</v>
      </c>
      <c r="S462" s="7">
        <f t="shared" si="31"/>
        <v>82.38</v>
      </c>
    </row>
    <row r="463" spans="1:19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12">
        <f t="shared" si="28"/>
        <v>41757.208333333336</v>
      </c>
      <c r="L463">
        <v>1400389200</v>
      </c>
      <c r="M463" s="13">
        <f t="shared" si="29"/>
        <v>41777.208333333336</v>
      </c>
      <c r="N463" t="b">
        <v>0</v>
      </c>
      <c r="O463" t="b">
        <v>0</v>
      </c>
      <c r="P463" t="s">
        <v>2015</v>
      </c>
      <c r="Q463" t="s">
        <v>2018</v>
      </c>
      <c r="R463" s="6">
        <f t="shared" si="30"/>
        <v>70.898574852533841</v>
      </c>
      <c r="S463" s="7">
        <f t="shared" si="31"/>
        <v>66.997115384615384</v>
      </c>
    </row>
    <row r="464" spans="1:19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12">
        <f t="shared" si="28"/>
        <v>41304.25</v>
      </c>
      <c r="L464">
        <v>1362808800</v>
      </c>
      <c r="M464" s="13">
        <f t="shared" si="29"/>
        <v>41342.25</v>
      </c>
      <c r="N464" t="b">
        <v>0</v>
      </c>
      <c r="O464" t="b">
        <v>0</v>
      </c>
      <c r="P464" t="s">
        <v>2024</v>
      </c>
      <c r="Q464" t="s">
        <v>2035</v>
      </c>
      <c r="R464" s="6">
        <f t="shared" si="30"/>
        <v>327.01700904146605</v>
      </c>
      <c r="S464" s="7">
        <f t="shared" si="31"/>
        <v>107.91401869158878</v>
      </c>
    </row>
    <row r="465" spans="1:19" ht="3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12">
        <f t="shared" si="28"/>
        <v>41639.25</v>
      </c>
      <c r="L465">
        <v>1388815200</v>
      </c>
      <c r="M465" s="13">
        <f t="shared" si="29"/>
        <v>41643.25</v>
      </c>
      <c r="N465" t="b">
        <v>0</v>
      </c>
      <c r="O465" t="b">
        <v>0</v>
      </c>
      <c r="P465" t="s">
        <v>2015</v>
      </c>
      <c r="Q465" t="s">
        <v>2023</v>
      </c>
      <c r="R465" s="6">
        <f t="shared" si="30"/>
        <v>92.451726155646568</v>
      </c>
      <c r="S465" s="7">
        <f t="shared" si="31"/>
        <v>69.009501187648453</v>
      </c>
    </row>
    <row r="466" spans="1:19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12">
        <f t="shared" si="28"/>
        <v>43142.25</v>
      </c>
      <c r="L466">
        <v>1519538400</v>
      </c>
      <c r="M466" s="13">
        <f t="shared" si="29"/>
        <v>43156.25</v>
      </c>
      <c r="N466" t="b">
        <v>0</v>
      </c>
      <c r="O466" t="b">
        <v>0</v>
      </c>
      <c r="P466" t="s">
        <v>2013</v>
      </c>
      <c r="Q466" t="s">
        <v>2014</v>
      </c>
      <c r="R466" s="6">
        <f t="shared" si="30"/>
        <v>74.931593348768672</v>
      </c>
      <c r="S466" s="7">
        <f t="shared" si="31"/>
        <v>39.006568144499177</v>
      </c>
    </row>
    <row r="467" spans="1:19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12">
        <f t="shared" si="28"/>
        <v>43127.25</v>
      </c>
      <c r="L467">
        <v>1517810400</v>
      </c>
      <c r="M467" s="13">
        <f t="shared" si="29"/>
        <v>43136.25</v>
      </c>
      <c r="N467" t="b">
        <v>0</v>
      </c>
      <c r="O467" t="b">
        <v>0</v>
      </c>
      <c r="P467" t="s">
        <v>2021</v>
      </c>
      <c r="Q467" t="s">
        <v>2033</v>
      </c>
      <c r="R467" s="6">
        <f t="shared" si="30"/>
        <v>53.233661796352926</v>
      </c>
      <c r="S467" s="7">
        <f t="shared" si="31"/>
        <v>110.3625</v>
      </c>
    </row>
    <row r="468" spans="1:19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12">
        <f t="shared" si="28"/>
        <v>41409.208333333336</v>
      </c>
      <c r="L468">
        <v>1370581200</v>
      </c>
      <c r="M468" s="13">
        <f t="shared" si="29"/>
        <v>41432.208333333336</v>
      </c>
      <c r="N468" t="b">
        <v>0</v>
      </c>
      <c r="O468" t="b">
        <v>1</v>
      </c>
      <c r="P468" t="s">
        <v>2011</v>
      </c>
      <c r="Q468" t="s">
        <v>2020</v>
      </c>
      <c r="R468" s="6">
        <f t="shared" si="30"/>
        <v>30.120481927710845</v>
      </c>
      <c r="S468" s="7">
        <f t="shared" si="31"/>
        <v>94.857142857142861</v>
      </c>
    </row>
    <row r="469" spans="1:19" ht="3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12">
        <f t="shared" si="28"/>
        <v>42331.25</v>
      </c>
      <c r="L469">
        <v>1448863200</v>
      </c>
      <c r="M469" s="13">
        <f t="shared" si="29"/>
        <v>42338.25</v>
      </c>
      <c r="N469" t="b">
        <v>0</v>
      </c>
      <c r="O469" t="b">
        <v>1</v>
      </c>
      <c r="P469" t="s">
        <v>2011</v>
      </c>
      <c r="Q469" t="s">
        <v>2012</v>
      </c>
      <c r="R469" s="6">
        <f t="shared" si="30"/>
        <v>17.384825530858063</v>
      </c>
      <c r="S469" s="7">
        <f t="shared" si="31"/>
        <v>57.935251798561154</v>
      </c>
    </row>
    <row r="470" spans="1:19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12">
        <f t="shared" si="28"/>
        <v>43569.208333333328</v>
      </c>
      <c r="L470">
        <v>1556600400</v>
      </c>
      <c r="M470" s="13">
        <f t="shared" si="29"/>
        <v>43585.208333333328</v>
      </c>
      <c r="N470" t="b">
        <v>0</v>
      </c>
      <c r="O470" t="b">
        <v>0</v>
      </c>
      <c r="P470" t="s">
        <v>2013</v>
      </c>
      <c r="Q470" t="s">
        <v>2014</v>
      </c>
      <c r="R470" s="6">
        <f t="shared" si="30"/>
        <v>246.91358024691357</v>
      </c>
      <c r="S470" s="7">
        <f t="shared" si="31"/>
        <v>101.25</v>
      </c>
    </row>
    <row r="471" spans="1:19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12">
        <f t="shared" si="28"/>
        <v>42142.208333333328</v>
      </c>
      <c r="L471">
        <v>1432098000</v>
      </c>
      <c r="M471" s="13">
        <f t="shared" si="29"/>
        <v>42144.208333333328</v>
      </c>
      <c r="N471" t="b">
        <v>0</v>
      </c>
      <c r="O471" t="b">
        <v>0</v>
      </c>
      <c r="P471" t="s">
        <v>2015</v>
      </c>
      <c r="Q471" t="s">
        <v>2018</v>
      </c>
      <c r="R471" s="6">
        <f t="shared" si="30"/>
        <v>54.221533694810219</v>
      </c>
      <c r="S471" s="7">
        <f t="shared" si="31"/>
        <v>64.95597484276729</v>
      </c>
    </row>
    <row r="472" spans="1:19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12">
        <f t="shared" si="28"/>
        <v>42716.25</v>
      </c>
      <c r="L472">
        <v>1482127200</v>
      </c>
      <c r="M472" s="13">
        <f t="shared" si="29"/>
        <v>42723.25</v>
      </c>
      <c r="N472" t="b">
        <v>0</v>
      </c>
      <c r="O472" t="b">
        <v>0</v>
      </c>
      <c r="P472" t="s">
        <v>2011</v>
      </c>
      <c r="Q472" t="s">
        <v>2020</v>
      </c>
      <c r="R472" s="6">
        <f t="shared" si="30"/>
        <v>34.988823014870249</v>
      </c>
      <c r="S472" s="7">
        <f t="shared" si="31"/>
        <v>27.00524934383202</v>
      </c>
    </row>
    <row r="473" spans="1:19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12">
        <f t="shared" si="28"/>
        <v>41031.208333333336</v>
      </c>
      <c r="L473">
        <v>1335934800</v>
      </c>
      <c r="M473" s="13">
        <f t="shared" si="29"/>
        <v>41031.208333333336</v>
      </c>
      <c r="N473" t="b">
        <v>0</v>
      </c>
      <c r="O473" t="b">
        <v>1</v>
      </c>
      <c r="P473" t="s">
        <v>2007</v>
      </c>
      <c r="Q473" t="s">
        <v>2008</v>
      </c>
      <c r="R473" s="6">
        <f t="shared" si="30"/>
        <v>31.347962382445143</v>
      </c>
      <c r="S473" s="7">
        <f t="shared" si="31"/>
        <v>50.97422680412371</v>
      </c>
    </row>
    <row r="474" spans="1:19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12">
        <f t="shared" si="28"/>
        <v>43535.208333333328</v>
      </c>
      <c r="L474">
        <v>1556946000</v>
      </c>
      <c r="M474" s="13">
        <f t="shared" si="29"/>
        <v>43589.208333333328</v>
      </c>
      <c r="N474" t="b">
        <v>0</v>
      </c>
      <c r="O474" t="b">
        <v>0</v>
      </c>
      <c r="P474" t="s">
        <v>2009</v>
      </c>
      <c r="Q474" t="s">
        <v>2010</v>
      </c>
      <c r="R474" s="6">
        <f t="shared" si="30"/>
        <v>254.88051440124622</v>
      </c>
      <c r="S474" s="7">
        <f t="shared" si="31"/>
        <v>104.94260869565217</v>
      </c>
    </row>
    <row r="475" spans="1:19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12">
        <f t="shared" si="28"/>
        <v>43277.208333333328</v>
      </c>
      <c r="L475">
        <v>1530075600</v>
      </c>
      <c r="M475" s="13">
        <f t="shared" si="29"/>
        <v>43278.208333333328</v>
      </c>
      <c r="N475" t="b">
        <v>0</v>
      </c>
      <c r="O475" t="b">
        <v>0</v>
      </c>
      <c r="P475" t="s">
        <v>2009</v>
      </c>
      <c r="Q475" t="s">
        <v>2017</v>
      </c>
      <c r="R475" s="6">
        <f t="shared" si="30"/>
        <v>56.135623666778933</v>
      </c>
      <c r="S475" s="7">
        <f t="shared" si="31"/>
        <v>84.028301886792448</v>
      </c>
    </row>
    <row r="476" spans="1:19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12">
        <f t="shared" si="28"/>
        <v>41989.25</v>
      </c>
      <c r="L476">
        <v>1418796000</v>
      </c>
      <c r="M476" s="13">
        <f t="shared" si="29"/>
        <v>41990.25</v>
      </c>
      <c r="N476" t="b">
        <v>0</v>
      </c>
      <c r="O476" t="b">
        <v>0</v>
      </c>
      <c r="P476" t="s">
        <v>2015</v>
      </c>
      <c r="Q476" t="s">
        <v>2034</v>
      </c>
      <c r="R476" s="6">
        <f t="shared" si="30"/>
        <v>27.386005751061209</v>
      </c>
      <c r="S476" s="7">
        <f t="shared" si="31"/>
        <v>102.85915492957747</v>
      </c>
    </row>
    <row r="477" spans="1:19" ht="3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12">
        <f t="shared" si="28"/>
        <v>41450.208333333336</v>
      </c>
      <c r="L477">
        <v>1372482000</v>
      </c>
      <c r="M477" s="13">
        <f t="shared" si="29"/>
        <v>41454.208333333336</v>
      </c>
      <c r="N477" t="b">
        <v>0</v>
      </c>
      <c r="O477" t="b">
        <v>1</v>
      </c>
      <c r="P477" t="s">
        <v>2021</v>
      </c>
      <c r="Q477" t="s">
        <v>2033</v>
      </c>
      <c r="R477" s="6">
        <f t="shared" si="30"/>
        <v>87.760910815939269</v>
      </c>
      <c r="S477" s="7">
        <f t="shared" si="31"/>
        <v>39.962085308056871</v>
      </c>
    </row>
    <row r="478" spans="1:19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12">
        <f t="shared" si="28"/>
        <v>43322.208333333328</v>
      </c>
      <c r="L478">
        <v>1534395600</v>
      </c>
      <c r="M478" s="13">
        <f t="shared" si="29"/>
        <v>43328.208333333328</v>
      </c>
      <c r="N478" t="b">
        <v>0</v>
      </c>
      <c r="O478" t="b">
        <v>0</v>
      </c>
      <c r="P478" t="s">
        <v>2021</v>
      </c>
      <c r="Q478" t="s">
        <v>2027</v>
      </c>
      <c r="R478" s="6">
        <f t="shared" si="30"/>
        <v>335.24736528833023</v>
      </c>
      <c r="S478" s="7">
        <f t="shared" si="31"/>
        <v>51.001785714285717</v>
      </c>
    </row>
    <row r="479" spans="1:19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12">
        <f t="shared" si="28"/>
        <v>40720.208333333336</v>
      </c>
      <c r="L479">
        <v>1311397200</v>
      </c>
      <c r="M479" s="13">
        <f t="shared" si="29"/>
        <v>40747.208333333336</v>
      </c>
      <c r="N479" t="b">
        <v>0</v>
      </c>
      <c r="O479" t="b">
        <v>0</v>
      </c>
      <c r="P479" t="s">
        <v>2015</v>
      </c>
      <c r="Q479" t="s">
        <v>2037</v>
      </c>
      <c r="R479" s="6">
        <f t="shared" si="30"/>
        <v>184.26186863212658</v>
      </c>
      <c r="S479" s="7">
        <f t="shared" si="31"/>
        <v>40.823008849557525</v>
      </c>
    </row>
    <row r="480" spans="1:19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12">
        <f t="shared" si="28"/>
        <v>42072.208333333328</v>
      </c>
      <c r="L480">
        <v>1426914000</v>
      </c>
      <c r="M480" s="13">
        <f t="shared" si="29"/>
        <v>42084.208333333328</v>
      </c>
      <c r="N480" t="b">
        <v>0</v>
      </c>
      <c r="O480" t="b">
        <v>0</v>
      </c>
      <c r="P480" t="s">
        <v>2011</v>
      </c>
      <c r="Q480" t="s">
        <v>2020</v>
      </c>
      <c r="R480" s="6">
        <f t="shared" si="30"/>
        <v>42.311642466621159</v>
      </c>
      <c r="S480" s="7">
        <f t="shared" si="31"/>
        <v>58.999637155297535</v>
      </c>
    </row>
    <row r="481" spans="1:19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12">
        <f t="shared" si="28"/>
        <v>42945.208333333328</v>
      </c>
      <c r="L481">
        <v>1501477200</v>
      </c>
      <c r="M481" s="13">
        <f t="shared" si="29"/>
        <v>42947.208333333328</v>
      </c>
      <c r="N481" t="b">
        <v>0</v>
      </c>
      <c r="O481" t="b">
        <v>0</v>
      </c>
      <c r="P481" t="s">
        <v>2007</v>
      </c>
      <c r="Q481" t="s">
        <v>2008</v>
      </c>
      <c r="R481" s="6">
        <f t="shared" si="30"/>
        <v>19.496344435418358</v>
      </c>
      <c r="S481" s="7">
        <f t="shared" si="31"/>
        <v>71.156069364161851</v>
      </c>
    </row>
    <row r="482" spans="1:19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12">
        <f t="shared" si="28"/>
        <v>40248.25</v>
      </c>
      <c r="L482">
        <v>1269061200</v>
      </c>
      <c r="M482" s="13">
        <f t="shared" si="29"/>
        <v>40257.208333333336</v>
      </c>
      <c r="N482" t="b">
        <v>0</v>
      </c>
      <c r="O482" t="b">
        <v>1</v>
      </c>
      <c r="P482" t="s">
        <v>2028</v>
      </c>
      <c r="Q482" t="s">
        <v>2029</v>
      </c>
      <c r="R482" s="6">
        <f t="shared" si="30"/>
        <v>99.353049907578566</v>
      </c>
      <c r="S482" s="7">
        <f t="shared" si="31"/>
        <v>99.494252873563212</v>
      </c>
    </row>
    <row r="483" spans="1:19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12">
        <f t="shared" si="28"/>
        <v>41913.208333333336</v>
      </c>
      <c r="L483">
        <v>1415772000</v>
      </c>
      <c r="M483" s="13">
        <f t="shared" si="29"/>
        <v>41955.25</v>
      </c>
      <c r="N483" t="b">
        <v>0</v>
      </c>
      <c r="O483" t="b">
        <v>1</v>
      </c>
      <c r="P483" t="s">
        <v>2013</v>
      </c>
      <c r="Q483" t="s">
        <v>2014</v>
      </c>
      <c r="R483" s="6">
        <f t="shared" si="30"/>
        <v>122.92801270547923</v>
      </c>
      <c r="S483" s="7">
        <f t="shared" si="31"/>
        <v>103.98634590377114</v>
      </c>
    </row>
    <row r="484" spans="1:19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12">
        <f t="shared" si="28"/>
        <v>40963.25</v>
      </c>
      <c r="L484">
        <v>1331013600</v>
      </c>
      <c r="M484" s="13">
        <f t="shared" si="29"/>
        <v>40974.25</v>
      </c>
      <c r="N484" t="b">
        <v>0</v>
      </c>
      <c r="O484" t="b">
        <v>1</v>
      </c>
      <c r="P484" t="s">
        <v>2021</v>
      </c>
      <c r="Q484" t="s">
        <v>2027</v>
      </c>
      <c r="R484" s="6">
        <f t="shared" si="30"/>
        <v>609.57910014513789</v>
      </c>
      <c r="S484" s="7">
        <f t="shared" si="31"/>
        <v>76.555555555555557</v>
      </c>
    </row>
    <row r="485" spans="1:19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12">
        <f t="shared" si="28"/>
        <v>43811.25</v>
      </c>
      <c r="L485">
        <v>1576735200</v>
      </c>
      <c r="M485" s="13">
        <f t="shared" si="29"/>
        <v>43818.25</v>
      </c>
      <c r="N485" t="b">
        <v>0</v>
      </c>
      <c r="O485" t="b">
        <v>0</v>
      </c>
      <c r="P485" t="s">
        <v>2013</v>
      </c>
      <c r="Q485" t="s">
        <v>2014</v>
      </c>
      <c r="R485" s="6">
        <f t="shared" si="30"/>
        <v>189.48503192636207</v>
      </c>
      <c r="S485" s="7">
        <f t="shared" si="31"/>
        <v>87.068592057761734</v>
      </c>
    </row>
    <row r="486" spans="1:19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12">
        <f t="shared" si="28"/>
        <v>41855.208333333336</v>
      </c>
      <c r="L486">
        <v>1411362000</v>
      </c>
      <c r="M486" s="13">
        <f t="shared" si="29"/>
        <v>41904.208333333336</v>
      </c>
      <c r="N486" t="b">
        <v>0</v>
      </c>
      <c r="O486" t="b">
        <v>1</v>
      </c>
      <c r="P486" t="s">
        <v>2007</v>
      </c>
      <c r="Q486" t="s">
        <v>2008</v>
      </c>
      <c r="R486" s="6">
        <f t="shared" si="30"/>
        <v>38.431077238675165</v>
      </c>
      <c r="S486" s="7">
        <f t="shared" si="31"/>
        <v>48.99554707379135</v>
      </c>
    </row>
    <row r="487" spans="1:19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12">
        <f t="shared" si="28"/>
        <v>43626.208333333328</v>
      </c>
      <c r="L487">
        <v>1563685200</v>
      </c>
      <c r="M487" s="13">
        <f t="shared" si="29"/>
        <v>43667.208333333328</v>
      </c>
      <c r="N487" t="b">
        <v>0</v>
      </c>
      <c r="O487" t="b">
        <v>0</v>
      </c>
      <c r="P487" t="s">
        <v>2013</v>
      </c>
      <c r="Q487" t="s">
        <v>2014</v>
      </c>
      <c r="R487" s="6">
        <f t="shared" si="30"/>
        <v>325.38428386726042</v>
      </c>
      <c r="S487" s="7">
        <f t="shared" si="31"/>
        <v>42.969135802469133</v>
      </c>
    </row>
    <row r="488" spans="1:19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12">
        <f t="shared" si="28"/>
        <v>43168.25</v>
      </c>
      <c r="L488">
        <v>1521867600</v>
      </c>
      <c r="M488" s="13">
        <f t="shared" si="29"/>
        <v>43183.208333333328</v>
      </c>
      <c r="N488" t="b">
        <v>0</v>
      </c>
      <c r="O488" t="b">
        <v>1</v>
      </c>
      <c r="P488" t="s">
        <v>2021</v>
      </c>
      <c r="Q488" t="s">
        <v>2033</v>
      </c>
      <c r="R488" s="6">
        <f t="shared" si="30"/>
        <v>740.74074074074076</v>
      </c>
      <c r="S488" s="7">
        <f t="shared" si="31"/>
        <v>33.428571428571431</v>
      </c>
    </row>
    <row r="489" spans="1:19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12">
        <f t="shared" si="28"/>
        <v>42845.208333333328</v>
      </c>
      <c r="L489">
        <v>1495515600</v>
      </c>
      <c r="M489" s="13">
        <f t="shared" si="29"/>
        <v>42878.208333333328</v>
      </c>
      <c r="N489" t="b">
        <v>0</v>
      </c>
      <c r="O489" t="b">
        <v>0</v>
      </c>
      <c r="P489" t="s">
        <v>2013</v>
      </c>
      <c r="Q489" t="s">
        <v>2014</v>
      </c>
      <c r="R489" s="6">
        <f t="shared" si="30"/>
        <v>55.983027448432679</v>
      </c>
      <c r="S489" s="7">
        <f t="shared" si="31"/>
        <v>83.982949701619773</v>
      </c>
    </row>
    <row r="490" spans="1:19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12">
        <f t="shared" si="28"/>
        <v>42403.25</v>
      </c>
      <c r="L490">
        <v>1455948000</v>
      </c>
      <c r="M490" s="13">
        <f t="shared" si="29"/>
        <v>42420.25</v>
      </c>
      <c r="N490" t="b">
        <v>0</v>
      </c>
      <c r="O490" t="b">
        <v>0</v>
      </c>
      <c r="P490" t="s">
        <v>2013</v>
      </c>
      <c r="Q490" t="s">
        <v>2014</v>
      </c>
      <c r="R490" s="6">
        <f t="shared" si="30"/>
        <v>45.442853468232876</v>
      </c>
      <c r="S490" s="7">
        <f t="shared" si="31"/>
        <v>101.41739130434783</v>
      </c>
    </row>
    <row r="491" spans="1:19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12">
        <f t="shared" si="28"/>
        <v>40406.208333333336</v>
      </c>
      <c r="L491">
        <v>1282366800</v>
      </c>
      <c r="M491" s="13">
        <f t="shared" si="29"/>
        <v>40411.208333333336</v>
      </c>
      <c r="N491" t="b">
        <v>0</v>
      </c>
      <c r="O491" t="b">
        <v>0</v>
      </c>
      <c r="P491" t="s">
        <v>2011</v>
      </c>
      <c r="Q491" t="s">
        <v>2020</v>
      </c>
      <c r="R491" s="6">
        <f t="shared" si="30"/>
        <v>98.511617946246915</v>
      </c>
      <c r="S491" s="7">
        <f t="shared" si="31"/>
        <v>109.87058823529412</v>
      </c>
    </row>
    <row r="492" spans="1:19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12">
        <f t="shared" si="28"/>
        <v>43786.25</v>
      </c>
      <c r="L492">
        <v>1574575200</v>
      </c>
      <c r="M492" s="13">
        <f t="shared" si="29"/>
        <v>43793.25</v>
      </c>
      <c r="N492" t="b">
        <v>0</v>
      </c>
      <c r="O492" t="b">
        <v>0</v>
      </c>
      <c r="P492" t="s">
        <v>2038</v>
      </c>
      <c r="Q492" t="s">
        <v>2039</v>
      </c>
      <c r="R492" s="6">
        <f t="shared" si="30"/>
        <v>52.219321148825074</v>
      </c>
      <c r="S492" s="7">
        <f t="shared" si="31"/>
        <v>31.916666666666668</v>
      </c>
    </row>
    <row r="493" spans="1:19" ht="3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12">
        <f t="shared" si="28"/>
        <v>41456.208333333336</v>
      </c>
      <c r="L493">
        <v>1374901200</v>
      </c>
      <c r="M493" s="13">
        <f t="shared" si="29"/>
        <v>41482.208333333336</v>
      </c>
      <c r="N493" t="b">
        <v>0</v>
      </c>
      <c r="O493" t="b">
        <v>1</v>
      </c>
      <c r="P493" t="s">
        <v>2007</v>
      </c>
      <c r="Q493" t="s">
        <v>2008</v>
      </c>
      <c r="R493" s="6">
        <f t="shared" si="30"/>
        <v>32.749643962937554</v>
      </c>
      <c r="S493" s="7">
        <f t="shared" si="31"/>
        <v>70.993450675399103</v>
      </c>
    </row>
    <row r="494" spans="1:19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12">
        <f t="shared" si="28"/>
        <v>40336.208333333336</v>
      </c>
      <c r="L494">
        <v>1278910800</v>
      </c>
      <c r="M494" s="13">
        <f t="shared" si="29"/>
        <v>40371.208333333336</v>
      </c>
      <c r="N494" t="b">
        <v>1</v>
      </c>
      <c r="O494" t="b">
        <v>1</v>
      </c>
      <c r="P494" t="s">
        <v>2015</v>
      </c>
      <c r="Q494" t="s">
        <v>2026</v>
      </c>
      <c r="R494" s="6">
        <f t="shared" si="30"/>
        <v>416.74848901398616</v>
      </c>
      <c r="S494" s="7">
        <f t="shared" si="31"/>
        <v>77.026890756302521</v>
      </c>
    </row>
    <row r="495" spans="1:19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12">
        <f t="shared" si="28"/>
        <v>43645.208333333328</v>
      </c>
      <c r="L495">
        <v>1562907600</v>
      </c>
      <c r="M495" s="13">
        <f t="shared" si="29"/>
        <v>43658.208333333328</v>
      </c>
      <c r="N495" t="b">
        <v>0</v>
      </c>
      <c r="O495" t="b">
        <v>0</v>
      </c>
      <c r="P495" t="s">
        <v>2028</v>
      </c>
      <c r="Q495" t="s">
        <v>2029</v>
      </c>
      <c r="R495" s="6">
        <f t="shared" si="30"/>
        <v>13.81639545594105</v>
      </c>
      <c r="S495" s="7">
        <f t="shared" si="31"/>
        <v>101.78125</v>
      </c>
    </row>
    <row r="496" spans="1:19" ht="3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12">
        <f t="shared" si="28"/>
        <v>40990.208333333336</v>
      </c>
      <c r="L496">
        <v>1332478800</v>
      </c>
      <c r="M496" s="13">
        <f t="shared" si="29"/>
        <v>40991.208333333336</v>
      </c>
      <c r="N496" t="b">
        <v>0</v>
      </c>
      <c r="O496" t="b">
        <v>0</v>
      </c>
      <c r="P496" t="s">
        <v>2011</v>
      </c>
      <c r="Q496" t="s">
        <v>2020</v>
      </c>
      <c r="R496" s="6">
        <f t="shared" si="30"/>
        <v>18.26951183864367</v>
      </c>
      <c r="S496" s="7">
        <f t="shared" si="31"/>
        <v>51.059701492537314</v>
      </c>
    </row>
    <row r="497" spans="1:19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12">
        <f t="shared" si="28"/>
        <v>41800.208333333336</v>
      </c>
      <c r="L497">
        <v>1402722000</v>
      </c>
      <c r="M497" s="13">
        <f t="shared" si="29"/>
        <v>41804.208333333336</v>
      </c>
      <c r="N497" t="b">
        <v>0</v>
      </c>
      <c r="O497" t="b">
        <v>0</v>
      </c>
      <c r="P497" t="s">
        <v>2013</v>
      </c>
      <c r="Q497" t="s">
        <v>2014</v>
      </c>
      <c r="R497" s="6">
        <f t="shared" si="30"/>
        <v>24.125452352231605</v>
      </c>
      <c r="S497" s="7">
        <f t="shared" si="31"/>
        <v>68.02051282051282</v>
      </c>
    </row>
    <row r="498" spans="1:19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12">
        <f t="shared" si="28"/>
        <v>42876.208333333328</v>
      </c>
      <c r="L498">
        <v>1496811600</v>
      </c>
      <c r="M498" s="13">
        <f t="shared" si="29"/>
        <v>42893.208333333328</v>
      </c>
      <c r="N498" t="b">
        <v>0</v>
      </c>
      <c r="O498" t="b">
        <v>0</v>
      </c>
      <c r="P498" t="s">
        <v>2015</v>
      </c>
      <c r="Q498" t="s">
        <v>2023</v>
      </c>
      <c r="R498" s="6">
        <f t="shared" si="30"/>
        <v>11025.794841031793</v>
      </c>
      <c r="S498" s="7">
        <f t="shared" si="31"/>
        <v>30.87037037037037</v>
      </c>
    </row>
    <row r="499" spans="1:19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12">
        <f t="shared" si="28"/>
        <v>42724.25</v>
      </c>
      <c r="L499">
        <v>1482213600</v>
      </c>
      <c r="M499" s="13">
        <f t="shared" si="29"/>
        <v>42724.25</v>
      </c>
      <c r="N499" t="b">
        <v>0</v>
      </c>
      <c r="O499" t="b">
        <v>1</v>
      </c>
      <c r="P499" t="s">
        <v>2011</v>
      </c>
      <c r="Q499" t="s">
        <v>2020</v>
      </c>
      <c r="R499" s="6">
        <f t="shared" si="30"/>
        <v>292.62466407882954</v>
      </c>
      <c r="S499" s="7">
        <f t="shared" si="31"/>
        <v>27.908333333333335</v>
      </c>
    </row>
    <row r="500" spans="1:19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12">
        <f t="shared" si="28"/>
        <v>42005.25</v>
      </c>
      <c r="L500">
        <v>1420264800</v>
      </c>
      <c r="M500" s="13">
        <f t="shared" si="29"/>
        <v>42007.25</v>
      </c>
      <c r="N500" t="b">
        <v>0</v>
      </c>
      <c r="O500" t="b">
        <v>0</v>
      </c>
      <c r="P500" t="s">
        <v>2011</v>
      </c>
      <c r="Q500" t="s">
        <v>2012</v>
      </c>
      <c r="R500" s="6">
        <f t="shared" si="30"/>
        <v>417.55726838957622</v>
      </c>
      <c r="S500" s="7">
        <f t="shared" si="31"/>
        <v>79.994818652849744</v>
      </c>
    </row>
    <row r="501" spans="1:19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12">
        <f t="shared" si="28"/>
        <v>42444.208333333328</v>
      </c>
      <c r="L501">
        <v>1458450000</v>
      </c>
      <c r="M501" s="13">
        <f t="shared" si="29"/>
        <v>42449.208333333328</v>
      </c>
      <c r="N501" t="b">
        <v>0</v>
      </c>
      <c r="O501" t="b">
        <v>1</v>
      </c>
      <c r="P501" t="s">
        <v>2015</v>
      </c>
      <c r="Q501" t="s">
        <v>2016</v>
      </c>
      <c r="R501" s="6">
        <f t="shared" si="30"/>
        <v>208.01849053249177</v>
      </c>
      <c r="S501" s="7">
        <f t="shared" si="31"/>
        <v>38.003378378378379</v>
      </c>
    </row>
    <row r="502" spans="1:19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12">
        <f t="shared" si="28"/>
        <v>41395.208333333336</v>
      </c>
      <c r="L502">
        <v>1369803600</v>
      </c>
      <c r="M502" s="13">
        <f t="shared" si="29"/>
        <v>41423.208333333336</v>
      </c>
      <c r="N502" t="b">
        <v>0</v>
      </c>
      <c r="O502" t="b">
        <v>1</v>
      </c>
      <c r="P502" t="s">
        <v>2013</v>
      </c>
      <c r="Q502" t="s">
        <v>2014</v>
      </c>
      <c r="R502" s="6" t="e">
        <f t="shared" si="30"/>
        <v>#DIV/0!</v>
      </c>
      <c r="S502" s="7" t="e">
        <f t="shared" si="31"/>
        <v>#DIV/0!</v>
      </c>
    </row>
    <row r="503" spans="1:19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12">
        <f t="shared" si="28"/>
        <v>41345.208333333336</v>
      </c>
      <c r="L503">
        <v>1363237200</v>
      </c>
      <c r="M503" s="13">
        <f t="shared" si="29"/>
        <v>41347.208333333336</v>
      </c>
      <c r="N503" t="b">
        <v>0</v>
      </c>
      <c r="O503" t="b">
        <v>0</v>
      </c>
      <c r="P503" t="s">
        <v>2015</v>
      </c>
      <c r="Q503" t="s">
        <v>2016</v>
      </c>
      <c r="R503" s="6">
        <f t="shared" si="30"/>
        <v>142.56146571006934</v>
      </c>
      <c r="S503" s="7">
        <f t="shared" si="31"/>
        <v>59.990534521158132</v>
      </c>
    </row>
    <row r="504" spans="1:19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12">
        <f t="shared" si="28"/>
        <v>41117.208333333336</v>
      </c>
      <c r="L504">
        <v>1345870800</v>
      </c>
      <c r="M504" s="13">
        <f t="shared" si="29"/>
        <v>41146.208333333336</v>
      </c>
      <c r="N504" t="b">
        <v>0</v>
      </c>
      <c r="O504" t="b">
        <v>1</v>
      </c>
      <c r="P504" t="s">
        <v>2024</v>
      </c>
      <c r="Q504" t="s">
        <v>2025</v>
      </c>
      <c r="R504" s="6">
        <f t="shared" si="30"/>
        <v>18.870663376397154</v>
      </c>
      <c r="S504" s="7">
        <f t="shared" si="31"/>
        <v>37.037634408602152</v>
      </c>
    </row>
    <row r="505" spans="1:19" ht="31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12">
        <f t="shared" si="28"/>
        <v>42186.208333333328</v>
      </c>
      <c r="L505">
        <v>1437454800</v>
      </c>
      <c r="M505" s="13">
        <f t="shared" si="29"/>
        <v>42206.208333333328</v>
      </c>
      <c r="N505" t="b">
        <v>0</v>
      </c>
      <c r="O505" t="b">
        <v>0</v>
      </c>
      <c r="P505" t="s">
        <v>2015</v>
      </c>
      <c r="Q505" t="s">
        <v>2018</v>
      </c>
      <c r="R505" s="6">
        <f t="shared" si="30"/>
        <v>55.455276950177236</v>
      </c>
      <c r="S505" s="7">
        <f t="shared" si="31"/>
        <v>99.963043478260872</v>
      </c>
    </row>
    <row r="506" spans="1:19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12">
        <f t="shared" si="28"/>
        <v>42142.208333333328</v>
      </c>
      <c r="L506">
        <v>1432011600</v>
      </c>
      <c r="M506" s="13">
        <f t="shared" si="29"/>
        <v>42143.208333333328</v>
      </c>
      <c r="N506" t="b">
        <v>0</v>
      </c>
      <c r="O506" t="b">
        <v>0</v>
      </c>
      <c r="P506" t="s">
        <v>2009</v>
      </c>
      <c r="Q506" t="s">
        <v>2010</v>
      </c>
      <c r="R506" s="6">
        <f t="shared" si="30"/>
        <v>108.31889081455806</v>
      </c>
      <c r="S506" s="7">
        <f t="shared" si="31"/>
        <v>111.6774193548387</v>
      </c>
    </row>
    <row r="507" spans="1:19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12">
        <f t="shared" si="28"/>
        <v>41341.25</v>
      </c>
      <c r="L507">
        <v>1366347600</v>
      </c>
      <c r="M507" s="13">
        <f t="shared" si="29"/>
        <v>41383.208333333336</v>
      </c>
      <c r="N507" t="b">
        <v>0</v>
      </c>
      <c r="O507" t="b">
        <v>1</v>
      </c>
      <c r="P507" t="s">
        <v>2021</v>
      </c>
      <c r="Q507" t="s">
        <v>2030</v>
      </c>
      <c r="R507" s="6">
        <f t="shared" si="30"/>
        <v>719.37264943586467</v>
      </c>
      <c r="S507" s="7">
        <f t="shared" si="31"/>
        <v>36.014409221902014</v>
      </c>
    </row>
    <row r="508" spans="1:19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12">
        <f t="shared" si="28"/>
        <v>43062.25</v>
      </c>
      <c r="L508">
        <v>1512885600</v>
      </c>
      <c r="M508" s="13">
        <f t="shared" si="29"/>
        <v>43079.25</v>
      </c>
      <c r="N508" t="b">
        <v>0</v>
      </c>
      <c r="O508" t="b">
        <v>1</v>
      </c>
      <c r="P508" t="s">
        <v>2013</v>
      </c>
      <c r="Q508" t="s">
        <v>2014</v>
      </c>
      <c r="R508" s="6">
        <f t="shared" si="30"/>
        <v>10.786581492623176</v>
      </c>
      <c r="S508" s="7">
        <f t="shared" si="31"/>
        <v>66.010284810126578</v>
      </c>
    </row>
    <row r="509" spans="1:19" ht="31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12">
        <f t="shared" si="28"/>
        <v>41373.208333333336</v>
      </c>
      <c r="L509">
        <v>1369717200</v>
      </c>
      <c r="M509" s="13">
        <f t="shared" si="29"/>
        <v>41422.208333333336</v>
      </c>
      <c r="N509" t="b">
        <v>0</v>
      </c>
      <c r="O509" t="b">
        <v>1</v>
      </c>
      <c r="P509" t="s">
        <v>2011</v>
      </c>
      <c r="Q509" t="s">
        <v>2012</v>
      </c>
      <c r="R509" s="6">
        <f t="shared" si="30"/>
        <v>250.89605734767025</v>
      </c>
      <c r="S509" s="7">
        <f t="shared" si="31"/>
        <v>44.05263157894737</v>
      </c>
    </row>
    <row r="510" spans="1:19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12">
        <f t="shared" si="28"/>
        <v>43310.208333333328</v>
      </c>
      <c r="L510">
        <v>1534654800</v>
      </c>
      <c r="M510" s="13">
        <f t="shared" si="29"/>
        <v>43331.208333333328</v>
      </c>
      <c r="N510" t="b">
        <v>0</v>
      </c>
      <c r="O510" t="b">
        <v>0</v>
      </c>
      <c r="P510" t="s">
        <v>2013</v>
      </c>
      <c r="Q510" t="s">
        <v>2014</v>
      </c>
      <c r="R510" s="6">
        <f t="shared" si="30"/>
        <v>89.103291713961411</v>
      </c>
      <c r="S510" s="7">
        <f t="shared" si="31"/>
        <v>52.999726551818434</v>
      </c>
    </row>
    <row r="511" spans="1:19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12">
        <f t="shared" si="28"/>
        <v>41034.208333333336</v>
      </c>
      <c r="L511">
        <v>1337058000</v>
      </c>
      <c r="M511" s="13">
        <f t="shared" si="29"/>
        <v>41044.208333333336</v>
      </c>
      <c r="N511" t="b">
        <v>0</v>
      </c>
      <c r="O511" t="b">
        <v>0</v>
      </c>
      <c r="P511" t="s">
        <v>2013</v>
      </c>
      <c r="Q511" t="s">
        <v>2014</v>
      </c>
      <c r="R511" s="6">
        <f t="shared" si="30"/>
        <v>140.99238557442894</v>
      </c>
      <c r="S511" s="7">
        <f t="shared" si="31"/>
        <v>95</v>
      </c>
    </row>
    <row r="512" spans="1:19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12">
        <f t="shared" si="28"/>
        <v>43251.208333333328</v>
      </c>
      <c r="L512">
        <v>1529816400</v>
      </c>
      <c r="M512" s="13">
        <f t="shared" si="29"/>
        <v>43275.208333333328</v>
      </c>
      <c r="N512" t="b">
        <v>0</v>
      </c>
      <c r="O512" t="b">
        <v>0</v>
      </c>
      <c r="P512" t="s">
        <v>2015</v>
      </c>
      <c r="Q512" t="s">
        <v>2018</v>
      </c>
      <c r="R512" s="6">
        <f t="shared" si="30"/>
        <v>83.970287436753139</v>
      </c>
      <c r="S512" s="7">
        <f t="shared" si="31"/>
        <v>70.908396946564892</v>
      </c>
    </row>
    <row r="513" spans="1:19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12">
        <f t="shared" si="28"/>
        <v>43671.208333333328</v>
      </c>
      <c r="L513">
        <v>1564894800</v>
      </c>
      <c r="M513" s="13">
        <f t="shared" si="29"/>
        <v>43681.208333333328</v>
      </c>
      <c r="N513" t="b">
        <v>0</v>
      </c>
      <c r="O513" t="b">
        <v>0</v>
      </c>
      <c r="P513" t="s">
        <v>2013</v>
      </c>
      <c r="Q513" t="s">
        <v>2014</v>
      </c>
      <c r="R513" s="6">
        <f t="shared" si="30"/>
        <v>416.3614851540932</v>
      </c>
      <c r="S513" s="7">
        <f t="shared" si="31"/>
        <v>98.060773480662988</v>
      </c>
    </row>
    <row r="514" spans="1:19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12">
        <f t="shared" si="28"/>
        <v>41825.208333333336</v>
      </c>
      <c r="L514">
        <v>1404622800</v>
      </c>
      <c r="M514" s="13">
        <f t="shared" si="29"/>
        <v>41826.208333333336</v>
      </c>
      <c r="N514" t="b">
        <v>0</v>
      </c>
      <c r="O514" t="b">
        <v>1</v>
      </c>
      <c r="P514" t="s">
        <v>2024</v>
      </c>
      <c r="Q514" t="s">
        <v>2025</v>
      </c>
      <c r="R514" s="6">
        <f t="shared" si="30"/>
        <v>71.777882946837053</v>
      </c>
      <c r="S514" s="7">
        <f t="shared" si="31"/>
        <v>53.046025104602514</v>
      </c>
    </row>
    <row r="515" spans="1:19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12">
        <f t="shared" ref="K515:K578" si="32">(((J515/60)/60)/24)+DATE(1970,1,1)</f>
        <v>40430.208333333336</v>
      </c>
      <c r="L515">
        <v>1284181200</v>
      </c>
      <c r="M515" s="13">
        <f t="shared" ref="M515:M578" si="33">(((L515/60)/60)/24)+DATE(1970,1,1)</f>
        <v>40432.208333333336</v>
      </c>
      <c r="N515" t="b">
        <v>0</v>
      </c>
      <c r="O515" t="b">
        <v>0</v>
      </c>
      <c r="P515" t="s">
        <v>2015</v>
      </c>
      <c r="Q515" t="s">
        <v>2034</v>
      </c>
      <c r="R515" s="6">
        <f t="shared" si="30"/>
        <v>254.60122699386503</v>
      </c>
      <c r="S515" s="7">
        <f t="shared" si="31"/>
        <v>93.142857142857139</v>
      </c>
    </row>
    <row r="516" spans="1:19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12">
        <f t="shared" si="32"/>
        <v>41614.25</v>
      </c>
      <c r="L516">
        <v>1386741600</v>
      </c>
      <c r="M516" s="13">
        <f t="shared" si="33"/>
        <v>41619.25</v>
      </c>
      <c r="N516" t="b">
        <v>0</v>
      </c>
      <c r="O516" t="b">
        <v>1</v>
      </c>
      <c r="P516" t="s">
        <v>2009</v>
      </c>
      <c r="Q516" t="s">
        <v>2010</v>
      </c>
      <c r="R516" s="6">
        <f t="shared" ref="R516:R579" si="34">D516/E516*100</f>
        <v>445.65112617678244</v>
      </c>
      <c r="S516" s="7">
        <f t="shared" ref="S516:S579" si="35">E516/G516</f>
        <v>58.945075757575758</v>
      </c>
    </row>
    <row r="517" spans="1:19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2">
        <f t="shared" si="32"/>
        <v>40900.25</v>
      </c>
      <c r="L517">
        <v>1324792800</v>
      </c>
      <c r="M517" s="13">
        <f t="shared" si="33"/>
        <v>40902.25</v>
      </c>
      <c r="N517" t="b">
        <v>0</v>
      </c>
      <c r="O517" t="b">
        <v>1</v>
      </c>
      <c r="P517" t="s">
        <v>2013</v>
      </c>
      <c r="Q517" t="s">
        <v>2014</v>
      </c>
      <c r="R517" s="6">
        <f t="shared" si="34"/>
        <v>179.27871586408173</v>
      </c>
      <c r="S517" s="7">
        <f t="shared" si="35"/>
        <v>36.067669172932334</v>
      </c>
    </row>
    <row r="518" spans="1:19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12">
        <f t="shared" si="32"/>
        <v>40396.208333333336</v>
      </c>
      <c r="L518">
        <v>1284354000</v>
      </c>
      <c r="M518" s="13">
        <f t="shared" si="33"/>
        <v>40434.208333333336</v>
      </c>
      <c r="N518" t="b">
        <v>0</v>
      </c>
      <c r="O518" t="b">
        <v>0</v>
      </c>
      <c r="P518" t="s">
        <v>2021</v>
      </c>
      <c r="Q518" t="s">
        <v>2022</v>
      </c>
      <c r="R518" s="6">
        <f t="shared" si="34"/>
        <v>235.16615407696349</v>
      </c>
      <c r="S518" s="7">
        <f t="shared" si="35"/>
        <v>63.030732860520096</v>
      </c>
    </row>
    <row r="519" spans="1:19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12">
        <f t="shared" si="32"/>
        <v>42860.208333333328</v>
      </c>
      <c r="L519">
        <v>1494392400</v>
      </c>
      <c r="M519" s="13">
        <f t="shared" si="33"/>
        <v>42865.208333333328</v>
      </c>
      <c r="N519" t="b">
        <v>0</v>
      </c>
      <c r="O519" t="b">
        <v>0</v>
      </c>
      <c r="P519" t="s">
        <v>2007</v>
      </c>
      <c r="Q519" t="s">
        <v>2008</v>
      </c>
      <c r="R519" s="6">
        <f t="shared" si="34"/>
        <v>89.285714285714292</v>
      </c>
      <c r="S519" s="7">
        <f t="shared" si="35"/>
        <v>84.717948717948715</v>
      </c>
    </row>
    <row r="520" spans="1:19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12">
        <f t="shared" si="32"/>
        <v>43154.25</v>
      </c>
      <c r="L520">
        <v>1519538400</v>
      </c>
      <c r="M520" s="13">
        <f t="shared" si="33"/>
        <v>43156.25</v>
      </c>
      <c r="N520" t="b">
        <v>0</v>
      </c>
      <c r="O520" t="b">
        <v>1</v>
      </c>
      <c r="P520" t="s">
        <v>2015</v>
      </c>
      <c r="Q520" t="s">
        <v>2023</v>
      </c>
      <c r="R520" s="6">
        <f t="shared" si="34"/>
        <v>1414.790996784566</v>
      </c>
      <c r="S520" s="7">
        <f t="shared" si="35"/>
        <v>62.2</v>
      </c>
    </row>
    <row r="521" spans="1:19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12">
        <f t="shared" si="32"/>
        <v>42012.25</v>
      </c>
      <c r="L521">
        <v>1421906400</v>
      </c>
      <c r="M521" s="13">
        <f t="shared" si="33"/>
        <v>42026.25</v>
      </c>
      <c r="N521" t="b">
        <v>0</v>
      </c>
      <c r="O521" t="b">
        <v>1</v>
      </c>
      <c r="P521" t="s">
        <v>2009</v>
      </c>
      <c r="Q521" t="s">
        <v>2010</v>
      </c>
      <c r="R521" s="6">
        <f t="shared" si="34"/>
        <v>98.284311014258691</v>
      </c>
      <c r="S521" s="7">
        <f t="shared" si="35"/>
        <v>101.97518330513255</v>
      </c>
    </row>
    <row r="522" spans="1:19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12">
        <f t="shared" si="32"/>
        <v>43574.208333333328</v>
      </c>
      <c r="L522">
        <v>1555909200</v>
      </c>
      <c r="M522" s="13">
        <f t="shared" si="33"/>
        <v>43577.208333333328</v>
      </c>
      <c r="N522" t="b">
        <v>0</v>
      </c>
      <c r="O522" t="b">
        <v>0</v>
      </c>
      <c r="P522" t="s">
        <v>2013</v>
      </c>
      <c r="Q522" t="s">
        <v>2014</v>
      </c>
      <c r="R522" s="6">
        <f t="shared" si="34"/>
        <v>23.487962419260132</v>
      </c>
      <c r="S522" s="7">
        <f t="shared" si="35"/>
        <v>106.4375</v>
      </c>
    </row>
    <row r="523" spans="1:19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12">
        <f t="shared" si="32"/>
        <v>42605.208333333328</v>
      </c>
      <c r="L523">
        <v>1472446800</v>
      </c>
      <c r="M523" s="13">
        <f t="shared" si="33"/>
        <v>42611.208333333328</v>
      </c>
      <c r="N523" t="b">
        <v>0</v>
      </c>
      <c r="O523" t="b">
        <v>1</v>
      </c>
      <c r="P523" t="s">
        <v>2015</v>
      </c>
      <c r="Q523" t="s">
        <v>2018</v>
      </c>
      <c r="R523" s="6">
        <f t="shared" si="34"/>
        <v>68.709881565862048</v>
      </c>
      <c r="S523" s="7">
        <f t="shared" si="35"/>
        <v>29.975609756097562</v>
      </c>
    </row>
    <row r="524" spans="1:19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12">
        <f t="shared" si="32"/>
        <v>41093.208333333336</v>
      </c>
      <c r="L524">
        <v>1342328400</v>
      </c>
      <c r="M524" s="13">
        <f t="shared" si="33"/>
        <v>41105.208333333336</v>
      </c>
      <c r="N524" t="b">
        <v>0</v>
      </c>
      <c r="O524" t="b">
        <v>0</v>
      </c>
      <c r="P524" t="s">
        <v>2015</v>
      </c>
      <c r="Q524" t="s">
        <v>2026</v>
      </c>
      <c r="R524" s="6">
        <f t="shared" si="34"/>
        <v>308.13350417963272</v>
      </c>
      <c r="S524" s="7">
        <f t="shared" si="35"/>
        <v>85.806282722513089</v>
      </c>
    </row>
    <row r="525" spans="1:19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12">
        <f t="shared" si="32"/>
        <v>40241.25</v>
      </c>
      <c r="L525">
        <v>1268114400</v>
      </c>
      <c r="M525" s="13">
        <f t="shared" si="33"/>
        <v>40246.25</v>
      </c>
      <c r="N525" t="b">
        <v>0</v>
      </c>
      <c r="O525" t="b">
        <v>0</v>
      </c>
      <c r="P525" t="s">
        <v>2015</v>
      </c>
      <c r="Q525" t="s">
        <v>2026</v>
      </c>
      <c r="R525" s="6">
        <f t="shared" si="34"/>
        <v>14.278914802475013</v>
      </c>
      <c r="S525" s="7">
        <f t="shared" si="35"/>
        <v>70.82022471910112</v>
      </c>
    </row>
    <row r="526" spans="1:19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12">
        <f t="shared" si="32"/>
        <v>40294.208333333336</v>
      </c>
      <c r="L526">
        <v>1273381200</v>
      </c>
      <c r="M526" s="13">
        <f t="shared" si="33"/>
        <v>40307.208333333336</v>
      </c>
      <c r="N526" t="b">
        <v>0</v>
      </c>
      <c r="O526" t="b">
        <v>0</v>
      </c>
      <c r="P526" t="s">
        <v>2013</v>
      </c>
      <c r="Q526" t="s">
        <v>2014</v>
      </c>
      <c r="R526" s="6">
        <f t="shared" si="34"/>
        <v>119.18260698087163</v>
      </c>
      <c r="S526" s="7">
        <f t="shared" si="35"/>
        <v>40.998484082870135</v>
      </c>
    </row>
    <row r="527" spans="1:19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12">
        <f t="shared" si="32"/>
        <v>40505.25</v>
      </c>
      <c r="L527">
        <v>1290837600</v>
      </c>
      <c r="M527" s="13">
        <f t="shared" si="33"/>
        <v>40509.25</v>
      </c>
      <c r="N527" t="b">
        <v>0</v>
      </c>
      <c r="O527" t="b">
        <v>0</v>
      </c>
      <c r="P527" t="s">
        <v>2011</v>
      </c>
      <c r="Q527" t="s">
        <v>2020</v>
      </c>
      <c r="R527" s="6">
        <f t="shared" si="34"/>
        <v>118.77828054298642</v>
      </c>
      <c r="S527" s="7">
        <f t="shared" si="35"/>
        <v>28.063492063492063</v>
      </c>
    </row>
    <row r="528" spans="1:19" ht="31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12">
        <f t="shared" si="32"/>
        <v>42364.25</v>
      </c>
      <c r="L528">
        <v>1454306400</v>
      </c>
      <c r="M528" s="13">
        <f t="shared" si="33"/>
        <v>42401.25</v>
      </c>
      <c r="N528" t="b">
        <v>0</v>
      </c>
      <c r="O528" t="b">
        <v>1</v>
      </c>
      <c r="P528" t="s">
        <v>2013</v>
      </c>
      <c r="Q528" t="s">
        <v>2014</v>
      </c>
      <c r="R528" s="6">
        <f t="shared" si="34"/>
        <v>64.122373300370825</v>
      </c>
      <c r="S528" s="7">
        <f t="shared" si="35"/>
        <v>88.054421768707485</v>
      </c>
    </row>
    <row r="529" spans="1:19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2">
        <f t="shared" si="32"/>
        <v>42405.25</v>
      </c>
      <c r="L529">
        <v>1457762400</v>
      </c>
      <c r="M529" s="13">
        <f t="shared" si="33"/>
        <v>42441.25</v>
      </c>
      <c r="N529" t="b">
        <v>0</v>
      </c>
      <c r="O529" t="b">
        <v>0</v>
      </c>
      <c r="P529" t="s">
        <v>2015</v>
      </c>
      <c r="Q529" t="s">
        <v>2023</v>
      </c>
      <c r="R529" s="6">
        <f t="shared" si="34"/>
        <v>100.38200339558574</v>
      </c>
      <c r="S529" s="7">
        <f t="shared" si="35"/>
        <v>31</v>
      </c>
    </row>
    <row r="530" spans="1:19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12">
        <f t="shared" si="32"/>
        <v>41601.25</v>
      </c>
      <c r="L530">
        <v>1389074400</v>
      </c>
      <c r="M530" s="13">
        <f t="shared" si="33"/>
        <v>41646.25</v>
      </c>
      <c r="N530" t="b">
        <v>0</v>
      </c>
      <c r="O530" t="b">
        <v>0</v>
      </c>
      <c r="P530" t="s">
        <v>2009</v>
      </c>
      <c r="Q530" t="s">
        <v>2019</v>
      </c>
      <c r="R530" s="6">
        <f t="shared" si="34"/>
        <v>124.53300124533003</v>
      </c>
      <c r="S530" s="7">
        <f t="shared" si="35"/>
        <v>90.337500000000006</v>
      </c>
    </row>
    <row r="531" spans="1:19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12">
        <f t="shared" si="32"/>
        <v>41769.208333333336</v>
      </c>
      <c r="L531">
        <v>1402117200</v>
      </c>
      <c r="M531" s="13">
        <f t="shared" si="33"/>
        <v>41797.208333333336</v>
      </c>
      <c r="N531" t="b">
        <v>0</v>
      </c>
      <c r="O531" t="b">
        <v>0</v>
      </c>
      <c r="P531" t="s">
        <v>2024</v>
      </c>
      <c r="Q531" t="s">
        <v>2025</v>
      </c>
      <c r="R531" s="6">
        <f t="shared" si="34"/>
        <v>888.50174216027881</v>
      </c>
      <c r="S531" s="7">
        <f t="shared" si="35"/>
        <v>63.777777777777779</v>
      </c>
    </row>
    <row r="532" spans="1:19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12">
        <f t="shared" si="32"/>
        <v>40421.208333333336</v>
      </c>
      <c r="L532">
        <v>1284440400</v>
      </c>
      <c r="M532" s="13">
        <f t="shared" si="33"/>
        <v>40435.208333333336</v>
      </c>
      <c r="N532" t="b">
        <v>0</v>
      </c>
      <c r="O532" t="b">
        <v>1</v>
      </c>
      <c r="P532" t="s">
        <v>2021</v>
      </c>
      <c r="Q532" t="s">
        <v>2027</v>
      </c>
      <c r="R532" s="6">
        <f t="shared" si="34"/>
        <v>109.00257453699859</v>
      </c>
      <c r="S532" s="7">
        <f t="shared" si="35"/>
        <v>53.995515695067262</v>
      </c>
    </row>
    <row r="533" spans="1:19" ht="31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12">
        <f t="shared" si="32"/>
        <v>41589.25</v>
      </c>
      <c r="L533">
        <v>1388988000</v>
      </c>
      <c r="M533" s="13">
        <f t="shared" si="33"/>
        <v>41645.25</v>
      </c>
      <c r="N533" t="b">
        <v>0</v>
      </c>
      <c r="O533" t="b">
        <v>0</v>
      </c>
      <c r="P533" t="s">
        <v>2024</v>
      </c>
      <c r="Q533" t="s">
        <v>2025</v>
      </c>
      <c r="R533" s="6">
        <f t="shared" si="34"/>
        <v>104.68884926375759</v>
      </c>
      <c r="S533" s="7">
        <f t="shared" si="35"/>
        <v>48.993956043956047</v>
      </c>
    </row>
    <row r="534" spans="1:19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12">
        <f t="shared" si="32"/>
        <v>43125.25</v>
      </c>
      <c r="L534">
        <v>1516946400</v>
      </c>
      <c r="M534" s="13">
        <f t="shared" si="33"/>
        <v>43126.25</v>
      </c>
      <c r="N534" t="b">
        <v>0</v>
      </c>
      <c r="O534" t="b">
        <v>0</v>
      </c>
      <c r="P534" t="s">
        <v>2013</v>
      </c>
      <c r="Q534" t="s">
        <v>2014</v>
      </c>
      <c r="R534" s="6">
        <f t="shared" si="34"/>
        <v>19.885657469550086</v>
      </c>
      <c r="S534" s="7">
        <f t="shared" si="35"/>
        <v>63.857142857142854</v>
      </c>
    </row>
    <row r="535" spans="1:19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12">
        <f t="shared" si="32"/>
        <v>41479.208333333336</v>
      </c>
      <c r="L535">
        <v>1377752400</v>
      </c>
      <c r="M535" s="13">
        <f t="shared" si="33"/>
        <v>41515.208333333336</v>
      </c>
      <c r="N535" t="b">
        <v>0</v>
      </c>
      <c r="O535" t="b">
        <v>0</v>
      </c>
      <c r="P535" t="s">
        <v>2009</v>
      </c>
      <c r="Q535" t="s">
        <v>2019</v>
      </c>
      <c r="R535" s="6">
        <f t="shared" si="34"/>
        <v>62.796736308029942</v>
      </c>
      <c r="S535" s="7">
        <f t="shared" si="35"/>
        <v>82.996393146979258</v>
      </c>
    </row>
    <row r="536" spans="1:19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12">
        <f t="shared" si="32"/>
        <v>43329.208333333328</v>
      </c>
      <c r="L536">
        <v>1534568400</v>
      </c>
      <c r="M536" s="13">
        <f t="shared" si="33"/>
        <v>43330.208333333328</v>
      </c>
      <c r="N536" t="b">
        <v>0</v>
      </c>
      <c r="O536" t="b">
        <v>1</v>
      </c>
      <c r="P536" t="s">
        <v>2015</v>
      </c>
      <c r="Q536" t="s">
        <v>2018</v>
      </c>
      <c r="R536" s="6">
        <f t="shared" si="34"/>
        <v>665.67052670900262</v>
      </c>
      <c r="S536" s="7">
        <f t="shared" si="35"/>
        <v>55.08230452674897</v>
      </c>
    </row>
    <row r="537" spans="1:19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12">
        <f t="shared" si="32"/>
        <v>43259.208333333328</v>
      </c>
      <c r="L537">
        <v>1528606800</v>
      </c>
      <c r="M537" s="13">
        <f t="shared" si="33"/>
        <v>43261.208333333328</v>
      </c>
      <c r="N537" t="b">
        <v>0</v>
      </c>
      <c r="O537" t="b">
        <v>1</v>
      </c>
      <c r="P537" t="s">
        <v>2013</v>
      </c>
      <c r="Q537" t="s">
        <v>2014</v>
      </c>
      <c r="R537" s="6">
        <f t="shared" si="34"/>
        <v>20.745232585973032</v>
      </c>
      <c r="S537" s="7">
        <f t="shared" si="35"/>
        <v>62.044554455445542</v>
      </c>
    </row>
    <row r="538" spans="1:19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12">
        <f t="shared" si="32"/>
        <v>40414.208333333336</v>
      </c>
      <c r="L538">
        <v>1284872400</v>
      </c>
      <c r="M538" s="13">
        <f t="shared" si="33"/>
        <v>40440.208333333336</v>
      </c>
      <c r="N538" t="b">
        <v>0</v>
      </c>
      <c r="O538" t="b">
        <v>0</v>
      </c>
      <c r="P538" t="s">
        <v>2021</v>
      </c>
      <c r="Q538" t="s">
        <v>2027</v>
      </c>
      <c r="R538" s="6">
        <f t="shared" si="34"/>
        <v>66.680274886031171</v>
      </c>
      <c r="S538" s="7">
        <f t="shared" si="35"/>
        <v>104.97857142857143</v>
      </c>
    </row>
    <row r="539" spans="1:19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12">
        <f t="shared" si="32"/>
        <v>43342.208333333328</v>
      </c>
      <c r="L539">
        <v>1537592400</v>
      </c>
      <c r="M539" s="13">
        <f t="shared" si="33"/>
        <v>43365.208333333328</v>
      </c>
      <c r="N539" t="b">
        <v>1</v>
      </c>
      <c r="O539" t="b">
        <v>1</v>
      </c>
      <c r="P539" t="s">
        <v>2015</v>
      </c>
      <c r="Q539" t="s">
        <v>2016</v>
      </c>
      <c r="R539" s="6">
        <f t="shared" si="34"/>
        <v>85.308535907413969</v>
      </c>
      <c r="S539" s="7">
        <f t="shared" si="35"/>
        <v>94.044676806083643</v>
      </c>
    </row>
    <row r="540" spans="1:19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12">
        <f t="shared" si="32"/>
        <v>41539.208333333336</v>
      </c>
      <c r="L540">
        <v>1381208400</v>
      </c>
      <c r="M540" s="13">
        <f t="shared" si="33"/>
        <v>41555.208333333336</v>
      </c>
      <c r="N540" t="b">
        <v>0</v>
      </c>
      <c r="O540" t="b">
        <v>0</v>
      </c>
      <c r="P540" t="s">
        <v>2024</v>
      </c>
      <c r="Q540" t="s">
        <v>2035</v>
      </c>
      <c r="R540" s="6">
        <f t="shared" si="34"/>
        <v>265.28035908405514</v>
      </c>
      <c r="S540" s="7">
        <f t="shared" si="35"/>
        <v>44.007716049382715</v>
      </c>
    </row>
    <row r="541" spans="1:19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12">
        <f t="shared" si="32"/>
        <v>43647.208333333328</v>
      </c>
      <c r="L541">
        <v>1562475600</v>
      </c>
      <c r="M541" s="13">
        <f t="shared" si="33"/>
        <v>43653.208333333328</v>
      </c>
      <c r="N541" t="b">
        <v>0</v>
      </c>
      <c r="O541" t="b">
        <v>1</v>
      </c>
      <c r="P541" t="s">
        <v>2007</v>
      </c>
      <c r="Q541" t="s">
        <v>2008</v>
      </c>
      <c r="R541" s="6">
        <f t="shared" si="34"/>
        <v>137.64044943820224</v>
      </c>
      <c r="S541" s="7">
        <f t="shared" si="35"/>
        <v>92.467532467532465</v>
      </c>
    </row>
    <row r="542" spans="1:19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12">
        <f t="shared" si="32"/>
        <v>43225.208333333328</v>
      </c>
      <c r="L542">
        <v>1527397200</v>
      </c>
      <c r="M542" s="13">
        <f t="shared" si="33"/>
        <v>43247.208333333328</v>
      </c>
      <c r="N542" t="b">
        <v>0</v>
      </c>
      <c r="O542" t="b">
        <v>0</v>
      </c>
      <c r="P542" t="s">
        <v>2028</v>
      </c>
      <c r="Q542" t="s">
        <v>2029</v>
      </c>
      <c r="R542" s="6">
        <f t="shared" si="34"/>
        <v>37.596651769880118</v>
      </c>
      <c r="S542" s="7">
        <f t="shared" si="35"/>
        <v>57.072874493927124</v>
      </c>
    </row>
    <row r="543" spans="1:19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12">
        <f t="shared" si="32"/>
        <v>42165.208333333328</v>
      </c>
      <c r="L543">
        <v>1436158800</v>
      </c>
      <c r="M543" s="13">
        <f t="shared" si="33"/>
        <v>42191.208333333328</v>
      </c>
      <c r="N543" t="b">
        <v>0</v>
      </c>
      <c r="O543" t="b">
        <v>0</v>
      </c>
      <c r="P543" t="s">
        <v>2024</v>
      </c>
      <c r="Q543" t="s">
        <v>2035</v>
      </c>
      <c r="R543" s="6">
        <f t="shared" si="34"/>
        <v>413.12723390428448</v>
      </c>
      <c r="S543" s="7">
        <f t="shared" si="35"/>
        <v>109.07848101265823</v>
      </c>
    </row>
    <row r="544" spans="1:19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12">
        <f t="shared" si="32"/>
        <v>42391.25</v>
      </c>
      <c r="L544">
        <v>1456034400</v>
      </c>
      <c r="M544" s="13">
        <f t="shared" si="33"/>
        <v>42421.25</v>
      </c>
      <c r="N544" t="b">
        <v>0</v>
      </c>
      <c r="O544" t="b">
        <v>0</v>
      </c>
      <c r="P544" t="s">
        <v>2009</v>
      </c>
      <c r="Q544" t="s">
        <v>2019</v>
      </c>
      <c r="R544" s="6">
        <f t="shared" si="34"/>
        <v>3989.6373056994817</v>
      </c>
      <c r="S544" s="7">
        <f t="shared" si="35"/>
        <v>39.387755102040813</v>
      </c>
    </row>
    <row r="545" spans="1:19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12">
        <f t="shared" si="32"/>
        <v>41528.208333333336</v>
      </c>
      <c r="L545">
        <v>1380171600</v>
      </c>
      <c r="M545" s="13">
        <f t="shared" si="33"/>
        <v>41543.208333333336</v>
      </c>
      <c r="N545" t="b">
        <v>0</v>
      </c>
      <c r="O545" t="b">
        <v>0</v>
      </c>
      <c r="P545" t="s">
        <v>2024</v>
      </c>
      <c r="Q545" t="s">
        <v>2025</v>
      </c>
      <c r="R545" s="6">
        <f t="shared" si="34"/>
        <v>612.37738026543559</v>
      </c>
      <c r="S545" s="7">
        <f t="shared" si="35"/>
        <v>77.022222222222226</v>
      </c>
    </row>
    <row r="546" spans="1:19" ht="31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12">
        <f t="shared" si="32"/>
        <v>42377.25</v>
      </c>
      <c r="L546">
        <v>1453356000</v>
      </c>
      <c r="M546" s="13">
        <f t="shared" si="33"/>
        <v>42390.25</v>
      </c>
      <c r="N546" t="b">
        <v>0</v>
      </c>
      <c r="O546" t="b">
        <v>0</v>
      </c>
      <c r="P546" t="s">
        <v>2009</v>
      </c>
      <c r="Q546" t="s">
        <v>2010</v>
      </c>
      <c r="R546" s="6">
        <f t="shared" si="34"/>
        <v>36.166365280289334</v>
      </c>
      <c r="S546" s="7">
        <f t="shared" si="35"/>
        <v>92.166666666666671</v>
      </c>
    </row>
    <row r="547" spans="1:19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12">
        <f t="shared" si="32"/>
        <v>43824.25</v>
      </c>
      <c r="L547">
        <v>1578981600</v>
      </c>
      <c r="M547" s="13">
        <f t="shared" si="33"/>
        <v>43844.25</v>
      </c>
      <c r="N547" t="b">
        <v>0</v>
      </c>
      <c r="O547" t="b">
        <v>0</v>
      </c>
      <c r="P547" t="s">
        <v>2013</v>
      </c>
      <c r="Q547" t="s">
        <v>2014</v>
      </c>
      <c r="R547" s="6">
        <f t="shared" si="34"/>
        <v>112.60808365171928</v>
      </c>
      <c r="S547" s="7">
        <f t="shared" si="35"/>
        <v>61.007063197026021</v>
      </c>
    </row>
    <row r="548" spans="1:19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12">
        <f t="shared" si="32"/>
        <v>43360.208333333328</v>
      </c>
      <c r="L548">
        <v>1537419600</v>
      </c>
      <c r="M548" s="13">
        <f t="shared" si="33"/>
        <v>43363.208333333328</v>
      </c>
      <c r="N548" t="b">
        <v>0</v>
      </c>
      <c r="O548" t="b">
        <v>1</v>
      </c>
      <c r="P548" t="s">
        <v>2013</v>
      </c>
      <c r="Q548" t="s">
        <v>2014</v>
      </c>
      <c r="R548" s="6">
        <f t="shared" si="34"/>
        <v>61.135371179039296</v>
      </c>
      <c r="S548" s="7">
        <f t="shared" si="35"/>
        <v>78.068181818181813</v>
      </c>
    </row>
    <row r="549" spans="1:19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12">
        <f t="shared" si="32"/>
        <v>42029.25</v>
      </c>
      <c r="L549">
        <v>1423202400</v>
      </c>
      <c r="M549" s="13">
        <f t="shared" si="33"/>
        <v>42041.25</v>
      </c>
      <c r="N549" t="b">
        <v>0</v>
      </c>
      <c r="O549" t="b">
        <v>0</v>
      </c>
      <c r="P549" t="s">
        <v>2015</v>
      </c>
      <c r="Q549" t="s">
        <v>2018</v>
      </c>
      <c r="R549" s="6">
        <f t="shared" si="34"/>
        <v>10.319917440660474</v>
      </c>
      <c r="S549" s="7">
        <f t="shared" si="35"/>
        <v>80.75</v>
      </c>
    </row>
    <row r="550" spans="1:19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12">
        <f t="shared" si="32"/>
        <v>42461.208333333328</v>
      </c>
      <c r="L550">
        <v>1460610000</v>
      </c>
      <c r="M550" s="13">
        <f t="shared" si="33"/>
        <v>42474.208333333328</v>
      </c>
      <c r="N550" t="b">
        <v>0</v>
      </c>
      <c r="O550" t="b">
        <v>0</v>
      </c>
      <c r="P550" t="s">
        <v>2013</v>
      </c>
      <c r="Q550" t="s">
        <v>2014</v>
      </c>
      <c r="R550" s="6">
        <f t="shared" si="34"/>
        <v>36.912114544825045</v>
      </c>
      <c r="S550" s="7">
        <f t="shared" si="35"/>
        <v>59.991289782244557</v>
      </c>
    </row>
    <row r="551" spans="1:19" ht="31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12">
        <f t="shared" si="32"/>
        <v>41422.208333333336</v>
      </c>
      <c r="L551">
        <v>1370494800</v>
      </c>
      <c r="M551" s="13">
        <f t="shared" si="33"/>
        <v>41431.208333333336</v>
      </c>
      <c r="N551" t="b">
        <v>0</v>
      </c>
      <c r="O551" t="b">
        <v>0</v>
      </c>
      <c r="P551" t="s">
        <v>2011</v>
      </c>
      <c r="Q551" t="s">
        <v>2020</v>
      </c>
      <c r="R551" s="6">
        <f t="shared" si="34"/>
        <v>35.184809703851244</v>
      </c>
      <c r="S551" s="7">
        <f t="shared" si="35"/>
        <v>110.03018372703411</v>
      </c>
    </row>
    <row r="552" spans="1:19" ht="31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12">
        <f t="shared" si="32"/>
        <v>40968.25</v>
      </c>
      <c r="L552">
        <v>1332306000</v>
      </c>
      <c r="M552" s="13">
        <f t="shared" si="33"/>
        <v>40989.208333333336</v>
      </c>
      <c r="N552" t="b">
        <v>0</v>
      </c>
      <c r="O552" t="b">
        <v>0</v>
      </c>
      <c r="P552" t="s">
        <v>2009</v>
      </c>
      <c r="Q552" t="s">
        <v>2019</v>
      </c>
      <c r="R552" s="6">
        <f t="shared" si="34"/>
        <v>2500</v>
      </c>
      <c r="S552" s="7">
        <f t="shared" si="35"/>
        <v>4</v>
      </c>
    </row>
    <row r="553" spans="1:19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12">
        <f t="shared" si="32"/>
        <v>41993.25</v>
      </c>
      <c r="L553">
        <v>1422511200</v>
      </c>
      <c r="M553" s="13">
        <f t="shared" si="33"/>
        <v>42033.25</v>
      </c>
      <c r="N553" t="b">
        <v>0</v>
      </c>
      <c r="O553" t="b">
        <v>1</v>
      </c>
      <c r="P553" t="s">
        <v>2011</v>
      </c>
      <c r="Q553" t="s">
        <v>2012</v>
      </c>
      <c r="R553" s="6">
        <f t="shared" si="34"/>
        <v>170.55247258470806</v>
      </c>
      <c r="S553" s="7">
        <f t="shared" si="35"/>
        <v>37.99856063332134</v>
      </c>
    </row>
    <row r="554" spans="1:19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12">
        <f t="shared" si="32"/>
        <v>42700.25</v>
      </c>
      <c r="L554">
        <v>1480312800</v>
      </c>
      <c r="M554" s="13">
        <f t="shared" si="33"/>
        <v>42702.25</v>
      </c>
      <c r="N554" t="b">
        <v>0</v>
      </c>
      <c r="O554" t="b">
        <v>0</v>
      </c>
      <c r="P554" t="s">
        <v>2013</v>
      </c>
      <c r="Q554" t="s">
        <v>2014</v>
      </c>
      <c r="R554" s="6">
        <f t="shared" si="34"/>
        <v>101.51139183397248</v>
      </c>
      <c r="S554" s="7">
        <f t="shared" si="35"/>
        <v>96.369565217391298</v>
      </c>
    </row>
    <row r="555" spans="1:19" ht="31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12">
        <f t="shared" si="32"/>
        <v>40545.25</v>
      </c>
      <c r="L555">
        <v>1294034400</v>
      </c>
      <c r="M555" s="13">
        <f t="shared" si="33"/>
        <v>40546.25</v>
      </c>
      <c r="N555" t="b">
        <v>0</v>
      </c>
      <c r="O555" t="b">
        <v>0</v>
      </c>
      <c r="P555" t="s">
        <v>2009</v>
      </c>
      <c r="Q555" t="s">
        <v>2010</v>
      </c>
      <c r="R555" s="6">
        <f t="shared" si="34"/>
        <v>227.39996267761455</v>
      </c>
      <c r="S555" s="7">
        <f t="shared" si="35"/>
        <v>72.978599221789878</v>
      </c>
    </row>
    <row r="556" spans="1:19" ht="31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12">
        <f t="shared" si="32"/>
        <v>42723.25</v>
      </c>
      <c r="L556">
        <v>1482645600</v>
      </c>
      <c r="M556" s="13">
        <f t="shared" si="33"/>
        <v>42729.25</v>
      </c>
      <c r="N556" t="b">
        <v>0</v>
      </c>
      <c r="O556" t="b">
        <v>0</v>
      </c>
      <c r="P556" t="s">
        <v>2009</v>
      </c>
      <c r="Q556" t="s">
        <v>2019</v>
      </c>
      <c r="R556" s="6">
        <f t="shared" si="34"/>
        <v>65.935591338145471</v>
      </c>
      <c r="S556" s="7">
        <f t="shared" si="35"/>
        <v>26.007220216606498</v>
      </c>
    </row>
    <row r="557" spans="1:19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12">
        <f t="shared" si="32"/>
        <v>41731.208333333336</v>
      </c>
      <c r="L557">
        <v>1399093200</v>
      </c>
      <c r="M557" s="13">
        <f t="shared" si="33"/>
        <v>41762.208333333336</v>
      </c>
      <c r="N557" t="b">
        <v>0</v>
      </c>
      <c r="O557" t="b">
        <v>0</v>
      </c>
      <c r="P557" t="s">
        <v>2009</v>
      </c>
      <c r="Q557" t="s">
        <v>2010</v>
      </c>
      <c r="R557" s="6">
        <f t="shared" si="34"/>
        <v>44.715735680317984</v>
      </c>
      <c r="S557" s="7">
        <f t="shared" si="35"/>
        <v>104.36296296296297</v>
      </c>
    </row>
    <row r="558" spans="1:19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12">
        <f t="shared" si="32"/>
        <v>40792.208333333336</v>
      </c>
      <c r="L558">
        <v>1315890000</v>
      </c>
      <c r="M558" s="13">
        <f t="shared" si="33"/>
        <v>40799.208333333336</v>
      </c>
      <c r="N558" t="b">
        <v>0</v>
      </c>
      <c r="O558" t="b">
        <v>1</v>
      </c>
      <c r="P558" t="s">
        <v>2021</v>
      </c>
      <c r="Q558" t="s">
        <v>2033</v>
      </c>
      <c r="R558" s="6">
        <f t="shared" si="34"/>
        <v>41.710114702815432</v>
      </c>
      <c r="S558" s="7">
        <f t="shared" si="35"/>
        <v>102.18852459016394</v>
      </c>
    </row>
    <row r="559" spans="1:19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12">
        <f t="shared" si="32"/>
        <v>42279.208333333328</v>
      </c>
      <c r="L559">
        <v>1444021200</v>
      </c>
      <c r="M559" s="13">
        <f t="shared" si="33"/>
        <v>42282.208333333328</v>
      </c>
      <c r="N559" t="b">
        <v>0</v>
      </c>
      <c r="O559" t="b">
        <v>1</v>
      </c>
      <c r="P559" t="s">
        <v>2015</v>
      </c>
      <c r="Q559" t="s">
        <v>2037</v>
      </c>
      <c r="R559" s="6">
        <f t="shared" si="34"/>
        <v>50.167224080267559</v>
      </c>
      <c r="S559" s="7">
        <f t="shared" si="35"/>
        <v>54.117647058823529</v>
      </c>
    </row>
    <row r="560" spans="1:19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12">
        <f t="shared" si="32"/>
        <v>42424.25</v>
      </c>
      <c r="L560">
        <v>1460005200</v>
      </c>
      <c r="M560" s="13">
        <f t="shared" si="33"/>
        <v>42467.208333333328</v>
      </c>
      <c r="N560" t="b">
        <v>0</v>
      </c>
      <c r="O560" t="b">
        <v>0</v>
      </c>
      <c r="P560" t="s">
        <v>2013</v>
      </c>
      <c r="Q560" t="s">
        <v>2014</v>
      </c>
      <c r="R560" s="6">
        <f t="shared" si="34"/>
        <v>72.809440120512178</v>
      </c>
      <c r="S560" s="7">
        <f t="shared" si="35"/>
        <v>63.222222222222221</v>
      </c>
    </row>
    <row r="561" spans="1:19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12">
        <f t="shared" si="32"/>
        <v>42584.208333333328</v>
      </c>
      <c r="L561">
        <v>1470718800</v>
      </c>
      <c r="M561" s="13">
        <f t="shared" si="33"/>
        <v>42591.208333333328</v>
      </c>
      <c r="N561" t="b">
        <v>0</v>
      </c>
      <c r="O561" t="b">
        <v>0</v>
      </c>
      <c r="P561" t="s">
        <v>2013</v>
      </c>
      <c r="Q561" t="s">
        <v>2014</v>
      </c>
      <c r="R561" s="6">
        <f t="shared" si="34"/>
        <v>99.039700529528503</v>
      </c>
      <c r="S561" s="7">
        <f t="shared" si="35"/>
        <v>104.03228962818004</v>
      </c>
    </row>
    <row r="562" spans="1:19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12">
        <f t="shared" si="32"/>
        <v>40865.25</v>
      </c>
      <c r="L562">
        <v>1325052000</v>
      </c>
      <c r="M562" s="13">
        <f t="shared" si="33"/>
        <v>40905.25</v>
      </c>
      <c r="N562" t="b">
        <v>0</v>
      </c>
      <c r="O562" t="b">
        <v>0</v>
      </c>
      <c r="P562" t="s">
        <v>2015</v>
      </c>
      <c r="Q562" t="s">
        <v>2023</v>
      </c>
      <c r="R562" s="6">
        <f t="shared" si="34"/>
        <v>12.591921023471341</v>
      </c>
      <c r="S562" s="7">
        <f t="shared" si="35"/>
        <v>49.994334277620396</v>
      </c>
    </row>
    <row r="563" spans="1:19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12">
        <f t="shared" si="32"/>
        <v>40833.208333333336</v>
      </c>
      <c r="L563">
        <v>1319000400</v>
      </c>
      <c r="M563" s="13">
        <f t="shared" si="33"/>
        <v>40835.208333333336</v>
      </c>
      <c r="N563" t="b">
        <v>0</v>
      </c>
      <c r="O563" t="b">
        <v>0</v>
      </c>
      <c r="P563" t="s">
        <v>2013</v>
      </c>
      <c r="Q563" t="s">
        <v>2014</v>
      </c>
      <c r="R563" s="6">
        <f t="shared" si="34"/>
        <v>27.048958615093323</v>
      </c>
      <c r="S563" s="7">
        <f t="shared" si="35"/>
        <v>56.015151515151516</v>
      </c>
    </row>
    <row r="564" spans="1:19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12">
        <f t="shared" si="32"/>
        <v>43536.208333333328</v>
      </c>
      <c r="L564">
        <v>1552539600</v>
      </c>
      <c r="M564" s="13">
        <f t="shared" si="33"/>
        <v>43538.208333333328</v>
      </c>
      <c r="N564" t="b">
        <v>0</v>
      </c>
      <c r="O564" t="b">
        <v>0</v>
      </c>
      <c r="P564" t="s">
        <v>2009</v>
      </c>
      <c r="Q564" t="s">
        <v>2010</v>
      </c>
      <c r="R564" s="6">
        <f t="shared" si="34"/>
        <v>780.14184397163126</v>
      </c>
      <c r="S564" s="7">
        <f t="shared" si="35"/>
        <v>48.807692307692307</v>
      </c>
    </row>
    <row r="565" spans="1:19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12">
        <f t="shared" si="32"/>
        <v>43417.25</v>
      </c>
      <c r="L565">
        <v>1543816800</v>
      </c>
      <c r="M565" s="13">
        <f t="shared" si="33"/>
        <v>43437.25</v>
      </c>
      <c r="N565" t="b">
        <v>0</v>
      </c>
      <c r="O565" t="b">
        <v>0</v>
      </c>
      <c r="P565" t="s">
        <v>2015</v>
      </c>
      <c r="Q565" t="s">
        <v>2016</v>
      </c>
      <c r="R565" s="6">
        <f t="shared" si="34"/>
        <v>72.449579009203063</v>
      </c>
      <c r="S565" s="7">
        <f t="shared" si="35"/>
        <v>60.082352941176474</v>
      </c>
    </row>
    <row r="566" spans="1:19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12">
        <f t="shared" si="32"/>
        <v>42078.208333333328</v>
      </c>
      <c r="L566">
        <v>1427086800</v>
      </c>
      <c r="M566" s="13">
        <f t="shared" si="33"/>
        <v>42086.208333333328</v>
      </c>
      <c r="N566" t="b">
        <v>0</v>
      </c>
      <c r="O566" t="b">
        <v>0</v>
      </c>
      <c r="P566" t="s">
        <v>2013</v>
      </c>
      <c r="Q566" t="s">
        <v>2014</v>
      </c>
      <c r="R566" s="6">
        <f t="shared" si="34"/>
        <v>119.31283726917175</v>
      </c>
      <c r="S566" s="7">
        <f t="shared" si="35"/>
        <v>78.990502793296088</v>
      </c>
    </row>
    <row r="567" spans="1:19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12">
        <f t="shared" si="32"/>
        <v>40862.25</v>
      </c>
      <c r="L567">
        <v>1323064800</v>
      </c>
      <c r="M567" s="13">
        <f t="shared" si="33"/>
        <v>40882.25</v>
      </c>
      <c r="N567" t="b">
        <v>0</v>
      </c>
      <c r="O567" t="b">
        <v>0</v>
      </c>
      <c r="P567" t="s">
        <v>2013</v>
      </c>
      <c r="Q567" t="s">
        <v>2014</v>
      </c>
      <c r="R567" s="6">
        <f t="shared" si="34"/>
        <v>48.87570429426367</v>
      </c>
      <c r="S567" s="7">
        <f t="shared" si="35"/>
        <v>53.99499443826474</v>
      </c>
    </row>
    <row r="568" spans="1:19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12">
        <f t="shared" si="32"/>
        <v>42424.25</v>
      </c>
      <c r="L568">
        <v>1458277200</v>
      </c>
      <c r="M568" s="13">
        <f t="shared" si="33"/>
        <v>42447.208333333328</v>
      </c>
      <c r="N568" t="b">
        <v>0</v>
      </c>
      <c r="O568" t="b">
        <v>1</v>
      </c>
      <c r="P568" t="s">
        <v>2009</v>
      </c>
      <c r="Q568" t="s">
        <v>2017</v>
      </c>
      <c r="R568" s="6">
        <f t="shared" si="34"/>
        <v>225.50921435499512</v>
      </c>
      <c r="S568" s="7">
        <f t="shared" si="35"/>
        <v>111.45945945945945</v>
      </c>
    </row>
    <row r="569" spans="1:19" ht="3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12">
        <f t="shared" si="32"/>
        <v>41830.208333333336</v>
      </c>
      <c r="L569">
        <v>1405141200</v>
      </c>
      <c r="M569" s="13">
        <f t="shared" si="33"/>
        <v>41832.208333333336</v>
      </c>
      <c r="N569" t="b">
        <v>0</v>
      </c>
      <c r="O569" t="b">
        <v>0</v>
      </c>
      <c r="P569" t="s">
        <v>2009</v>
      </c>
      <c r="Q569" t="s">
        <v>2010</v>
      </c>
      <c r="R569" s="6">
        <f t="shared" si="34"/>
        <v>45.745038681466532</v>
      </c>
      <c r="S569" s="7">
        <f t="shared" si="35"/>
        <v>60.922131147540981</v>
      </c>
    </row>
    <row r="570" spans="1:19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12">
        <f t="shared" si="32"/>
        <v>40374.208333333336</v>
      </c>
      <c r="L570">
        <v>1283058000</v>
      </c>
      <c r="M570" s="13">
        <f t="shared" si="33"/>
        <v>40419.208333333336</v>
      </c>
      <c r="N570" t="b">
        <v>0</v>
      </c>
      <c r="O570" t="b">
        <v>0</v>
      </c>
      <c r="P570" t="s">
        <v>2013</v>
      </c>
      <c r="Q570" t="s">
        <v>2014</v>
      </c>
      <c r="R570" s="6">
        <f t="shared" si="34"/>
        <v>53.753860774530771</v>
      </c>
      <c r="S570" s="7">
        <f t="shared" si="35"/>
        <v>26.0015444015444</v>
      </c>
    </row>
    <row r="571" spans="1:19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12">
        <f t="shared" si="32"/>
        <v>40554.25</v>
      </c>
      <c r="L571">
        <v>1295762400</v>
      </c>
      <c r="M571" s="13">
        <f t="shared" si="33"/>
        <v>40566.25</v>
      </c>
      <c r="N571" t="b">
        <v>0</v>
      </c>
      <c r="O571" t="b">
        <v>0</v>
      </c>
      <c r="P571" t="s">
        <v>2015</v>
      </c>
      <c r="Q571" t="s">
        <v>2023</v>
      </c>
      <c r="R571" s="6">
        <f t="shared" si="34"/>
        <v>42.133948223456663</v>
      </c>
      <c r="S571" s="7">
        <f t="shared" si="35"/>
        <v>80.993208828522924</v>
      </c>
    </row>
    <row r="572" spans="1:19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12">
        <f t="shared" si="32"/>
        <v>41993.25</v>
      </c>
      <c r="L572">
        <v>1419573600</v>
      </c>
      <c r="M572" s="13">
        <f t="shared" si="33"/>
        <v>41999.25</v>
      </c>
      <c r="N572" t="b">
        <v>0</v>
      </c>
      <c r="O572" t="b">
        <v>1</v>
      </c>
      <c r="P572" t="s">
        <v>2009</v>
      </c>
      <c r="Q572" t="s">
        <v>2010</v>
      </c>
      <c r="R572" s="6">
        <f t="shared" si="34"/>
        <v>32.716748458537815</v>
      </c>
      <c r="S572" s="7">
        <f t="shared" si="35"/>
        <v>34.995963302752294</v>
      </c>
    </row>
    <row r="573" spans="1:19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12">
        <f t="shared" si="32"/>
        <v>42174.208333333328</v>
      </c>
      <c r="L573">
        <v>1438750800</v>
      </c>
      <c r="M573" s="13">
        <f t="shared" si="33"/>
        <v>42221.208333333328</v>
      </c>
      <c r="N573" t="b">
        <v>0</v>
      </c>
      <c r="O573" t="b">
        <v>0</v>
      </c>
      <c r="P573" t="s">
        <v>2015</v>
      </c>
      <c r="Q573" t="s">
        <v>2026</v>
      </c>
      <c r="R573" s="6">
        <f t="shared" si="34"/>
        <v>106.22154779969651</v>
      </c>
      <c r="S573" s="7">
        <f t="shared" si="35"/>
        <v>94.142857142857139</v>
      </c>
    </row>
    <row r="574" spans="1:19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12">
        <f t="shared" si="32"/>
        <v>42275.208333333328</v>
      </c>
      <c r="L574">
        <v>1444798800</v>
      </c>
      <c r="M574" s="13">
        <f t="shared" si="33"/>
        <v>42291.208333333328</v>
      </c>
      <c r="N574" t="b">
        <v>0</v>
      </c>
      <c r="O574" t="b">
        <v>1</v>
      </c>
      <c r="P574" t="s">
        <v>2009</v>
      </c>
      <c r="Q574" t="s">
        <v>2010</v>
      </c>
      <c r="R574" s="6">
        <f t="shared" si="34"/>
        <v>183.8235294117647</v>
      </c>
      <c r="S574" s="7">
        <f t="shared" si="35"/>
        <v>52.085106382978722</v>
      </c>
    </row>
    <row r="575" spans="1:19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12">
        <f t="shared" si="32"/>
        <v>41761.208333333336</v>
      </c>
      <c r="L575">
        <v>1399179600</v>
      </c>
      <c r="M575" s="13">
        <f t="shared" si="33"/>
        <v>41763.208333333336</v>
      </c>
      <c r="N575" t="b">
        <v>0</v>
      </c>
      <c r="O575" t="b">
        <v>0</v>
      </c>
      <c r="P575" t="s">
        <v>2038</v>
      </c>
      <c r="Q575" t="s">
        <v>2039</v>
      </c>
      <c r="R575" s="6">
        <f t="shared" si="34"/>
        <v>89.381003201707571</v>
      </c>
      <c r="S575" s="7">
        <f t="shared" si="35"/>
        <v>24.986666666666668</v>
      </c>
    </row>
    <row r="576" spans="1:19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12">
        <f t="shared" si="32"/>
        <v>43806.25</v>
      </c>
      <c r="L576">
        <v>1576562400</v>
      </c>
      <c r="M576" s="13">
        <f t="shared" si="33"/>
        <v>43816.25</v>
      </c>
      <c r="N576" t="b">
        <v>0</v>
      </c>
      <c r="O576" t="b">
        <v>1</v>
      </c>
      <c r="P576" t="s">
        <v>2007</v>
      </c>
      <c r="Q576" t="s">
        <v>2008</v>
      </c>
      <c r="R576" s="6">
        <f t="shared" si="34"/>
        <v>27.089395003511591</v>
      </c>
      <c r="S576" s="7">
        <f t="shared" si="35"/>
        <v>69.215277777777771</v>
      </c>
    </row>
    <row r="577" spans="1:19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12">
        <f t="shared" si="32"/>
        <v>41779.208333333336</v>
      </c>
      <c r="L577">
        <v>1400821200</v>
      </c>
      <c r="M577" s="13">
        <f t="shared" si="33"/>
        <v>41782.208333333336</v>
      </c>
      <c r="N577" t="b">
        <v>0</v>
      </c>
      <c r="O577" t="b">
        <v>1</v>
      </c>
      <c r="P577" t="s">
        <v>2013</v>
      </c>
      <c r="Q577" t="s">
        <v>2014</v>
      </c>
      <c r="R577" s="6">
        <f t="shared" si="34"/>
        <v>158.90578203391769</v>
      </c>
      <c r="S577" s="7">
        <f t="shared" si="35"/>
        <v>93.944444444444443</v>
      </c>
    </row>
    <row r="578" spans="1:19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12">
        <f t="shared" si="32"/>
        <v>43040.208333333328</v>
      </c>
      <c r="L578">
        <v>1510984800</v>
      </c>
      <c r="M578" s="13">
        <f t="shared" si="33"/>
        <v>43057.25</v>
      </c>
      <c r="N578" t="b">
        <v>0</v>
      </c>
      <c r="O578" t="b">
        <v>0</v>
      </c>
      <c r="P578" t="s">
        <v>2013</v>
      </c>
      <c r="Q578" t="s">
        <v>2014</v>
      </c>
      <c r="R578" s="6">
        <f t="shared" si="34"/>
        <v>154.01714830104797</v>
      </c>
      <c r="S578" s="7">
        <f t="shared" si="35"/>
        <v>98.40625</v>
      </c>
    </row>
    <row r="579" spans="1:19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12">
        <f t="shared" ref="K579:K642" si="36">(((J579/60)/60)/24)+DATE(1970,1,1)</f>
        <v>40613.25</v>
      </c>
      <c r="L579">
        <v>1302066000</v>
      </c>
      <c r="M579" s="13">
        <f t="shared" ref="M579:M642" si="37">(((L579/60)/60)/24)+DATE(1970,1,1)</f>
        <v>40639.208333333336</v>
      </c>
      <c r="N579" t="b">
        <v>0</v>
      </c>
      <c r="O579" t="b">
        <v>0</v>
      </c>
      <c r="P579" t="s">
        <v>2009</v>
      </c>
      <c r="Q579" t="s">
        <v>2032</v>
      </c>
      <c r="R579" s="6">
        <f t="shared" si="34"/>
        <v>530.40103492884862</v>
      </c>
      <c r="S579" s="7">
        <f t="shared" si="35"/>
        <v>41.783783783783782</v>
      </c>
    </row>
    <row r="580" spans="1:19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12">
        <f t="shared" si="36"/>
        <v>40878.25</v>
      </c>
      <c r="L580">
        <v>1322978400</v>
      </c>
      <c r="M580" s="13">
        <f t="shared" si="37"/>
        <v>40881.25</v>
      </c>
      <c r="N580" t="b">
        <v>0</v>
      </c>
      <c r="O580" t="b">
        <v>0</v>
      </c>
      <c r="P580" t="s">
        <v>2015</v>
      </c>
      <c r="Q580" t="s">
        <v>2037</v>
      </c>
      <c r="R580" s="6">
        <f t="shared" ref="R580:R643" si="38">D580/E580*100</f>
        <v>596.85799109351808</v>
      </c>
      <c r="S580" s="7">
        <f t="shared" ref="S580:S643" si="39">E580/G580</f>
        <v>65.991836734693877</v>
      </c>
    </row>
    <row r="581" spans="1:19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12">
        <f t="shared" si="36"/>
        <v>40762.208333333336</v>
      </c>
      <c r="L581">
        <v>1313730000</v>
      </c>
      <c r="M581" s="13">
        <f t="shared" si="37"/>
        <v>40774.208333333336</v>
      </c>
      <c r="N581" t="b">
        <v>0</v>
      </c>
      <c r="O581" t="b">
        <v>0</v>
      </c>
      <c r="P581" t="s">
        <v>2009</v>
      </c>
      <c r="Q581" t="s">
        <v>2032</v>
      </c>
      <c r="R581" s="6">
        <f t="shared" si="38"/>
        <v>98.89934598819589</v>
      </c>
      <c r="S581" s="7">
        <f t="shared" si="39"/>
        <v>72.05747126436782</v>
      </c>
    </row>
    <row r="582" spans="1:19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12">
        <f t="shared" si="36"/>
        <v>41696.25</v>
      </c>
      <c r="L582">
        <v>1394085600</v>
      </c>
      <c r="M582" s="13">
        <f t="shared" si="37"/>
        <v>41704.25</v>
      </c>
      <c r="N582" t="b">
        <v>0</v>
      </c>
      <c r="O582" t="b">
        <v>0</v>
      </c>
      <c r="P582" t="s">
        <v>2013</v>
      </c>
      <c r="Q582" t="s">
        <v>2014</v>
      </c>
      <c r="R582" s="6">
        <f t="shared" si="38"/>
        <v>29.282381098824693</v>
      </c>
      <c r="S582" s="7">
        <f t="shared" si="39"/>
        <v>48.003209242618745</v>
      </c>
    </row>
    <row r="583" spans="1:19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12">
        <f t="shared" si="36"/>
        <v>40662.208333333336</v>
      </c>
      <c r="L583">
        <v>1305349200</v>
      </c>
      <c r="M583" s="13">
        <f t="shared" si="37"/>
        <v>40677.208333333336</v>
      </c>
      <c r="N583" t="b">
        <v>0</v>
      </c>
      <c r="O583" t="b">
        <v>0</v>
      </c>
      <c r="P583" t="s">
        <v>2011</v>
      </c>
      <c r="Q583" t="s">
        <v>2012</v>
      </c>
      <c r="R583" s="6">
        <f t="shared" si="38"/>
        <v>156.20932048945585</v>
      </c>
      <c r="S583" s="7">
        <f t="shared" si="39"/>
        <v>54.098591549295776</v>
      </c>
    </row>
    <row r="584" spans="1:19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12">
        <f t="shared" si="36"/>
        <v>42165.208333333328</v>
      </c>
      <c r="L584">
        <v>1434344400</v>
      </c>
      <c r="M584" s="13">
        <f t="shared" si="37"/>
        <v>42170.208333333328</v>
      </c>
      <c r="N584" t="b">
        <v>0</v>
      </c>
      <c r="O584" t="b">
        <v>1</v>
      </c>
      <c r="P584" t="s">
        <v>2024</v>
      </c>
      <c r="Q584" t="s">
        <v>2025</v>
      </c>
      <c r="R584" s="6">
        <f t="shared" si="38"/>
        <v>192.01059368792761</v>
      </c>
      <c r="S584" s="7">
        <f t="shared" si="39"/>
        <v>107.88095238095238</v>
      </c>
    </row>
    <row r="585" spans="1:19" ht="31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12">
        <f t="shared" si="36"/>
        <v>40959.25</v>
      </c>
      <c r="L585">
        <v>1331186400</v>
      </c>
      <c r="M585" s="13">
        <f t="shared" si="37"/>
        <v>40976.25</v>
      </c>
      <c r="N585" t="b">
        <v>0</v>
      </c>
      <c r="O585" t="b">
        <v>0</v>
      </c>
      <c r="P585" t="s">
        <v>2015</v>
      </c>
      <c r="Q585" t="s">
        <v>2016</v>
      </c>
      <c r="R585" s="6">
        <f t="shared" si="38"/>
        <v>31.017166114156304</v>
      </c>
      <c r="S585" s="7">
        <f t="shared" si="39"/>
        <v>67.034103410341032</v>
      </c>
    </row>
    <row r="586" spans="1:19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12">
        <f t="shared" si="36"/>
        <v>41024.208333333336</v>
      </c>
      <c r="L586">
        <v>1336539600</v>
      </c>
      <c r="M586" s="13">
        <f t="shared" si="37"/>
        <v>41038.208333333336</v>
      </c>
      <c r="N586" t="b">
        <v>0</v>
      </c>
      <c r="O586" t="b">
        <v>0</v>
      </c>
      <c r="P586" t="s">
        <v>2011</v>
      </c>
      <c r="Q586" t="s">
        <v>2012</v>
      </c>
      <c r="R586" s="6">
        <f t="shared" si="38"/>
        <v>83.676335286426806</v>
      </c>
      <c r="S586" s="7">
        <f t="shared" si="39"/>
        <v>64.01425914445133</v>
      </c>
    </row>
    <row r="587" spans="1:19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12">
        <f t="shared" si="36"/>
        <v>40255.208333333336</v>
      </c>
      <c r="L587">
        <v>1269752400</v>
      </c>
      <c r="M587" s="13">
        <f t="shared" si="37"/>
        <v>40265.208333333336</v>
      </c>
      <c r="N587" t="b">
        <v>0</v>
      </c>
      <c r="O587" t="b">
        <v>0</v>
      </c>
      <c r="P587" t="s">
        <v>2021</v>
      </c>
      <c r="Q587" t="s">
        <v>2033</v>
      </c>
      <c r="R587" s="6">
        <f t="shared" si="38"/>
        <v>68.120933792575585</v>
      </c>
      <c r="S587" s="7">
        <f t="shared" si="39"/>
        <v>96.066176470588232</v>
      </c>
    </row>
    <row r="588" spans="1:19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12">
        <f t="shared" si="36"/>
        <v>40499.25</v>
      </c>
      <c r="L588">
        <v>1291615200</v>
      </c>
      <c r="M588" s="13">
        <f t="shared" si="37"/>
        <v>40518.25</v>
      </c>
      <c r="N588" t="b">
        <v>0</v>
      </c>
      <c r="O588" t="b">
        <v>0</v>
      </c>
      <c r="P588" t="s">
        <v>2009</v>
      </c>
      <c r="Q588" t="s">
        <v>2010</v>
      </c>
      <c r="R588" s="6">
        <f t="shared" si="38"/>
        <v>10.519987977156598</v>
      </c>
      <c r="S588" s="7">
        <f t="shared" si="39"/>
        <v>51.184615384615384</v>
      </c>
    </row>
    <row r="589" spans="1:19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2">
        <f t="shared" si="36"/>
        <v>43484.25</v>
      </c>
      <c r="L589">
        <v>1552366800</v>
      </c>
      <c r="M589" s="13">
        <f t="shared" si="37"/>
        <v>43536.208333333328</v>
      </c>
      <c r="N589" t="b">
        <v>0</v>
      </c>
      <c r="O589" t="b">
        <v>1</v>
      </c>
      <c r="P589" t="s">
        <v>2007</v>
      </c>
      <c r="Q589" t="s">
        <v>2008</v>
      </c>
      <c r="R589" s="6">
        <f t="shared" si="38"/>
        <v>137.18622300058377</v>
      </c>
      <c r="S589" s="7">
        <f t="shared" si="39"/>
        <v>43.92307692307692</v>
      </c>
    </row>
    <row r="590" spans="1:19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12">
        <f t="shared" si="36"/>
        <v>40262.208333333336</v>
      </c>
      <c r="L590">
        <v>1272171600</v>
      </c>
      <c r="M590" s="13">
        <f t="shared" si="37"/>
        <v>40293.208333333336</v>
      </c>
      <c r="N590" t="b">
        <v>0</v>
      </c>
      <c r="O590" t="b">
        <v>0</v>
      </c>
      <c r="P590" t="s">
        <v>2013</v>
      </c>
      <c r="Q590" t="s">
        <v>2014</v>
      </c>
      <c r="R590" s="6">
        <f t="shared" si="38"/>
        <v>126.56906285888674</v>
      </c>
      <c r="S590" s="7">
        <f t="shared" si="39"/>
        <v>91.021198830409361</v>
      </c>
    </row>
    <row r="591" spans="1:19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12">
        <f t="shared" si="36"/>
        <v>42190.208333333328</v>
      </c>
      <c r="L591">
        <v>1436677200</v>
      </c>
      <c r="M591" s="13">
        <f t="shared" si="37"/>
        <v>42197.208333333328</v>
      </c>
      <c r="N591" t="b">
        <v>0</v>
      </c>
      <c r="O591" t="b">
        <v>0</v>
      </c>
      <c r="P591" t="s">
        <v>2015</v>
      </c>
      <c r="Q591" t="s">
        <v>2016</v>
      </c>
      <c r="R591" s="6">
        <f t="shared" si="38"/>
        <v>154.50811656561706</v>
      </c>
      <c r="S591" s="7">
        <f t="shared" si="39"/>
        <v>50.127450980392155</v>
      </c>
    </row>
    <row r="592" spans="1:19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12">
        <f t="shared" si="36"/>
        <v>41994.25</v>
      </c>
      <c r="L592">
        <v>1420092000</v>
      </c>
      <c r="M592" s="13">
        <f t="shared" si="37"/>
        <v>42005.25</v>
      </c>
      <c r="N592" t="b">
        <v>0</v>
      </c>
      <c r="O592" t="b">
        <v>0</v>
      </c>
      <c r="P592" t="s">
        <v>2021</v>
      </c>
      <c r="Q592" t="s">
        <v>2030</v>
      </c>
      <c r="R592" s="6">
        <f t="shared" si="38"/>
        <v>121.90934065934067</v>
      </c>
      <c r="S592" s="7">
        <f t="shared" si="39"/>
        <v>67.720930232558146</v>
      </c>
    </row>
    <row r="593" spans="1:19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12">
        <f t="shared" si="36"/>
        <v>40373.208333333336</v>
      </c>
      <c r="L593">
        <v>1279947600</v>
      </c>
      <c r="M593" s="13">
        <f t="shared" si="37"/>
        <v>40383.208333333336</v>
      </c>
      <c r="N593" t="b">
        <v>0</v>
      </c>
      <c r="O593" t="b">
        <v>0</v>
      </c>
      <c r="P593" t="s">
        <v>2024</v>
      </c>
      <c r="Q593" t="s">
        <v>2025</v>
      </c>
      <c r="R593" s="6">
        <f t="shared" si="38"/>
        <v>9.6370061034371979</v>
      </c>
      <c r="S593" s="7">
        <f t="shared" si="39"/>
        <v>61.03921568627451</v>
      </c>
    </row>
    <row r="594" spans="1:19" ht="31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12">
        <f t="shared" si="36"/>
        <v>41789.208333333336</v>
      </c>
      <c r="L594">
        <v>1402203600</v>
      </c>
      <c r="M594" s="13">
        <f t="shared" si="37"/>
        <v>41798.208333333336</v>
      </c>
      <c r="N594" t="b">
        <v>0</v>
      </c>
      <c r="O594" t="b">
        <v>0</v>
      </c>
      <c r="P594" t="s">
        <v>2013</v>
      </c>
      <c r="Q594" t="s">
        <v>2014</v>
      </c>
      <c r="R594" s="6">
        <f t="shared" si="38"/>
        <v>774.5887467272637</v>
      </c>
      <c r="S594" s="7">
        <f t="shared" si="39"/>
        <v>80.011857707509876</v>
      </c>
    </row>
    <row r="595" spans="1:19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12">
        <f t="shared" si="36"/>
        <v>41724.208333333336</v>
      </c>
      <c r="L595">
        <v>1396933200</v>
      </c>
      <c r="M595" s="13">
        <f t="shared" si="37"/>
        <v>41737.208333333336</v>
      </c>
      <c r="N595" t="b">
        <v>0</v>
      </c>
      <c r="O595" t="b">
        <v>0</v>
      </c>
      <c r="P595" t="s">
        <v>2015</v>
      </c>
      <c r="Q595" t="s">
        <v>2023</v>
      </c>
      <c r="R595" s="6">
        <f t="shared" si="38"/>
        <v>64.581917063222292</v>
      </c>
      <c r="S595" s="7">
        <f t="shared" si="39"/>
        <v>47.001497753369947</v>
      </c>
    </row>
    <row r="596" spans="1:19" ht="31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12">
        <f t="shared" si="36"/>
        <v>42548.208333333328</v>
      </c>
      <c r="L596">
        <v>1467262800</v>
      </c>
      <c r="M596" s="13">
        <f t="shared" si="37"/>
        <v>42551.208333333328</v>
      </c>
      <c r="N596" t="b">
        <v>0</v>
      </c>
      <c r="O596" t="b">
        <v>1</v>
      </c>
      <c r="P596" t="s">
        <v>2013</v>
      </c>
      <c r="Q596" t="s">
        <v>2014</v>
      </c>
      <c r="R596" s="6">
        <f t="shared" si="38"/>
        <v>1408.6146682188592</v>
      </c>
      <c r="S596" s="7">
        <f t="shared" si="39"/>
        <v>71.127388535031841</v>
      </c>
    </row>
    <row r="597" spans="1:19" ht="31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12">
        <f t="shared" si="36"/>
        <v>40253.208333333336</v>
      </c>
      <c r="L597">
        <v>1270530000</v>
      </c>
      <c r="M597" s="13">
        <f t="shared" si="37"/>
        <v>40274.208333333336</v>
      </c>
      <c r="N597" t="b">
        <v>0</v>
      </c>
      <c r="O597" t="b">
        <v>1</v>
      </c>
      <c r="P597" t="s">
        <v>2013</v>
      </c>
      <c r="Q597" t="s">
        <v>2014</v>
      </c>
      <c r="R597" s="6">
        <f t="shared" si="38"/>
        <v>47.955250861216278</v>
      </c>
      <c r="S597" s="7">
        <f t="shared" si="39"/>
        <v>89.99079189686924</v>
      </c>
    </row>
    <row r="598" spans="1:19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12">
        <f t="shared" si="36"/>
        <v>42434.25</v>
      </c>
      <c r="L598">
        <v>1457762400</v>
      </c>
      <c r="M598" s="13">
        <f t="shared" si="37"/>
        <v>42441.25</v>
      </c>
      <c r="N598" t="b">
        <v>0</v>
      </c>
      <c r="O598" t="b">
        <v>1</v>
      </c>
      <c r="P598" t="s">
        <v>2015</v>
      </c>
      <c r="Q598" t="s">
        <v>2018</v>
      </c>
      <c r="R598" s="6">
        <f t="shared" si="38"/>
        <v>100.31746031746032</v>
      </c>
      <c r="S598" s="7">
        <f t="shared" si="39"/>
        <v>43.032786885245905</v>
      </c>
    </row>
    <row r="599" spans="1:19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12">
        <f t="shared" si="36"/>
        <v>43786.25</v>
      </c>
      <c r="L599">
        <v>1575525600</v>
      </c>
      <c r="M599" s="13">
        <f t="shared" si="37"/>
        <v>43804.25</v>
      </c>
      <c r="N599" t="b">
        <v>0</v>
      </c>
      <c r="O599" t="b">
        <v>0</v>
      </c>
      <c r="P599" t="s">
        <v>2013</v>
      </c>
      <c r="Q599" t="s">
        <v>2014</v>
      </c>
      <c r="R599" s="6">
        <f t="shared" si="38"/>
        <v>49.603774726271851</v>
      </c>
      <c r="S599" s="7">
        <f t="shared" si="39"/>
        <v>67.997714808043881</v>
      </c>
    </row>
    <row r="600" spans="1:19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12">
        <f t="shared" si="36"/>
        <v>40344.208333333336</v>
      </c>
      <c r="L600">
        <v>1279083600</v>
      </c>
      <c r="M600" s="13">
        <f t="shared" si="37"/>
        <v>40373.208333333336</v>
      </c>
      <c r="N600" t="b">
        <v>0</v>
      </c>
      <c r="O600" t="b">
        <v>0</v>
      </c>
      <c r="P600" t="s">
        <v>2009</v>
      </c>
      <c r="Q600" t="s">
        <v>2010</v>
      </c>
      <c r="R600" s="6">
        <f t="shared" si="38"/>
        <v>61.693997771055564</v>
      </c>
      <c r="S600" s="7">
        <f t="shared" si="39"/>
        <v>73.004566210045667</v>
      </c>
    </row>
    <row r="601" spans="1:19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12">
        <f t="shared" si="36"/>
        <v>42047.25</v>
      </c>
      <c r="L601">
        <v>1424412000</v>
      </c>
      <c r="M601" s="13">
        <f t="shared" si="37"/>
        <v>42055.25</v>
      </c>
      <c r="N601" t="b">
        <v>0</v>
      </c>
      <c r="O601" t="b">
        <v>0</v>
      </c>
      <c r="P601" t="s">
        <v>2015</v>
      </c>
      <c r="Q601" t="s">
        <v>2016</v>
      </c>
      <c r="R601" s="6">
        <f t="shared" si="38"/>
        <v>2744.5226917057903</v>
      </c>
      <c r="S601" s="7">
        <f t="shared" si="39"/>
        <v>62.341463414634148</v>
      </c>
    </row>
    <row r="602" spans="1:19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12">
        <f t="shared" si="36"/>
        <v>41485.208333333336</v>
      </c>
      <c r="L602">
        <v>1376197200</v>
      </c>
      <c r="M602" s="13">
        <f t="shared" si="37"/>
        <v>41497.208333333336</v>
      </c>
      <c r="N602" t="b">
        <v>0</v>
      </c>
      <c r="O602" t="b">
        <v>0</v>
      </c>
      <c r="P602" t="s">
        <v>2007</v>
      </c>
      <c r="Q602" t="s">
        <v>2008</v>
      </c>
      <c r="R602" s="6">
        <f t="shared" si="38"/>
        <v>2000</v>
      </c>
      <c r="S602" s="7">
        <f t="shared" si="39"/>
        <v>5</v>
      </c>
    </row>
    <row r="603" spans="1:19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12">
        <f t="shared" si="36"/>
        <v>41789.208333333336</v>
      </c>
      <c r="L603">
        <v>1402894800</v>
      </c>
      <c r="M603" s="13">
        <f t="shared" si="37"/>
        <v>41806.208333333336</v>
      </c>
      <c r="N603" t="b">
        <v>1</v>
      </c>
      <c r="O603" t="b">
        <v>0</v>
      </c>
      <c r="P603" t="s">
        <v>2011</v>
      </c>
      <c r="Q603" t="s">
        <v>2020</v>
      </c>
      <c r="R603" s="6">
        <f t="shared" si="38"/>
        <v>48.394530649869409</v>
      </c>
      <c r="S603" s="7">
        <f t="shared" si="39"/>
        <v>67.103092783505161</v>
      </c>
    </row>
    <row r="604" spans="1:19" ht="3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12">
        <f t="shared" si="36"/>
        <v>42160.208333333328</v>
      </c>
      <c r="L604">
        <v>1434430800</v>
      </c>
      <c r="M604" s="13">
        <f t="shared" si="37"/>
        <v>42171.208333333328</v>
      </c>
      <c r="N604" t="b">
        <v>0</v>
      </c>
      <c r="O604" t="b">
        <v>0</v>
      </c>
      <c r="P604" t="s">
        <v>2013</v>
      </c>
      <c r="Q604" t="s">
        <v>2014</v>
      </c>
      <c r="R604" s="6">
        <f t="shared" si="38"/>
        <v>77.98104764411687</v>
      </c>
      <c r="S604" s="7">
        <f t="shared" si="39"/>
        <v>79.978947368421046</v>
      </c>
    </row>
    <row r="605" spans="1:19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12">
        <f t="shared" si="36"/>
        <v>43573.208333333328</v>
      </c>
      <c r="L605">
        <v>1557896400</v>
      </c>
      <c r="M605" s="13">
        <f t="shared" si="37"/>
        <v>43600.208333333328</v>
      </c>
      <c r="N605" t="b">
        <v>0</v>
      </c>
      <c r="O605" t="b">
        <v>0</v>
      </c>
      <c r="P605" t="s">
        <v>2013</v>
      </c>
      <c r="Q605" t="s">
        <v>2014</v>
      </c>
      <c r="R605" s="6">
        <f t="shared" si="38"/>
        <v>83.569851781772314</v>
      </c>
      <c r="S605" s="7">
        <f t="shared" si="39"/>
        <v>62.176470588235297</v>
      </c>
    </row>
    <row r="606" spans="1:19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12">
        <f t="shared" si="36"/>
        <v>40565.25</v>
      </c>
      <c r="L606">
        <v>1297490400</v>
      </c>
      <c r="M606" s="13">
        <f t="shared" si="37"/>
        <v>40586.25</v>
      </c>
      <c r="N606" t="b">
        <v>0</v>
      </c>
      <c r="O606" t="b">
        <v>0</v>
      </c>
      <c r="P606" t="s">
        <v>2013</v>
      </c>
      <c r="Q606" t="s">
        <v>2014</v>
      </c>
      <c r="R606" s="6">
        <f t="shared" si="38"/>
        <v>58.571824773174498</v>
      </c>
      <c r="S606" s="7">
        <f t="shared" si="39"/>
        <v>53.005950297514879</v>
      </c>
    </row>
    <row r="607" spans="1:19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12">
        <f t="shared" si="36"/>
        <v>42280.208333333328</v>
      </c>
      <c r="L607">
        <v>1447394400</v>
      </c>
      <c r="M607" s="13">
        <f t="shared" si="37"/>
        <v>42321.25</v>
      </c>
      <c r="N607" t="b">
        <v>0</v>
      </c>
      <c r="O607" t="b">
        <v>0</v>
      </c>
      <c r="P607" t="s">
        <v>2021</v>
      </c>
      <c r="Q607" t="s">
        <v>2022</v>
      </c>
      <c r="R607" s="6">
        <f t="shared" si="38"/>
        <v>53.415344771770798</v>
      </c>
      <c r="S607" s="7">
        <f t="shared" si="39"/>
        <v>57.738317757009348</v>
      </c>
    </row>
    <row r="608" spans="1:19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12">
        <f t="shared" si="36"/>
        <v>42436.25</v>
      </c>
      <c r="L608">
        <v>1458277200</v>
      </c>
      <c r="M608" s="13">
        <f t="shared" si="37"/>
        <v>42447.208333333328</v>
      </c>
      <c r="N608" t="b">
        <v>0</v>
      </c>
      <c r="O608" t="b">
        <v>0</v>
      </c>
      <c r="P608" t="s">
        <v>2009</v>
      </c>
      <c r="Q608" t="s">
        <v>2010</v>
      </c>
      <c r="R608" s="6">
        <f t="shared" si="38"/>
        <v>53.083528493364561</v>
      </c>
      <c r="S608" s="7">
        <f t="shared" si="39"/>
        <v>40.03125</v>
      </c>
    </row>
    <row r="609" spans="1:19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12">
        <f t="shared" si="36"/>
        <v>41721.208333333336</v>
      </c>
      <c r="L609">
        <v>1395723600</v>
      </c>
      <c r="M609" s="13">
        <f t="shared" si="37"/>
        <v>41723.208333333336</v>
      </c>
      <c r="N609" t="b">
        <v>0</v>
      </c>
      <c r="O609" t="b">
        <v>0</v>
      </c>
      <c r="P609" t="s">
        <v>2007</v>
      </c>
      <c r="Q609" t="s">
        <v>2008</v>
      </c>
      <c r="R609" s="6">
        <f t="shared" si="38"/>
        <v>76.162221102913094</v>
      </c>
      <c r="S609" s="7">
        <f t="shared" si="39"/>
        <v>81.016591928251117</v>
      </c>
    </row>
    <row r="610" spans="1:19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12">
        <f t="shared" si="36"/>
        <v>43530.25</v>
      </c>
      <c r="L610">
        <v>1552197600</v>
      </c>
      <c r="M610" s="13">
        <f t="shared" si="37"/>
        <v>43534.25</v>
      </c>
      <c r="N610" t="b">
        <v>0</v>
      </c>
      <c r="O610" t="b">
        <v>1</v>
      </c>
      <c r="P610" t="s">
        <v>2009</v>
      </c>
      <c r="Q610" t="s">
        <v>2032</v>
      </c>
      <c r="R610" s="6">
        <f t="shared" si="38"/>
        <v>35.214446952595935</v>
      </c>
      <c r="S610" s="7">
        <f t="shared" si="39"/>
        <v>35.047468354430379</v>
      </c>
    </row>
    <row r="611" spans="1:19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12">
        <f t="shared" si="36"/>
        <v>43481.25</v>
      </c>
      <c r="L611">
        <v>1549087200</v>
      </c>
      <c r="M611" s="13">
        <f t="shared" si="37"/>
        <v>43498.25</v>
      </c>
      <c r="N611" t="b">
        <v>0</v>
      </c>
      <c r="O611" t="b">
        <v>0</v>
      </c>
      <c r="P611" t="s">
        <v>2015</v>
      </c>
      <c r="Q611" t="s">
        <v>2037</v>
      </c>
      <c r="R611" s="6">
        <f t="shared" si="38"/>
        <v>83.042683939544929</v>
      </c>
      <c r="S611" s="7">
        <f t="shared" si="39"/>
        <v>102.92307692307692</v>
      </c>
    </row>
    <row r="612" spans="1:19" ht="3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12">
        <f t="shared" si="36"/>
        <v>41259.25</v>
      </c>
      <c r="L612">
        <v>1356847200</v>
      </c>
      <c r="M612" s="13">
        <f t="shared" si="37"/>
        <v>41273.25</v>
      </c>
      <c r="N612" t="b">
        <v>0</v>
      </c>
      <c r="O612" t="b">
        <v>0</v>
      </c>
      <c r="P612" t="s">
        <v>2013</v>
      </c>
      <c r="Q612" t="s">
        <v>2014</v>
      </c>
      <c r="R612" s="6">
        <f t="shared" si="38"/>
        <v>23.863154842882313</v>
      </c>
      <c r="S612" s="7">
        <f t="shared" si="39"/>
        <v>27.998126756166094</v>
      </c>
    </row>
    <row r="613" spans="1:19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12">
        <f t="shared" si="36"/>
        <v>41480.208333333336</v>
      </c>
      <c r="L613">
        <v>1375765200</v>
      </c>
      <c r="M613" s="13">
        <f t="shared" si="37"/>
        <v>41492.208333333336</v>
      </c>
      <c r="N613" t="b">
        <v>0</v>
      </c>
      <c r="O613" t="b">
        <v>0</v>
      </c>
      <c r="P613" t="s">
        <v>2013</v>
      </c>
      <c r="Q613" t="s">
        <v>2014</v>
      </c>
      <c r="R613" s="6">
        <f t="shared" si="38"/>
        <v>721.83098591549299</v>
      </c>
      <c r="S613" s="7">
        <f t="shared" si="39"/>
        <v>75.733333333333334</v>
      </c>
    </row>
    <row r="614" spans="1:19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12">
        <f t="shared" si="36"/>
        <v>40474.208333333336</v>
      </c>
      <c r="L614">
        <v>1289800800</v>
      </c>
      <c r="M614" s="13">
        <f t="shared" si="37"/>
        <v>40497.25</v>
      </c>
      <c r="N614" t="b">
        <v>0</v>
      </c>
      <c r="O614" t="b">
        <v>0</v>
      </c>
      <c r="P614" t="s">
        <v>2009</v>
      </c>
      <c r="Q614" t="s">
        <v>2017</v>
      </c>
      <c r="R614" s="6">
        <f t="shared" si="38"/>
        <v>71.717755928282244</v>
      </c>
      <c r="S614" s="7">
        <f t="shared" si="39"/>
        <v>45.026041666666664</v>
      </c>
    </row>
    <row r="615" spans="1:19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12">
        <f t="shared" si="36"/>
        <v>42973.208333333328</v>
      </c>
      <c r="L615">
        <v>1504501200</v>
      </c>
      <c r="M615" s="13">
        <f t="shared" si="37"/>
        <v>42982.208333333328</v>
      </c>
      <c r="N615" t="b">
        <v>0</v>
      </c>
      <c r="O615" t="b">
        <v>0</v>
      </c>
      <c r="P615" t="s">
        <v>2013</v>
      </c>
      <c r="Q615" t="s">
        <v>2014</v>
      </c>
      <c r="R615" s="6">
        <f t="shared" si="38"/>
        <v>57.47126436781609</v>
      </c>
      <c r="S615" s="7">
        <f t="shared" si="39"/>
        <v>73.615384615384613</v>
      </c>
    </row>
    <row r="616" spans="1:19" ht="3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12">
        <f t="shared" si="36"/>
        <v>42746.25</v>
      </c>
      <c r="L616">
        <v>1485669600</v>
      </c>
      <c r="M616" s="13">
        <f t="shared" si="37"/>
        <v>42764.25</v>
      </c>
      <c r="N616" t="b">
        <v>0</v>
      </c>
      <c r="O616" t="b">
        <v>0</v>
      </c>
      <c r="P616" t="s">
        <v>2013</v>
      </c>
      <c r="Q616" t="s">
        <v>2014</v>
      </c>
      <c r="R616" s="6">
        <f t="shared" si="38"/>
        <v>64.31258342434171</v>
      </c>
      <c r="S616" s="7">
        <f t="shared" si="39"/>
        <v>56.991701244813278</v>
      </c>
    </row>
    <row r="617" spans="1:19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12">
        <f t="shared" si="36"/>
        <v>42489.208333333328</v>
      </c>
      <c r="L617">
        <v>1462770000</v>
      </c>
      <c r="M617" s="13">
        <f t="shared" si="37"/>
        <v>42499.208333333328</v>
      </c>
      <c r="N617" t="b">
        <v>0</v>
      </c>
      <c r="O617" t="b">
        <v>0</v>
      </c>
      <c r="P617" t="s">
        <v>2013</v>
      </c>
      <c r="Q617" t="s">
        <v>2014</v>
      </c>
      <c r="R617" s="6">
        <f t="shared" si="38"/>
        <v>58.66924351187189</v>
      </c>
      <c r="S617" s="7">
        <f t="shared" si="39"/>
        <v>85.223529411764702</v>
      </c>
    </row>
    <row r="618" spans="1:19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12">
        <f t="shared" si="36"/>
        <v>41537.208333333336</v>
      </c>
      <c r="L618">
        <v>1379739600</v>
      </c>
      <c r="M618" s="13">
        <f t="shared" si="37"/>
        <v>41538.208333333336</v>
      </c>
      <c r="N618" t="b">
        <v>0</v>
      </c>
      <c r="O618" t="b">
        <v>1</v>
      </c>
      <c r="P618" t="s">
        <v>2009</v>
      </c>
      <c r="Q618" t="s">
        <v>2019</v>
      </c>
      <c r="R618" s="6">
        <f t="shared" si="38"/>
        <v>52.766097782174946</v>
      </c>
      <c r="S618" s="7">
        <f t="shared" si="39"/>
        <v>50.962184873949582</v>
      </c>
    </row>
    <row r="619" spans="1:19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12">
        <f t="shared" si="36"/>
        <v>41794.208333333336</v>
      </c>
      <c r="L619">
        <v>1402722000</v>
      </c>
      <c r="M619" s="13">
        <f t="shared" si="37"/>
        <v>41804.208333333336</v>
      </c>
      <c r="N619" t="b">
        <v>0</v>
      </c>
      <c r="O619" t="b">
        <v>0</v>
      </c>
      <c r="P619" t="s">
        <v>2013</v>
      </c>
      <c r="Q619" t="s">
        <v>2014</v>
      </c>
      <c r="R619" s="6">
        <f t="shared" si="38"/>
        <v>40.045766590389015</v>
      </c>
      <c r="S619" s="7">
        <f t="shared" si="39"/>
        <v>63.563636363636363</v>
      </c>
    </row>
    <row r="620" spans="1:19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12">
        <f t="shared" si="36"/>
        <v>41396.208333333336</v>
      </c>
      <c r="L620">
        <v>1369285200</v>
      </c>
      <c r="M620" s="13">
        <f t="shared" si="37"/>
        <v>41417.208333333336</v>
      </c>
      <c r="N620" t="b">
        <v>0</v>
      </c>
      <c r="O620" t="b">
        <v>0</v>
      </c>
      <c r="P620" t="s">
        <v>2021</v>
      </c>
      <c r="Q620" t="s">
        <v>2022</v>
      </c>
      <c r="R620" s="6">
        <f t="shared" si="38"/>
        <v>204.66420025351155</v>
      </c>
      <c r="S620" s="7">
        <f t="shared" si="39"/>
        <v>80.999165275459092</v>
      </c>
    </row>
    <row r="621" spans="1:19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12">
        <f t="shared" si="36"/>
        <v>40669.208333333336</v>
      </c>
      <c r="L621">
        <v>1304744400</v>
      </c>
      <c r="M621" s="13">
        <f t="shared" si="37"/>
        <v>40670.208333333336</v>
      </c>
      <c r="N621" t="b">
        <v>1</v>
      </c>
      <c r="O621" t="b">
        <v>1</v>
      </c>
      <c r="P621" t="s">
        <v>2013</v>
      </c>
      <c r="Q621" t="s">
        <v>2014</v>
      </c>
      <c r="R621" s="6">
        <f t="shared" si="38"/>
        <v>351.3460193338953</v>
      </c>
      <c r="S621" s="7">
        <f t="shared" si="39"/>
        <v>86.044753086419746</v>
      </c>
    </row>
    <row r="622" spans="1:19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12">
        <f t="shared" si="36"/>
        <v>42559.208333333328</v>
      </c>
      <c r="L622">
        <v>1468299600</v>
      </c>
      <c r="M622" s="13">
        <f t="shared" si="37"/>
        <v>42563.208333333328</v>
      </c>
      <c r="N622" t="b">
        <v>0</v>
      </c>
      <c r="O622" t="b">
        <v>0</v>
      </c>
      <c r="P622" t="s">
        <v>2028</v>
      </c>
      <c r="Q622" t="s">
        <v>2029</v>
      </c>
      <c r="R622" s="6">
        <f t="shared" si="38"/>
        <v>37.310195227765725</v>
      </c>
      <c r="S622" s="7">
        <f t="shared" si="39"/>
        <v>90.0390625</v>
      </c>
    </row>
    <row r="623" spans="1:19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12">
        <f t="shared" si="36"/>
        <v>42626.208333333328</v>
      </c>
      <c r="L623">
        <v>1474174800</v>
      </c>
      <c r="M623" s="13">
        <f t="shared" si="37"/>
        <v>42631.208333333328</v>
      </c>
      <c r="N623" t="b">
        <v>0</v>
      </c>
      <c r="O623" t="b">
        <v>0</v>
      </c>
      <c r="P623" t="s">
        <v>2013</v>
      </c>
      <c r="Q623" t="s">
        <v>2014</v>
      </c>
      <c r="R623" s="6">
        <f t="shared" si="38"/>
        <v>16.134216513622697</v>
      </c>
      <c r="S623" s="7">
        <f t="shared" si="39"/>
        <v>74.006063432835816</v>
      </c>
    </row>
    <row r="624" spans="1:19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12">
        <f t="shared" si="36"/>
        <v>43205.208333333328</v>
      </c>
      <c r="L624">
        <v>1526014800</v>
      </c>
      <c r="M624" s="13">
        <f t="shared" si="37"/>
        <v>43231.208333333328</v>
      </c>
      <c r="N624" t="b">
        <v>0</v>
      </c>
      <c r="O624" t="b">
        <v>0</v>
      </c>
      <c r="P624" t="s">
        <v>2009</v>
      </c>
      <c r="Q624" t="s">
        <v>2019</v>
      </c>
      <c r="R624" s="6">
        <f t="shared" si="38"/>
        <v>3194.7261663286004</v>
      </c>
      <c r="S624" s="7">
        <f t="shared" si="39"/>
        <v>92.4375</v>
      </c>
    </row>
    <row r="625" spans="1:19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12">
        <f t="shared" si="36"/>
        <v>42201.208333333328</v>
      </c>
      <c r="L625">
        <v>1437454800</v>
      </c>
      <c r="M625" s="13">
        <f t="shared" si="37"/>
        <v>42206.208333333328</v>
      </c>
      <c r="N625" t="b">
        <v>0</v>
      </c>
      <c r="O625" t="b">
        <v>0</v>
      </c>
      <c r="P625" t="s">
        <v>2013</v>
      </c>
      <c r="Q625" t="s">
        <v>2014</v>
      </c>
      <c r="R625" s="6">
        <f t="shared" si="38"/>
        <v>62.530668541039482</v>
      </c>
      <c r="S625" s="7">
        <f t="shared" si="39"/>
        <v>55.999257333828446</v>
      </c>
    </row>
    <row r="626" spans="1:19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12">
        <f t="shared" si="36"/>
        <v>42029.25</v>
      </c>
      <c r="L626">
        <v>1422684000</v>
      </c>
      <c r="M626" s="13">
        <f t="shared" si="37"/>
        <v>42035.25</v>
      </c>
      <c r="N626" t="b">
        <v>0</v>
      </c>
      <c r="O626" t="b">
        <v>0</v>
      </c>
      <c r="P626" t="s">
        <v>2028</v>
      </c>
      <c r="Q626" t="s">
        <v>2029</v>
      </c>
      <c r="R626" s="6">
        <f t="shared" si="38"/>
        <v>35.791985402484386</v>
      </c>
      <c r="S626" s="7">
        <f t="shared" si="39"/>
        <v>32.983796296296298</v>
      </c>
    </row>
    <row r="627" spans="1:19" ht="31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12">
        <f t="shared" si="36"/>
        <v>43857.25</v>
      </c>
      <c r="L627">
        <v>1581314400</v>
      </c>
      <c r="M627" s="13">
        <f t="shared" si="37"/>
        <v>43871.25</v>
      </c>
      <c r="N627" t="b">
        <v>0</v>
      </c>
      <c r="O627" t="b">
        <v>0</v>
      </c>
      <c r="P627" t="s">
        <v>2013</v>
      </c>
      <c r="Q627" t="s">
        <v>2014</v>
      </c>
      <c r="R627" s="6">
        <f t="shared" si="38"/>
        <v>129.24349474409789</v>
      </c>
      <c r="S627" s="7">
        <f t="shared" si="39"/>
        <v>93.596774193548384</v>
      </c>
    </row>
    <row r="628" spans="1:19" ht="3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12">
        <f t="shared" si="36"/>
        <v>40449.208333333336</v>
      </c>
      <c r="L628">
        <v>1286427600</v>
      </c>
      <c r="M628" s="13">
        <f t="shared" si="37"/>
        <v>40458.208333333336</v>
      </c>
      <c r="N628" t="b">
        <v>0</v>
      </c>
      <c r="O628" t="b">
        <v>1</v>
      </c>
      <c r="P628" t="s">
        <v>2013</v>
      </c>
      <c r="Q628" t="s">
        <v>2014</v>
      </c>
      <c r="R628" s="6">
        <f t="shared" si="38"/>
        <v>48.466489965922001</v>
      </c>
      <c r="S628" s="7">
        <f t="shared" si="39"/>
        <v>69.867724867724874</v>
      </c>
    </row>
    <row r="629" spans="1:19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12">
        <f t="shared" si="36"/>
        <v>40345.208333333336</v>
      </c>
      <c r="L629">
        <v>1278738000</v>
      </c>
      <c r="M629" s="13">
        <f t="shared" si="37"/>
        <v>40369.208333333336</v>
      </c>
      <c r="N629" t="b">
        <v>1</v>
      </c>
      <c r="O629" t="b">
        <v>0</v>
      </c>
      <c r="P629" t="s">
        <v>2007</v>
      </c>
      <c r="Q629" t="s">
        <v>2008</v>
      </c>
      <c r="R629" s="6">
        <f t="shared" si="38"/>
        <v>14.404033129276197</v>
      </c>
      <c r="S629" s="7">
        <f t="shared" si="39"/>
        <v>72.129870129870127</v>
      </c>
    </row>
    <row r="630" spans="1:19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12">
        <f t="shared" si="36"/>
        <v>40455.208333333336</v>
      </c>
      <c r="L630">
        <v>1286427600</v>
      </c>
      <c r="M630" s="13">
        <f t="shared" si="37"/>
        <v>40458.208333333336</v>
      </c>
      <c r="N630" t="b">
        <v>0</v>
      </c>
      <c r="O630" t="b">
        <v>0</v>
      </c>
      <c r="P630" t="s">
        <v>2009</v>
      </c>
      <c r="Q630" t="s">
        <v>2019</v>
      </c>
      <c r="R630" s="6">
        <f t="shared" si="38"/>
        <v>65.88072122052705</v>
      </c>
      <c r="S630" s="7">
        <f t="shared" si="39"/>
        <v>30.041666666666668</v>
      </c>
    </row>
    <row r="631" spans="1:19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12">
        <f t="shared" si="36"/>
        <v>42557.208333333328</v>
      </c>
      <c r="L631">
        <v>1467954000</v>
      </c>
      <c r="M631" s="13">
        <f t="shared" si="37"/>
        <v>42559.208333333328</v>
      </c>
      <c r="N631" t="b">
        <v>0</v>
      </c>
      <c r="O631" t="b">
        <v>1</v>
      </c>
      <c r="P631" t="s">
        <v>2013</v>
      </c>
      <c r="Q631" t="s">
        <v>2014</v>
      </c>
      <c r="R631" s="6">
        <f t="shared" si="38"/>
        <v>154.84173336217464</v>
      </c>
      <c r="S631" s="7">
        <f t="shared" si="39"/>
        <v>73.968000000000004</v>
      </c>
    </row>
    <row r="632" spans="1:19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12">
        <f t="shared" si="36"/>
        <v>43586.208333333328</v>
      </c>
      <c r="L632">
        <v>1557637200</v>
      </c>
      <c r="M632" s="13">
        <f t="shared" si="37"/>
        <v>43597.208333333328</v>
      </c>
      <c r="N632" t="b">
        <v>0</v>
      </c>
      <c r="O632" t="b">
        <v>1</v>
      </c>
      <c r="P632" t="s">
        <v>2013</v>
      </c>
      <c r="Q632" t="s">
        <v>2014</v>
      </c>
      <c r="R632" s="6">
        <f t="shared" si="38"/>
        <v>159.04905407667837</v>
      </c>
      <c r="S632" s="7">
        <f t="shared" si="39"/>
        <v>68.65517241379311</v>
      </c>
    </row>
    <row r="633" spans="1:19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12">
        <f t="shared" si="36"/>
        <v>43550.208333333328</v>
      </c>
      <c r="L633">
        <v>1553922000</v>
      </c>
      <c r="M633" s="13">
        <f t="shared" si="37"/>
        <v>43554.208333333328</v>
      </c>
      <c r="N633" t="b">
        <v>0</v>
      </c>
      <c r="O633" t="b">
        <v>0</v>
      </c>
      <c r="P633" t="s">
        <v>2013</v>
      </c>
      <c r="Q633" t="s">
        <v>2014</v>
      </c>
      <c r="R633" s="6">
        <f t="shared" si="38"/>
        <v>32.216635103071468</v>
      </c>
      <c r="S633" s="7">
        <f t="shared" si="39"/>
        <v>59.992164544564154</v>
      </c>
    </row>
    <row r="634" spans="1:19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12">
        <f t="shared" si="36"/>
        <v>41945.208333333336</v>
      </c>
      <c r="L634">
        <v>1416463200</v>
      </c>
      <c r="M634" s="13">
        <f t="shared" si="37"/>
        <v>41963.25</v>
      </c>
      <c r="N634" t="b">
        <v>0</v>
      </c>
      <c r="O634" t="b">
        <v>0</v>
      </c>
      <c r="P634" t="s">
        <v>2013</v>
      </c>
      <c r="Q634" t="s">
        <v>2014</v>
      </c>
      <c r="R634" s="6">
        <f t="shared" si="38"/>
        <v>233.31823182965502</v>
      </c>
      <c r="S634" s="7">
        <f t="shared" si="39"/>
        <v>111.15827338129496</v>
      </c>
    </row>
    <row r="635" spans="1:19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12">
        <f t="shared" si="36"/>
        <v>42315.25</v>
      </c>
      <c r="L635">
        <v>1447221600</v>
      </c>
      <c r="M635" s="13">
        <f t="shared" si="37"/>
        <v>42319.25</v>
      </c>
      <c r="N635" t="b">
        <v>0</v>
      </c>
      <c r="O635" t="b">
        <v>0</v>
      </c>
      <c r="P635" t="s">
        <v>2015</v>
      </c>
      <c r="Q635" t="s">
        <v>2023</v>
      </c>
      <c r="R635" s="6">
        <f t="shared" si="38"/>
        <v>120.30885257676422</v>
      </c>
      <c r="S635" s="7">
        <f t="shared" si="39"/>
        <v>53.038095238095238</v>
      </c>
    </row>
    <row r="636" spans="1:19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12">
        <f t="shared" si="36"/>
        <v>42819.208333333328</v>
      </c>
      <c r="L636">
        <v>1491627600</v>
      </c>
      <c r="M636" s="13">
        <f t="shared" si="37"/>
        <v>42833.208333333328</v>
      </c>
      <c r="N636" t="b">
        <v>0</v>
      </c>
      <c r="O636" t="b">
        <v>0</v>
      </c>
      <c r="P636" t="s">
        <v>2015</v>
      </c>
      <c r="Q636" t="s">
        <v>2034</v>
      </c>
      <c r="R636" s="6">
        <f t="shared" si="38"/>
        <v>127.3377574765147</v>
      </c>
      <c r="S636" s="7">
        <f t="shared" si="39"/>
        <v>55.985524728588658</v>
      </c>
    </row>
    <row r="637" spans="1:19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12">
        <f t="shared" si="36"/>
        <v>41314.25</v>
      </c>
      <c r="L637">
        <v>1363150800</v>
      </c>
      <c r="M637" s="13">
        <f t="shared" si="37"/>
        <v>41346.208333333336</v>
      </c>
      <c r="N637" t="b">
        <v>0</v>
      </c>
      <c r="O637" t="b">
        <v>0</v>
      </c>
      <c r="P637" t="s">
        <v>2015</v>
      </c>
      <c r="Q637" t="s">
        <v>2034</v>
      </c>
      <c r="R637" s="6">
        <f t="shared" si="38"/>
        <v>87.647392647707917</v>
      </c>
      <c r="S637" s="7">
        <f t="shared" si="39"/>
        <v>69.986760812003524</v>
      </c>
    </row>
    <row r="638" spans="1:19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12">
        <f t="shared" si="36"/>
        <v>40926.25</v>
      </c>
      <c r="L638">
        <v>1330754400</v>
      </c>
      <c r="M638" s="13">
        <f t="shared" si="37"/>
        <v>40971.25</v>
      </c>
      <c r="N638" t="b">
        <v>0</v>
      </c>
      <c r="O638" t="b">
        <v>1</v>
      </c>
      <c r="P638" t="s">
        <v>2015</v>
      </c>
      <c r="Q638" t="s">
        <v>2023</v>
      </c>
      <c r="R638" s="6">
        <f t="shared" si="38"/>
        <v>154.94823302584038</v>
      </c>
      <c r="S638" s="7">
        <f t="shared" si="39"/>
        <v>48.998079877112133</v>
      </c>
    </row>
    <row r="639" spans="1:19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12">
        <f t="shared" si="36"/>
        <v>42688.25</v>
      </c>
      <c r="L639">
        <v>1479794400</v>
      </c>
      <c r="M639" s="13">
        <f t="shared" si="37"/>
        <v>42696.25</v>
      </c>
      <c r="N639" t="b">
        <v>0</v>
      </c>
      <c r="O639" t="b">
        <v>0</v>
      </c>
      <c r="P639" t="s">
        <v>2013</v>
      </c>
      <c r="Q639" t="s">
        <v>2014</v>
      </c>
      <c r="R639" s="6">
        <f t="shared" si="38"/>
        <v>125.92592592592592</v>
      </c>
      <c r="S639" s="7">
        <f t="shared" si="39"/>
        <v>103.84615384615384</v>
      </c>
    </row>
    <row r="640" spans="1:19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12">
        <f t="shared" si="36"/>
        <v>40386.208333333336</v>
      </c>
      <c r="L640">
        <v>1281243600</v>
      </c>
      <c r="M640" s="13">
        <f t="shared" si="37"/>
        <v>40398.208333333336</v>
      </c>
      <c r="N640" t="b">
        <v>0</v>
      </c>
      <c r="O640" t="b">
        <v>1</v>
      </c>
      <c r="P640" t="s">
        <v>2013</v>
      </c>
      <c r="Q640" t="s">
        <v>2014</v>
      </c>
      <c r="R640" s="6">
        <f t="shared" si="38"/>
        <v>875.72440437862213</v>
      </c>
      <c r="S640" s="7">
        <f t="shared" si="39"/>
        <v>99.127659574468083</v>
      </c>
    </row>
    <row r="641" spans="1:19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12">
        <f t="shared" si="36"/>
        <v>43309.208333333328</v>
      </c>
      <c r="L641">
        <v>1532754000</v>
      </c>
      <c r="M641" s="13">
        <f t="shared" si="37"/>
        <v>43309.208333333328</v>
      </c>
      <c r="N641" t="b">
        <v>0</v>
      </c>
      <c r="O641" t="b">
        <v>1</v>
      </c>
      <c r="P641" t="s">
        <v>2015</v>
      </c>
      <c r="Q641" t="s">
        <v>2018</v>
      </c>
      <c r="R641" s="6">
        <f t="shared" si="38"/>
        <v>177.98013245033113</v>
      </c>
      <c r="S641" s="7">
        <f t="shared" si="39"/>
        <v>107.37777777777778</v>
      </c>
    </row>
    <row r="642" spans="1:19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12">
        <f t="shared" si="36"/>
        <v>42387.25</v>
      </c>
      <c r="L642">
        <v>1453356000</v>
      </c>
      <c r="M642" s="13">
        <f t="shared" si="37"/>
        <v>42390.25</v>
      </c>
      <c r="N642" t="b">
        <v>0</v>
      </c>
      <c r="O642" t="b">
        <v>0</v>
      </c>
      <c r="P642" t="s">
        <v>2013</v>
      </c>
      <c r="Q642" t="s">
        <v>2014</v>
      </c>
      <c r="R642" s="6">
        <f t="shared" si="38"/>
        <v>605.99929182052711</v>
      </c>
      <c r="S642" s="7">
        <f t="shared" si="39"/>
        <v>76.922178988326849</v>
      </c>
    </row>
    <row r="643" spans="1:19" ht="31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12">
        <f t="shared" ref="K643:K706" si="40">(((J643/60)/60)/24)+DATE(1970,1,1)</f>
        <v>42786.25</v>
      </c>
      <c r="L643">
        <v>1489986000</v>
      </c>
      <c r="M643" s="13">
        <f t="shared" ref="M643:M706" si="41">(((L643/60)/60)/24)+DATE(1970,1,1)</f>
        <v>42814.208333333328</v>
      </c>
      <c r="N643" t="b">
        <v>0</v>
      </c>
      <c r="O643" t="b">
        <v>0</v>
      </c>
      <c r="P643" t="s">
        <v>2013</v>
      </c>
      <c r="Q643" t="s">
        <v>2014</v>
      </c>
      <c r="R643" s="6">
        <f t="shared" si="38"/>
        <v>83.355502349915753</v>
      </c>
      <c r="S643" s="7">
        <f t="shared" si="39"/>
        <v>58.128865979381445</v>
      </c>
    </row>
    <row r="644" spans="1:19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12">
        <f t="shared" si="40"/>
        <v>43451.25</v>
      </c>
      <c r="L644">
        <v>1545804000</v>
      </c>
      <c r="M644" s="13">
        <f t="shared" si="41"/>
        <v>43460.25</v>
      </c>
      <c r="N644" t="b">
        <v>0</v>
      </c>
      <c r="O644" t="b">
        <v>0</v>
      </c>
      <c r="P644" t="s">
        <v>2011</v>
      </c>
      <c r="Q644" t="s">
        <v>2020</v>
      </c>
      <c r="R644" s="6">
        <f t="shared" ref="R644:R707" si="42">D644/E644*100</f>
        <v>68.74906590943057</v>
      </c>
      <c r="S644" s="7">
        <f t="shared" ref="S644:S707" si="43">E644/G644</f>
        <v>103.73643410852713</v>
      </c>
    </row>
    <row r="645" spans="1:19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12">
        <f t="shared" si="40"/>
        <v>42795.25</v>
      </c>
      <c r="L645">
        <v>1489899600</v>
      </c>
      <c r="M645" s="13">
        <f t="shared" si="41"/>
        <v>42813.208333333328</v>
      </c>
      <c r="N645" t="b">
        <v>0</v>
      </c>
      <c r="O645" t="b">
        <v>0</v>
      </c>
      <c r="P645" t="s">
        <v>2013</v>
      </c>
      <c r="Q645" t="s">
        <v>2014</v>
      </c>
      <c r="R645" s="6">
        <f t="shared" si="42"/>
        <v>45.170678469653794</v>
      </c>
      <c r="S645" s="7">
        <f t="shared" si="43"/>
        <v>87.962666666666664</v>
      </c>
    </row>
    <row r="646" spans="1:19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2">
        <f t="shared" si="40"/>
        <v>43452.25</v>
      </c>
      <c r="L646">
        <v>1546495200</v>
      </c>
      <c r="M646" s="13">
        <f t="shared" si="41"/>
        <v>43468.25</v>
      </c>
      <c r="N646" t="b">
        <v>0</v>
      </c>
      <c r="O646" t="b">
        <v>0</v>
      </c>
      <c r="P646" t="s">
        <v>2013</v>
      </c>
      <c r="Q646" t="s">
        <v>2014</v>
      </c>
      <c r="R646" s="6">
        <f t="shared" si="42"/>
        <v>206.62568306010928</v>
      </c>
      <c r="S646" s="7">
        <f t="shared" si="43"/>
        <v>28</v>
      </c>
    </row>
    <row r="647" spans="1:19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12">
        <f t="shared" si="40"/>
        <v>43369.208333333328</v>
      </c>
      <c r="L647">
        <v>1539752400</v>
      </c>
      <c r="M647" s="13">
        <f t="shared" si="41"/>
        <v>43390.208333333328</v>
      </c>
      <c r="N647" t="b">
        <v>0</v>
      </c>
      <c r="O647" t="b">
        <v>1</v>
      </c>
      <c r="P647" t="s">
        <v>2009</v>
      </c>
      <c r="Q647" t="s">
        <v>2010</v>
      </c>
      <c r="R647" s="6">
        <f t="shared" si="42"/>
        <v>107.62929802838366</v>
      </c>
      <c r="S647" s="7">
        <f t="shared" si="43"/>
        <v>37.999361294443261</v>
      </c>
    </row>
    <row r="648" spans="1:19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12">
        <f t="shared" si="40"/>
        <v>41346.208333333336</v>
      </c>
      <c r="L648">
        <v>1364101200</v>
      </c>
      <c r="M648" s="13">
        <f t="shared" si="41"/>
        <v>41357.208333333336</v>
      </c>
      <c r="N648" t="b">
        <v>0</v>
      </c>
      <c r="O648" t="b">
        <v>0</v>
      </c>
      <c r="P648" t="s">
        <v>2024</v>
      </c>
      <c r="Q648" t="s">
        <v>2025</v>
      </c>
      <c r="R648" s="6">
        <f t="shared" si="42"/>
        <v>112.86707529045832</v>
      </c>
      <c r="S648" s="7">
        <f t="shared" si="43"/>
        <v>29.999313893653515</v>
      </c>
    </row>
    <row r="649" spans="1:19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12">
        <f t="shared" si="40"/>
        <v>43199.208333333328</v>
      </c>
      <c r="L649">
        <v>1525323600</v>
      </c>
      <c r="M649" s="13">
        <f t="shared" si="41"/>
        <v>43223.208333333328</v>
      </c>
      <c r="N649" t="b">
        <v>0</v>
      </c>
      <c r="O649" t="b">
        <v>0</v>
      </c>
      <c r="P649" t="s">
        <v>2021</v>
      </c>
      <c r="Q649" t="s">
        <v>2033</v>
      </c>
      <c r="R649" s="6">
        <f t="shared" si="42"/>
        <v>241.54589371980677</v>
      </c>
      <c r="S649" s="7">
        <f t="shared" si="43"/>
        <v>103.5</v>
      </c>
    </row>
    <row r="650" spans="1:19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12">
        <f t="shared" si="40"/>
        <v>42922.208333333328</v>
      </c>
      <c r="L650">
        <v>1500872400</v>
      </c>
      <c r="M650" s="13">
        <f t="shared" si="41"/>
        <v>42940.208333333328</v>
      </c>
      <c r="N650" t="b">
        <v>1</v>
      </c>
      <c r="O650" t="b">
        <v>0</v>
      </c>
      <c r="P650" t="s">
        <v>2007</v>
      </c>
      <c r="Q650" t="s">
        <v>2008</v>
      </c>
      <c r="R650" s="6">
        <f t="shared" si="42"/>
        <v>158.58719078714577</v>
      </c>
      <c r="S650" s="7">
        <f t="shared" si="43"/>
        <v>85.994467496542185</v>
      </c>
    </row>
    <row r="651" spans="1:19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12">
        <f t="shared" si="40"/>
        <v>40471.208333333336</v>
      </c>
      <c r="L651">
        <v>1288501200</v>
      </c>
      <c r="M651" s="13">
        <f t="shared" si="41"/>
        <v>40482.208333333336</v>
      </c>
      <c r="N651" t="b">
        <v>1</v>
      </c>
      <c r="O651" t="b">
        <v>1</v>
      </c>
      <c r="P651" t="s">
        <v>2013</v>
      </c>
      <c r="Q651" t="s">
        <v>2014</v>
      </c>
      <c r="R651" s="6">
        <f t="shared" si="42"/>
        <v>206.26069860854534</v>
      </c>
      <c r="S651" s="7">
        <f t="shared" si="43"/>
        <v>98.011627906976742</v>
      </c>
    </row>
    <row r="652" spans="1:19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12">
        <f t="shared" si="40"/>
        <v>41828.208333333336</v>
      </c>
      <c r="L652">
        <v>1407128400</v>
      </c>
      <c r="M652" s="13">
        <f t="shared" si="41"/>
        <v>41855.208333333336</v>
      </c>
      <c r="N652" t="b">
        <v>0</v>
      </c>
      <c r="O652" t="b">
        <v>0</v>
      </c>
      <c r="P652" t="s">
        <v>2009</v>
      </c>
      <c r="Q652" t="s">
        <v>2032</v>
      </c>
      <c r="R652" s="6">
        <f t="shared" si="42"/>
        <v>5000</v>
      </c>
      <c r="S652" s="7">
        <f t="shared" si="43"/>
        <v>2</v>
      </c>
    </row>
    <row r="653" spans="1:19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12">
        <f t="shared" si="40"/>
        <v>41692.25</v>
      </c>
      <c r="L653">
        <v>1394344800</v>
      </c>
      <c r="M653" s="13">
        <f t="shared" si="41"/>
        <v>41707.25</v>
      </c>
      <c r="N653" t="b">
        <v>0</v>
      </c>
      <c r="O653" t="b">
        <v>0</v>
      </c>
      <c r="P653" t="s">
        <v>2015</v>
      </c>
      <c r="Q653" t="s">
        <v>2026</v>
      </c>
      <c r="R653" s="6">
        <f t="shared" si="42"/>
        <v>113.02064479800504</v>
      </c>
      <c r="S653" s="7">
        <f t="shared" si="43"/>
        <v>44.994570837642193</v>
      </c>
    </row>
    <row r="654" spans="1:19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12">
        <f t="shared" si="40"/>
        <v>42587.208333333328</v>
      </c>
      <c r="L654">
        <v>1474088400</v>
      </c>
      <c r="M654" s="13">
        <f t="shared" si="41"/>
        <v>42630.208333333328</v>
      </c>
      <c r="N654" t="b">
        <v>0</v>
      </c>
      <c r="O654" t="b">
        <v>0</v>
      </c>
      <c r="P654" t="s">
        <v>2011</v>
      </c>
      <c r="Q654" t="s">
        <v>2012</v>
      </c>
      <c r="R654" s="6">
        <f t="shared" si="42"/>
        <v>78.839482812992742</v>
      </c>
      <c r="S654" s="7">
        <f t="shared" si="43"/>
        <v>31.012224938875306</v>
      </c>
    </row>
    <row r="655" spans="1:19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12">
        <f t="shared" si="40"/>
        <v>42468.208333333328</v>
      </c>
      <c r="L655">
        <v>1460264400</v>
      </c>
      <c r="M655" s="13">
        <f t="shared" si="41"/>
        <v>42470.208333333328</v>
      </c>
      <c r="N655" t="b">
        <v>0</v>
      </c>
      <c r="O655" t="b">
        <v>0</v>
      </c>
      <c r="P655" t="s">
        <v>2011</v>
      </c>
      <c r="Q655" t="s">
        <v>2012</v>
      </c>
      <c r="R655" s="6">
        <f t="shared" si="42"/>
        <v>4.2756360008551271</v>
      </c>
      <c r="S655" s="7">
        <f t="shared" si="43"/>
        <v>59.970085470085472</v>
      </c>
    </row>
    <row r="656" spans="1:19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12">
        <f t="shared" si="40"/>
        <v>42240.208333333328</v>
      </c>
      <c r="L656">
        <v>1440824400</v>
      </c>
      <c r="M656" s="13">
        <f t="shared" si="41"/>
        <v>42245.208333333328</v>
      </c>
      <c r="N656" t="b">
        <v>0</v>
      </c>
      <c r="O656" t="b">
        <v>0</v>
      </c>
      <c r="P656" t="s">
        <v>2009</v>
      </c>
      <c r="Q656" t="s">
        <v>2031</v>
      </c>
      <c r="R656" s="6">
        <f t="shared" si="42"/>
        <v>19.669993705602014</v>
      </c>
      <c r="S656" s="7">
        <f t="shared" si="43"/>
        <v>58.9973474801061</v>
      </c>
    </row>
    <row r="657" spans="1:19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12">
        <f t="shared" si="40"/>
        <v>42796.25</v>
      </c>
      <c r="L657">
        <v>1489554000</v>
      </c>
      <c r="M657" s="13">
        <f t="shared" si="41"/>
        <v>42809.208333333328</v>
      </c>
      <c r="N657" t="b">
        <v>1</v>
      </c>
      <c r="O657" t="b">
        <v>0</v>
      </c>
      <c r="P657" t="s">
        <v>2028</v>
      </c>
      <c r="Q657" t="s">
        <v>2029</v>
      </c>
      <c r="R657" s="6">
        <f t="shared" si="42"/>
        <v>52.225249772933701</v>
      </c>
      <c r="S657" s="7">
        <f t="shared" si="43"/>
        <v>50.045454545454547</v>
      </c>
    </row>
    <row r="658" spans="1:19" ht="31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12">
        <f t="shared" si="40"/>
        <v>43097.25</v>
      </c>
      <c r="L658">
        <v>1514872800</v>
      </c>
      <c r="M658" s="13">
        <f t="shared" si="41"/>
        <v>43102.25</v>
      </c>
      <c r="N658" t="b">
        <v>0</v>
      </c>
      <c r="O658" t="b">
        <v>0</v>
      </c>
      <c r="P658" t="s">
        <v>2007</v>
      </c>
      <c r="Q658" t="s">
        <v>2008</v>
      </c>
      <c r="R658" s="6">
        <f t="shared" si="42"/>
        <v>237.37444615970648</v>
      </c>
      <c r="S658" s="7">
        <f t="shared" si="43"/>
        <v>98.966269841269835</v>
      </c>
    </row>
    <row r="659" spans="1:19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12">
        <f t="shared" si="40"/>
        <v>43096.25</v>
      </c>
      <c r="L659">
        <v>1515736800</v>
      </c>
      <c r="M659" s="13">
        <f t="shared" si="41"/>
        <v>43112.25</v>
      </c>
      <c r="N659" t="b">
        <v>0</v>
      </c>
      <c r="O659" t="b">
        <v>0</v>
      </c>
      <c r="P659" t="s">
        <v>2015</v>
      </c>
      <c r="Q659" t="s">
        <v>2037</v>
      </c>
      <c r="R659" s="6">
        <f t="shared" si="42"/>
        <v>1213.5922330097087</v>
      </c>
      <c r="S659" s="7">
        <f t="shared" si="43"/>
        <v>58.857142857142854</v>
      </c>
    </row>
    <row r="660" spans="1:19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12">
        <f t="shared" si="40"/>
        <v>42246.208333333328</v>
      </c>
      <c r="L660">
        <v>1442898000</v>
      </c>
      <c r="M660" s="13">
        <f t="shared" si="41"/>
        <v>42269.208333333328</v>
      </c>
      <c r="N660" t="b">
        <v>0</v>
      </c>
      <c r="O660" t="b">
        <v>0</v>
      </c>
      <c r="P660" t="s">
        <v>2009</v>
      </c>
      <c r="Q660" t="s">
        <v>2010</v>
      </c>
      <c r="R660" s="6">
        <f t="shared" si="42"/>
        <v>166.48730771665504</v>
      </c>
      <c r="S660" s="7">
        <f t="shared" si="43"/>
        <v>81.010256410256417</v>
      </c>
    </row>
    <row r="661" spans="1:19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12">
        <f t="shared" si="40"/>
        <v>40570.25</v>
      </c>
      <c r="L661">
        <v>1296194400</v>
      </c>
      <c r="M661" s="13">
        <f t="shared" si="41"/>
        <v>40571.25</v>
      </c>
      <c r="N661" t="b">
        <v>0</v>
      </c>
      <c r="O661" t="b">
        <v>0</v>
      </c>
      <c r="P661" t="s">
        <v>2015</v>
      </c>
      <c r="Q661" t="s">
        <v>2016</v>
      </c>
      <c r="R661" s="6">
        <f t="shared" si="42"/>
        <v>211.71724258901946</v>
      </c>
      <c r="S661" s="7">
        <f t="shared" si="43"/>
        <v>76.013333333333335</v>
      </c>
    </row>
    <row r="662" spans="1:19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12">
        <f t="shared" si="40"/>
        <v>42237.208333333328</v>
      </c>
      <c r="L662">
        <v>1440910800</v>
      </c>
      <c r="M662" s="13">
        <f t="shared" si="41"/>
        <v>42246.208333333328</v>
      </c>
      <c r="N662" t="b">
        <v>1</v>
      </c>
      <c r="O662" t="b">
        <v>0</v>
      </c>
      <c r="P662" t="s">
        <v>2013</v>
      </c>
      <c r="Q662" t="s">
        <v>2014</v>
      </c>
      <c r="R662" s="6">
        <f t="shared" si="42"/>
        <v>122.34471632159183</v>
      </c>
      <c r="S662" s="7">
        <f t="shared" si="43"/>
        <v>96.597402597402592</v>
      </c>
    </row>
    <row r="663" spans="1:19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12">
        <f t="shared" si="40"/>
        <v>40996.208333333336</v>
      </c>
      <c r="L663">
        <v>1335502800</v>
      </c>
      <c r="M663" s="13">
        <f t="shared" si="41"/>
        <v>41026.208333333336</v>
      </c>
      <c r="N663" t="b">
        <v>0</v>
      </c>
      <c r="O663" t="b">
        <v>0</v>
      </c>
      <c r="P663" t="s">
        <v>2009</v>
      </c>
      <c r="Q663" t="s">
        <v>2032</v>
      </c>
      <c r="R663" s="6">
        <f t="shared" si="42"/>
        <v>184.54520320707769</v>
      </c>
      <c r="S663" s="7">
        <f t="shared" si="43"/>
        <v>76.957446808510639</v>
      </c>
    </row>
    <row r="664" spans="1:19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12">
        <f t="shared" si="40"/>
        <v>43443.25</v>
      </c>
      <c r="L664">
        <v>1544680800</v>
      </c>
      <c r="M664" s="13">
        <f t="shared" si="41"/>
        <v>43447.25</v>
      </c>
      <c r="N664" t="b">
        <v>0</v>
      </c>
      <c r="O664" t="b">
        <v>0</v>
      </c>
      <c r="P664" t="s">
        <v>2013</v>
      </c>
      <c r="Q664" t="s">
        <v>2014</v>
      </c>
      <c r="R664" s="6">
        <f t="shared" si="42"/>
        <v>102.17830675948798</v>
      </c>
      <c r="S664" s="7">
        <f t="shared" si="43"/>
        <v>67.984732824427482</v>
      </c>
    </row>
    <row r="665" spans="1:19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12">
        <f t="shared" si="40"/>
        <v>40458.208333333336</v>
      </c>
      <c r="L665">
        <v>1288414800</v>
      </c>
      <c r="M665" s="13">
        <f t="shared" si="41"/>
        <v>40481.208333333336</v>
      </c>
      <c r="N665" t="b">
        <v>0</v>
      </c>
      <c r="O665" t="b">
        <v>0</v>
      </c>
      <c r="P665" t="s">
        <v>2013</v>
      </c>
      <c r="Q665" t="s">
        <v>2014</v>
      </c>
      <c r="R665" s="6">
        <f t="shared" si="42"/>
        <v>129.46659761781461</v>
      </c>
      <c r="S665" s="7">
        <f t="shared" si="43"/>
        <v>88.781609195402297</v>
      </c>
    </row>
    <row r="666" spans="1:19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12">
        <f t="shared" si="40"/>
        <v>40959.25</v>
      </c>
      <c r="L666">
        <v>1330581600</v>
      </c>
      <c r="M666" s="13">
        <f t="shared" si="41"/>
        <v>40969.25</v>
      </c>
      <c r="N666" t="b">
        <v>0</v>
      </c>
      <c r="O666" t="b">
        <v>0</v>
      </c>
      <c r="P666" t="s">
        <v>2009</v>
      </c>
      <c r="Q666" t="s">
        <v>2032</v>
      </c>
      <c r="R666" s="6">
        <f t="shared" si="42"/>
        <v>298.82202401114</v>
      </c>
      <c r="S666" s="7">
        <f t="shared" si="43"/>
        <v>24.99623706491063</v>
      </c>
    </row>
    <row r="667" spans="1:19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12">
        <f t="shared" si="40"/>
        <v>40733.208333333336</v>
      </c>
      <c r="L667">
        <v>1311397200</v>
      </c>
      <c r="M667" s="13">
        <f t="shared" si="41"/>
        <v>40747.208333333336</v>
      </c>
      <c r="N667" t="b">
        <v>0</v>
      </c>
      <c r="O667" t="b">
        <v>1</v>
      </c>
      <c r="P667" t="s">
        <v>2015</v>
      </c>
      <c r="Q667" t="s">
        <v>2016</v>
      </c>
      <c r="R667" s="6">
        <f t="shared" si="42"/>
        <v>41.738276454701698</v>
      </c>
      <c r="S667" s="7">
        <f t="shared" si="43"/>
        <v>44.922794117647058</v>
      </c>
    </row>
    <row r="668" spans="1:19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12">
        <f t="shared" si="40"/>
        <v>41516.208333333336</v>
      </c>
      <c r="L668">
        <v>1378357200</v>
      </c>
      <c r="M668" s="13">
        <f t="shared" si="41"/>
        <v>41522.208333333336</v>
      </c>
      <c r="N668" t="b">
        <v>0</v>
      </c>
      <c r="O668" t="b">
        <v>1</v>
      </c>
      <c r="P668" t="s">
        <v>2013</v>
      </c>
      <c r="Q668" t="s">
        <v>2014</v>
      </c>
      <c r="R668" s="6">
        <f t="shared" si="42"/>
        <v>156.1712846347607</v>
      </c>
      <c r="S668" s="7">
        <f t="shared" si="43"/>
        <v>79.400000000000006</v>
      </c>
    </row>
    <row r="669" spans="1:19" ht="31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12">
        <f t="shared" si="40"/>
        <v>41892.208333333336</v>
      </c>
      <c r="L669">
        <v>1411102800</v>
      </c>
      <c r="M669" s="13">
        <f t="shared" si="41"/>
        <v>41901.208333333336</v>
      </c>
      <c r="N669" t="b">
        <v>0</v>
      </c>
      <c r="O669" t="b">
        <v>0</v>
      </c>
      <c r="P669" t="s">
        <v>2038</v>
      </c>
      <c r="Q669" t="s">
        <v>2039</v>
      </c>
      <c r="R669" s="6">
        <f t="shared" si="42"/>
        <v>56.766762649115584</v>
      </c>
      <c r="S669" s="7">
        <f t="shared" si="43"/>
        <v>29.009546539379475</v>
      </c>
    </row>
    <row r="670" spans="1:19" ht="31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12">
        <f t="shared" si="40"/>
        <v>41122.208333333336</v>
      </c>
      <c r="L670">
        <v>1344834000</v>
      </c>
      <c r="M670" s="13">
        <f t="shared" si="41"/>
        <v>41134.208333333336</v>
      </c>
      <c r="N670" t="b">
        <v>0</v>
      </c>
      <c r="O670" t="b">
        <v>0</v>
      </c>
      <c r="P670" t="s">
        <v>2013</v>
      </c>
      <c r="Q670" t="s">
        <v>2014</v>
      </c>
      <c r="R670" s="6">
        <f t="shared" si="42"/>
        <v>491.68603611657431</v>
      </c>
      <c r="S670" s="7">
        <f t="shared" si="43"/>
        <v>73.59210526315789</v>
      </c>
    </row>
    <row r="671" spans="1:19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12">
        <f t="shared" si="40"/>
        <v>42912.208333333328</v>
      </c>
      <c r="L671">
        <v>1499230800</v>
      </c>
      <c r="M671" s="13">
        <f t="shared" si="41"/>
        <v>42921.208333333328</v>
      </c>
      <c r="N671" t="b">
        <v>0</v>
      </c>
      <c r="O671" t="b">
        <v>0</v>
      </c>
      <c r="P671" t="s">
        <v>2013</v>
      </c>
      <c r="Q671" t="s">
        <v>2014</v>
      </c>
      <c r="R671" s="6">
        <f t="shared" si="42"/>
        <v>27.882527711118733</v>
      </c>
      <c r="S671" s="7">
        <f t="shared" si="43"/>
        <v>107.97038864898211</v>
      </c>
    </row>
    <row r="672" spans="1:19" ht="3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12">
        <f t="shared" si="40"/>
        <v>42425.25</v>
      </c>
      <c r="L672">
        <v>1457416800</v>
      </c>
      <c r="M672" s="13">
        <f t="shared" si="41"/>
        <v>42437.25</v>
      </c>
      <c r="N672" t="b">
        <v>0</v>
      </c>
      <c r="O672" t="b">
        <v>0</v>
      </c>
      <c r="P672" t="s">
        <v>2009</v>
      </c>
      <c r="Q672" t="s">
        <v>2019</v>
      </c>
      <c r="R672" s="6">
        <f t="shared" si="42"/>
        <v>21.328418142321112</v>
      </c>
      <c r="S672" s="7">
        <f t="shared" si="43"/>
        <v>68.987284287011803</v>
      </c>
    </row>
    <row r="673" spans="1:19" ht="31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12">
        <f t="shared" si="40"/>
        <v>40390.208333333336</v>
      </c>
      <c r="L673">
        <v>1280898000</v>
      </c>
      <c r="M673" s="13">
        <f t="shared" si="41"/>
        <v>40394.208333333336</v>
      </c>
      <c r="N673" t="b">
        <v>0</v>
      </c>
      <c r="O673" t="b">
        <v>1</v>
      </c>
      <c r="P673" t="s">
        <v>2013</v>
      </c>
      <c r="Q673" t="s">
        <v>2014</v>
      </c>
      <c r="R673" s="6">
        <f t="shared" si="42"/>
        <v>81.929369496419795</v>
      </c>
      <c r="S673" s="7">
        <f t="shared" si="43"/>
        <v>111.02236719478098</v>
      </c>
    </row>
    <row r="674" spans="1:19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12">
        <f t="shared" si="40"/>
        <v>43180.208333333328</v>
      </c>
      <c r="L674">
        <v>1522472400</v>
      </c>
      <c r="M674" s="13">
        <f t="shared" si="41"/>
        <v>43190.208333333328</v>
      </c>
      <c r="N674" t="b">
        <v>0</v>
      </c>
      <c r="O674" t="b">
        <v>0</v>
      </c>
      <c r="P674" t="s">
        <v>2013</v>
      </c>
      <c r="Q674" t="s">
        <v>2014</v>
      </c>
      <c r="R674" s="6">
        <f t="shared" si="42"/>
        <v>178.78922024772109</v>
      </c>
      <c r="S674" s="7">
        <f t="shared" si="43"/>
        <v>24.997515808491418</v>
      </c>
    </row>
    <row r="675" spans="1:19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12">
        <f t="shared" si="40"/>
        <v>42475.208333333328</v>
      </c>
      <c r="L675">
        <v>1462510800</v>
      </c>
      <c r="M675" s="13">
        <f t="shared" si="41"/>
        <v>42496.208333333328</v>
      </c>
      <c r="N675" t="b">
        <v>0</v>
      </c>
      <c r="O675" t="b">
        <v>0</v>
      </c>
      <c r="P675" t="s">
        <v>2009</v>
      </c>
      <c r="Q675" t="s">
        <v>2019</v>
      </c>
      <c r="R675" s="6">
        <f t="shared" si="42"/>
        <v>229.03885480572598</v>
      </c>
      <c r="S675" s="7">
        <f t="shared" si="43"/>
        <v>42.155172413793103</v>
      </c>
    </row>
    <row r="676" spans="1:19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12">
        <f t="shared" si="40"/>
        <v>40774.208333333336</v>
      </c>
      <c r="L676">
        <v>1317790800</v>
      </c>
      <c r="M676" s="13">
        <f t="shared" si="41"/>
        <v>40821.208333333336</v>
      </c>
      <c r="N676" t="b">
        <v>0</v>
      </c>
      <c r="O676" t="b">
        <v>0</v>
      </c>
      <c r="P676" t="s">
        <v>2028</v>
      </c>
      <c r="Q676" t="s">
        <v>2029</v>
      </c>
      <c r="R676" s="6">
        <f t="shared" si="42"/>
        <v>298.1659388646288</v>
      </c>
      <c r="S676" s="7">
        <f t="shared" si="43"/>
        <v>47.003284072249592</v>
      </c>
    </row>
    <row r="677" spans="1:19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12">
        <f t="shared" si="40"/>
        <v>43719.208333333328</v>
      </c>
      <c r="L677">
        <v>1568782800</v>
      </c>
      <c r="M677" s="13">
        <f t="shared" si="41"/>
        <v>43726.208333333328</v>
      </c>
      <c r="N677" t="b">
        <v>0</v>
      </c>
      <c r="O677" t="b">
        <v>0</v>
      </c>
      <c r="P677" t="s">
        <v>2038</v>
      </c>
      <c r="Q677" t="s">
        <v>2039</v>
      </c>
      <c r="R677" s="6">
        <f t="shared" si="42"/>
        <v>81.314443792438595</v>
      </c>
      <c r="S677" s="7">
        <f t="shared" si="43"/>
        <v>36.0392749244713</v>
      </c>
    </row>
    <row r="678" spans="1:19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12">
        <f t="shared" si="40"/>
        <v>41178.208333333336</v>
      </c>
      <c r="L678">
        <v>1349413200</v>
      </c>
      <c r="M678" s="13">
        <f t="shared" si="41"/>
        <v>41187.208333333336</v>
      </c>
      <c r="N678" t="b">
        <v>0</v>
      </c>
      <c r="O678" t="b">
        <v>0</v>
      </c>
      <c r="P678" t="s">
        <v>2028</v>
      </c>
      <c r="Q678" t="s">
        <v>2029</v>
      </c>
      <c r="R678" s="6">
        <f t="shared" si="42"/>
        <v>52.701033718510494</v>
      </c>
      <c r="S678" s="7">
        <f t="shared" si="43"/>
        <v>101.03760683760684</v>
      </c>
    </row>
    <row r="679" spans="1:19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12">
        <f t="shared" si="40"/>
        <v>42561.208333333328</v>
      </c>
      <c r="L679">
        <v>1472446800</v>
      </c>
      <c r="M679" s="13">
        <f t="shared" si="41"/>
        <v>42611.208333333328</v>
      </c>
      <c r="N679" t="b">
        <v>0</v>
      </c>
      <c r="O679" t="b">
        <v>0</v>
      </c>
      <c r="P679" t="s">
        <v>2021</v>
      </c>
      <c r="Q679" t="s">
        <v>2027</v>
      </c>
      <c r="R679" s="6">
        <f t="shared" si="42"/>
        <v>119.58483754512635</v>
      </c>
      <c r="S679" s="7">
        <f t="shared" si="43"/>
        <v>39.927927927927925</v>
      </c>
    </row>
    <row r="680" spans="1:19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12">
        <f t="shared" si="40"/>
        <v>43484.25</v>
      </c>
      <c r="L680">
        <v>1548050400</v>
      </c>
      <c r="M680" s="13">
        <f t="shared" si="41"/>
        <v>43486.25</v>
      </c>
      <c r="N680" t="b">
        <v>0</v>
      </c>
      <c r="O680" t="b">
        <v>0</v>
      </c>
      <c r="P680" t="s">
        <v>2015</v>
      </c>
      <c r="Q680" t="s">
        <v>2018</v>
      </c>
      <c r="R680" s="6">
        <f t="shared" si="42"/>
        <v>556.51882096314114</v>
      </c>
      <c r="S680" s="7">
        <f t="shared" si="43"/>
        <v>83.158139534883716</v>
      </c>
    </row>
    <row r="681" spans="1:19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12">
        <f t="shared" si="40"/>
        <v>43756.208333333328</v>
      </c>
      <c r="L681">
        <v>1571806800</v>
      </c>
      <c r="M681" s="13">
        <f t="shared" si="41"/>
        <v>43761.208333333328</v>
      </c>
      <c r="N681" t="b">
        <v>0</v>
      </c>
      <c r="O681" t="b">
        <v>1</v>
      </c>
      <c r="P681" t="s">
        <v>2007</v>
      </c>
      <c r="Q681" t="s">
        <v>2008</v>
      </c>
      <c r="R681" s="6">
        <f t="shared" si="42"/>
        <v>9.6478533526290402</v>
      </c>
      <c r="S681" s="7">
        <f t="shared" si="43"/>
        <v>39.97520661157025</v>
      </c>
    </row>
    <row r="682" spans="1:19" ht="31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12">
        <f t="shared" si="40"/>
        <v>43813.25</v>
      </c>
      <c r="L682">
        <v>1576476000</v>
      </c>
      <c r="M682" s="13">
        <f t="shared" si="41"/>
        <v>43815.25</v>
      </c>
      <c r="N682" t="b">
        <v>0</v>
      </c>
      <c r="O682" t="b">
        <v>1</v>
      </c>
      <c r="P682" t="s">
        <v>2024</v>
      </c>
      <c r="Q682" t="s">
        <v>2035</v>
      </c>
      <c r="R682" s="6">
        <f t="shared" si="42"/>
        <v>102.66390263851871</v>
      </c>
      <c r="S682" s="7">
        <f t="shared" si="43"/>
        <v>47.993908629441627</v>
      </c>
    </row>
    <row r="683" spans="1:19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12">
        <f t="shared" si="40"/>
        <v>40898.25</v>
      </c>
      <c r="L683">
        <v>1324965600</v>
      </c>
      <c r="M683" s="13">
        <f t="shared" si="41"/>
        <v>40904.25</v>
      </c>
      <c r="N683" t="b">
        <v>0</v>
      </c>
      <c r="O683" t="b">
        <v>0</v>
      </c>
      <c r="P683" t="s">
        <v>2013</v>
      </c>
      <c r="Q683" t="s">
        <v>2014</v>
      </c>
      <c r="R683" s="6">
        <f t="shared" si="42"/>
        <v>115.75922584052766</v>
      </c>
      <c r="S683" s="7">
        <f t="shared" si="43"/>
        <v>95.978877489438744</v>
      </c>
    </row>
    <row r="684" spans="1:19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12">
        <f t="shared" si="40"/>
        <v>41619.25</v>
      </c>
      <c r="L684">
        <v>1387519200</v>
      </c>
      <c r="M684" s="13">
        <f t="shared" si="41"/>
        <v>41628.25</v>
      </c>
      <c r="N684" t="b">
        <v>0</v>
      </c>
      <c r="O684" t="b">
        <v>0</v>
      </c>
      <c r="P684" t="s">
        <v>2013</v>
      </c>
      <c r="Q684" t="s">
        <v>2014</v>
      </c>
      <c r="R684" s="6">
        <f t="shared" si="42"/>
        <v>66.592674805771367</v>
      </c>
      <c r="S684" s="7">
        <f t="shared" si="43"/>
        <v>78.728155339805824</v>
      </c>
    </row>
    <row r="685" spans="1:19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12">
        <f t="shared" si="40"/>
        <v>43359.208333333328</v>
      </c>
      <c r="L685">
        <v>1537246800</v>
      </c>
      <c r="M685" s="13">
        <f t="shared" si="41"/>
        <v>43361.208333333328</v>
      </c>
      <c r="N685" t="b">
        <v>0</v>
      </c>
      <c r="O685" t="b">
        <v>0</v>
      </c>
      <c r="P685" t="s">
        <v>2013</v>
      </c>
      <c r="Q685" t="s">
        <v>2014</v>
      </c>
      <c r="R685" s="6">
        <f t="shared" si="42"/>
        <v>27.899078117418728</v>
      </c>
      <c r="S685" s="7">
        <f t="shared" si="43"/>
        <v>56.081632653061227</v>
      </c>
    </row>
    <row r="686" spans="1:19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12">
        <f t="shared" si="40"/>
        <v>40358.208333333336</v>
      </c>
      <c r="L686">
        <v>1279515600</v>
      </c>
      <c r="M686" s="13">
        <f t="shared" si="41"/>
        <v>40378.208333333336</v>
      </c>
      <c r="N686" t="b">
        <v>0</v>
      </c>
      <c r="O686" t="b">
        <v>0</v>
      </c>
      <c r="P686" t="s">
        <v>2021</v>
      </c>
      <c r="Q686" t="s">
        <v>2022</v>
      </c>
      <c r="R686" s="6">
        <f t="shared" si="42"/>
        <v>18.421052631578945</v>
      </c>
      <c r="S686" s="7">
        <f t="shared" si="43"/>
        <v>69.090909090909093</v>
      </c>
    </row>
    <row r="687" spans="1:19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2">
        <f t="shared" si="40"/>
        <v>42239.208333333328</v>
      </c>
      <c r="L687">
        <v>1442379600</v>
      </c>
      <c r="M687" s="13">
        <f t="shared" si="41"/>
        <v>42263.208333333328</v>
      </c>
      <c r="N687" t="b">
        <v>0</v>
      </c>
      <c r="O687" t="b">
        <v>0</v>
      </c>
      <c r="P687" t="s">
        <v>2013</v>
      </c>
      <c r="Q687" t="s">
        <v>2014</v>
      </c>
      <c r="R687" s="6">
        <f t="shared" si="42"/>
        <v>148.14658045946604</v>
      </c>
      <c r="S687" s="7">
        <f t="shared" si="43"/>
        <v>102.05291576673866</v>
      </c>
    </row>
    <row r="688" spans="1:19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12">
        <f t="shared" si="40"/>
        <v>43186.208333333328</v>
      </c>
      <c r="L688">
        <v>1523077200</v>
      </c>
      <c r="M688" s="13">
        <f t="shared" si="41"/>
        <v>43197.208333333328</v>
      </c>
      <c r="N688" t="b">
        <v>0</v>
      </c>
      <c r="O688" t="b">
        <v>0</v>
      </c>
      <c r="P688" t="s">
        <v>2011</v>
      </c>
      <c r="Q688" t="s">
        <v>2020</v>
      </c>
      <c r="R688" s="6">
        <f t="shared" si="42"/>
        <v>52.15214519157221</v>
      </c>
      <c r="S688" s="7">
        <f t="shared" si="43"/>
        <v>107.32089552238806</v>
      </c>
    </row>
    <row r="689" spans="1:19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12">
        <f t="shared" si="40"/>
        <v>42806.25</v>
      </c>
      <c r="L689">
        <v>1489554000</v>
      </c>
      <c r="M689" s="13">
        <f t="shared" si="41"/>
        <v>42809.208333333328</v>
      </c>
      <c r="N689" t="b">
        <v>0</v>
      </c>
      <c r="O689" t="b">
        <v>0</v>
      </c>
      <c r="P689" t="s">
        <v>2013</v>
      </c>
      <c r="Q689" t="s">
        <v>2014</v>
      </c>
      <c r="R689" s="6">
        <f t="shared" si="42"/>
        <v>10.72961373390558</v>
      </c>
      <c r="S689" s="7">
        <f t="shared" si="43"/>
        <v>51.970260223048328</v>
      </c>
    </row>
    <row r="690" spans="1:19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12">
        <f t="shared" si="40"/>
        <v>43475.25</v>
      </c>
      <c r="L690">
        <v>1548482400</v>
      </c>
      <c r="M690" s="13">
        <f t="shared" si="41"/>
        <v>43491.25</v>
      </c>
      <c r="N690" t="b">
        <v>0</v>
      </c>
      <c r="O690" t="b">
        <v>1</v>
      </c>
      <c r="P690" t="s">
        <v>2015</v>
      </c>
      <c r="Q690" t="s">
        <v>2034</v>
      </c>
      <c r="R690" s="6">
        <f t="shared" si="42"/>
        <v>23.295043778616755</v>
      </c>
      <c r="S690" s="7">
        <f t="shared" si="43"/>
        <v>71.137142857142862</v>
      </c>
    </row>
    <row r="691" spans="1:19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12">
        <f t="shared" si="40"/>
        <v>41576.208333333336</v>
      </c>
      <c r="L691">
        <v>1384063200</v>
      </c>
      <c r="M691" s="13">
        <f t="shared" si="41"/>
        <v>41588.25</v>
      </c>
      <c r="N691" t="b">
        <v>0</v>
      </c>
      <c r="O691" t="b">
        <v>0</v>
      </c>
      <c r="P691" t="s">
        <v>2011</v>
      </c>
      <c r="Q691" t="s">
        <v>2012</v>
      </c>
      <c r="R691" s="6">
        <f t="shared" si="42"/>
        <v>99.346761023407723</v>
      </c>
      <c r="S691" s="7">
        <f t="shared" si="43"/>
        <v>106.49275362318841</v>
      </c>
    </row>
    <row r="692" spans="1:19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12">
        <f t="shared" si="40"/>
        <v>40874.25</v>
      </c>
      <c r="L692">
        <v>1322892000</v>
      </c>
      <c r="M692" s="13">
        <f t="shared" si="41"/>
        <v>40880.25</v>
      </c>
      <c r="N692" t="b">
        <v>0</v>
      </c>
      <c r="O692" t="b">
        <v>1</v>
      </c>
      <c r="P692" t="s">
        <v>2015</v>
      </c>
      <c r="Q692" t="s">
        <v>2016</v>
      </c>
      <c r="R692" s="6">
        <f t="shared" si="42"/>
        <v>44.128462858543763</v>
      </c>
      <c r="S692" s="7">
        <f t="shared" si="43"/>
        <v>42.93684210526316</v>
      </c>
    </row>
    <row r="693" spans="1:19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12">
        <f t="shared" si="40"/>
        <v>41185.208333333336</v>
      </c>
      <c r="L693">
        <v>1350709200</v>
      </c>
      <c r="M693" s="13">
        <f t="shared" si="41"/>
        <v>41202.208333333336</v>
      </c>
      <c r="N693" t="b">
        <v>1</v>
      </c>
      <c r="O693" t="b">
        <v>1</v>
      </c>
      <c r="P693" t="s">
        <v>2015</v>
      </c>
      <c r="Q693" t="s">
        <v>2016</v>
      </c>
      <c r="R693" s="6">
        <f t="shared" si="42"/>
        <v>70.234583508919783</v>
      </c>
      <c r="S693" s="7">
        <f t="shared" si="43"/>
        <v>30.037974683544302</v>
      </c>
    </row>
    <row r="694" spans="1:19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12">
        <f t="shared" si="40"/>
        <v>43655.208333333328</v>
      </c>
      <c r="L694">
        <v>1564203600</v>
      </c>
      <c r="M694" s="13">
        <f t="shared" si="41"/>
        <v>43673.208333333328</v>
      </c>
      <c r="N694" t="b">
        <v>0</v>
      </c>
      <c r="O694" t="b">
        <v>0</v>
      </c>
      <c r="P694" t="s">
        <v>2009</v>
      </c>
      <c r="Q694" t="s">
        <v>2010</v>
      </c>
      <c r="R694" s="6">
        <f t="shared" si="42"/>
        <v>110.33468186833394</v>
      </c>
      <c r="S694" s="7">
        <f t="shared" si="43"/>
        <v>70.623376623376629</v>
      </c>
    </row>
    <row r="695" spans="1:19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12">
        <f t="shared" si="40"/>
        <v>43025.208333333328</v>
      </c>
      <c r="L695">
        <v>1509685200</v>
      </c>
      <c r="M695" s="13">
        <f t="shared" si="41"/>
        <v>43042.208333333328</v>
      </c>
      <c r="N695" t="b">
        <v>0</v>
      </c>
      <c r="O695" t="b">
        <v>0</v>
      </c>
      <c r="P695" t="s">
        <v>2013</v>
      </c>
      <c r="Q695" t="s">
        <v>2014</v>
      </c>
      <c r="R695" s="6">
        <f t="shared" si="42"/>
        <v>156.33124198412423</v>
      </c>
      <c r="S695" s="7">
        <f t="shared" si="43"/>
        <v>66.016018306636155</v>
      </c>
    </row>
    <row r="696" spans="1:19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12">
        <f t="shared" si="40"/>
        <v>43066.25</v>
      </c>
      <c r="L696">
        <v>1514959200</v>
      </c>
      <c r="M696" s="13">
        <f t="shared" si="41"/>
        <v>43103.25</v>
      </c>
      <c r="N696" t="b">
        <v>0</v>
      </c>
      <c r="O696" t="b">
        <v>0</v>
      </c>
      <c r="P696" t="s">
        <v>2013</v>
      </c>
      <c r="Q696" t="s">
        <v>2014</v>
      </c>
      <c r="R696" s="6">
        <f t="shared" si="42"/>
        <v>118.86102403343783</v>
      </c>
      <c r="S696" s="7">
        <f t="shared" si="43"/>
        <v>96.911392405063296</v>
      </c>
    </row>
    <row r="697" spans="1:19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12">
        <f t="shared" si="40"/>
        <v>42322.25</v>
      </c>
      <c r="L697">
        <v>1448863200</v>
      </c>
      <c r="M697" s="13">
        <f t="shared" si="41"/>
        <v>42338.25</v>
      </c>
      <c r="N697" t="b">
        <v>1</v>
      </c>
      <c r="O697" t="b">
        <v>0</v>
      </c>
      <c r="P697" t="s">
        <v>2009</v>
      </c>
      <c r="Q697" t="s">
        <v>2010</v>
      </c>
      <c r="R697" s="6">
        <f t="shared" si="42"/>
        <v>74.663204025320567</v>
      </c>
      <c r="S697" s="7">
        <f t="shared" si="43"/>
        <v>62.867346938775512</v>
      </c>
    </row>
    <row r="698" spans="1:19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12">
        <f t="shared" si="40"/>
        <v>42114.208333333328</v>
      </c>
      <c r="L698">
        <v>1429592400</v>
      </c>
      <c r="M698" s="13">
        <f t="shared" si="41"/>
        <v>42115.208333333328</v>
      </c>
      <c r="N698" t="b">
        <v>0</v>
      </c>
      <c r="O698" t="b">
        <v>1</v>
      </c>
      <c r="P698" t="s">
        <v>2013</v>
      </c>
      <c r="Q698" t="s">
        <v>2014</v>
      </c>
      <c r="R698" s="6">
        <f t="shared" si="42"/>
        <v>169.37081991577904</v>
      </c>
      <c r="S698" s="7">
        <f t="shared" si="43"/>
        <v>108.98537682789652</v>
      </c>
    </row>
    <row r="699" spans="1:19" ht="3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12">
        <f t="shared" si="40"/>
        <v>43190.208333333328</v>
      </c>
      <c r="L699">
        <v>1522645200</v>
      </c>
      <c r="M699" s="13">
        <f t="shared" si="41"/>
        <v>43192.208333333328</v>
      </c>
      <c r="N699" t="b">
        <v>0</v>
      </c>
      <c r="O699" t="b">
        <v>0</v>
      </c>
      <c r="P699" t="s">
        <v>2009</v>
      </c>
      <c r="Q699" t="s">
        <v>2017</v>
      </c>
      <c r="R699" s="6">
        <f t="shared" si="42"/>
        <v>65.444760357432983</v>
      </c>
      <c r="S699" s="7">
        <f t="shared" si="43"/>
        <v>26.999314599040439</v>
      </c>
    </row>
    <row r="700" spans="1:19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12">
        <f t="shared" si="40"/>
        <v>40871.25</v>
      </c>
      <c r="L700">
        <v>1323324000</v>
      </c>
      <c r="M700" s="13">
        <f t="shared" si="41"/>
        <v>40885.25</v>
      </c>
      <c r="N700" t="b">
        <v>0</v>
      </c>
      <c r="O700" t="b">
        <v>0</v>
      </c>
      <c r="P700" t="s">
        <v>2011</v>
      </c>
      <c r="Q700" t="s">
        <v>2020</v>
      </c>
      <c r="R700" s="6">
        <f t="shared" si="42"/>
        <v>22.386829525090796</v>
      </c>
      <c r="S700" s="7">
        <f t="shared" si="43"/>
        <v>65.004147943311438</v>
      </c>
    </row>
    <row r="701" spans="1:19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12">
        <f t="shared" si="40"/>
        <v>43641.208333333328</v>
      </c>
      <c r="L701">
        <v>1561525200</v>
      </c>
      <c r="M701" s="13">
        <f t="shared" si="41"/>
        <v>43642.208333333328</v>
      </c>
      <c r="N701" t="b">
        <v>0</v>
      </c>
      <c r="O701" t="b">
        <v>0</v>
      </c>
      <c r="P701" t="s">
        <v>2015</v>
      </c>
      <c r="Q701" t="s">
        <v>2018</v>
      </c>
      <c r="R701" s="6">
        <f t="shared" si="42"/>
        <v>118.49479583666933</v>
      </c>
      <c r="S701" s="7">
        <f t="shared" si="43"/>
        <v>111.51785714285714</v>
      </c>
    </row>
    <row r="702" spans="1:19" ht="31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12">
        <f t="shared" si="40"/>
        <v>40203.25</v>
      </c>
      <c r="L702">
        <v>1265695200</v>
      </c>
      <c r="M702" s="13">
        <f t="shared" si="41"/>
        <v>40218.25</v>
      </c>
      <c r="N702" t="b">
        <v>0</v>
      </c>
      <c r="O702" t="b">
        <v>0</v>
      </c>
      <c r="P702" t="s">
        <v>2011</v>
      </c>
      <c r="Q702" t="s">
        <v>2020</v>
      </c>
      <c r="R702" s="6">
        <f t="shared" si="42"/>
        <v>3333.3333333333335</v>
      </c>
      <c r="S702" s="7">
        <f t="shared" si="43"/>
        <v>3</v>
      </c>
    </row>
    <row r="703" spans="1:19" ht="3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12">
        <f t="shared" si="40"/>
        <v>40629.208333333336</v>
      </c>
      <c r="L703">
        <v>1301806800</v>
      </c>
      <c r="M703" s="13">
        <f t="shared" si="41"/>
        <v>40636.208333333336</v>
      </c>
      <c r="N703" t="b">
        <v>1</v>
      </c>
      <c r="O703" t="b">
        <v>0</v>
      </c>
      <c r="P703" t="s">
        <v>2013</v>
      </c>
      <c r="Q703" t="s">
        <v>2014</v>
      </c>
      <c r="R703" s="6">
        <f t="shared" si="42"/>
        <v>57.134067286351552</v>
      </c>
      <c r="S703" s="7">
        <f t="shared" si="43"/>
        <v>110.99268292682927</v>
      </c>
    </row>
    <row r="704" spans="1:19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12">
        <f t="shared" si="40"/>
        <v>41477.208333333336</v>
      </c>
      <c r="L704">
        <v>1374901200</v>
      </c>
      <c r="M704" s="13">
        <f t="shared" si="41"/>
        <v>41482.208333333336</v>
      </c>
      <c r="N704" t="b">
        <v>0</v>
      </c>
      <c r="O704" t="b">
        <v>0</v>
      </c>
      <c r="P704" t="s">
        <v>2011</v>
      </c>
      <c r="Q704" t="s">
        <v>2020</v>
      </c>
      <c r="R704" s="6">
        <f t="shared" si="42"/>
        <v>184.71337579617835</v>
      </c>
      <c r="S704" s="7">
        <f t="shared" si="43"/>
        <v>56.746987951807228</v>
      </c>
    </row>
    <row r="705" spans="1:19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12">
        <f t="shared" si="40"/>
        <v>41020.208333333336</v>
      </c>
      <c r="L705">
        <v>1336453200</v>
      </c>
      <c r="M705" s="13">
        <f t="shared" si="41"/>
        <v>41037.208333333336</v>
      </c>
      <c r="N705" t="b">
        <v>1</v>
      </c>
      <c r="O705" t="b">
        <v>1</v>
      </c>
      <c r="P705" t="s">
        <v>2021</v>
      </c>
      <c r="Q705" t="s">
        <v>2033</v>
      </c>
      <c r="R705" s="6">
        <f t="shared" si="42"/>
        <v>32.064249878621141</v>
      </c>
      <c r="S705" s="7">
        <f t="shared" si="43"/>
        <v>97.020608439646708</v>
      </c>
    </row>
    <row r="706" spans="1:19" ht="3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12">
        <f t="shared" si="40"/>
        <v>42555.208333333328</v>
      </c>
      <c r="L706">
        <v>1468904400</v>
      </c>
      <c r="M706" s="13">
        <f t="shared" si="41"/>
        <v>42570.208333333328</v>
      </c>
      <c r="N706" t="b">
        <v>0</v>
      </c>
      <c r="O706" t="b">
        <v>0</v>
      </c>
      <c r="P706" t="s">
        <v>2015</v>
      </c>
      <c r="Q706" t="s">
        <v>2023</v>
      </c>
      <c r="R706" s="6">
        <f t="shared" si="42"/>
        <v>81.445422205579476</v>
      </c>
      <c r="S706" s="7">
        <f t="shared" si="43"/>
        <v>92.08620689655173</v>
      </c>
    </row>
    <row r="707" spans="1:19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12">
        <f t="shared" ref="K707:K770" si="44">(((J707/60)/60)/24)+DATE(1970,1,1)</f>
        <v>41619.25</v>
      </c>
      <c r="L707">
        <v>1387087200</v>
      </c>
      <c r="M707" s="13">
        <f t="shared" ref="M707:M770" si="45">(((L707/60)/60)/24)+DATE(1970,1,1)</f>
        <v>41623.25</v>
      </c>
      <c r="N707" t="b">
        <v>0</v>
      </c>
      <c r="O707" t="b">
        <v>0</v>
      </c>
      <c r="P707" t="s">
        <v>2021</v>
      </c>
      <c r="Q707" t="s">
        <v>2022</v>
      </c>
      <c r="R707" s="6">
        <f t="shared" si="42"/>
        <v>100.98305246120157</v>
      </c>
      <c r="S707" s="7">
        <f t="shared" si="43"/>
        <v>82.986666666666665</v>
      </c>
    </row>
    <row r="708" spans="1:19" ht="31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12">
        <f t="shared" si="44"/>
        <v>43471.25</v>
      </c>
      <c r="L708">
        <v>1547445600</v>
      </c>
      <c r="M708" s="13">
        <f t="shared" si="45"/>
        <v>43479.25</v>
      </c>
      <c r="N708" t="b">
        <v>0</v>
      </c>
      <c r="O708" t="b">
        <v>1</v>
      </c>
      <c r="P708" t="s">
        <v>2011</v>
      </c>
      <c r="Q708" t="s">
        <v>2012</v>
      </c>
      <c r="R708" s="6">
        <f t="shared" ref="R708:R771" si="46">D708/E708*100</f>
        <v>78.218579077251675</v>
      </c>
      <c r="S708" s="7">
        <f t="shared" ref="S708:S771" si="47">E708/G708</f>
        <v>103.03791821561339</v>
      </c>
    </row>
    <row r="709" spans="1:19" ht="3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12">
        <f t="shared" si="44"/>
        <v>43442.25</v>
      </c>
      <c r="L709">
        <v>1547359200</v>
      </c>
      <c r="M709" s="13">
        <f t="shared" si="45"/>
        <v>43478.25</v>
      </c>
      <c r="N709" t="b">
        <v>0</v>
      </c>
      <c r="O709" t="b">
        <v>0</v>
      </c>
      <c r="P709" t="s">
        <v>2015</v>
      </c>
      <c r="Q709" t="s">
        <v>2018</v>
      </c>
      <c r="R709" s="6">
        <f t="shared" si="46"/>
        <v>63.045167976509198</v>
      </c>
      <c r="S709" s="7">
        <f t="shared" si="47"/>
        <v>68.922619047619051</v>
      </c>
    </row>
    <row r="710" spans="1:19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12">
        <f t="shared" si="44"/>
        <v>42877.208333333328</v>
      </c>
      <c r="L710">
        <v>1496293200</v>
      </c>
      <c r="M710" s="13">
        <f t="shared" si="45"/>
        <v>42887.208333333328</v>
      </c>
      <c r="N710" t="b">
        <v>0</v>
      </c>
      <c r="O710" t="b">
        <v>0</v>
      </c>
      <c r="P710" t="s">
        <v>2013</v>
      </c>
      <c r="Q710" t="s">
        <v>2014</v>
      </c>
      <c r="R710" s="6">
        <f t="shared" si="46"/>
        <v>14.143094841930118</v>
      </c>
      <c r="S710" s="7">
        <f t="shared" si="47"/>
        <v>87.737226277372258</v>
      </c>
    </row>
    <row r="711" spans="1:19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12">
        <f t="shared" si="44"/>
        <v>41018.208333333336</v>
      </c>
      <c r="L711">
        <v>1335416400</v>
      </c>
      <c r="M711" s="13">
        <f t="shared" si="45"/>
        <v>41025.208333333336</v>
      </c>
      <c r="N711" t="b">
        <v>0</v>
      </c>
      <c r="O711" t="b">
        <v>0</v>
      </c>
      <c r="P711" t="s">
        <v>2013</v>
      </c>
      <c r="Q711" t="s">
        <v>2014</v>
      </c>
      <c r="R711" s="6">
        <f t="shared" si="46"/>
        <v>70.230758205532467</v>
      </c>
      <c r="S711" s="7">
        <f t="shared" si="47"/>
        <v>75.021505376344081</v>
      </c>
    </row>
    <row r="712" spans="1:19" ht="31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12">
        <f t="shared" si="44"/>
        <v>43295.208333333328</v>
      </c>
      <c r="L712">
        <v>1532149200</v>
      </c>
      <c r="M712" s="13">
        <f t="shared" si="45"/>
        <v>43302.208333333328</v>
      </c>
      <c r="N712" t="b">
        <v>0</v>
      </c>
      <c r="O712" t="b">
        <v>1</v>
      </c>
      <c r="P712" t="s">
        <v>2013</v>
      </c>
      <c r="Q712" t="s">
        <v>2014</v>
      </c>
      <c r="R712" s="6">
        <f t="shared" si="46"/>
        <v>67.631330607109149</v>
      </c>
      <c r="S712" s="7">
        <f t="shared" si="47"/>
        <v>50.863999999999997</v>
      </c>
    </row>
    <row r="713" spans="1:19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12">
        <f t="shared" si="44"/>
        <v>42393.25</v>
      </c>
      <c r="L713">
        <v>1453788000</v>
      </c>
      <c r="M713" s="13">
        <f t="shared" si="45"/>
        <v>42395.25</v>
      </c>
      <c r="N713" t="b">
        <v>1</v>
      </c>
      <c r="O713" t="b">
        <v>1</v>
      </c>
      <c r="P713" t="s">
        <v>2013</v>
      </c>
      <c r="Q713" t="s">
        <v>2014</v>
      </c>
      <c r="R713" s="6">
        <f t="shared" si="46"/>
        <v>492.06349206349211</v>
      </c>
      <c r="S713" s="7">
        <f t="shared" si="47"/>
        <v>90</v>
      </c>
    </row>
    <row r="714" spans="1:19" ht="31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12">
        <f t="shared" si="44"/>
        <v>42559.208333333328</v>
      </c>
      <c r="L714">
        <v>1471496400</v>
      </c>
      <c r="M714" s="13">
        <f t="shared" si="45"/>
        <v>42600.208333333328</v>
      </c>
      <c r="N714" t="b">
        <v>0</v>
      </c>
      <c r="O714" t="b">
        <v>0</v>
      </c>
      <c r="P714" t="s">
        <v>2013</v>
      </c>
      <c r="Q714" t="s">
        <v>2014</v>
      </c>
      <c r="R714" s="6">
        <f t="shared" si="46"/>
        <v>5.4329371816638368</v>
      </c>
      <c r="S714" s="7">
        <f t="shared" si="47"/>
        <v>72.896039603960389</v>
      </c>
    </row>
    <row r="715" spans="1:19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12">
        <f t="shared" si="44"/>
        <v>42604.208333333328</v>
      </c>
      <c r="L715">
        <v>1472878800</v>
      </c>
      <c r="M715" s="13">
        <f t="shared" si="45"/>
        <v>42616.208333333328</v>
      </c>
      <c r="N715" t="b">
        <v>0</v>
      </c>
      <c r="O715" t="b">
        <v>0</v>
      </c>
      <c r="P715" t="s">
        <v>2021</v>
      </c>
      <c r="Q715" t="s">
        <v>2030</v>
      </c>
      <c r="R715" s="6">
        <f t="shared" si="46"/>
        <v>61.750492214068373</v>
      </c>
      <c r="S715" s="7">
        <f t="shared" si="47"/>
        <v>108.48543689320388</v>
      </c>
    </row>
    <row r="716" spans="1:19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12">
        <f t="shared" si="44"/>
        <v>41870.208333333336</v>
      </c>
      <c r="L716">
        <v>1408510800</v>
      </c>
      <c r="M716" s="13">
        <f t="shared" si="45"/>
        <v>41871.208333333336</v>
      </c>
      <c r="N716" t="b">
        <v>0</v>
      </c>
      <c r="O716" t="b">
        <v>0</v>
      </c>
      <c r="P716" t="s">
        <v>2009</v>
      </c>
      <c r="Q716" t="s">
        <v>2010</v>
      </c>
      <c r="R716" s="6">
        <f t="shared" si="46"/>
        <v>21.149662704080509</v>
      </c>
      <c r="S716" s="7">
        <f t="shared" si="47"/>
        <v>101.98095238095237</v>
      </c>
    </row>
    <row r="717" spans="1:19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12">
        <f t="shared" si="44"/>
        <v>40397.208333333336</v>
      </c>
      <c r="L717">
        <v>1281589200</v>
      </c>
      <c r="M717" s="13">
        <f t="shared" si="45"/>
        <v>40402.208333333336</v>
      </c>
      <c r="N717" t="b">
        <v>0</v>
      </c>
      <c r="O717" t="b">
        <v>0</v>
      </c>
      <c r="P717" t="s">
        <v>2024</v>
      </c>
      <c r="Q717" t="s">
        <v>2035</v>
      </c>
      <c r="R717" s="6">
        <f t="shared" si="46"/>
        <v>408.72878420505714</v>
      </c>
      <c r="S717" s="7">
        <f t="shared" si="47"/>
        <v>44.009146341463413</v>
      </c>
    </row>
    <row r="718" spans="1:19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12">
        <f t="shared" si="44"/>
        <v>41465.208333333336</v>
      </c>
      <c r="L718">
        <v>1375851600</v>
      </c>
      <c r="M718" s="13">
        <f t="shared" si="45"/>
        <v>41493.208333333336</v>
      </c>
      <c r="N718" t="b">
        <v>0</v>
      </c>
      <c r="O718" t="b">
        <v>1</v>
      </c>
      <c r="P718" t="s">
        <v>2013</v>
      </c>
      <c r="Q718" t="s">
        <v>2014</v>
      </c>
      <c r="R718" s="6">
        <f t="shared" si="46"/>
        <v>19.31807205640877</v>
      </c>
      <c r="S718" s="7">
        <f t="shared" si="47"/>
        <v>65.942675159235662</v>
      </c>
    </row>
    <row r="719" spans="1:19" ht="3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12">
        <f t="shared" si="44"/>
        <v>40777.208333333336</v>
      </c>
      <c r="L719">
        <v>1315803600</v>
      </c>
      <c r="M719" s="13">
        <f t="shared" si="45"/>
        <v>40798.208333333336</v>
      </c>
      <c r="N719" t="b">
        <v>0</v>
      </c>
      <c r="O719" t="b">
        <v>0</v>
      </c>
      <c r="P719" t="s">
        <v>2015</v>
      </c>
      <c r="Q719" t="s">
        <v>2016</v>
      </c>
      <c r="R719" s="6">
        <f t="shared" si="46"/>
        <v>40.380732621863281</v>
      </c>
      <c r="S719" s="7">
        <f t="shared" si="47"/>
        <v>24.987387387387386</v>
      </c>
    </row>
    <row r="720" spans="1:19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12">
        <f t="shared" si="44"/>
        <v>41442.208333333336</v>
      </c>
      <c r="L720">
        <v>1373691600</v>
      </c>
      <c r="M720" s="13">
        <f t="shared" si="45"/>
        <v>41468.208333333336</v>
      </c>
      <c r="N720" t="b">
        <v>0</v>
      </c>
      <c r="O720" t="b">
        <v>0</v>
      </c>
      <c r="P720" t="s">
        <v>2011</v>
      </c>
      <c r="Q720" t="s">
        <v>2020</v>
      </c>
      <c r="R720" s="6">
        <f t="shared" si="46"/>
        <v>99.795599374774554</v>
      </c>
      <c r="S720" s="7">
        <f t="shared" si="47"/>
        <v>28.003367003367003</v>
      </c>
    </row>
    <row r="721" spans="1:19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12">
        <f t="shared" si="44"/>
        <v>41058.208333333336</v>
      </c>
      <c r="L721">
        <v>1339218000</v>
      </c>
      <c r="M721" s="13">
        <f t="shared" si="45"/>
        <v>41069.208333333336</v>
      </c>
      <c r="N721" t="b">
        <v>0</v>
      </c>
      <c r="O721" t="b">
        <v>0</v>
      </c>
      <c r="P721" t="s">
        <v>2021</v>
      </c>
      <c r="Q721" t="s">
        <v>2027</v>
      </c>
      <c r="R721" s="6">
        <f t="shared" si="46"/>
        <v>65.359477124183002</v>
      </c>
      <c r="S721" s="7">
        <f t="shared" si="47"/>
        <v>85.829268292682926</v>
      </c>
    </row>
    <row r="722" spans="1:19" ht="31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12">
        <f t="shared" si="44"/>
        <v>43152.25</v>
      </c>
      <c r="L722">
        <v>1520402400</v>
      </c>
      <c r="M722" s="13">
        <f t="shared" si="45"/>
        <v>43166.25</v>
      </c>
      <c r="N722" t="b">
        <v>0</v>
      </c>
      <c r="O722" t="b">
        <v>1</v>
      </c>
      <c r="P722" t="s">
        <v>2013</v>
      </c>
      <c r="Q722" t="s">
        <v>2014</v>
      </c>
      <c r="R722" s="6">
        <f t="shared" si="46"/>
        <v>269.6002479082739</v>
      </c>
      <c r="S722" s="7">
        <f t="shared" si="47"/>
        <v>84.921052631578945</v>
      </c>
    </row>
    <row r="723" spans="1:19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12">
        <f t="shared" si="44"/>
        <v>43194.208333333328</v>
      </c>
      <c r="L723">
        <v>1523336400</v>
      </c>
      <c r="M723" s="13">
        <f t="shared" si="45"/>
        <v>43200.208333333328</v>
      </c>
      <c r="N723" t="b">
        <v>0</v>
      </c>
      <c r="O723" t="b">
        <v>0</v>
      </c>
      <c r="P723" t="s">
        <v>2009</v>
      </c>
      <c r="Q723" t="s">
        <v>2010</v>
      </c>
      <c r="R723" s="6">
        <f t="shared" si="46"/>
        <v>2276.662368760361</v>
      </c>
      <c r="S723" s="7">
        <f t="shared" si="47"/>
        <v>90.483333333333334</v>
      </c>
    </row>
    <row r="724" spans="1:19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12">
        <f t="shared" si="44"/>
        <v>43045.25</v>
      </c>
      <c r="L724">
        <v>1512280800</v>
      </c>
      <c r="M724" s="13">
        <f t="shared" si="45"/>
        <v>43072.25</v>
      </c>
      <c r="N724" t="b">
        <v>0</v>
      </c>
      <c r="O724" t="b">
        <v>0</v>
      </c>
      <c r="P724" t="s">
        <v>2015</v>
      </c>
      <c r="Q724" t="s">
        <v>2016</v>
      </c>
      <c r="R724" s="6">
        <f t="shared" si="46"/>
        <v>63.894817273996786</v>
      </c>
      <c r="S724" s="7">
        <f t="shared" si="47"/>
        <v>25.00197628458498</v>
      </c>
    </row>
    <row r="725" spans="1:19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12">
        <f t="shared" si="44"/>
        <v>42431.25</v>
      </c>
      <c r="L725">
        <v>1458709200</v>
      </c>
      <c r="M725" s="13">
        <f t="shared" si="45"/>
        <v>42452.208333333328</v>
      </c>
      <c r="N725" t="b">
        <v>0</v>
      </c>
      <c r="O725" t="b">
        <v>0</v>
      </c>
      <c r="P725" t="s">
        <v>2013</v>
      </c>
      <c r="Q725" t="s">
        <v>2014</v>
      </c>
      <c r="R725" s="6">
        <f t="shared" si="46"/>
        <v>36.981132075471699</v>
      </c>
      <c r="S725" s="7">
        <f t="shared" si="47"/>
        <v>92.013888888888886</v>
      </c>
    </row>
    <row r="726" spans="1:19" ht="3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12">
        <f t="shared" si="44"/>
        <v>41934.208333333336</v>
      </c>
      <c r="L726">
        <v>1414126800</v>
      </c>
      <c r="M726" s="13">
        <f t="shared" si="45"/>
        <v>41936.208333333336</v>
      </c>
      <c r="N726" t="b">
        <v>0</v>
      </c>
      <c r="O726" t="b">
        <v>1</v>
      </c>
      <c r="P726" t="s">
        <v>2013</v>
      </c>
      <c r="Q726" t="s">
        <v>2014</v>
      </c>
      <c r="R726" s="6">
        <f t="shared" si="46"/>
        <v>74.593730574549326</v>
      </c>
      <c r="S726" s="7">
        <f t="shared" si="47"/>
        <v>93.066115702479337</v>
      </c>
    </row>
    <row r="727" spans="1:19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12">
        <f t="shared" si="44"/>
        <v>41958.25</v>
      </c>
      <c r="L727">
        <v>1416204000</v>
      </c>
      <c r="M727" s="13">
        <f t="shared" si="45"/>
        <v>41960.25</v>
      </c>
      <c r="N727" t="b">
        <v>0</v>
      </c>
      <c r="O727" t="b">
        <v>0</v>
      </c>
      <c r="P727" t="s">
        <v>2024</v>
      </c>
      <c r="Q727" t="s">
        <v>2035</v>
      </c>
      <c r="R727" s="6">
        <f t="shared" si="46"/>
        <v>198.42044182439997</v>
      </c>
      <c r="S727" s="7">
        <f t="shared" si="47"/>
        <v>61.008145363408524</v>
      </c>
    </row>
    <row r="728" spans="1:19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12">
        <f t="shared" si="44"/>
        <v>40476.208333333336</v>
      </c>
      <c r="L728">
        <v>1288501200</v>
      </c>
      <c r="M728" s="13">
        <f t="shared" si="45"/>
        <v>40482.208333333336</v>
      </c>
      <c r="N728" t="b">
        <v>0</v>
      </c>
      <c r="O728" t="b">
        <v>1</v>
      </c>
      <c r="P728" t="s">
        <v>2013</v>
      </c>
      <c r="Q728" t="s">
        <v>2014</v>
      </c>
      <c r="R728" s="6">
        <f t="shared" si="46"/>
        <v>112.59253115474735</v>
      </c>
      <c r="S728" s="7">
        <f t="shared" si="47"/>
        <v>92.036259541984734</v>
      </c>
    </row>
    <row r="729" spans="1:19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12">
        <f t="shared" si="44"/>
        <v>43485.25</v>
      </c>
      <c r="L729">
        <v>1552971600</v>
      </c>
      <c r="M729" s="13">
        <f t="shared" si="45"/>
        <v>43543.208333333328</v>
      </c>
      <c r="N729" t="b">
        <v>0</v>
      </c>
      <c r="O729" t="b">
        <v>0</v>
      </c>
      <c r="P729" t="s">
        <v>2011</v>
      </c>
      <c r="Q729" t="s">
        <v>2012</v>
      </c>
      <c r="R729" s="6">
        <f t="shared" si="46"/>
        <v>60.606060606060609</v>
      </c>
      <c r="S729" s="7">
        <f t="shared" si="47"/>
        <v>81.132596685082873</v>
      </c>
    </row>
    <row r="730" spans="1:19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12">
        <f t="shared" si="44"/>
        <v>42515.208333333328</v>
      </c>
      <c r="L730">
        <v>1465102800</v>
      </c>
      <c r="M730" s="13">
        <f t="shared" si="45"/>
        <v>42526.208333333328</v>
      </c>
      <c r="N730" t="b">
        <v>0</v>
      </c>
      <c r="O730" t="b">
        <v>0</v>
      </c>
      <c r="P730" t="s">
        <v>2013</v>
      </c>
      <c r="Q730" t="s">
        <v>2014</v>
      </c>
      <c r="R730" s="6">
        <f t="shared" si="46"/>
        <v>571.42857142857144</v>
      </c>
      <c r="S730" s="7">
        <f t="shared" si="47"/>
        <v>73.5</v>
      </c>
    </row>
    <row r="731" spans="1:19" ht="3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12">
        <f t="shared" si="44"/>
        <v>41309.25</v>
      </c>
      <c r="L731">
        <v>1360130400</v>
      </c>
      <c r="M731" s="13">
        <f t="shared" si="45"/>
        <v>41311.25</v>
      </c>
      <c r="N731" t="b">
        <v>0</v>
      </c>
      <c r="O731" t="b">
        <v>0</v>
      </c>
      <c r="P731" t="s">
        <v>2015</v>
      </c>
      <c r="Q731" t="s">
        <v>2018</v>
      </c>
      <c r="R731" s="6">
        <f t="shared" si="46"/>
        <v>53.861690872367028</v>
      </c>
      <c r="S731" s="7">
        <f t="shared" si="47"/>
        <v>85.221311475409834</v>
      </c>
    </row>
    <row r="732" spans="1:19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12">
        <f t="shared" si="44"/>
        <v>42147.208333333328</v>
      </c>
      <c r="L732">
        <v>1432875600</v>
      </c>
      <c r="M732" s="13">
        <f t="shared" si="45"/>
        <v>42153.208333333328</v>
      </c>
      <c r="N732" t="b">
        <v>0</v>
      </c>
      <c r="O732" t="b">
        <v>0</v>
      </c>
      <c r="P732" t="s">
        <v>2011</v>
      </c>
      <c r="Q732" t="s">
        <v>2020</v>
      </c>
      <c r="R732" s="6">
        <f t="shared" si="46"/>
        <v>24.232837177211035</v>
      </c>
      <c r="S732" s="7">
        <f t="shared" si="47"/>
        <v>110.96825396825396</v>
      </c>
    </row>
    <row r="733" spans="1:19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12">
        <f t="shared" si="44"/>
        <v>42939.208333333328</v>
      </c>
      <c r="L733">
        <v>1500872400</v>
      </c>
      <c r="M733" s="13">
        <f t="shared" si="45"/>
        <v>42940.208333333328</v>
      </c>
      <c r="N733" t="b">
        <v>0</v>
      </c>
      <c r="O733" t="b">
        <v>0</v>
      </c>
      <c r="P733" t="s">
        <v>2011</v>
      </c>
      <c r="Q733" t="s">
        <v>2012</v>
      </c>
      <c r="R733" s="6">
        <f t="shared" si="46"/>
        <v>110.803324099723</v>
      </c>
      <c r="S733" s="7">
        <f t="shared" si="47"/>
        <v>32.968036529680369</v>
      </c>
    </row>
    <row r="734" spans="1:19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12">
        <f t="shared" si="44"/>
        <v>42816.208333333328</v>
      </c>
      <c r="L734">
        <v>1492146000</v>
      </c>
      <c r="M734" s="13">
        <f t="shared" si="45"/>
        <v>42839.208333333328</v>
      </c>
      <c r="N734" t="b">
        <v>0</v>
      </c>
      <c r="O734" t="b">
        <v>1</v>
      </c>
      <c r="P734" t="s">
        <v>2009</v>
      </c>
      <c r="Q734" t="s">
        <v>2010</v>
      </c>
      <c r="R734" s="6">
        <f t="shared" si="46"/>
        <v>108.71383174443888</v>
      </c>
      <c r="S734" s="7">
        <f t="shared" si="47"/>
        <v>96.005352363960753</v>
      </c>
    </row>
    <row r="735" spans="1:19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12">
        <f t="shared" si="44"/>
        <v>41844.208333333336</v>
      </c>
      <c r="L735">
        <v>1407301200</v>
      </c>
      <c r="M735" s="13">
        <f t="shared" si="45"/>
        <v>41857.208333333336</v>
      </c>
      <c r="N735" t="b">
        <v>0</v>
      </c>
      <c r="O735" t="b">
        <v>0</v>
      </c>
      <c r="P735" t="s">
        <v>2009</v>
      </c>
      <c r="Q735" t="s">
        <v>2031</v>
      </c>
      <c r="R735" s="6">
        <f t="shared" si="46"/>
        <v>18.975104182929613</v>
      </c>
      <c r="S735" s="7">
        <f t="shared" si="47"/>
        <v>84.96632653061225</v>
      </c>
    </row>
    <row r="736" spans="1:19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12">
        <f t="shared" si="44"/>
        <v>42763.25</v>
      </c>
      <c r="L736">
        <v>1486620000</v>
      </c>
      <c r="M736" s="13">
        <f t="shared" si="45"/>
        <v>42775.25</v>
      </c>
      <c r="N736" t="b">
        <v>0</v>
      </c>
      <c r="O736" t="b">
        <v>1</v>
      </c>
      <c r="P736" t="s">
        <v>2013</v>
      </c>
      <c r="Q736" t="s">
        <v>2014</v>
      </c>
      <c r="R736" s="6">
        <f t="shared" si="46"/>
        <v>31.33393017009848</v>
      </c>
      <c r="S736" s="7">
        <f t="shared" si="47"/>
        <v>25.007462686567163</v>
      </c>
    </row>
    <row r="737" spans="1:19" ht="3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12">
        <f t="shared" si="44"/>
        <v>42459.208333333328</v>
      </c>
      <c r="L737">
        <v>1459918800</v>
      </c>
      <c r="M737" s="13">
        <f t="shared" si="45"/>
        <v>42466.208333333328</v>
      </c>
      <c r="N737" t="b">
        <v>0</v>
      </c>
      <c r="O737" t="b">
        <v>0</v>
      </c>
      <c r="P737" t="s">
        <v>2028</v>
      </c>
      <c r="Q737" t="s">
        <v>2029</v>
      </c>
      <c r="R737" s="6">
        <f t="shared" si="46"/>
        <v>28.233539313871724</v>
      </c>
      <c r="S737" s="7">
        <f t="shared" si="47"/>
        <v>65.998995479658461</v>
      </c>
    </row>
    <row r="738" spans="1:19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12">
        <f t="shared" si="44"/>
        <v>42055.25</v>
      </c>
      <c r="L738">
        <v>1424757600</v>
      </c>
      <c r="M738" s="13">
        <f t="shared" si="45"/>
        <v>42059.25</v>
      </c>
      <c r="N738" t="b">
        <v>0</v>
      </c>
      <c r="O738" t="b">
        <v>0</v>
      </c>
      <c r="P738" t="s">
        <v>2021</v>
      </c>
      <c r="Q738" t="s">
        <v>2022</v>
      </c>
      <c r="R738" s="6">
        <f t="shared" si="46"/>
        <v>303.98736675878405</v>
      </c>
      <c r="S738" s="7">
        <f t="shared" si="47"/>
        <v>87.34482758620689</v>
      </c>
    </row>
    <row r="739" spans="1:19" ht="31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12">
        <f t="shared" si="44"/>
        <v>42685.25</v>
      </c>
      <c r="L739">
        <v>1479880800</v>
      </c>
      <c r="M739" s="13">
        <f t="shared" si="45"/>
        <v>42697.25</v>
      </c>
      <c r="N739" t="b">
        <v>0</v>
      </c>
      <c r="O739" t="b">
        <v>0</v>
      </c>
      <c r="P739" t="s">
        <v>2009</v>
      </c>
      <c r="Q739" t="s">
        <v>2019</v>
      </c>
      <c r="R739" s="6">
        <f t="shared" si="46"/>
        <v>73.587907716785992</v>
      </c>
      <c r="S739" s="7">
        <f t="shared" si="47"/>
        <v>27.933333333333334</v>
      </c>
    </row>
    <row r="740" spans="1:19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12">
        <f t="shared" si="44"/>
        <v>41959.25</v>
      </c>
      <c r="L740">
        <v>1418018400</v>
      </c>
      <c r="M740" s="13">
        <f t="shared" si="45"/>
        <v>41981.25</v>
      </c>
      <c r="N740" t="b">
        <v>0</v>
      </c>
      <c r="O740" t="b">
        <v>1</v>
      </c>
      <c r="P740" t="s">
        <v>2013</v>
      </c>
      <c r="Q740" t="s">
        <v>2014</v>
      </c>
      <c r="R740" s="6">
        <f t="shared" si="46"/>
        <v>4797.6878612716764</v>
      </c>
      <c r="S740" s="7">
        <f t="shared" si="47"/>
        <v>103.8</v>
      </c>
    </row>
    <row r="741" spans="1:19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12">
        <f t="shared" si="44"/>
        <v>41089.208333333336</v>
      </c>
      <c r="L741">
        <v>1341032400</v>
      </c>
      <c r="M741" s="13">
        <f t="shared" si="45"/>
        <v>41090.208333333336</v>
      </c>
      <c r="N741" t="b">
        <v>0</v>
      </c>
      <c r="O741" t="b">
        <v>0</v>
      </c>
      <c r="P741" t="s">
        <v>2009</v>
      </c>
      <c r="Q741" t="s">
        <v>2019</v>
      </c>
      <c r="R741" s="6">
        <f t="shared" si="46"/>
        <v>163.9344262295082</v>
      </c>
      <c r="S741" s="7">
        <f t="shared" si="47"/>
        <v>31.937172774869111</v>
      </c>
    </row>
    <row r="742" spans="1:19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12">
        <f t="shared" si="44"/>
        <v>42769.25</v>
      </c>
      <c r="L742">
        <v>1486360800</v>
      </c>
      <c r="M742" s="13">
        <f t="shared" si="45"/>
        <v>42772.25</v>
      </c>
      <c r="N742" t="b">
        <v>0</v>
      </c>
      <c r="O742" t="b">
        <v>0</v>
      </c>
      <c r="P742" t="s">
        <v>2013</v>
      </c>
      <c r="Q742" t="s">
        <v>2014</v>
      </c>
      <c r="R742" s="6">
        <f t="shared" si="46"/>
        <v>332.9145728643216</v>
      </c>
      <c r="S742" s="7">
        <f t="shared" si="47"/>
        <v>99.5</v>
      </c>
    </row>
    <row r="743" spans="1:19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12">
        <f t="shared" si="44"/>
        <v>40321.208333333336</v>
      </c>
      <c r="L743">
        <v>1274677200</v>
      </c>
      <c r="M743" s="13">
        <f t="shared" si="45"/>
        <v>40322.208333333336</v>
      </c>
      <c r="N743" t="b">
        <v>0</v>
      </c>
      <c r="O743" t="b">
        <v>0</v>
      </c>
      <c r="P743" t="s">
        <v>2013</v>
      </c>
      <c r="Q743" t="s">
        <v>2014</v>
      </c>
      <c r="R743" s="6">
        <f t="shared" si="46"/>
        <v>8.4805653710247348</v>
      </c>
      <c r="S743" s="7">
        <f t="shared" si="47"/>
        <v>108.84615384615384</v>
      </c>
    </row>
    <row r="744" spans="1:19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12">
        <f t="shared" si="44"/>
        <v>40197.25</v>
      </c>
      <c r="L744">
        <v>1267509600</v>
      </c>
      <c r="M744" s="13">
        <f t="shared" si="45"/>
        <v>40239.25</v>
      </c>
      <c r="N744" t="b">
        <v>0</v>
      </c>
      <c r="O744" t="b">
        <v>0</v>
      </c>
      <c r="P744" t="s">
        <v>2009</v>
      </c>
      <c r="Q744" t="s">
        <v>2017</v>
      </c>
      <c r="R744" s="6">
        <f t="shared" si="46"/>
        <v>8.8803374528232073</v>
      </c>
      <c r="S744" s="7">
        <f t="shared" si="47"/>
        <v>110.76229508196721</v>
      </c>
    </row>
    <row r="745" spans="1:19" ht="31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12">
        <f t="shared" si="44"/>
        <v>42298.208333333328</v>
      </c>
      <c r="L745">
        <v>1445922000</v>
      </c>
      <c r="M745" s="13">
        <f t="shared" si="45"/>
        <v>42304.208333333328</v>
      </c>
      <c r="N745" t="b">
        <v>0</v>
      </c>
      <c r="O745" t="b">
        <v>1</v>
      </c>
      <c r="P745" t="s">
        <v>2013</v>
      </c>
      <c r="Q745" t="s">
        <v>2014</v>
      </c>
      <c r="R745" s="6">
        <f t="shared" si="46"/>
        <v>773.80952380952385</v>
      </c>
      <c r="S745" s="7">
        <f t="shared" si="47"/>
        <v>29.647058823529413</v>
      </c>
    </row>
    <row r="746" spans="1:19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12">
        <f t="shared" si="44"/>
        <v>43322.208333333328</v>
      </c>
      <c r="L746">
        <v>1534050000</v>
      </c>
      <c r="M746" s="13">
        <f t="shared" si="45"/>
        <v>43324.208333333328</v>
      </c>
      <c r="N746" t="b">
        <v>0</v>
      </c>
      <c r="O746" t="b">
        <v>1</v>
      </c>
      <c r="P746" t="s">
        <v>2013</v>
      </c>
      <c r="Q746" t="s">
        <v>2014</v>
      </c>
      <c r="R746" s="6">
        <f t="shared" si="46"/>
        <v>14.04494382022472</v>
      </c>
      <c r="S746" s="7">
        <f t="shared" si="47"/>
        <v>101.71428571428571</v>
      </c>
    </row>
    <row r="747" spans="1:19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12">
        <f t="shared" si="44"/>
        <v>40328.208333333336</v>
      </c>
      <c r="L747">
        <v>1277528400</v>
      </c>
      <c r="M747" s="13">
        <f t="shared" si="45"/>
        <v>40355.208333333336</v>
      </c>
      <c r="N747" t="b">
        <v>0</v>
      </c>
      <c r="O747" t="b">
        <v>0</v>
      </c>
      <c r="P747" t="s">
        <v>2011</v>
      </c>
      <c r="Q747" t="s">
        <v>2020</v>
      </c>
      <c r="R747" s="6">
        <f t="shared" si="46"/>
        <v>329.98565279770446</v>
      </c>
      <c r="S747" s="7">
        <f t="shared" si="47"/>
        <v>61.5</v>
      </c>
    </row>
    <row r="748" spans="1:19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12">
        <f t="shared" si="44"/>
        <v>40825.208333333336</v>
      </c>
      <c r="L748">
        <v>1318568400</v>
      </c>
      <c r="M748" s="13">
        <f t="shared" si="45"/>
        <v>40830.208333333336</v>
      </c>
      <c r="N748" t="b">
        <v>0</v>
      </c>
      <c r="O748" t="b">
        <v>0</v>
      </c>
      <c r="P748" t="s">
        <v>2011</v>
      </c>
      <c r="Q748" t="s">
        <v>2012</v>
      </c>
      <c r="R748" s="6">
        <f t="shared" si="46"/>
        <v>47.056839264631471</v>
      </c>
      <c r="S748" s="7">
        <f t="shared" si="47"/>
        <v>35</v>
      </c>
    </row>
    <row r="749" spans="1:19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12">
        <f t="shared" si="44"/>
        <v>40423.208333333336</v>
      </c>
      <c r="L749">
        <v>1284354000</v>
      </c>
      <c r="M749" s="13">
        <f t="shared" si="45"/>
        <v>40434.208333333336</v>
      </c>
      <c r="N749" t="b">
        <v>0</v>
      </c>
      <c r="O749" t="b">
        <v>0</v>
      </c>
      <c r="P749" t="s">
        <v>2013</v>
      </c>
      <c r="Q749" t="s">
        <v>2014</v>
      </c>
      <c r="R749" s="6">
        <f t="shared" si="46"/>
        <v>43.695380774032458</v>
      </c>
      <c r="S749" s="7">
        <f t="shared" si="47"/>
        <v>40.049999999999997</v>
      </c>
    </row>
    <row r="750" spans="1:19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12">
        <f t="shared" si="44"/>
        <v>40238.25</v>
      </c>
      <c r="L750">
        <v>1269579600</v>
      </c>
      <c r="M750" s="13">
        <f t="shared" si="45"/>
        <v>40263.208333333336</v>
      </c>
      <c r="N750" t="b">
        <v>0</v>
      </c>
      <c r="O750" t="b">
        <v>1</v>
      </c>
      <c r="P750" t="s">
        <v>2015</v>
      </c>
      <c r="Q750" t="s">
        <v>2023</v>
      </c>
      <c r="R750" s="6">
        <f t="shared" si="46"/>
        <v>286.04135785256176</v>
      </c>
      <c r="S750" s="7">
        <f t="shared" si="47"/>
        <v>110.97231270358306</v>
      </c>
    </row>
    <row r="751" spans="1:19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12">
        <f t="shared" si="44"/>
        <v>41920.208333333336</v>
      </c>
      <c r="L751">
        <v>1413781200</v>
      </c>
      <c r="M751" s="13">
        <f t="shared" si="45"/>
        <v>41932.208333333336</v>
      </c>
      <c r="N751" t="b">
        <v>0</v>
      </c>
      <c r="O751" t="b">
        <v>1</v>
      </c>
      <c r="P751" t="s">
        <v>2011</v>
      </c>
      <c r="Q751" t="s">
        <v>2020</v>
      </c>
      <c r="R751" s="6">
        <f t="shared" si="46"/>
        <v>63.576550602498706</v>
      </c>
      <c r="S751" s="7">
        <f t="shared" si="47"/>
        <v>36.959016393442624</v>
      </c>
    </row>
    <row r="752" spans="1:19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12">
        <f t="shared" si="44"/>
        <v>40360.208333333336</v>
      </c>
      <c r="L752">
        <v>1280120400</v>
      </c>
      <c r="M752" s="13">
        <f t="shared" si="45"/>
        <v>40385.208333333336</v>
      </c>
      <c r="N752" t="b">
        <v>0</v>
      </c>
      <c r="O752" t="b">
        <v>0</v>
      </c>
      <c r="P752" t="s">
        <v>2009</v>
      </c>
      <c r="Q752" t="s">
        <v>2017</v>
      </c>
      <c r="R752" s="6">
        <f t="shared" si="46"/>
        <v>10000</v>
      </c>
      <c r="S752" s="7">
        <f t="shared" si="47"/>
        <v>1</v>
      </c>
    </row>
    <row r="753" spans="1:19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12">
        <f t="shared" si="44"/>
        <v>42446.208333333328</v>
      </c>
      <c r="L753">
        <v>1459486800</v>
      </c>
      <c r="M753" s="13">
        <f t="shared" si="45"/>
        <v>42461.208333333328</v>
      </c>
      <c r="N753" t="b">
        <v>1</v>
      </c>
      <c r="O753" t="b">
        <v>1</v>
      </c>
      <c r="P753" t="s">
        <v>2021</v>
      </c>
      <c r="Q753" t="s">
        <v>2022</v>
      </c>
      <c r="R753" s="6">
        <f t="shared" si="46"/>
        <v>43.046753557335883</v>
      </c>
      <c r="S753" s="7">
        <f t="shared" si="47"/>
        <v>30.974074074074075</v>
      </c>
    </row>
    <row r="754" spans="1:19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12">
        <f t="shared" si="44"/>
        <v>40395.208333333336</v>
      </c>
      <c r="L754">
        <v>1282539600</v>
      </c>
      <c r="M754" s="13">
        <f t="shared" si="45"/>
        <v>40413.208333333336</v>
      </c>
      <c r="N754" t="b">
        <v>0</v>
      </c>
      <c r="O754" t="b">
        <v>1</v>
      </c>
      <c r="P754" t="s">
        <v>2013</v>
      </c>
      <c r="Q754" t="s">
        <v>2014</v>
      </c>
      <c r="R754" s="6">
        <f t="shared" si="46"/>
        <v>108.16859380828051</v>
      </c>
      <c r="S754" s="7">
        <f t="shared" si="47"/>
        <v>47.035087719298247</v>
      </c>
    </row>
    <row r="755" spans="1:19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12">
        <f t="shared" si="44"/>
        <v>40321.208333333336</v>
      </c>
      <c r="L755">
        <v>1275886800</v>
      </c>
      <c r="M755" s="13">
        <f t="shared" si="45"/>
        <v>40336.208333333336</v>
      </c>
      <c r="N755" t="b">
        <v>0</v>
      </c>
      <c r="O755" t="b">
        <v>0</v>
      </c>
      <c r="P755" t="s">
        <v>2028</v>
      </c>
      <c r="Q755" t="s">
        <v>2029</v>
      </c>
      <c r="R755" s="6">
        <f t="shared" si="46"/>
        <v>38.955656858682133</v>
      </c>
      <c r="S755" s="7">
        <f t="shared" si="47"/>
        <v>88.065693430656935</v>
      </c>
    </row>
    <row r="756" spans="1:19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12">
        <f t="shared" si="44"/>
        <v>41210.208333333336</v>
      </c>
      <c r="L756">
        <v>1355983200</v>
      </c>
      <c r="M756" s="13">
        <f t="shared" si="45"/>
        <v>41263.25</v>
      </c>
      <c r="N756" t="b">
        <v>0</v>
      </c>
      <c r="O756" t="b">
        <v>0</v>
      </c>
      <c r="P756" t="s">
        <v>2013</v>
      </c>
      <c r="Q756" t="s">
        <v>2014</v>
      </c>
      <c r="R756" s="6">
        <f t="shared" si="46"/>
        <v>59.357689097240375</v>
      </c>
      <c r="S756" s="7">
        <f t="shared" si="47"/>
        <v>37.005616224648989</v>
      </c>
    </row>
    <row r="757" spans="1:19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12">
        <f t="shared" si="44"/>
        <v>43096.25</v>
      </c>
      <c r="L757">
        <v>1515391200</v>
      </c>
      <c r="M757" s="13">
        <f t="shared" si="45"/>
        <v>43108.25</v>
      </c>
      <c r="N757" t="b">
        <v>0</v>
      </c>
      <c r="O757" t="b">
        <v>1</v>
      </c>
      <c r="P757" t="s">
        <v>2013</v>
      </c>
      <c r="Q757" t="s">
        <v>2014</v>
      </c>
      <c r="R757" s="6">
        <f t="shared" si="46"/>
        <v>60.032017075773744</v>
      </c>
      <c r="S757" s="7">
        <f t="shared" si="47"/>
        <v>26.027777777777779</v>
      </c>
    </row>
    <row r="758" spans="1:19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12">
        <f t="shared" si="44"/>
        <v>42024.25</v>
      </c>
      <c r="L758">
        <v>1422252000</v>
      </c>
      <c r="M758" s="13">
        <f t="shared" si="45"/>
        <v>42030.25</v>
      </c>
      <c r="N758" t="b">
        <v>0</v>
      </c>
      <c r="O758" t="b">
        <v>0</v>
      </c>
      <c r="P758" t="s">
        <v>2013</v>
      </c>
      <c r="Q758" t="s">
        <v>2014</v>
      </c>
      <c r="R758" s="6">
        <f t="shared" si="46"/>
        <v>12.952077313938428</v>
      </c>
      <c r="S758" s="7">
        <f t="shared" si="47"/>
        <v>67.817567567567565</v>
      </c>
    </row>
    <row r="759" spans="1:19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12">
        <f t="shared" si="44"/>
        <v>40675.208333333336</v>
      </c>
      <c r="L759">
        <v>1305522000</v>
      </c>
      <c r="M759" s="13">
        <f t="shared" si="45"/>
        <v>40679.208333333336</v>
      </c>
      <c r="N759" t="b">
        <v>0</v>
      </c>
      <c r="O759" t="b">
        <v>0</v>
      </c>
      <c r="P759" t="s">
        <v>2015</v>
      </c>
      <c r="Q759" t="s">
        <v>2018</v>
      </c>
      <c r="R759" s="6">
        <f t="shared" si="46"/>
        <v>24.578651685393258</v>
      </c>
      <c r="S759" s="7">
        <f t="shared" si="47"/>
        <v>49.964912280701753</v>
      </c>
    </row>
    <row r="760" spans="1:19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12">
        <f t="shared" si="44"/>
        <v>41936.208333333336</v>
      </c>
      <c r="L760">
        <v>1414904400</v>
      </c>
      <c r="M760" s="13">
        <f t="shared" si="45"/>
        <v>41945.208333333336</v>
      </c>
      <c r="N760" t="b">
        <v>0</v>
      </c>
      <c r="O760" t="b">
        <v>0</v>
      </c>
      <c r="P760" t="s">
        <v>2009</v>
      </c>
      <c r="Q760" t="s">
        <v>2010</v>
      </c>
      <c r="R760" s="6">
        <f t="shared" si="46"/>
        <v>17.724020238915003</v>
      </c>
      <c r="S760" s="7">
        <f t="shared" si="47"/>
        <v>110.01646903820817</v>
      </c>
    </row>
    <row r="761" spans="1:19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12">
        <f t="shared" si="44"/>
        <v>43136.25</v>
      </c>
      <c r="L761">
        <v>1520402400</v>
      </c>
      <c r="M761" s="13">
        <f t="shared" si="45"/>
        <v>43166.25</v>
      </c>
      <c r="N761" t="b">
        <v>0</v>
      </c>
      <c r="O761" t="b">
        <v>0</v>
      </c>
      <c r="P761" t="s">
        <v>2009</v>
      </c>
      <c r="Q761" t="s">
        <v>2017</v>
      </c>
      <c r="R761" s="6">
        <f t="shared" si="46"/>
        <v>146.14143000479868</v>
      </c>
      <c r="S761" s="7">
        <f t="shared" si="47"/>
        <v>89.964678178963894</v>
      </c>
    </row>
    <row r="762" spans="1:19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12">
        <f t="shared" si="44"/>
        <v>43678.208333333328</v>
      </c>
      <c r="L762">
        <v>1567141200</v>
      </c>
      <c r="M762" s="13">
        <f t="shared" si="45"/>
        <v>43707.208333333328</v>
      </c>
      <c r="N762" t="b">
        <v>0</v>
      </c>
      <c r="O762" t="b">
        <v>1</v>
      </c>
      <c r="P762" t="s">
        <v>2024</v>
      </c>
      <c r="Q762" t="s">
        <v>2025</v>
      </c>
      <c r="R762" s="6">
        <f t="shared" si="46"/>
        <v>291.10414657666348</v>
      </c>
      <c r="S762" s="7">
        <f t="shared" si="47"/>
        <v>79.009523809523813</v>
      </c>
    </row>
    <row r="763" spans="1:19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12">
        <f t="shared" si="44"/>
        <v>42938.208333333328</v>
      </c>
      <c r="L763">
        <v>1501131600</v>
      </c>
      <c r="M763" s="13">
        <f t="shared" si="45"/>
        <v>42943.208333333328</v>
      </c>
      <c r="N763" t="b">
        <v>0</v>
      </c>
      <c r="O763" t="b">
        <v>0</v>
      </c>
      <c r="P763" t="s">
        <v>2009</v>
      </c>
      <c r="Q763" t="s">
        <v>2010</v>
      </c>
      <c r="R763" s="6">
        <f t="shared" si="46"/>
        <v>15.256588072122051</v>
      </c>
      <c r="S763" s="7">
        <f t="shared" si="47"/>
        <v>86.867469879518069</v>
      </c>
    </row>
    <row r="764" spans="1:19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12">
        <f t="shared" si="44"/>
        <v>41241.25</v>
      </c>
      <c r="L764">
        <v>1355032800</v>
      </c>
      <c r="M764" s="13">
        <f t="shared" si="45"/>
        <v>41252.25</v>
      </c>
      <c r="N764" t="b">
        <v>0</v>
      </c>
      <c r="O764" t="b">
        <v>0</v>
      </c>
      <c r="P764" t="s">
        <v>2009</v>
      </c>
      <c r="Q764" t="s">
        <v>2032</v>
      </c>
      <c r="R764" s="6">
        <f t="shared" si="46"/>
        <v>56.415215989684079</v>
      </c>
      <c r="S764" s="7">
        <f t="shared" si="47"/>
        <v>62.04</v>
      </c>
    </row>
    <row r="765" spans="1:19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12">
        <f t="shared" si="44"/>
        <v>41037.208333333336</v>
      </c>
      <c r="L765">
        <v>1339477200</v>
      </c>
      <c r="M765" s="13">
        <f t="shared" si="45"/>
        <v>41072.208333333336</v>
      </c>
      <c r="N765" t="b">
        <v>0</v>
      </c>
      <c r="O765" t="b">
        <v>1</v>
      </c>
      <c r="P765" t="s">
        <v>2013</v>
      </c>
      <c r="Q765" t="s">
        <v>2014</v>
      </c>
      <c r="R765" s="6">
        <f t="shared" si="46"/>
        <v>88.355948248658876</v>
      </c>
      <c r="S765" s="7">
        <f t="shared" si="47"/>
        <v>26.970212765957445</v>
      </c>
    </row>
    <row r="766" spans="1:19" ht="31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12">
        <f t="shared" si="44"/>
        <v>40676.208333333336</v>
      </c>
      <c r="L766">
        <v>1305954000</v>
      </c>
      <c r="M766" s="13">
        <f t="shared" si="45"/>
        <v>40684.208333333336</v>
      </c>
      <c r="N766" t="b">
        <v>0</v>
      </c>
      <c r="O766" t="b">
        <v>0</v>
      </c>
      <c r="P766" t="s">
        <v>2009</v>
      </c>
      <c r="Q766" t="s">
        <v>2010</v>
      </c>
      <c r="R766" s="6">
        <f t="shared" si="46"/>
        <v>13.732833957553058</v>
      </c>
      <c r="S766" s="7">
        <f t="shared" si="47"/>
        <v>54.121621621621621</v>
      </c>
    </row>
    <row r="767" spans="1:19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12">
        <f t="shared" si="44"/>
        <v>42840.208333333328</v>
      </c>
      <c r="L767">
        <v>1494392400</v>
      </c>
      <c r="M767" s="13">
        <f t="shared" si="45"/>
        <v>42865.208333333328</v>
      </c>
      <c r="N767" t="b">
        <v>1</v>
      </c>
      <c r="O767" t="b">
        <v>1</v>
      </c>
      <c r="P767" t="s">
        <v>2009</v>
      </c>
      <c r="Q767" t="s">
        <v>2019</v>
      </c>
      <c r="R767" s="6">
        <f t="shared" si="46"/>
        <v>48</v>
      </c>
      <c r="S767" s="7">
        <f t="shared" si="47"/>
        <v>41.035353535353536</v>
      </c>
    </row>
    <row r="768" spans="1:19" ht="31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12">
        <f t="shared" si="44"/>
        <v>43362.208333333328</v>
      </c>
      <c r="L768">
        <v>1537419600</v>
      </c>
      <c r="M768" s="13">
        <f t="shared" si="45"/>
        <v>43363.208333333328</v>
      </c>
      <c r="N768" t="b">
        <v>0</v>
      </c>
      <c r="O768" t="b">
        <v>0</v>
      </c>
      <c r="P768" t="s">
        <v>2015</v>
      </c>
      <c r="Q768" t="s">
        <v>2037</v>
      </c>
      <c r="R768" s="6">
        <f t="shared" si="46"/>
        <v>320.80861349154031</v>
      </c>
      <c r="S768" s="7">
        <f t="shared" si="47"/>
        <v>55.052419354838712</v>
      </c>
    </row>
    <row r="769" spans="1:19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12">
        <f t="shared" si="44"/>
        <v>42283.208333333328</v>
      </c>
      <c r="L769">
        <v>1447999200</v>
      </c>
      <c r="M769" s="13">
        <f t="shared" si="45"/>
        <v>42328.25</v>
      </c>
      <c r="N769" t="b">
        <v>0</v>
      </c>
      <c r="O769" t="b">
        <v>0</v>
      </c>
      <c r="P769" t="s">
        <v>2021</v>
      </c>
      <c r="Q769" t="s">
        <v>2033</v>
      </c>
      <c r="R769" s="6">
        <f t="shared" si="46"/>
        <v>175.53998410749114</v>
      </c>
      <c r="S769" s="7">
        <f t="shared" si="47"/>
        <v>107.93762183235867</v>
      </c>
    </row>
    <row r="770" spans="1:19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12">
        <f t="shared" si="44"/>
        <v>41619.25</v>
      </c>
      <c r="L770">
        <v>1388037600</v>
      </c>
      <c r="M770" s="13">
        <f t="shared" si="45"/>
        <v>41634.25</v>
      </c>
      <c r="N770" t="b">
        <v>0</v>
      </c>
      <c r="O770" t="b">
        <v>0</v>
      </c>
      <c r="P770" t="s">
        <v>2013</v>
      </c>
      <c r="Q770" t="s">
        <v>2014</v>
      </c>
      <c r="R770" s="6">
        <f t="shared" si="46"/>
        <v>43.290043290043286</v>
      </c>
      <c r="S770" s="7">
        <f t="shared" si="47"/>
        <v>73.92</v>
      </c>
    </row>
    <row r="771" spans="1:19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12">
        <f t="shared" ref="K771:K834" si="48">(((J771/60)/60)/24)+DATE(1970,1,1)</f>
        <v>41501.208333333336</v>
      </c>
      <c r="L771">
        <v>1378789200</v>
      </c>
      <c r="M771" s="13">
        <f t="shared" ref="M771:M834" si="49">(((L771/60)/60)/24)+DATE(1970,1,1)</f>
        <v>41527.208333333336</v>
      </c>
      <c r="N771" t="b">
        <v>0</v>
      </c>
      <c r="O771" t="b">
        <v>0</v>
      </c>
      <c r="P771" t="s">
        <v>2024</v>
      </c>
      <c r="Q771" t="s">
        <v>2025</v>
      </c>
      <c r="R771" s="6">
        <f t="shared" si="46"/>
        <v>115.11740875845508</v>
      </c>
      <c r="S771" s="7">
        <f t="shared" si="47"/>
        <v>31.995894428152493</v>
      </c>
    </row>
    <row r="772" spans="1:19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12">
        <f t="shared" si="48"/>
        <v>41743.208333333336</v>
      </c>
      <c r="L772">
        <v>1398056400</v>
      </c>
      <c r="M772" s="13">
        <f t="shared" si="49"/>
        <v>41750.208333333336</v>
      </c>
      <c r="N772" t="b">
        <v>0</v>
      </c>
      <c r="O772" t="b">
        <v>1</v>
      </c>
      <c r="P772" t="s">
        <v>2013</v>
      </c>
      <c r="Q772" t="s">
        <v>2014</v>
      </c>
      <c r="R772" s="6">
        <f t="shared" ref="R772:R835" si="50">D772/E772*100</f>
        <v>36.9352344957911</v>
      </c>
      <c r="S772" s="7">
        <f t="shared" ref="S772:S835" si="51">E772/G772</f>
        <v>53.898148148148145</v>
      </c>
    </row>
    <row r="773" spans="1:19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12">
        <f t="shared" si="48"/>
        <v>43491.25</v>
      </c>
      <c r="L773">
        <v>1550815200</v>
      </c>
      <c r="M773" s="13">
        <f t="shared" si="49"/>
        <v>43518.25</v>
      </c>
      <c r="N773" t="b">
        <v>0</v>
      </c>
      <c r="O773" t="b">
        <v>0</v>
      </c>
      <c r="P773" t="s">
        <v>2013</v>
      </c>
      <c r="Q773" t="s">
        <v>2014</v>
      </c>
      <c r="R773" s="6">
        <f t="shared" si="50"/>
        <v>202.23907547851212</v>
      </c>
      <c r="S773" s="7">
        <f t="shared" si="51"/>
        <v>106.5</v>
      </c>
    </row>
    <row r="774" spans="1:19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12">
        <f t="shared" si="48"/>
        <v>43505.25</v>
      </c>
      <c r="L774">
        <v>1550037600</v>
      </c>
      <c r="M774" s="13">
        <f t="shared" si="49"/>
        <v>43509.25</v>
      </c>
      <c r="N774" t="b">
        <v>0</v>
      </c>
      <c r="O774" t="b">
        <v>0</v>
      </c>
      <c r="P774" t="s">
        <v>2009</v>
      </c>
      <c r="Q774" t="s">
        <v>2019</v>
      </c>
      <c r="R774" s="6">
        <f t="shared" si="50"/>
        <v>88.214829054285133</v>
      </c>
      <c r="S774" s="7">
        <f t="shared" si="51"/>
        <v>32.999805409612762</v>
      </c>
    </row>
    <row r="775" spans="1:19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12">
        <f t="shared" si="48"/>
        <v>42838.208333333328</v>
      </c>
      <c r="L775">
        <v>1492923600</v>
      </c>
      <c r="M775" s="13">
        <f t="shared" si="49"/>
        <v>42848.208333333328</v>
      </c>
      <c r="N775" t="b">
        <v>0</v>
      </c>
      <c r="O775" t="b">
        <v>0</v>
      </c>
      <c r="P775" t="s">
        <v>2013</v>
      </c>
      <c r="Q775" t="s">
        <v>2014</v>
      </c>
      <c r="R775" s="6">
        <f t="shared" si="50"/>
        <v>52.478134110787167</v>
      </c>
      <c r="S775" s="7">
        <f t="shared" si="51"/>
        <v>43.00254993625159</v>
      </c>
    </row>
    <row r="776" spans="1:19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12">
        <f t="shared" si="48"/>
        <v>42513.208333333328</v>
      </c>
      <c r="L776">
        <v>1467522000</v>
      </c>
      <c r="M776" s="13">
        <f t="shared" si="49"/>
        <v>42554.208333333328</v>
      </c>
      <c r="N776" t="b">
        <v>0</v>
      </c>
      <c r="O776" t="b">
        <v>0</v>
      </c>
      <c r="P776" t="s">
        <v>2011</v>
      </c>
      <c r="Q776" t="s">
        <v>2012</v>
      </c>
      <c r="R776" s="6">
        <f t="shared" si="50"/>
        <v>73.800738007380076</v>
      </c>
      <c r="S776" s="7">
        <f t="shared" si="51"/>
        <v>86.858974358974365</v>
      </c>
    </row>
    <row r="777" spans="1:19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12">
        <f t="shared" si="48"/>
        <v>41949.25</v>
      </c>
      <c r="L777">
        <v>1416117600</v>
      </c>
      <c r="M777" s="13">
        <f t="shared" si="49"/>
        <v>41959.25</v>
      </c>
      <c r="N777" t="b">
        <v>0</v>
      </c>
      <c r="O777" t="b">
        <v>0</v>
      </c>
      <c r="P777" t="s">
        <v>2009</v>
      </c>
      <c r="Q777" t="s">
        <v>2010</v>
      </c>
      <c r="R777" s="6">
        <f t="shared" si="50"/>
        <v>971.0743801652892</v>
      </c>
      <c r="S777" s="7">
        <f t="shared" si="51"/>
        <v>96.8</v>
      </c>
    </row>
    <row r="778" spans="1:19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12">
        <f t="shared" si="48"/>
        <v>43650.208333333328</v>
      </c>
      <c r="L778">
        <v>1563771600</v>
      </c>
      <c r="M778" s="13">
        <f t="shared" si="49"/>
        <v>43668.208333333328</v>
      </c>
      <c r="N778" t="b">
        <v>0</v>
      </c>
      <c r="O778" t="b">
        <v>0</v>
      </c>
      <c r="P778" t="s">
        <v>2013</v>
      </c>
      <c r="Q778" t="s">
        <v>2014</v>
      </c>
      <c r="R778" s="6">
        <f t="shared" si="50"/>
        <v>152.56874543877282</v>
      </c>
      <c r="S778" s="7">
        <f t="shared" si="51"/>
        <v>32.995456610631528</v>
      </c>
    </row>
    <row r="779" spans="1:19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12">
        <f t="shared" si="48"/>
        <v>40809.208333333336</v>
      </c>
      <c r="L779">
        <v>1319259600</v>
      </c>
      <c r="M779" s="13">
        <f t="shared" si="49"/>
        <v>40838.208333333336</v>
      </c>
      <c r="N779" t="b">
        <v>0</v>
      </c>
      <c r="O779" t="b">
        <v>0</v>
      </c>
      <c r="P779" t="s">
        <v>2013</v>
      </c>
      <c r="Q779" t="s">
        <v>2014</v>
      </c>
      <c r="R779" s="6">
        <f t="shared" si="50"/>
        <v>203.97068736816925</v>
      </c>
      <c r="S779" s="7">
        <f t="shared" si="51"/>
        <v>68.028106508875737</v>
      </c>
    </row>
    <row r="780" spans="1:19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12">
        <f t="shared" si="48"/>
        <v>40768.208333333336</v>
      </c>
      <c r="L780">
        <v>1313643600</v>
      </c>
      <c r="M780" s="13">
        <f t="shared" si="49"/>
        <v>40773.208333333336</v>
      </c>
      <c r="N780" t="b">
        <v>0</v>
      </c>
      <c r="O780" t="b">
        <v>0</v>
      </c>
      <c r="P780" t="s">
        <v>2015</v>
      </c>
      <c r="Q780" t="s">
        <v>2023</v>
      </c>
      <c r="R780" s="6">
        <f t="shared" si="50"/>
        <v>12.691594259494288</v>
      </c>
      <c r="S780" s="7">
        <f t="shared" si="51"/>
        <v>58.867816091954026</v>
      </c>
    </row>
    <row r="781" spans="1:19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12">
        <f t="shared" si="48"/>
        <v>42230.208333333328</v>
      </c>
      <c r="L781">
        <v>1440306000</v>
      </c>
      <c r="M781" s="13">
        <f t="shared" si="49"/>
        <v>42239.208333333328</v>
      </c>
      <c r="N781" t="b">
        <v>0</v>
      </c>
      <c r="O781" t="b">
        <v>1</v>
      </c>
      <c r="P781" t="s">
        <v>2013</v>
      </c>
      <c r="Q781" t="s">
        <v>2014</v>
      </c>
      <c r="R781" s="6">
        <f t="shared" si="50"/>
        <v>124.52315764150619</v>
      </c>
      <c r="S781" s="7">
        <f t="shared" si="51"/>
        <v>105.04572803850782</v>
      </c>
    </row>
    <row r="782" spans="1:19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12">
        <f t="shared" si="48"/>
        <v>42573.208333333328</v>
      </c>
      <c r="L782">
        <v>1470805200</v>
      </c>
      <c r="M782" s="13">
        <f t="shared" si="49"/>
        <v>42592.208333333328</v>
      </c>
      <c r="N782" t="b">
        <v>0</v>
      </c>
      <c r="O782" t="b">
        <v>1</v>
      </c>
      <c r="P782" t="s">
        <v>2015</v>
      </c>
      <c r="Q782" t="s">
        <v>2018</v>
      </c>
      <c r="R782" s="6">
        <f t="shared" si="50"/>
        <v>94.078583287216375</v>
      </c>
      <c r="S782" s="7">
        <f t="shared" si="51"/>
        <v>33.054878048780488</v>
      </c>
    </row>
    <row r="783" spans="1:19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12">
        <f t="shared" si="48"/>
        <v>40482.208333333336</v>
      </c>
      <c r="L783">
        <v>1292911200</v>
      </c>
      <c r="M783" s="13">
        <f t="shared" si="49"/>
        <v>40533.25</v>
      </c>
      <c r="N783" t="b">
        <v>0</v>
      </c>
      <c r="O783" t="b">
        <v>0</v>
      </c>
      <c r="P783" t="s">
        <v>2013</v>
      </c>
      <c r="Q783" t="s">
        <v>2014</v>
      </c>
      <c r="R783" s="6">
        <f t="shared" si="50"/>
        <v>197.10013593112822</v>
      </c>
      <c r="S783" s="7">
        <f t="shared" si="51"/>
        <v>78.821428571428569</v>
      </c>
    </row>
    <row r="784" spans="1:19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12">
        <f t="shared" si="48"/>
        <v>40603.25</v>
      </c>
      <c r="L784">
        <v>1301374800</v>
      </c>
      <c r="M784" s="13">
        <f t="shared" si="49"/>
        <v>40631.208333333336</v>
      </c>
      <c r="N784" t="b">
        <v>0</v>
      </c>
      <c r="O784" t="b">
        <v>1</v>
      </c>
      <c r="P784" t="s">
        <v>2015</v>
      </c>
      <c r="Q784" t="s">
        <v>2023</v>
      </c>
      <c r="R784" s="6">
        <f t="shared" si="50"/>
        <v>46.44385757217011</v>
      </c>
      <c r="S784" s="7">
        <f t="shared" si="51"/>
        <v>68.204968944099377</v>
      </c>
    </row>
    <row r="785" spans="1:19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12">
        <f t="shared" si="48"/>
        <v>41625.25</v>
      </c>
      <c r="L785">
        <v>1387864800</v>
      </c>
      <c r="M785" s="13">
        <f t="shared" si="49"/>
        <v>41632.25</v>
      </c>
      <c r="N785" t="b">
        <v>0</v>
      </c>
      <c r="O785" t="b">
        <v>0</v>
      </c>
      <c r="P785" t="s">
        <v>2009</v>
      </c>
      <c r="Q785" t="s">
        <v>2010</v>
      </c>
      <c r="R785" s="6">
        <f t="shared" si="50"/>
        <v>70.806621375944886</v>
      </c>
      <c r="S785" s="7">
        <f t="shared" si="51"/>
        <v>75.731884057971016</v>
      </c>
    </row>
    <row r="786" spans="1:19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12">
        <f t="shared" si="48"/>
        <v>42435.25</v>
      </c>
      <c r="L786">
        <v>1458190800</v>
      </c>
      <c r="M786" s="13">
        <f t="shared" si="49"/>
        <v>42446.208333333328</v>
      </c>
      <c r="N786" t="b">
        <v>0</v>
      </c>
      <c r="O786" t="b">
        <v>0</v>
      </c>
      <c r="P786" t="s">
        <v>2011</v>
      </c>
      <c r="Q786" t="s">
        <v>2012</v>
      </c>
      <c r="R786" s="6">
        <f t="shared" si="50"/>
        <v>86.702101721363434</v>
      </c>
      <c r="S786" s="7">
        <f t="shared" si="51"/>
        <v>30.996070133010882</v>
      </c>
    </row>
    <row r="787" spans="1:19" ht="3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12">
        <f t="shared" si="48"/>
        <v>43582.208333333328</v>
      </c>
      <c r="L787">
        <v>1559278800</v>
      </c>
      <c r="M787" s="13">
        <f t="shared" si="49"/>
        <v>43616.208333333328</v>
      </c>
      <c r="N787" t="b">
        <v>0</v>
      </c>
      <c r="O787" t="b">
        <v>1</v>
      </c>
      <c r="P787" t="s">
        <v>2015</v>
      </c>
      <c r="Q787" t="s">
        <v>2023</v>
      </c>
      <c r="R787" s="6">
        <f t="shared" si="50"/>
        <v>51.78143596877657</v>
      </c>
      <c r="S787" s="7">
        <f t="shared" si="51"/>
        <v>101.88188976377953</v>
      </c>
    </row>
    <row r="788" spans="1:19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12">
        <f t="shared" si="48"/>
        <v>43186.208333333328</v>
      </c>
      <c r="L788">
        <v>1522731600</v>
      </c>
      <c r="M788" s="13">
        <f t="shared" si="49"/>
        <v>43193.208333333328</v>
      </c>
      <c r="N788" t="b">
        <v>0</v>
      </c>
      <c r="O788" t="b">
        <v>1</v>
      </c>
      <c r="P788" t="s">
        <v>2009</v>
      </c>
      <c r="Q788" t="s">
        <v>2032</v>
      </c>
      <c r="R788" s="6">
        <f t="shared" si="50"/>
        <v>13.703636031427004</v>
      </c>
      <c r="S788" s="7">
        <f t="shared" si="51"/>
        <v>52.879227053140099</v>
      </c>
    </row>
    <row r="789" spans="1:19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2">
        <f t="shared" si="48"/>
        <v>40684.208333333336</v>
      </c>
      <c r="L789">
        <v>1306731600</v>
      </c>
      <c r="M789" s="13">
        <f t="shared" si="49"/>
        <v>40693.208333333336</v>
      </c>
      <c r="N789" t="b">
        <v>0</v>
      </c>
      <c r="O789" t="b">
        <v>0</v>
      </c>
      <c r="P789" t="s">
        <v>2009</v>
      </c>
      <c r="Q789" t="s">
        <v>2010</v>
      </c>
      <c r="R789" s="6">
        <f t="shared" si="50"/>
        <v>100.33773813817753</v>
      </c>
      <c r="S789" s="7">
        <f t="shared" si="51"/>
        <v>71.005820721769496</v>
      </c>
    </row>
    <row r="790" spans="1:19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12">
        <f t="shared" si="48"/>
        <v>41202.208333333336</v>
      </c>
      <c r="L790">
        <v>1352527200</v>
      </c>
      <c r="M790" s="13">
        <f t="shared" si="49"/>
        <v>41223.25</v>
      </c>
      <c r="N790" t="b">
        <v>0</v>
      </c>
      <c r="O790" t="b">
        <v>0</v>
      </c>
      <c r="P790" t="s">
        <v>2015</v>
      </c>
      <c r="Q790" t="s">
        <v>2023</v>
      </c>
      <c r="R790" s="6">
        <f t="shared" si="50"/>
        <v>113.42155009451795</v>
      </c>
      <c r="S790" s="7">
        <f t="shared" si="51"/>
        <v>102.38709677419355</v>
      </c>
    </row>
    <row r="791" spans="1:19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12">
        <f t="shared" si="48"/>
        <v>41786.208333333336</v>
      </c>
      <c r="L791">
        <v>1404363600</v>
      </c>
      <c r="M791" s="13">
        <f t="shared" si="49"/>
        <v>41823.208333333336</v>
      </c>
      <c r="N791" t="b">
        <v>0</v>
      </c>
      <c r="O791" t="b">
        <v>0</v>
      </c>
      <c r="P791" t="s">
        <v>2013</v>
      </c>
      <c r="Q791" t="s">
        <v>2014</v>
      </c>
      <c r="R791" s="6">
        <f t="shared" si="50"/>
        <v>268.57654431512981</v>
      </c>
      <c r="S791" s="7">
        <f t="shared" si="51"/>
        <v>74.466666666666669</v>
      </c>
    </row>
    <row r="792" spans="1:19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12">
        <f t="shared" si="48"/>
        <v>40223.25</v>
      </c>
      <c r="L792">
        <v>1266645600</v>
      </c>
      <c r="M792" s="13">
        <f t="shared" si="49"/>
        <v>40229.25</v>
      </c>
      <c r="N792" t="b">
        <v>0</v>
      </c>
      <c r="O792" t="b">
        <v>0</v>
      </c>
      <c r="P792" t="s">
        <v>2013</v>
      </c>
      <c r="Q792" t="s">
        <v>2014</v>
      </c>
      <c r="R792" s="6">
        <f t="shared" si="50"/>
        <v>327.43861626800998</v>
      </c>
      <c r="S792" s="7">
        <f t="shared" si="51"/>
        <v>51.009883198562441</v>
      </c>
    </row>
    <row r="793" spans="1:19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12">
        <f t="shared" si="48"/>
        <v>42715.25</v>
      </c>
      <c r="L793">
        <v>1482818400</v>
      </c>
      <c r="M793" s="13">
        <f t="shared" si="49"/>
        <v>42731.25</v>
      </c>
      <c r="N793" t="b">
        <v>0</v>
      </c>
      <c r="O793" t="b">
        <v>0</v>
      </c>
      <c r="P793" t="s">
        <v>2007</v>
      </c>
      <c r="Q793" t="s">
        <v>2008</v>
      </c>
      <c r="R793" s="6">
        <f t="shared" si="50"/>
        <v>388.88888888888886</v>
      </c>
      <c r="S793" s="7">
        <f t="shared" si="51"/>
        <v>90</v>
      </c>
    </row>
    <row r="794" spans="1:19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12">
        <f t="shared" si="48"/>
        <v>41451.208333333336</v>
      </c>
      <c r="L794">
        <v>1374642000</v>
      </c>
      <c r="M794" s="13">
        <f t="shared" si="49"/>
        <v>41479.208333333336</v>
      </c>
      <c r="N794" t="b">
        <v>0</v>
      </c>
      <c r="O794" t="b">
        <v>1</v>
      </c>
      <c r="P794" t="s">
        <v>2013</v>
      </c>
      <c r="Q794" t="s">
        <v>2014</v>
      </c>
      <c r="R794" s="6">
        <f t="shared" si="50"/>
        <v>294.11764705882354</v>
      </c>
      <c r="S794" s="7">
        <f t="shared" si="51"/>
        <v>97.142857142857139</v>
      </c>
    </row>
    <row r="795" spans="1:19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12">
        <f t="shared" si="48"/>
        <v>41450.208333333336</v>
      </c>
      <c r="L795">
        <v>1372482000</v>
      </c>
      <c r="M795" s="13">
        <f t="shared" si="49"/>
        <v>41454.208333333336</v>
      </c>
      <c r="N795" t="b">
        <v>0</v>
      </c>
      <c r="O795" t="b">
        <v>0</v>
      </c>
      <c r="P795" t="s">
        <v>2021</v>
      </c>
      <c r="Q795" t="s">
        <v>2022</v>
      </c>
      <c r="R795" s="6">
        <f t="shared" si="50"/>
        <v>8.4323495592180908</v>
      </c>
      <c r="S795" s="7">
        <f t="shared" si="51"/>
        <v>72.071823204419886</v>
      </c>
    </row>
    <row r="796" spans="1:19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12">
        <f t="shared" si="48"/>
        <v>43091.25</v>
      </c>
      <c r="L796">
        <v>1514959200</v>
      </c>
      <c r="M796" s="13">
        <f t="shared" si="49"/>
        <v>43103.25</v>
      </c>
      <c r="N796" t="b">
        <v>0</v>
      </c>
      <c r="O796" t="b">
        <v>0</v>
      </c>
      <c r="P796" t="s">
        <v>2009</v>
      </c>
      <c r="Q796" t="s">
        <v>2010</v>
      </c>
      <c r="R796" s="6">
        <f t="shared" si="50"/>
        <v>79.748670855485742</v>
      </c>
      <c r="S796" s="7">
        <f t="shared" si="51"/>
        <v>75.236363636363635</v>
      </c>
    </row>
    <row r="797" spans="1:19" ht="31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12">
        <f t="shared" si="48"/>
        <v>42675.208333333328</v>
      </c>
      <c r="L797">
        <v>1478235600</v>
      </c>
      <c r="M797" s="13">
        <f t="shared" si="49"/>
        <v>42678.208333333328</v>
      </c>
      <c r="N797" t="b">
        <v>0</v>
      </c>
      <c r="O797" t="b">
        <v>0</v>
      </c>
      <c r="P797" t="s">
        <v>2015</v>
      </c>
      <c r="Q797" t="s">
        <v>2018</v>
      </c>
      <c r="R797" s="6">
        <f t="shared" si="50"/>
        <v>694.71624266144806</v>
      </c>
      <c r="S797" s="7">
        <f t="shared" si="51"/>
        <v>32.967741935483872</v>
      </c>
    </row>
    <row r="798" spans="1:19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12">
        <f t="shared" si="48"/>
        <v>41859.208333333336</v>
      </c>
      <c r="L798">
        <v>1408078800</v>
      </c>
      <c r="M798" s="13">
        <f t="shared" si="49"/>
        <v>41866.208333333336</v>
      </c>
      <c r="N798" t="b">
        <v>0</v>
      </c>
      <c r="O798" t="b">
        <v>1</v>
      </c>
      <c r="P798" t="s">
        <v>2024</v>
      </c>
      <c r="Q798" t="s">
        <v>2035</v>
      </c>
      <c r="R798" s="6">
        <f t="shared" si="50"/>
        <v>182.45614035087718</v>
      </c>
      <c r="S798" s="7">
        <f t="shared" si="51"/>
        <v>54.807692307692307</v>
      </c>
    </row>
    <row r="799" spans="1:19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12">
        <f t="shared" si="48"/>
        <v>43464.25</v>
      </c>
      <c r="L799">
        <v>1548136800</v>
      </c>
      <c r="M799" s="13">
        <f t="shared" si="49"/>
        <v>43487.25</v>
      </c>
      <c r="N799" t="b">
        <v>0</v>
      </c>
      <c r="O799" t="b">
        <v>0</v>
      </c>
      <c r="P799" t="s">
        <v>2011</v>
      </c>
      <c r="Q799" t="s">
        <v>2012</v>
      </c>
      <c r="R799" s="6">
        <f t="shared" si="50"/>
        <v>91.214594335093608</v>
      </c>
      <c r="S799" s="7">
        <f t="shared" si="51"/>
        <v>45.037837837837834</v>
      </c>
    </row>
    <row r="800" spans="1:19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12">
        <f t="shared" si="48"/>
        <v>41060.208333333336</v>
      </c>
      <c r="L800">
        <v>1340859600</v>
      </c>
      <c r="M800" s="13">
        <f t="shared" si="49"/>
        <v>41088.208333333336</v>
      </c>
      <c r="N800" t="b">
        <v>0</v>
      </c>
      <c r="O800" t="b">
        <v>1</v>
      </c>
      <c r="P800" t="s">
        <v>2013</v>
      </c>
      <c r="Q800" t="s">
        <v>2014</v>
      </c>
      <c r="R800" s="6">
        <f t="shared" si="50"/>
        <v>53.058676654182271</v>
      </c>
      <c r="S800" s="7">
        <f t="shared" si="51"/>
        <v>52.958677685950413</v>
      </c>
    </row>
    <row r="801" spans="1:19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12">
        <f t="shared" si="48"/>
        <v>42399.25</v>
      </c>
      <c r="L801">
        <v>1454479200</v>
      </c>
      <c r="M801" s="13">
        <f t="shared" si="49"/>
        <v>42403.25</v>
      </c>
      <c r="N801" t="b">
        <v>0</v>
      </c>
      <c r="O801" t="b">
        <v>0</v>
      </c>
      <c r="P801" t="s">
        <v>2013</v>
      </c>
      <c r="Q801" t="s">
        <v>2014</v>
      </c>
      <c r="R801" s="6">
        <f t="shared" si="50"/>
        <v>114.93158510377846</v>
      </c>
      <c r="S801" s="7">
        <f t="shared" si="51"/>
        <v>60.017959183673469</v>
      </c>
    </row>
    <row r="802" spans="1:19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12">
        <f t="shared" si="48"/>
        <v>42167.208333333328</v>
      </c>
      <c r="L802">
        <v>1434430800</v>
      </c>
      <c r="M802" s="13">
        <f t="shared" si="49"/>
        <v>42171.208333333328</v>
      </c>
      <c r="N802" t="b">
        <v>0</v>
      </c>
      <c r="O802" t="b">
        <v>0</v>
      </c>
      <c r="P802" t="s">
        <v>2009</v>
      </c>
      <c r="Q802" t="s">
        <v>2010</v>
      </c>
      <c r="R802" s="6">
        <f t="shared" si="50"/>
        <v>10000</v>
      </c>
      <c r="S802" s="7">
        <f t="shared" si="51"/>
        <v>1</v>
      </c>
    </row>
    <row r="803" spans="1:19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12">
        <f t="shared" si="48"/>
        <v>43830.25</v>
      </c>
      <c r="L803">
        <v>1579672800</v>
      </c>
      <c r="M803" s="13">
        <f t="shared" si="49"/>
        <v>43852.25</v>
      </c>
      <c r="N803" t="b">
        <v>0</v>
      </c>
      <c r="O803" t="b">
        <v>1</v>
      </c>
      <c r="P803" t="s">
        <v>2028</v>
      </c>
      <c r="Q803" t="s">
        <v>2029</v>
      </c>
      <c r="R803" s="6">
        <f t="shared" si="50"/>
        <v>49.282194128990788</v>
      </c>
      <c r="S803" s="7">
        <f t="shared" si="51"/>
        <v>44.028301886792455</v>
      </c>
    </row>
    <row r="804" spans="1:19" ht="31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12">
        <f t="shared" si="48"/>
        <v>43650.208333333328</v>
      </c>
      <c r="L804">
        <v>1562389200</v>
      </c>
      <c r="M804" s="13">
        <f t="shared" si="49"/>
        <v>43652.208333333328</v>
      </c>
      <c r="N804" t="b">
        <v>0</v>
      </c>
      <c r="O804" t="b">
        <v>0</v>
      </c>
      <c r="P804" t="s">
        <v>2028</v>
      </c>
      <c r="Q804" t="s">
        <v>2029</v>
      </c>
      <c r="R804" s="6">
        <f t="shared" si="50"/>
        <v>50.753110674525217</v>
      </c>
      <c r="S804" s="7">
        <f t="shared" si="51"/>
        <v>86.028169014084511</v>
      </c>
    </row>
    <row r="805" spans="1:19" ht="31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12">
        <f t="shared" si="48"/>
        <v>43492.25</v>
      </c>
      <c r="L805">
        <v>1551506400</v>
      </c>
      <c r="M805" s="13">
        <f t="shared" si="49"/>
        <v>43526.25</v>
      </c>
      <c r="N805" t="b">
        <v>0</v>
      </c>
      <c r="O805" t="b">
        <v>0</v>
      </c>
      <c r="P805" t="s">
        <v>2013</v>
      </c>
      <c r="Q805" t="s">
        <v>2014</v>
      </c>
      <c r="R805" s="6">
        <f t="shared" si="50"/>
        <v>93.45794392523365</v>
      </c>
      <c r="S805" s="7">
        <f t="shared" si="51"/>
        <v>28.012875536480685</v>
      </c>
    </row>
    <row r="806" spans="1:19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12">
        <f t="shared" si="48"/>
        <v>43102.25</v>
      </c>
      <c r="L806">
        <v>1516600800</v>
      </c>
      <c r="M806" s="13">
        <f t="shared" si="49"/>
        <v>43122.25</v>
      </c>
      <c r="N806" t="b">
        <v>0</v>
      </c>
      <c r="O806" t="b">
        <v>0</v>
      </c>
      <c r="P806" t="s">
        <v>2009</v>
      </c>
      <c r="Q806" t="s">
        <v>2010</v>
      </c>
      <c r="R806" s="6">
        <f t="shared" si="50"/>
        <v>37.211965078002002</v>
      </c>
      <c r="S806" s="7">
        <f t="shared" si="51"/>
        <v>32.050458715596328</v>
      </c>
    </row>
    <row r="807" spans="1:19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12">
        <f t="shared" si="48"/>
        <v>41958.25</v>
      </c>
      <c r="L807">
        <v>1420437600</v>
      </c>
      <c r="M807" s="13">
        <f t="shared" si="49"/>
        <v>42009.25</v>
      </c>
      <c r="N807" t="b">
        <v>0</v>
      </c>
      <c r="O807" t="b">
        <v>0</v>
      </c>
      <c r="P807" t="s">
        <v>2015</v>
      </c>
      <c r="Q807" t="s">
        <v>2016</v>
      </c>
      <c r="R807" s="6">
        <f t="shared" si="50"/>
        <v>196.67477696674777</v>
      </c>
      <c r="S807" s="7">
        <f t="shared" si="51"/>
        <v>73.611940298507463</v>
      </c>
    </row>
    <row r="808" spans="1:19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12">
        <f t="shared" si="48"/>
        <v>40973.25</v>
      </c>
      <c r="L808">
        <v>1332997200</v>
      </c>
      <c r="M808" s="13">
        <f t="shared" si="49"/>
        <v>40997.208333333336</v>
      </c>
      <c r="N808" t="b">
        <v>0</v>
      </c>
      <c r="O808" t="b">
        <v>1</v>
      </c>
      <c r="P808" t="s">
        <v>2015</v>
      </c>
      <c r="Q808" t="s">
        <v>2018</v>
      </c>
      <c r="R808" s="6">
        <f t="shared" si="50"/>
        <v>8.4725248123940933</v>
      </c>
      <c r="S808" s="7">
        <f t="shared" si="51"/>
        <v>108.71052631578948</v>
      </c>
    </row>
    <row r="809" spans="1:19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12">
        <f t="shared" si="48"/>
        <v>43753.208333333328</v>
      </c>
      <c r="L809">
        <v>1574920800</v>
      </c>
      <c r="M809" s="13">
        <f t="shared" si="49"/>
        <v>43797.25</v>
      </c>
      <c r="N809" t="b">
        <v>0</v>
      </c>
      <c r="O809" t="b">
        <v>1</v>
      </c>
      <c r="P809" t="s">
        <v>2013</v>
      </c>
      <c r="Q809" t="s">
        <v>2014</v>
      </c>
      <c r="R809" s="6">
        <f t="shared" si="50"/>
        <v>37.878787878787875</v>
      </c>
      <c r="S809" s="7">
        <f t="shared" si="51"/>
        <v>42.97674418604651</v>
      </c>
    </row>
    <row r="810" spans="1:19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12">
        <f t="shared" si="48"/>
        <v>42507.208333333328</v>
      </c>
      <c r="L810">
        <v>1464930000</v>
      </c>
      <c r="M810" s="13">
        <f t="shared" si="49"/>
        <v>42524.208333333328</v>
      </c>
      <c r="N810" t="b">
        <v>0</v>
      </c>
      <c r="O810" t="b">
        <v>0</v>
      </c>
      <c r="P810" t="s">
        <v>2007</v>
      </c>
      <c r="Q810" t="s">
        <v>2008</v>
      </c>
      <c r="R810" s="6">
        <f t="shared" si="50"/>
        <v>328.49020846494</v>
      </c>
      <c r="S810" s="7">
        <f t="shared" si="51"/>
        <v>83.315789473684205</v>
      </c>
    </row>
    <row r="811" spans="1:19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12">
        <f t="shared" si="48"/>
        <v>41135.208333333336</v>
      </c>
      <c r="L811">
        <v>1345006800</v>
      </c>
      <c r="M811" s="13">
        <f t="shared" si="49"/>
        <v>41136.208333333336</v>
      </c>
      <c r="N811" t="b">
        <v>0</v>
      </c>
      <c r="O811" t="b">
        <v>0</v>
      </c>
      <c r="P811" t="s">
        <v>2015</v>
      </c>
      <c r="Q811" t="s">
        <v>2016</v>
      </c>
      <c r="R811" s="6">
        <f t="shared" si="50"/>
        <v>159.03135447727479</v>
      </c>
      <c r="S811" s="7">
        <f t="shared" si="51"/>
        <v>42</v>
      </c>
    </row>
    <row r="812" spans="1:19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12">
        <f t="shared" si="48"/>
        <v>43067.25</v>
      </c>
      <c r="L812">
        <v>1512712800</v>
      </c>
      <c r="M812" s="13">
        <f t="shared" si="49"/>
        <v>43077.25</v>
      </c>
      <c r="N812" t="b">
        <v>0</v>
      </c>
      <c r="O812" t="b">
        <v>1</v>
      </c>
      <c r="P812" t="s">
        <v>2013</v>
      </c>
      <c r="Q812" t="s">
        <v>2014</v>
      </c>
      <c r="R812" s="6">
        <f t="shared" si="50"/>
        <v>51.779935275080902</v>
      </c>
      <c r="S812" s="7">
        <f t="shared" si="51"/>
        <v>55.927601809954751</v>
      </c>
    </row>
    <row r="813" spans="1:19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12">
        <f t="shared" si="48"/>
        <v>42378.25</v>
      </c>
      <c r="L813">
        <v>1452492000</v>
      </c>
      <c r="M813" s="13">
        <f t="shared" si="49"/>
        <v>42380.25</v>
      </c>
      <c r="N813" t="b">
        <v>0</v>
      </c>
      <c r="O813" t="b">
        <v>1</v>
      </c>
      <c r="P813" t="s">
        <v>2024</v>
      </c>
      <c r="Q813" t="s">
        <v>2025</v>
      </c>
      <c r="R813" s="6">
        <f t="shared" si="50"/>
        <v>129.69713965227146</v>
      </c>
      <c r="S813" s="7">
        <f t="shared" si="51"/>
        <v>105.03681885125184</v>
      </c>
    </row>
    <row r="814" spans="1:19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12">
        <f t="shared" si="48"/>
        <v>43206.208333333328</v>
      </c>
      <c r="L814">
        <v>1524286800</v>
      </c>
      <c r="M814" s="13">
        <f t="shared" si="49"/>
        <v>43211.208333333328</v>
      </c>
      <c r="N814" t="b">
        <v>0</v>
      </c>
      <c r="O814" t="b">
        <v>0</v>
      </c>
      <c r="P814" t="s">
        <v>2021</v>
      </c>
      <c r="Q814" t="s">
        <v>2022</v>
      </c>
      <c r="R814" s="6">
        <f t="shared" si="50"/>
        <v>44.34046345811052</v>
      </c>
      <c r="S814" s="7">
        <f t="shared" si="51"/>
        <v>48</v>
      </c>
    </row>
    <row r="815" spans="1:19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12">
        <f t="shared" si="48"/>
        <v>41148.208333333336</v>
      </c>
      <c r="L815">
        <v>1346907600</v>
      </c>
      <c r="M815" s="13">
        <f t="shared" si="49"/>
        <v>41158.208333333336</v>
      </c>
      <c r="N815" t="b">
        <v>0</v>
      </c>
      <c r="O815" t="b">
        <v>0</v>
      </c>
      <c r="P815" t="s">
        <v>2024</v>
      </c>
      <c r="Q815" t="s">
        <v>2025</v>
      </c>
      <c r="R815" s="6">
        <f t="shared" si="50"/>
        <v>41.770003915937863</v>
      </c>
      <c r="S815" s="7">
        <f t="shared" si="51"/>
        <v>112.66176470588235</v>
      </c>
    </row>
    <row r="816" spans="1:19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12">
        <f t="shared" si="48"/>
        <v>42517.208333333328</v>
      </c>
      <c r="L816">
        <v>1464498000</v>
      </c>
      <c r="M816" s="13">
        <f t="shared" si="49"/>
        <v>42519.208333333328</v>
      </c>
      <c r="N816" t="b">
        <v>0</v>
      </c>
      <c r="O816" t="b">
        <v>1</v>
      </c>
      <c r="P816" t="s">
        <v>2009</v>
      </c>
      <c r="Q816" t="s">
        <v>2010</v>
      </c>
      <c r="R816" s="6">
        <f t="shared" si="50"/>
        <v>108.47457627118644</v>
      </c>
      <c r="S816" s="7">
        <f t="shared" si="51"/>
        <v>81.944444444444443</v>
      </c>
    </row>
    <row r="817" spans="1:19" ht="3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12">
        <f t="shared" si="48"/>
        <v>43068.25</v>
      </c>
      <c r="L817">
        <v>1514181600</v>
      </c>
      <c r="M817" s="13">
        <f t="shared" si="49"/>
        <v>43094.25</v>
      </c>
      <c r="N817" t="b">
        <v>0</v>
      </c>
      <c r="O817" t="b">
        <v>0</v>
      </c>
      <c r="P817" t="s">
        <v>2009</v>
      </c>
      <c r="Q817" t="s">
        <v>2010</v>
      </c>
      <c r="R817" s="6">
        <f t="shared" si="50"/>
        <v>76.78525723061172</v>
      </c>
      <c r="S817" s="7">
        <f t="shared" si="51"/>
        <v>64.049180327868854</v>
      </c>
    </row>
    <row r="818" spans="1:19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12">
        <f t="shared" si="48"/>
        <v>41680.25</v>
      </c>
      <c r="L818">
        <v>1392184800</v>
      </c>
      <c r="M818" s="13">
        <f t="shared" si="49"/>
        <v>41682.25</v>
      </c>
      <c r="N818" t="b">
        <v>1</v>
      </c>
      <c r="O818" t="b">
        <v>1</v>
      </c>
      <c r="P818" t="s">
        <v>2013</v>
      </c>
      <c r="Q818" t="s">
        <v>2014</v>
      </c>
      <c r="R818" s="6">
        <f t="shared" si="50"/>
        <v>16.25441696113074</v>
      </c>
      <c r="S818" s="7">
        <f t="shared" si="51"/>
        <v>106.39097744360902</v>
      </c>
    </row>
    <row r="819" spans="1:19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12">
        <f t="shared" si="48"/>
        <v>43589.208333333328</v>
      </c>
      <c r="L819">
        <v>1559365200</v>
      </c>
      <c r="M819" s="13">
        <f t="shared" si="49"/>
        <v>43617.208333333328</v>
      </c>
      <c r="N819" t="b">
        <v>0</v>
      </c>
      <c r="O819" t="b">
        <v>1</v>
      </c>
      <c r="P819" t="s">
        <v>2021</v>
      </c>
      <c r="Q819" t="s">
        <v>2022</v>
      </c>
      <c r="R819" s="6">
        <f t="shared" si="50"/>
        <v>27.11531142965876</v>
      </c>
      <c r="S819" s="7">
        <f t="shared" si="51"/>
        <v>76.011249497790274</v>
      </c>
    </row>
    <row r="820" spans="1:19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12">
        <f t="shared" si="48"/>
        <v>43486.25</v>
      </c>
      <c r="L820">
        <v>1549173600</v>
      </c>
      <c r="M820" s="13">
        <f t="shared" si="49"/>
        <v>43499.25</v>
      </c>
      <c r="N820" t="b">
        <v>0</v>
      </c>
      <c r="O820" t="b">
        <v>1</v>
      </c>
      <c r="P820" t="s">
        <v>2013</v>
      </c>
      <c r="Q820" t="s">
        <v>2014</v>
      </c>
      <c r="R820" s="6">
        <f t="shared" si="50"/>
        <v>9.1336116910229652</v>
      </c>
      <c r="S820" s="7">
        <f t="shared" si="51"/>
        <v>111.07246376811594</v>
      </c>
    </row>
    <row r="821" spans="1:19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12">
        <f t="shared" si="48"/>
        <v>41237.25</v>
      </c>
      <c r="L821">
        <v>1355032800</v>
      </c>
      <c r="M821" s="13">
        <f t="shared" si="49"/>
        <v>41252.25</v>
      </c>
      <c r="N821" t="b">
        <v>1</v>
      </c>
      <c r="O821" t="b">
        <v>0</v>
      </c>
      <c r="P821" t="s">
        <v>2024</v>
      </c>
      <c r="Q821" t="s">
        <v>2025</v>
      </c>
      <c r="R821" s="6">
        <f t="shared" si="50"/>
        <v>197.38301175426923</v>
      </c>
      <c r="S821" s="7">
        <f t="shared" si="51"/>
        <v>95.936170212765958</v>
      </c>
    </row>
    <row r="822" spans="1:19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12">
        <f t="shared" si="48"/>
        <v>43310.208333333328</v>
      </c>
      <c r="L822">
        <v>1533963600</v>
      </c>
      <c r="M822" s="13">
        <f t="shared" si="49"/>
        <v>43323.208333333328</v>
      </c>
      <c r="N822" t="b">
        <v>0</v>
      </c>
      <c r="O822" t="b">
        <v>1</v>
      </c>
      <c r="P822" t="s">
        <v>2009</v>
      </c>
      <c r="Q822" t="s">
        <v>2010</v>
      </c>
      <c r="R822" s="6">
        <f t="shared" si="50"/>
        <v>12.490632025980515</v>
      </c>
      <c r="S822" s="7">
        <f t="shared" si="51"/>
        <v>43.043010752688176</v>
      </c>
    </row>
    <row r="823" spans="1:19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12">
        <f t="shared" si="48"/>
        <v>42794.25</v>
      </c>
      <c r="L823">
        <v>1489381200</v>
      </c>
      <c r="M823" s="13">
        <f t="shared" si="49"/>
        <v>42807.208333333328</v>
      </c>
      <c r="N823" t="b">
        <v>0</v>
      </c>
      <c r="O823" t="b">
        <v>0</v>
      </c>
      <c r="P823" t="s">
        <v>2015</v>
      </c>
      <c r="Q823" t="s">
        <v>2016</v>
      </c>
      <c r="R823" s="6">
        <f t="shared" si="50"/>
        <v>34.330554193231976</v>
      </c>
      <c r="S823" s="7">
        <f t="shared" si="51"/>
        <v>67.966666666666669</v>
      </c>
    </row>
    <row r="824" spans="1:19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12">
        <f t="shared" si="48"/>
        <v>41698.25</v>
      </c>
      <c r="L824">
        <v>1395032400</v>
      </c>
      <c r="M824" s="13">
        <f t="shared" si="49"/>
        <v>41715.208333333336</v>
      </c>
      <c r="N824" t="b">
        <v>0</v>
      </c>
      <c r="O824" t="b">
        <v>0</v>
      </c>
      <c r="P824" t="s">
        <v>2009</v>
      </c>
      <c r="Q824" t="s">
        <v>2010</v>
      </c>
      <c r="R824" s="6">
        <f t="shared" si="50"/>
        <v>28.574149919039911</v>
      </c>
      <c r="S824" s="7">
        <f t="shared" si="51"/>
        <v>89.991428571428571</v>
      </c>
    </row>
    <row r="825" spans="1:19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12">
        <f t="shared" si="48"/>
        <v>41892.208333333336</v>
      </c>
      <c r="L825">
        <v>1412485200</v>
      </c>
      <c r="M825" s="13">
        <f t="shared" si="49"/>
        <v>41917.208333333336</v>
      </c>
      <c r="N825" t="b">
        <v>1</v>
      </c>
      <c r="O825" t="b">
        <v>1</v>
      </c>
      <c r="P825" t="s">
        <v>2009</v>
      </c>
      <c r="Q825" t="s">
        <v>2010</v>
      </c>
      <c r="R825" s="6">
        <f t="shared" si="50"/>
        <v>28.005464480874316</v>
      </c>
      <c r="S825" s="7">
        <f t="shared" si="51"/>
        <v>58.095238095238095</v>
      </c>
    </row>
    <row r="826" spans="1:19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12">
        <f t="shared" si="48"/>
        <v>40348.208333333336</v>
      </c>
      <c r="L826">
        <v>1279688400</v>
      </c>
      <c r="M826" s="13">
        <f t="shared" si="49"/>
        <v>40380.208333333336</v>
      </c>
      <c r="N826" t="b">
        <v>0</v>
      </c>
      <c r="O826" t="b">
        <v>1</v>
      </c>
      <c r="P826" t="s">
        <v>2021</v>
      </c>
      <c r="Q826" t="s">
        <v>2022</v>
      </c>
      <c r="R826" s="6">
        <f t="shared" si="50"/>
        <v>79.058000669667777</v>
      </c>
      <c r="S826" s="7">
        <f t="shared" si="51"/>
        <v>83.996875000000003</v>
      </c>
    </row>
    <row r="827" spans="1:19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12">
        <f t="shared" si="48"/>
        <v>42941.208333333328</v>
      </c>
      <c r="L827">
        <v>1501995600</v>
      </c>
      <c r="M827" s="13">
        <f t="shared" si="49"/>
        <v>42953.208333333328</v>
      </c>
      <c r="N827" t="b">
        <v>0</v>
      </c>
      <c r="O827" t="b">
        <v>0</v>
      </c>
      <c r="P827" t="s">
        <v>2015</v>
      </c>
      <c r="Q827" t="s">
        <v>2026</v>
      </c>
      <c r="R827" s="6">
        <f t="shared" si="50"/>
        <v>25.806451612903224</v>
      </c>
      <c r="S827" s="7">
        <f t="shared" si="51"/>
        <v>88.853503184713375</v>
      </c>
    </row>
    <row r="828" spans="1:19" ht="3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12">
        <f t="shared" si="48"/>
        <v>40525.25</v>
      </c>
      <c r="L828">
        <v>1294639200</v>
      </c>
      <c r="M828" s="13">
        <f t="shared" si="49"/>
        <v>40553.25</v>
      </c>
      <c r="N828" t="b">
        <v>0</v>
      </c>
      <c r="O828" t="b">
        <v>1</v>
      </c>
      <c r="P828" t="s">
        <v>2013</v>
      </c>
      <c r="Q828" t="s">
        <v>2014</v>
      </c>
      <c r="R828" s="6">
        <f t="shared" si="50"/>
        <v>21.880128155036338</v>
      </c>
      <c r="S828" s="7">
        <f t="shared" si="51"/>
        <v>65.963917525773198</v>
      </c>
    </row>
    <row r="829" spans="1:19" ht="3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12">
        <f t="shared" si="48"/>
        <v>40666.208333333336</v>
      </c>
      <c r="L829">
        <v>1305435600</v>
      </c>
      <c r="M829" s="13">
        <f t="shared" si="49"/>
        <v>40678.208333333336</v>
      </c>
      <c r="N829" t="b">
        <v>0</v>
      </c>
      <c r="O829" t="b">
        <v>1</v>
      </c>
      <c r="P829" t="s">
        <v>2015</v>
      </c>
      <c r="Q829" t="s">
        <v>2018</v>
      </c>
      <c r="R829" s="6">
        <f t="shared" si="50"/>
        <v>37.495924356048256</v>
      </c>
      <c r="S829" s="7">
        <f t="shared" si="51"/>
        <v>74.804878048780495</v>
      </c>
    </row>
    <row r="830" spans="1:19" ht="31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12">
        <f t="shared" si="48"/>
        <v>43340.208333333328</v>
      </c>
      <c r="L830">
        <v>1537592400</v>
      </c>
      <c r="M830" s="13">
        <f t="shared" si="49"/>
        <v>43365.208333333328</v>
      </c>
      <c r="N830" t="b">
        <v>0</v>
      </c>
      <c r="O830" t="b">
        <v>0</v>
      </c>
      <c r="P830" t="s">
        <v>2013</v>
      </c>
      <c r="Q830" t="s">
        <v>2014</v>
      </c>
      <c r="R830" s="6">
        <f t="shared" si="50"/>
        <v>144.92753623188406</v>
      </c>
      <c r="S830" s="7">
        <f t="shared" si="51"/>
        <v>69.98571428571428</v>
      </c>
    </row>
    <row r="831" spans="1:19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12">
        <f t="shared" si="48"/>
        <v>42164.208333333328</v>
      </c>
      <c r="L831">
        <v>1435122000</v>
      </c>
      <c r="M831" s="13">
        <f t="shared" si="49"/>
        <v>42179.208333333328</v>
      </c>
      <c r="N831" t="b">
        <v>0</v>
      </c>
      <c r="O831" t="b">
        <v>0</v>
      </c>
      <c r="P831" t="s">
        <v>2013</v>
      </c>
      <c r="Q831" t="s">
        <v>2014</v>
      </c>
      <c r="R831" s="6">
        <f t="shared" si="50"/>
        <v>194.76567255021303</v>
      </c>
      <c r="S831" s="7">
        <f t="shared" si="51"/>
        <v>32.006493506493506</v>
      </c>
    </row>
    <row r="832" spans="1:19" ht="31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12">
        <f t="shared" si="48"/>
        <v>43103.25</v>
      </c>
      <c r="L832">
        <v>1520056800</v>
      </c>
      <c r="M832" s="13">
        <f t="shared" si="49"/>
        <v>43162.25</v>
      </c>
      <c r="N832" t="b">
        <v>0</v>
      </c>
      <c r="O832" t="b">
        <v>0</v>
      </c>
      <c r="P832" t="s">
        <v>2013</v>
      </c>
      <c r="Q832" t="s">
        <v>2014</v>
      </c>
      <c r="R832" s="6">
        <f t="shared" si="50"/>
        <v>8539.3258426966295</v>
      </c>
      <c r="S832" s="7">
        <f t="shared" si="51"/>
        <v>64.727272727272734</v>
      </c>
    </row>
    <row r="833" spans="1:19" ht="3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12">
        <f t="shared" si="48"/>
        <v>40994.208333333336</v>
      </c>
      <c r="L833">
        <v>1335675600</v>
      </c>
      <c r="M833" s="13">
        <f t="shared" si="49"/>
        <v>41028.208333333336</v>
      </c>
      <c r="N833" t="b">
        <v>0</v>
      </c>
      <c r="O833" t="b">
        <v>0</v>
      </c>
      <c r="P833" t="s">
        <v>2028</v>
      </c>
      <c r="Q833" t="s">
        <v>2029</v>
      </c>
      <c r="R833" s="6">
        <f t="shared" si="50"/>
        <v>91.762193220371017</v>
      </c>
      <c r="S833" s="7">
        <f t="shared" si="51"/>
        <v>24.998110087408456</v>
      </c>
    </row>
    <row r="834" spans="1:19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12">
        <f t="shared" si="48"/>
        <v>42299.208333333328</v>
      </c>
      <c r="L834">
        <v>1448431200</v>
      </c>
      <c r="M834" s="13">
        <f t="shared" si="49"/>
        <v>42333.25</v>
      </c>
      <c r="N834" t="b">
        <v>1</v>
      </c>
      <c r="O834" t="b">
        <v>0</v>
      </c>
      <c r="P834" t="s">
        <v>2021</v>
      </c>
      <c r="Q834" t="s">
        <v>2033</v>
      </c>
      <c r="R834" s="6">
        <f t="shared" si="50"/>
        <v>31.728311642527689</v>
      </c>
      <c r="S834" s="7">
        <f t="shared" si="51"/>
        <v>104.97764070932922</v>
      </c>
    </row>
    <row r="835" spans="1:19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12">
        <f t="shared" ref="K835:K898" si="52">(((J835/60)/60)/24)+DATE(1970,1,1)</f>
        <v>40588.25</v>
      </c>
      <c r="L835">
        <v>1298613600</v>
      </c>
      <c r="M835" s="13">
        <f t="shared" ref="M835:M898" si="53">(((L835/60)/60)/24)+DATE(1970,1,1)</f>
        <v>40599.25</v>
      </c>
      <c r="N835" t="b">
        <v>0</v>
      </c>
      <c r="O835" t="b">
        <v>0</v>
      </c>
      <c r="P835" t="s">
        <v>2021</v>
      </c>
      <c r="Q835" t="s">
        <v>2033</v>
      </c>
      <c r="R835" s="6">
        <f t="shared" si="50"/>
        <v>63.415089060897131</v>
      </c>
      <c r="S835" s="7">
        <f t="shared" si="51"/>
        <v>64.987878787878785</v>
      </c>
    </row>
    <row r="836" spans="1:19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12">
        <f t="shared" si="52"/>
        <v>41448.208333333336</v>
      </c>
      <c r="L836">
        <v>1372482000</v>
      </c>
      <c r="M836" s="13">
        <f t="shared" si="53"/>
        <v>41454.208333333336</v>
      </c>
      <c r="N836" t="b">
        <v>0</v>
      </c>
      <c r="O836" t="b">
        <v>0</v>
      </c>
      <c r="P836" t="s">
        <v>2013</v>
      </c>
      <c r="Q836" t="s">
        <v>2014</v>
      </c>
      <c r="R836" s="6">
        <f t="shared" ref="R836:R899" si="54">D836/E836*100</f>
        <v>65.016031350195931</v>
      </c>
      <c r="S836" s="7">
        <f t="shared" ref="S836:S899" si="55">E836/G836</f>
        <v>94.352941176470594</v>
      </c>
    </row>
    <row r="837" spans="1:19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12">
        <f t="shared" si="52"/>
        <v>42063.25</v>
      </c>
      <c r="L837">
        <v>1425621600</v>
      </c>
      <c r="M837" s="13">
        <f t="shared" si="53"/>
        <v>42069.25</v>
      </c>
      <c r="N837" t="b">
        <v>0</v>
      </c>
      <c r="O837" t="b">
        <v>0</v>
      </c>
      <c r="P837" t="s">
        <v>2011</v>
      </c>
      <c r="Q837" t="s">
        <v>2012</v>
      </c>
      <c r="R837" s="6">
        <f t="shared" si="54"/>
        <v>111.43429642557041</v>
      </c>
      <c r="S837" s="7">
        <f t="shared" si="55"/>
        <v>44.001706484641637</v>
      </c>
    </row>
    <row r="838" spans="1:19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12">
        <f t="shared" si="52"/>
        <v>40214.25</v>
      </c>
      <c r="L838">
        <v>1266300000</v>
      </c>
      <c r="M838" s="13">
        <f t="shared" si="53"/>
        <v>40225.25</v>
      </c>
      <c r="N838" t="b">
        <v>0</v>
      </c>
      <c r="O838" t="b">
        <v>0</v>
      </c>
      <c r="P838" t="s">
        <v>2009</v>
      </c>
      <c r="Q838" t="s">
        <v>2019</v>
      </c>
      <c r="R838" s="6">
        <f t="shared" si="54"/>
        <v>133.09234308248438</v>
      </c>
      <c r="S838" s="7">
        <f t="shared" si="55"/>
        <v>64.744680851063833</v>
      </c>
    </row>
    <row r="839" spans="1:19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12">
        <f t="shared" si="52"/>
        <v>40629.208333333336</v>
      </c>
      <c r="L839">
        <v>1305867600</v>
      </c>
      <c r="M839" s="13">
        <f t="shared" si="53"/>
        <v>40683.208333333336</v>
      </c>
      <c r="N839" t="b">
        <v>0</v>
      </c>
      <c r="O839" t="b">
        <v>0</v>
      </c>
      <c r="P839" t="s">
        <v>2009</v>
      </c>
      <c r="Q839" t="s">
        <v>2032</v>
      </c>
      <c r="R839" s="6">
        <f t="shared" si="54"/>
        <v>11.724960254372018</v>
      </c>
      <c r="S839" s="7">
        <f t="shared" si="55"/>
        <v>84.00667779632721</v>
      </c>
    </row>
    <row r="840" spans="1:19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12">
        <f t="shared" si="52"/>
        <v>43370.208333333328</v>
      </c>
      <c r="L840">
        <v>1538802000</v>
      </c>
      <c r="M840" s="13">
        <f t="shared" si="53"/>
        <v>43379.208333333328</v>
      </c>
      <c r="N840" t="b">
        <v>0</v>
      </c>
      <c r="O840" t="b">
        <v>0</v>
      </c>
      <c r="P840" t="s">
        <v>2013</v>
      </c>
      <c r="Q840" t="s">
        <v>2014</v>
      </c>
      <c r="R840" s="6">
        <f t="shared" si="54"/>
        <v>71.991001124859395</v>
      </c>
      <c r="S840" s="7">
        <f t="shared" si="55"/>
        <v>34.061302681992338</v>
      </c>
    </row>
    <row r="841" spans="1:19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12">
        <f t="shared" si="52"/>
        <v>41715.208333333336</v>
      </c>
      <c r="L841">
        <v>1398920400</v>
      </c>
      <c r="M841" s="13">
        <f t="shared" si="53"/>
        <v>41760.208333333336</v>
      </c>
      <c r="N841" t="b">
        <v>0</v>
      </c>
      <c r="O841" t="b">
        <v>1</v>
      </c>
      <c r="P841" t="s">
        <v>2015</v>
      </c>
      <c r="Q841" t="s">
        <v>2016</v>
      </c>
      <c r="R841" s="6">
        <f t="shared" si="54"/>
        <v>52.581261950286809</v>
      </c>
      <c r="S841" s="7">
        <f t="shared" si="55"/>
        <v>93.273885350318466</v>
      </c>
    </row>
    <row r="842" spans="1:19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12">
        <f t="shared" si="52"/>
        <v>41836.208333333336</v>
      </c>
      <c r="L842">
        <v>1405659600</v>
      </c>
      <c r="M842" s="13">
        <f t="shared" si="53"/>
        <v>41838.208333333336</v>
      </c>
      <c r="N842" t="b">
        <v>0</v>
      </c>
      <c r="O842" t="b">
        <v>1</v>
      </c>
      <c r="P842" t="s">
        <v>2013</v>
      </c>
      <c r="Q842" t="s">
        <v>2014</v>
      </c>
      <c r="R842" s="6">
        <f t="shared" si="54"/>
        <v>99.757254488218692</v>
      </c>
      <c r="S842" s="7">
        <f t="shared" si="55"/>
        <v>32.998301726577978</v>
      </c>
    </row>
    <row r="843" spans="1:19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12">
        <f t="shared" si="52"/>
        <v>42419.25</v>
      </c>
      <c r="L843">
        <v>1457244000</v>
      </c>
      <c r="M843" s="13">
        <f t="shared" si="53"/>
        <v>42435.25</v>
      </c>
      <c r="N843" t="b">
        <v>0</v>
      </c>
      <c r="O843" t="b">
        <v>0</v>
      </c>
      <c r="P843" t="s">
        <v>2011</v>
      </c>
      <c r="Q843" t="s">
        <v>2012</v>
      </c>
      <c r="R843" s="6">
        <f t="shared" si="54"/>
        <v>70.048495112000623</v>
      </c>
      <c r="S843" s="7">
        <f t="shared" si="55"/>
        <v>83.812903225806451</v>
      </c>
    </row>
    <row r="844" spans="1:19" ht="3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12">
        <f t="shared" si="52"/>
        <v>43266.208333333328</v>
      </c>
      <c r="L844">
        <v>1529298000</v>
      </c>
      <c r="M844" s="13">
        <f t="shared" si="53"/>
        <v>43269.208333333328</v>
      </c>
      <c r="N844" t="b">
        <v>0</v>
      </c>
      <c r="O844" t="b">
        <v>0</v>
      </c>
      <c r="P844" t="s">
        <v>2011</v>
      </c>
      <c r="Q844" t="s">
        <v>2020</v>
      </c>
      <c r="R844" s="6">
        <f t="shared" si="54"/>
        <v>17.757783828578194</v>
      </c>
      <c r="S844" s="7">
        <f t="shared" si="55"/>
        <v>63.992424242424242</v>
      </c>
    </row>
    <row r="845" spans="1:19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12">
        <f t="shared" si="52"/>
        <v>43338.208333333328</v>
      </c>
      <c r="L845">
        <v>1535778000</v>
      </c>
      <c r="M845" s="13">
        <f t="shared" si="53"/>
        <v>43344.208333333328</v>
      </c>
      <c r="N845" t="b">
        <v>0</v>
      </c>
      <c r="O845" t="b">
        <v>0</v>
      </c>
      <c r="P845" t="s">
        <v>2028</v>
      </c>
      <c r="Q845" t="s">
        <v>2029</v>
      </c>
      <c r="R845" s="6">
        <f t="shared" si="54"/>
        <v>325.5641879393267</v>
      </c>
      <c r="S845" s="7">
        <f t="shared" si="55"/>
        <v>81.909090909090907</v>
      </c>
    </row>
    <row r="846" spans="1:19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12">
        <f t="shared" si="52"/>
        <v>40930.25</v>
      </c>
      <c r="L846">
        <v>1327471200</v>
      </c>
      <c r="M846" s="13">
        <f t="shared" si="53"/>
        <v>40933.25</v>
      </c>
      <c r="N846" t="b">
        <v>0</v>
      </c>
      <c r="O846" t="b">
        <v>0</v>
      </c>
      <c r="P846" t="s">
        <v>2015</v>
      </c>
      <c r="Q846" t="s">
        <v>2016</v>
      </c>
      <c r="R846" s="6">
        <f t="shared" si="54"/>
        <v>100.60592203041043</v>
      </c>
      <c r="S846" s="7">
        <f t="shared" si="55"/>
        <v>93.053191489361708</v>
      </c>
    </row>
    <row r="847" spans="1:19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12">
        <f t="shared" si="52"/>
        <v>43235.208333333328</v>
      </c>
      <c r="L847">
        <v>1529557200</v>
      </c>
      <c r="M847" s="13">
        <f t="shared" si="53"/>
        <v>43272.208333333328</v>
      </c>
      <c r="N847" t="b">
        <v>0</v>
      </c>
      <c r="O847" t="b">
        <v>0</v>
      </c>
      <c r="P847" t="s">
        <v>2011</v>
      </c>
      <c r="Q847" t="s">
        <v>2012</v>
      </c>
      <c r="R847" s="6">
        <f t="shared" si="54"/>
        <v>50.620261139716263</v>
      </c>
      <c r="S847" s="7">
        <f t="shared" si="55"/>
        <v>101.98449039881831</v>
      </c>
    </row>
    <row r="848" spans="1:19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12">
        <f t="shared" si="52"/>
        <v>43302.208333333328</v>
      </c>
      <c r="L848">
        <v>1535259600</v>
      </c>
      <c r="M848" s="13">
        <f t="shared" si="53"/>
        <v>43338.208333333328</v>
      </c>
      <c r="N848" t="b">
        <v>1</v>
      </c>
      <c r="O848" t="b">
        <v>1</v>
      </c>
      <c r="P848" t="s">
        <v>2011</v>
      </c>
      <c r="Q848" t="s">
        <v>2012</v>
      </c>
      <c r="R848" s="6">
        <f t="shared" si="54"/>
        <v>19.665683382497541</v>
      </c>
      <c r="S848" s="7">
        <f t="shared" si="55"/>
        <v>105.9375</v>
      </c>
    </row>
    <row r="849" spans="1:19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12">
        <f t="shared" si="52"/>
        <v>43107.25</v>
      </c>
      <c r="L849">
        <v>1515564000</v>
      </c>
      <c r="M849" s="13">
        <f t="shared" si="53"/>
        <v>43110.25</v>
      </c>
      <c r="N849" t="b">
        <v>0</v>
      </c>
      <c r="O849" t="b">
        <v>0</v>
      </c>
      <c r="P849" t="s">
        <v>2007</v>
      </c>
      <c r="Q849" t="s">
        <v>2008</v>
      </c>
      <c r="R849" s="6">
        <f t="shared" si="54"/>
        <v>42.061929479148027</v>
      </c>
      <c r="S849" s="7">
        <f t="shared" si="55"/>
        <v>101.58181818181818</v>
      </c>
    </row>
    <row r="850" spans="1:19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12">
        <f t="shared" si="52"/>
        <v>40341.208333333336</v>
      </c>
      <c r="L850">
        <v>1277096400</v>
      </c>
      <c r="M850" s="13">
        <f t="shared" si="53"/>
        <v>40350.208333333336</v>
      </c>
      <c r="N850" t="b">
        <v>0</v>
      </c>
      <c r="O850" t="b">
        <v>0</v>
      </c>
      <c r="P850" t="s">
        <v>2015</v>
      </c>
      <c r="Q850" t="s">
        <v>2018</v>
      </c>
      <c r="R850" s="6">
        <f t="shared" si="54"/>
        <v>29.544825039239221</v>
      </c>
      <c r="S850" s="7">
        <f t="shared" si="55"/>
        <v>62.970930232558139</v>
      </c>
    </row>
    <row r="851" spans="1:19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12">
        <f t="shared" si="52"/>
        <v>40948.25</v>
      </c>
      <c r="L851">
        <v>1329026400</v>
      </c>
      <c r="M851" s="13">
        <f t="shared" si="53"/>
        <v>40951.25</v>
      </c>
      <c r="N851" t="b">
        <v>0</v>
      </c>
      <c r="O851" t="b">
        <v>1</v>
      </c>
      <c r="P851" t="s">
        <v>2009</v>
      </c>
      <c r="Q851" t="s">
        <v>2019</v>
      </c>
      <c r="R851" s="6">
        <f t="shared" si="54"/>
        <v>75.137378041942355</v>
      </c>
      <c r="S851" s="7">
        <f t="shared" si="55"/>
        <v>29.045602605863191</v>
      </c>
    </row>
    <row r="852" spans="1:19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12">
        <f t="shared" si="52"/>
        <v>40866.25</v>
      </c>
      <c r="L852">
        <v>1322978400</v>
      </c>
      <c r="M852" s="13">
        <f t="shared" si="53"/>
        <v>40881.25</v>
      </c>
      <c r="N852" t="b">
        <v>1</v>
      </c>
      <c r="O852" t="b">
        <v>0</v>
      </c>
      <c r="P852" t="s">
        <v>2009</v>
      </c>
      <c r="Q852" t="s">
        <v>2010</v>
      </c>
      <c r="R852" s="6">
        <f t="shared" si="54"/>
        <v>10000</v>
      </c>
      <c r="S852" s="7">
        <f t="shared" si="55"/>
        <v>1</v>
      </c>
    </row>
    <row r="853" spans="1:19" ht="3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12">
        <f t="shared" si="52"/>
        <v>41031.208333333336</v>
      </c>
      <c r="L853">
        <v>1338786000</v>
      </c>
      <c r="M853" s="13">
        <f t="shared" si="53"/>
        <v>41064.208333333336</v>
      </c>
      <c r="N853" t="b">
        <v>0</v>
      </c>
      <c r="O853" t="b">
        <v>0</v>
      </c>
      <c r="P853" t="s">
        <v>2009</v>
      </c>
      <c r="Q853" t="s">
        <v>2017</v>
      </c>
      <c r="R853" s="6">
        <f t="shared" si="54"/>
        <v>48.123195380173243</v>
      </c>
      <c r="S853" s="7">
        <f t="shared" si="55"/>
        <v>77.924999999999997</v>
      </c>
    </row>
    <row r="854" spans="1:19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12">
        <f t="shared" si="52"/>
        <v>40740.208333333336</v>
      </c>
      <c r="L854">
        <v>1311656400</v>
      </c>
      <c r="M854" s="13">
        <f t="shared" si="53"/>
        <v>40750.208333333336</v>
      </c>
      <c r="N854" t="b">
        <v>0</v>
      </c>
      <c r="O854" t="b">
        <v>1</v>
      </c>
      <c r="P854" t="s">
        <v>2024</v>
      </c>
      <c r="Q854" t="s">
        <v>2025</v>
      </c>
      <c r="R854" s="6">
        <f t="shared" si="54"/>
        <v>195.60878243512974</v>
      </c>
      <c r="S854" s="7">
        <f t="shared" si="55"/>
        <v>80.806451612903231</v>
      </c>
    </row>
    <row r="855" spans="1:19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12">
        <f t="shared" si="52"/>
        <v>40714.208333333336</v>
      </c>
      <c r="L855">
        <v>1308978000</v>
      </c>
      <c r="M855" s="13">
        <f t="shared" si="53"/>
        <v>40719.208333333336</v>
      </c>
      <c r="N855" t="b">
        <v>0</v>
      </c>
      <c r="O855" t="b">
        <v>1</v>
      </c>
      <c r="P855" t="s">
        <v>2009</v>
      </c>
      <c r="Q855" t="s">
        <v>2019</v>
      </c>
      <c r="R855" s="6">
        <f t="shared" si="54"/>
        <v>15.336047783896253</v>
      </c>
      <c r="S855" s="7">
        <f t="shared" si="55"/>
        <v>76.006816632583508</v>
      </c>
    </row>
    <row r="856" spans="1:19" ht="3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12">
        <f t="shared" si="52"/>
        <v>43787.25</v>
      </c>
      <c r="L856">
        <v>1576389600</v>
      </c>
      <c r="M856" s="13">
        <f t="shared" si="53"/>
        <v>43814.25</v>
      </c>
      <c r="N856" t="b">
        <v>0</v>
      </c>
      <c r="O856" t="b">
        <v>0</v>
      </c>
      <c r="P856" t="s">
        <v>2021</v>
      </c>
      <c r="Q856" t="s">
        <v>2027</v>
      </c>
      <c r="R856" s="6">
        <f t="shared" si="54"/>
        <v>88.004158325141915</v>
      </c>
      <c r="S856" s="7">
        <f t="shared" si="55"/>
        <v>72.993613824192337</v>
      </c>
    </row>
    <row r="857" spans="1:19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12">
        <f t="shared" si="52"/>
        <v>40712.208333333336</v>
      </c>
      <c r="L857">
        <v>1311051600</v>
      </c>
      <c r="M857" s="13">
        <f t="shared" si="53"/>
        <v>40743.208333333336</v>
      </c>
      <c r="N857" t="b">
        <v>0</v>
      </c>
      <c r="O857" t="b">
        <v>0</v>
      </c>
      <c r="P857" t="s">
        <v>2013</v>
      </c>
      <c r="Q857" t="s">
        <v>2014</v>
      </c>
      <c r="R857" s="6">
        <f t="shared" si="54"/>
        <v>97.67907831023544</v>
      </c>
      <c r="S857" s="7">
        <f t="shared" si="55"/>
        <v>53</v>
      </c>
    </row>
    <row r="858" spans="1:19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12">
        <f t="shared" si="52"/>
        <v>41023.208333333336</v>
      </c>
      <c r="L858">
        <v>1336712400</v>
      </c>
      <c r="M858" s="13">
        <f t="shared" si="53"/>
        <v>41040.208333333336</v>
      </c>
      <c r="N858" t="b">
        <v>0</v>
      </c>
      <c r="O858" t="b">
        <v>0</v>
      </c>
      <c r="P858" t="s">
        <v>2007</v>
      </c>
      <c r="Q858" t="s">
        <v>2008</v>
      </c>
      <c r="R858" s="6">
        <f t="shared" si="54"/>
        <v>28.043935498948354</v>
      </c>
      <c r="S858" s="7">
        <f t="shared" si="55"/>
        <v>54.164556962025316</v>
      </c>
    </row>
    <row r="859" spans="1:19" ht="31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12">
        <f t="shared" si="52"/>
        <v>40944.25</v>
      </c>
      <c r="L859">
        <v>1330408800</v>
      </c>
      <c r="M859" s="13">
        <f t="shared" si="53"/>
        <v>40967.25</v>
      </c>
      <c r="N859" t="b">
        <v>1</v>
      </c>
      <c r="O859" t="b">
        <v>0</v>
      </c>
      <c r="P859" t="s">
        <v>2015</v>
      </c>
      <c r="Q859" t="s">
        <v>2026</v>
      </c>
      <c r="R859" s="6">
        <f t="shared" si="54"/>
        <v>71.49602050451908</v>
      </c>
      <c r="S859" s="7">
        <f t="shared" si="55"/>
        <v>32.946666666666665</v>
      </c>
    </row>
    <row r="860" spans="1:19" ht="31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12">
        <f t="shared" si="52"/>
        <v>43211.208333333328</v>
      </c>
      <c r="L860">
        <v>1524891600</v>
      </c>
      <c r="M860" s="13">
        <f t="shared" si="53"/>
        <v>43218.208333333328</v>
      </c>
      <c r="N860" t="b">
        <v>1</v>
      </c>
      <c r="O860" t="b">
        <v>0</v>
      </c>
      <c r="P860" t="s">
        <v>2007</v>
      </c>
      <c r="Q860" t="s">
        <v>2008</v>
      </c>
      <c r="R860" s="6">
        <f t="shared" si="54"/>
        <v>143.98848092152627</v>
      </c>
      <c r="S860" s="7">
        <f t="shared" si="55"/>
        <v>79.371428571428567</v>
      </c>
    </row>
    <row r="861" spans="1:19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12">
        <f t="shared" si="52"/>
        <v>41334.25</v>
      </c>
      <c r="L861">
        <v>1363669200</v>
      </c>
      <c r="M861" s="13">
        <f t="shared" si="53"/>
        <v>41352.208333333336</v>
      </c>
      <c r="N861" t="b">
        <v>0</v>
      </c>
      <c r="O861" t="b">
        <v>1</v>
      </c>
      <c r="P861" t="s">
        <v>2013</v>
      </c>
      <c r="Q861" t="s">
        <v>2014</v>
      </c>
      <c r="R861" s="6">
        <f t="shared" si="54"/>
        <v>281.41865844255977</v>
      </c>
      <c r="S861" s="7">
        <f t="shared" si="55"/>
        <v>41.174603174603178</v>
      </c>
    </row>
    <row r="862" spans="1:19" ht="3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12">
        <f t="shared" si="52"/>
        <v>43515.25</v>
      </c>
      <c r="L862">
        <v>1551420000</v>
      </c>
      <c r="M862" s="13">
        <f t="shared" si="53"/>
        <v>43525.25</v>
      </c>
      <c r="N862" t="b">
        <v>0</v>
      </c>
      <c r="O862" t="b">
        <v>1</v>
      </c>
      <c r="P862" t="s">
        <v>2011</v>
      </c>
      <c r="Q862" t="s">
        <v>2020</v>
      </c>
      <c r="R862" s="6">
        <f t="shared" si="54"/>
        <v>39.737730975561298</v>
      </c>
      <c r="S862" s="7">
        <f t="shared" si="55"/>
        <v>77.430769230769229</v>
      </c>
    </row>
    <row r="863" spans="1:19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12">
        <f t="shared" si="52"/>
        <v>40258.208333333336</v>
      </c>
      <c r="L863">
        <v>1269838800</v>
      </c>
      <c r="M863" s="13">
        <f t="shared" si="53"/>
        <v>40266.208333333336</v>
      </c>
      <c r="N863" t="b">
        <v>0</v>
      </c>
      <c r="O863" t="b">
        <v>0</v>
      </c>
      <c r="P863" t="s">
        <v>2013</v>
      </c>
      <c r="Q863" t="s">
        <v>2014</v>
      </c>
      <c r="R863" s="6">
        <f t="shared" si="54"/>
        <v>94.451003541912641</v>
      </c>
      <c r="S863" s="7">
        <f t="shared" si="55"/>
        <v>57.159509202453989</v>
      </c>
    </row>
    <row r="864" spans="1:19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12">
        <f t="shared" si="52"/>
        <v>40756.208333333336</v>
      </c>
      <c r="L864">
        <v>1312520400</v>
      </c>
      <c r="M864" s="13">
        <f t="shared" si="53"/>
        <v>40760.208333333336</v>
      </c>
      <c r="N864" t="b">
        <v>0</v>
      </c>
      <c r="O864" t="b">
        <v>0</v>
      </c>
      <c r="P864" t="s">
        <v>2013</v>
      </c>
      <c r="Q864" t="s">
        <v>2014</v>
      </c>
      <c r="R864" s="6">
        <f t="shared" si="54"/>
        <v>53.353658536585371</v>
      </c>
      <c r="S864" s="7">
        <f t="shared" si="55"/>
        <v>77.17647058823529</v>
      </c>
    </row>
    <row r="865" spans="1:19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12">
        <f t="shared" si="52"/>
        <v>42172.208333333328</v>
      </c>
      <c r="L865">
        <v>1436504400</v>
      </c>
      <c r="M865" s="13">
        <f t="shared" si="53"/>
        <v>42195.208333333328</v>
      </c>
      <c r="N865" t="b">
        <v>0</v>
      </c>
      <c r="O865" t="b">
        <v>1</v>
      </c>
      <c r="P865" t="s">
        <v>2015</v>
      </c>
      <c r="Q865" t="s">
        <v>2034</v>
      </c>
      <c r="R865" s="6">
        <f t="shared" si="54"/>
        <v>25.85410895660203</v>
      </c>
      <c r="S865" s="7">
        <f t="shared" si="55"/>
        <v>24.953917050691246</v>
      </c>
    </row>
    <row r="866" spans="1:19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12">
        <f t="shared" si="52"/>
        <v>42601.208333333328</v>
      </c>
      <c r="L866">
        <v>1472014800</v>
      </c>
      <c r="M866" s="13">
        <f t="shared" si="53"/>
        <v>42606.208333333328</v>
      </c>
      <c r="N866" t="b">
        <v>0</v>
      </c>
      <c r="O866" t="b">
        <v>0</v>
      </c>
      <c r="P866" t="s">
        <v>2015</v>
      </c>
      <c r="Q866" t="s">
        <v>2026</v>
      </c>
      <c r="R866" s="6">
        <f t="shared" si="54"/>
        <v>28.812512862728955</v>
      </c>
      <c r="S866" s="7">
        <f t="shared" si="55"/>
        <v>97.18</v>
      </c>
    </row>
    <row r="867" spans="1:19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12">
        <f t="shared" si="52"/>
        <v>41897.208333333336</v>
      </c>
      <c r="L867">
        <v>1411534800</v>
      </c>
      <c r="M867" s="13">
        <f t="shared" si="53"/>
        <v>41906.208333333336</v>
      </c>
      <c r="N867" t="b">
        <v>0</v>
      </c>
      <c r="O867" t="b">
        <v>0</v>
      </c>
      <c r="P867" t="s">
        <v>2013</v>
      </c>
      <c r="Q867" t="s">
        <v>2014</v>
      </c>
      <c r="R867" s="6">
        <f t="shared" si="54"/>
        <v>53.815234362023723</v>
      </c>
      <c r="S867" s="7">
        <f t="shared" si="55"/>
        <v>46.000916870415651</v>
      </c>
    </row>
    <row r="868" spans="1:19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12">
        <f t="shared" si="52"/>
        <v>40671.208333333336</v>
      </c>
      <c r="L868">
        <v>1304917200</v>
      </c>
      <c r="M868" s="13">
        <f t="shared" si="53"/>
        <v>40672.208333333336</v>
      </c>
      <c r="N868" t="b">
        <v>0</v>
      </c>
      <c r="O868" t="b">
        <v>0</v>
      </c>
      <c r="P868" t="s">
        <v>2028</v>
      </c>
      <c r="Q868" t="s">
        <v>2029</v>
      </c>
      <c r="R868" s="6">
        <f t="shared" si="54"/>
        <v>231.26067429944968</v>
      </c>
      <c r="S868" s="7">
        <f t="shared" si="55"/>
        <v>88.023385300668153</v>
      </c>
    </row>
    <row r="869" spans="1:19" ht="3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12">
        <f t="shared" si="52"/>
        <v>43382.208333333328</v>
      </c>
      <c r="L869">
        <v>1539579600</v>
      </c>
      <c r="M869" s="13">
        <f t="shared" si="53"/>
        <v>43388.208333333328</v>
      </c>
      <c r="N869" t="b">
        <v>0</v>
      </c>
      <c r="O869" t="b">
        <v>0</v>
      </c>
      <c r="P869" t="s">
        <v>2007</v>
      </c>
      <c r="Q869" t="s">
        <v>2008</v>
      </c>
      <c r="R869" s="6">
        <f t="shared" si="54"/>
        <v>61.562139284340134</v>
      </c>
      <c r="S869" s="7">
        <f t="shared" si="55"/>
        <v>25.99</v>
      </c>
    </row>
    <row r="870" spans="1:19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12">
        <f t="shared" si="52"/>
        <v>41559.208333333336</v>
      </c>
      <c r="L870">
        <v>1382504400</v>
      </c>
      <c r="M870" s="13">
        <f t="shared" si="53"/>
        <v>41570.208333333336</v>
      </c>
      <c r="N870" t="b">
        <v>0</v>
      </c>
      <c r="O870" t="b">
        <v>0</v>
      </c>
      <c r="P870" t="s">
        <v>2013</v>
      </c>
      <c r="Q870" t="s">
        <v>2014</v>
      </c>
      <c r="R870" s="6">
        <f t="shared" si="54"/>
        <v>54.100007728572528</v>
      </c>
      <c r="S870" s="7">
        <f t="shared" si="55"/>
        <v>102.69047619047619</v>
      </c>
    </row>
    <row r="871" spans="1:19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12">
        <f t="shared" si="52"/>
        <v>40350.208333333336</v>
      </c>
      <c r="L871">
        <v>1278306000</v>
      </c>
      <c r="M871" s="13">
        <f t="shared" si="53"/>
        <v>40364.208333333336</v>
      </c>
      <c r="N871" t="b">
        <v>0</v>
      </c>
      <c r="O871" t="b">
        <v>0</v>
      </c>
      <c r="P871" t="s">
        <v>2015</v>
      </c>
      <c r="Q871" t="s">
        <v>2018</v>
      </c>
      <c r="R871" s="6">
        <f t="shared" si="54"/>
        <v>421.8782572441109</v>
      </c>
      <c r="S871" s="7">
        <f t="shared" si="55"/>
        <v>72.958174904942965</v>
      </c>
    </row>
    <row r="872" spans="1:19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12">
        <f t="shared" si="52"/>
        <v>42240.208333333328</v>
      </c>
      <c r="L872">
        <v>1442552400</v>
      </c>
      <c r="M872" s="13">
        <f t="shared" si="53"/>
        <v>42265.208333333328</v>
      </c>
      <c r="N872" t="b">
        <v>0</v>
      </c>
      <c r="O872" t="b">
        <v>0</v>
      </c>
      <c r="P872" t="s">
        <v>2013</v>
      </c>
      <c r="Q872" t="s">
        <v>2014</v>
      </c>
      <c r="R872" s="6">
        <f t="shared" si="54"/>
        <v>111.27167630057804</v>
      </c>
      <c r="S872" s="7">
        <f t="shared" si="55"/>
        <v>57.190082644628099</v>
      </c>
    </row>
    <row r="873" spans="1:19" ht="3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12">
        <f t="shared" si="52"/>
        <v>43040.208333333328</v>
      </c>
      <c r="L873">
        <v>1511071200</v>
      </c>
      <c r="M873" s="13">
        <f t="shared" si="53"/>
        <v>43058.25</v>
      </c>
      <c r="N873" t="b">
        <v>0</v>
      </c>
      <c r="O873" t="b">
        <v>1</v>
      </c>
      <c r="P873" t="s">
        <v>2013</v>
      </c>
      <c r="Q873" t="s">
        <v>2014</v>
      </c>
      <c r="R873" s="6">
        <f t="shared" si="54"/>
        <v>36.683221145953041</v>
      </c>
      <c r="S873" s="7">
        <f t="shared" si="55"/>
        <v>84.013793103448279</v>
      </c>
    </row>
    <row r="874" spans="1:19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12">
        <f t="shared" si="52"/>
        <v>43346.208333333328</v>
      </c>
      <c r="L874">
        <v>1536382800</v>
      </c>
      <c r="M874" s="13">
        <f t="shared" si="53"/>
        <v>43351.208333333328</v>
      </c>
      <c r="N874" t="b">
        <v>0</v>
      </c>
      <c r="O874" t="b">
        <v>0</v>
      </c>
      <c r="P874" t="s">
        <v>2015</v>
      </c>
      <c r="Q874" t="s">
        <v>2037</v>
      </c>
      <c r="R874" s="6">
        <f t="shared" si="54"/>
        <v>58.808808808808813</v>
      </c>
      <c r="S874" s="7">
        <f t="shared" si="55"/>
        <v>98.666666666666671</v>
      </c>
    </row>
    <row r="875" spans="1:19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12">
        <f t="shared" si="52"/>
        <v>41647.25</v>
      </c>
      <c r="L875">
        <v>1389592800</v>
      </c>
      <c r="M875" s="13">
        <f t="shared" si="53"/>
        <v>41652.25</v>
      </c>
      <c r="N875" t="b">
        <v>0</v>
      </c>
      <c r="O875" t="b">
        <v>0</v>
      </c>
      <c r="P875" t="s">
        <v>2028</v>
      </c>
      <c r="Q875" t="s">
        <v>2029</v>
      </c>
      <c r="R875" s="6">
        <f t="shared" si="54"/>
        <v>53.110965332795082</v>
      </c>
      <c r="S875" s="7">
        <f t="shared" si="55"/>
        <v>42.007419183889773</v>
      </c>
    </row>
    <row r="876" spans="1:19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12">
        <f t="shared" si="52"/>
        <v>40291.208333333336</v>
      </c>
      <c r="L876">
        <v>1275282000</v>
      </c>
      <c r="M876" s="13">
        <f t="shared" si="53"/>
        <v>40329.208333333336</v>
      </c>
      <c r="N876" t="b">
        <v>0</v>
      </c>
      <c r="O876" t="b">
        <v>1</v>
      </c>
      <c r="P876" t="s">
        <v>2028</v>
      </c>
      <c r="Q876" t="s">
        <v>2029</v>
      </c>
      <c r="R876" s="6">
        <f t="shared" si="54"/>
        <v>28.823816215906156</v>
      </c>
      <c r="S876" s="7">
        <f t="shared" si="55"/>
        <v>32.002753556677376</v>
      </c>
    </row>
    <row r="877" spans="1:19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12">
        <f t="shared" si="52"/>
        <v>40556.25</v>
      </c>
      <c r="L877">
        <v>1294984800</v>
      </c>
      <c r="M877" s="13">
        <f t="shared" si="53"/>
        <v>40557.25</v>
      </c>
      <c r="N877" t="b">
        <v>0</v>
      </c>
      <c r="O877" t="b">
        <v>0</v>
      </c>
      <c r="P877" t="s">
        <v>2009</v>
      </c>
      <c r="Q877" t="s">
        <v>2010</v>
      </c>
      <c r="R877" s="6">
        <f t="shared" si="54"/>
        <v>144.55626715462031</v>
      </c>
      <c r="S877" s="7">
        <f t="shared" si="55"/>
        <v>81.567164179104481</v>
      </c>
    </row>
    <row r="878" spans="1:19" ht="31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2">
        <f t="shared" si="52"/>
        <v>43624.208333333328</v>
      </c>
      <c r="L878">
        <v>1562043600</v>
      </c>
      <c r="M878" s="13">
        <f t="shared" si="53"/>
        <v>43648.208333333328</v>
      </c>
      <c r="N878" t="b">
        <v>0</v>
      </c>
      <c r="O878" t="b">
        <v>0</v>
      </c>
      <c r="P878" t="s">
        <v>2028</v>
      </c>
      <c r="Q878" t="s">
        <v>2029</v>
      </c>
      <c r="R878" s="6">
        <f t="shared" si="54"/>
        <v>393.17858834675508</v>
      </c>
      <c r="S878" s="7">
        <f t="shared" si="55"/>
        <v>37.035087719298247</v>
      </c>
    </row>
    <row r="879" spans="1:19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12">
        <f t="shared" si="52"/>
        <v>42577.208333333328</v>
      </c>
      <c r="L879">
        <v>1469595600</v>
      </c>
      <c r="M879" s="13">
        <f t="shared" si="53"/>
        <v>42578.208333333328</v>
      </c>
      <c r="N879" t="b">
        <v>0</v>
      </c>
      <c r="O879" t="b">
        <v>0</v>
      </c>
      <c r="P879" t="s">
        <v>2007</v>
      </c>
      <c r="Q879" t="s">
        <v>2008</v>
      </c>
      <c r="R879" s="6">
        <f t="shared" si="54"/>
        <v>129.19733392298701</v>
      </c>
      <c r="S879" s="7">
        <f t="shared" si="55"/>
        <v>103.033360455655</v>
      </c>
    </row>
    <row r="880" spans="1:19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12">
        <f t="shared" si="52"/>
        <v>43845.25</v>
      </c>
      <c r="L880">
        <v>1581141600</v>
      </c>
      <c r="M880" s="13">
        <f t="shared" si="53"/>
        <v>43869.25</v>
      </c>
      <c r="N880" t="b">
        <v>0</v>
      </c>
      <c r="O880" t="b">
        <v>0</v>
      </c>
      <c r="P880" t="s">
        <v>2009</v>
      </c>
      <c r="Q880" t="s">
        <v>2031</v>
      </c>
      <c r="R880" s="6">
        <f t="shared" si="54"/>
        <v>266.798418972332</v>
      </c>
      <c r="S880" s="7">
        <f t="shared" si="55"/>
        <v>84.333333333333329</v>
      </c>
    </row>
    <row r="881" spans="1:19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12">
        <f t="shared" si="52"/>
        <v>42788.25</v>
      </c>
      <c r="L881">
        <v>1488520800</v>
      </c>
      <c r="M881" s="13">
        <f t="shared" si="53"/>
        <v>42797.25</v>
      </c>
      <c r="N881" t="b">
        <v>0</v>
      </c>
      <c r="O881" t="b">
        <v>0</v>
      </c>
      <c r="P881" t="s">
        <v>2021</v>
      </c>
      <c r="Q881" t="s">
        <v>2022</v>
      </c>
      <c r="R881" s="6">
        <f t="shared" si="54"/>
        <v>18.389113644722325</v>
      </c>
      <c r="S881" s="7">
        <f t="shared" si="55"/>
        <v>102.60377358490567</v>
      </c>
    </row>
    <row r="882" spans="1:19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12">
        <f t="shared" si="52"/>
        <v>43667.208333333328</v>
      </c>
      <c r="L882">
        <v>1563858000</v>
      </c>
      <c r="M882" s="13">
        <f t="shared" si="53"/>
        <v>43669.208333333328</v>
      </c>
      <c r="N882" t="b">
        <v>0</v>
      </c>
      <c r="O882" t="b">
        <v>0</v>
      </c>
      <c r="P882" t="s">
        <v>2009</v>
      </c>
      <c r="Q882" t="s">
        <v>2017</v>
      </c>
      <c r="R882" s="6">
        <f t="shared" si="54"/>
        <v>43.759483379164273</v>
      </c>
      <c r="S882" s="7">
        <f t="shared" si="55"/>
        <v>79.992129246064621</v>
      </c>
    </row>
    <row r="883" spans="1:19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12">
        <f t="shared" si="52"/>
        <v>42194.208333333328</v>
      </c>
      <c r="L883">
        <v>1438923600</v>
      </c>
      <c r="M883" s="13">
        <f t="shared" si="53"/>
        <v>42223.208333333328</v>
      </c>
      <c r="N883" t="b">
        <v>0</v>
      </c>
      <c r="O883" t="b">
        <v>1</v>
      </c>
      <c r="P883" t="s">
        <v>2013</v>
      </c>
      <c r="Q883" t="s">
        <v>2014</v>
      </c>
      <c r="R883" s="6">
        <f t="shared" si="54"/>
        <v>256.75035528185697</v>
      </c>
      <c r="S883" s="7">
        <f t="shared" si="55"/>
        <v>70.055309734513273</v>
      </c>
    </row>
    <row r="884" spans="1:19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12">
        <f t="shared" si="52"/>
        <v>42025.25</v>
      </c>
      <c r="L884">
        <v>1422165600</v>
      </c>
      <c r="M884" s="13">
        <f t="shared" si="53"/>
        <v>42029.25</v>
      </c>
      <c r="N884" t="b">
        <v>0</v>
      </c>
      <c r="O884" t="b">
        <v>0</v>
      </c>
      <c r="P884" t="s">
        <v>2013</v>
      </c>
      <c r="Q884" t="s">
        <v>2014</v>
      </c>
      <c r="R884" s="6">
        <f t="shared" si="54"/>
        <v>27.027027027027028</v>
      </c>
      <c r="S884" s="7">
        <f t="shared" si="55"/>
        <v>37</v>
      </c>
    </row>
    <row r="885" spans="1:19" ht="31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12">
        <f t="shared" si="52"/>
        <v>40323.208333333336</v>
      </c>
      <c r="L885">
        <v>1277874000</v>
      </c>
      <c r="M885" s="13">
        <f t="shared" si="53"/>
        <v>40359.208333333336</v>
      </c>
      <c r="N885" t="b">
        <v>0</v>
      </c>
      <c r="O885" t="b">
        <v>0</v>
      </c>
      <c r="P885" t="s">
        <v>2015</v>
      </c>
      <c r="Q885" t="s">
        <v>2026</v>
      </c>
      <c r="R885" s="6">
        <f t="shared" si="54"/>
        <v>42.032389664977124</v>
      </c>
      <c r="S885" s="7">
        <f t="shared" si="55"/>
        <v>41.911917098445599</v>
      </c>
    </row>
    <row r="886" spans="1:19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12">
        <f t="shared" si="52"/>
        <v>41763.208333333336</v>
      </c>
      <c r="L886">
        <v>1399352400</v>
      </c>
      <c r="M886" s="13">
        <f t="shared" si="53"/>
        <v>41765.208333333336</v>
      </c>
      <c r="N886" t="b">
        <v>0</v>
      </c>
      <c r="O886" t="b">
        <v>1</v>
      </c>
      <c r="P886" t="s">
        <v>2013</v>
      </c>
      <c r="Q886" t="s">
        <v>2014</v>
      </c>
      <c r="R886" s="6">
        <f t="shared" si="54"/>
        <v>156.16142776162525</v>
      </c>
      <c r="S886" s="7">
        <f t="shared" si="55"/>
        <v>57.992576882290564</v>
      </c>
    </row>
    <row r="887" spans="1:19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12">
        <f t="shared" si="52"/>
        <v>40335.208333333336</v>
      </c>
      <c r="L887">
        <v>1279083600</v>
      </c>
      <c r="M887" s="13">
        <f t="shared" si="53"/>
        <v>40373.208333333336</v>
      </c>
      <c r="N887" t="b">
        <v>0</v>
      </c>
      <c r="O887" t="b">
        <v>0</v>
      </c>
      <c r="P887" t="s">
        <v>2013</v>
      </c>
      <c r="Q887" t="s">
        <v>2014</v>
      </c>
      <c r="R887" s="6">
        <f t="shared" si="54"/>
        <v>84.546735556599344</v>
      </c>
      <c r="S887" s="7">
        <f t="shared" si="55"/>
        <v>40.942307692307693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12">
        <f t="shared" si="52"/>
        <v>40416.208333333336</v>
      </c>
      <c r="L888">
        <v>1284354000</v>
      </c>
      <c r="M888" s="13">
        <f t="shared" si="53"/>
        <v>40434.208333333336</v>
      </c>
      <c r="N888" t="b">
        <v>0</v>
      </c>
      <c r="O888" t="b">
        <v>0</v>
      </c>
      <c r="P888" t="s">
        <v>2009</v>
      </c>
      <c r="Q888" t="s">
        <v>2019</v>
      </c>
      <c r="R888" s="6">
        <f t="shared" si="54"/>
        <v>117.89111119808994</v>
      </c>
      <c r="S888" s="7">
        <f t="shared" si="55"/>
        <v>69.9972602739726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12">
        <f t="shared" si="52"/>
        <v>42202.208333333328</v>
      </c>
      <c r="L889">
        <v>1441170000</v>
      </c>
      <c r="M889" s="13">
        <f t="shared" si="53"/>
        <v>42249.208333333328</v>
      </c>
      <c r="N889" t="b">
        <v>0</v>
      </c>
      <c r="O889" t="b">
        <v>1</v>
      </c>
      <c r="P889" t="s">
        <v>2013</v>
      </c>
      <c r="Q889" t="s">
        <v>2014</v>
      </c>
      <c r="R889" s="6">
        <f t="shared" si="54"/>
        <v>340.76015727391871</v>
      </c>
      <c r="S889" s="7">
        <f t="shared" si="55"/>
        <v>73.838709677419359</v>
      </c>
    </row>
    <row r="890" spans="1:19" ht="3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12">
        <f t="shared" si="52"/>
        <v>42836.208333333328</v>
      </c>
      <c r="L890">
        <v>1493528400</v>
      </c>
      <c r="M890" s="13">
        <f t="shared" si="53"/>
        <v>42855.208333333328</v>
      </c>
      <c r="N890" t="b">
        <v>0</v>
      </c>
      <c r="O890" t="b">
        <v>0</v>
      </c>
      <c r="P890" t="s">
        <v>2013</v>
      </c>
      <c r="Q890" t="s">
        <v>2014</v>
      </c>
      <c r="R890" s="6">
        <f t="shared" si="54"/>
        <v>47.642516839165431</v>
      </c>
      <c r="S890" s="7">
        <f t="shared" si="55"/>
        <v>41.979310344827589</v>
      </c>
    </row>
    <row r="891" spans="1:19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12">
        <f t="shared" si="52"/>
        <v>41710.208333333336</v>
      </c>
      <c r="L891">
        <v>1395205200</v>
      </c>
      <c r="M891" s="13">
        <f t="shared" si="53"/>
        <v>41717.208333333336</v>
      </c>
      <c r="N891" t="b">
        <v>0</v>
      </c>
      <c r="O891" t="b">
        <v>1</v>
      </c>
      <c r="P891" t="s">
        <v>2009</v>
      </c>
      <c r="Q891" t="s">
        <v>2017</v>
      </c>
      <c r="R891" s="6">
        <f t="shared" si="54"/>
        <v>58.897770298695839</v>
      </c>
      <c r="S891" s="7">
        <f t="shared" si="55"/>
        <v>77.93442622950819</v>
      </c>
    </row>
    <row r="892" spans="1:19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12">
        <f t="shared" si="52"/>
        <v>43640.208333333328</v>
      </c>
      <c r="L892">
        <v>1561438800</v>
      </c>
      <c r="M892" s="13">
        <f t="shared" si="53"/>
        <v>43641.208333333328</v>
      </c>
      <c r="N892" t="b">
        <v>0</v>
      </c>
      <c r="O892" t="b">
        <v>0</v>
      </c>
      <c r="P892" t="s">
        <v>2009</v>
      </c>
      <c r="Q892" t="s">
        <v>2019</v>
      </c>
      <c r="R892" s="6">
        <f t="shared" si="54"/>
        <v>86.237319456653566</v>
      </c>
      <c r="S892" s="7">
        <f t="shared" si="55"/>
        <v>106.01972789115646</v>
      </c>
    </row>
    <row r="893" spans="1:19" ht="3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12">
        <f t="shared" si="52"/>
        <v>40880.25</v>
      </c>
      <c r="L893">
        <v>1326693600</v>
      </c>
      <c r="M893" s="13">
        <f t="shared" si="53"/>
        <v>40924.25</v>
      </c>
      <c r="N893" t="b">
        <v>0</v>
      </c>
      <c r="O893" t="b">
        <v>0</v>
      </c>
      <c r="P893" t="s">
        <v>2015</v>
      </c>
      <c r="Q893" t="s">
        <v>2016</v>
      </c>
      <c r="R893" s="6">
        <f t="shared" si="54"/>
        <v>38.669760247486465</v>
      </c>
      <c r="S893" s="7">
        <f t="shared" si="55"/>
        <v>47.018181818181816</v>
      </c>
    </row>
    <row r="894" spans="1:19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12">
        <f t="shared" si="52"/>
        <v>40319.208333333336</v>
      </c>
      <c r="L894">
        <v>1277960400</v>
      </c>
      <c r="M894" s="13">
        <f t="shared" si="53"/>
        <v>40360.208333333336</v>
      </c>
      <c r="N894" t="b">
        <v>0</v>
      </c>
      <c r="O894" t="b">
        <v>0</v>
      </c>
      <c r="P894" t="s">
        <v>2021</v>
      </c>
      <c r="Q894" t="s">
        <v>2033</v>
      </c>
      <c r="R894" s="6">
        <f t="shared" si="54"/>
        <v>43.368268883267078</v>
      </c>
      <c r="S894" s="7">
        <f t="shared" si="55"/>
        <v>76.016483516483518</v>
      </c>
    </row>
    <row r="895" spans="1:19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12">
        <f t="shared" si="52"/>
        <v>42170.208333333328</v>
      </c>
      <c r="L895">
        <v>1434690000</v>
      </c>
      <c r="M895" s="13">
        <f t="shared" si="53"/>
        <v>42174.208333333328</v>
      </c>
      <c r="N895" t="b">
        <v>0</v>
      </c>
      <c r="O895" t="b">
        <v>1</v>
      </c>
      <c r="P895" t="s">
        <v>2015</v>
      </c>
      <c r="Q895" t="s">
        <v>2016</v>
      </c>
      <c r="R895" s="6">
        <f t="shared" si="54"/>
        <v>77.994428969359333</v>
      </c>
      <c r="S895" s="7">
        <f t="shared" si="55"/>
        <v>54.120603015075375</v>
      </c>
    </row>
    <row r="896" spans="1:19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12">
        <f t="shared" si="52"/>
        <v>41466.208333333336</v>
      </c>
      <c r="L896">
        <v>1376110800</v>
      </c>
      <c r="M896" s="13">
        <f t="shared" si="53"/>
        <v>41496.208333333336</v>
      </c>
      <c r="N896" t="b">
        <v>0</v>
      </c>
      <c r="O896" t="b">
        <v>1</v>
      </c>
      <c r="P896" t="s">
        <v>2015</v>
      </c>
      <c r="Q896" t="s">
        <v>2034</v>
      </c>
      <c r="R896" s="6">
        <f t="shared" si="54"/>
        <v>52.992518703241899</v>
      </c>
      <c r="S896" s="7">
        <f t="shared" si="55"/>
        <v>57.285714285714285</v>
      </c>
    </row>
    <row r="897" spans="1:19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12">
        <f t="shared" si="52"/>
        <v>43134.25</v>
      </c>
      <c r="L897">
        <v>1518415200</v>
      </c>
      <c r="M897" s="13">
        <f t="shared" si="53"/>
        <v>43143.25</v>
      </c>
      <c r="N897" t="b">
        <v>0</v>
      </c>
      <c r="O897" t="b">
        <v>0</v>
      </c>
      <c r="P897" t="s">
        <v>2013</v>
      </c>
      <c r="Q897" t="s">
        <v>2014</v>
      </c>
      <c r="R897" s="6">
        <f t="shared" si="54"/>
        <v>1438.6028087864602</v>
      </c>
      <c r="S897" s="7">
        <f t="shared" si="55"/>
        <v>103.81308411214954</v>
      </c>
    </row>
    <row r="898" spans="1:19" ht="3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12">
        <f t="shared" si="52"/>
        <v>40738.208333333336</v>
      </c>
      <c r="L898">
        <v>1310878800</v>
      </c>
      <c r="M898" s="13">
        <f t="shared" si="53"/>
        <v>40741.208333333336</v>
      </c>
      <c r="N898" t="b">
        <v>0</v>
      </c>
      <c r="O898" t="b">
        <v>1</v>
      </c>
      <c r="P898" t="s">
        <v>2007</v>
      </c>
      <c r="Q898" t="s">
        <v>2008</v>
      </c>
      <c r="R898" s="6">
        <f t="shared" si="54"/>
        <v>12.91265048455047</v>
      </c>
      <c r="S898" s="7">
        <f t="shared" si="55"/>
        <v>105.02602739726028</v>
      </c>
    </row>
    <row r="899" spans="1:19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12">
        <f t="shared" ref="K899:K962" si="56">(((J899/60)/60)/24)+DATE(1970,1,1)</f>
        <v>43583.208333333328</v>
      </c>
      <c r="L899">
        <v>1556600400</v>
      </c>
      <c r="M899" s="13">
        <f t="shared" ref="M899:M962" si="57">(((L899/60)/60)/24)+DATE(1970,1,1)</f>
        <v>43585.208333333328</v>
      </c>
      <c r="N899" t="b">
        <v>0</v>
      </c>
      <c r="O899" t="b">
        <v>0</v>
      </c>
      <c r="P899" t="s">
        <v>2013</v>
      </c>
      <c r="Q899" t="s">
        <v>2014</v>
      </c>
      <c r="R899" s="6">
        <f t="shared" si="54"/>
        <v>361.09971276159212</v>
      </c>
      <c r="S899" s="7">
        <f t="shared" si="55"/>
        <v>90.259259259259252</v>
      </c>
    </row>
    <row r="900" spans="1:19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12">
        <f t="shared" si="56"/>
        <v>43815.25</v>
      </c>
      <c r="L900">
        <v>1576994400</v>
      </c>
      <c r="M900" s="13">
        <f t="shared" si="57"/>
        <v>43821.25</v>
      </c>
      <c r="N900" t="b">
        <v>0</v>
      </c>
      <c r="O900" t="b">
        <v>0</v>
      </c>
      <c r="P900" t="s">
        <v>2015</v>
      </c>
      <c r="Q900" t="s">
        <v>2016</v>
      </c>
      <c r="R900" s="6">
        <f t="shared" ref="R900:R963" si="58">D900/E900*100</f>
        <v>190.55015905778211</v>
      </c>
      <c r="S900" s="7">
        <f t="shared" ref="S900:S963" si="59">E900/G900</f>
        <v>76.978705978705975</v>
      </c>
    </row>
    <row r="901" spans="1:19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12">
        <f t="shared" si="56"/>
        <v>41554.208333333336</v>
      </c>
      <c r="L901">
        <v>1382677200</v>
      </c>
      <c r="M901" s="13">
        <f t="shared" si="57"/>
        <v>41572.208333333336</v>
      </c>
      <c r="N901" t="b">
        <v>0</v>
      </c>
      <c r="O901" t="b">
        <v>0</v>
      </c>
      <c r="P901" t="s">
        <v>2009</v>
      </c>
      <c r="Q901" t="s">
        <v>2032</v>
      </c>
      <c r="R901" s="6">
        <f t="shared" si="58"/>
        <v>24.564183835182252</v>
      </c>
      <c r="S901" s="7">
        <f t="shared" si="59"/>
        <v>102.60162601626017</v>
      </c>
    </row>
    <row r="902" spans="1:19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12">
        <f t="shared" si="56"/>
        <v>41901.208333333336</v>
      </c>
      <c r="L902">
        <v>1411189200</v>
      </c>
      <c r="M902" s="13">
        <f t="shared" si="57"/>
        <v>41902.208333333336</v>
      </c>
      <c r="N902" t="b">
        <v>0</v>
      </c>
      <c r="O902" t="b">
        <v>1</v>
      </c>
      <c r="P902" t="s">
        <v>2011</v>
      </c>
      <c r="Q902" t="s">
        <v>2012</v>
      </c>
      <c r="R902" s="6">
        <f t="shared" si="58"/>
        <v>5000</v>
      </c>
      <c r="S902" s="7">
        <f t="shared" si="59"/>
        <v>2</v>
      </c>
    </row>
    <row r="903" spans="1:19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12">
        <f t="shared" si="56"/>
        <v>43298.208333333328</v>
      </c>
      <c r="L903">
        <v>1534654800</v>
      </c>
      <c r="M903" s="13">
        <f t="shared" si="57"/>
        <v>43331.208333333328</v>
      </c>
      <c r="N903" t="b">
        <v>0</v>
      </c>
      <c r="O903" t="b">
        <v>1</v>
      </c>
      <c r="P903" t="s">
        <v>2009</v>
      </c>
      <c r="Q903" t="s">
        <v>2010</v>
      </c>
      <c r="R903" s="6">
        <f t="shared" si="58"/>
        <v>64.029270523667961</v>
      </c>
      <c r="S903" s="7">
        <f t="shared" si="59"/>
        <v>55.0062893081761</v>
      </c>
    </row>
    <row r="904" spans="1:19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12">
        <f t="shared" si="56"/>
        <v>42399.25</v>
      </c>
      <c r="L904">
        <v>1457762400</v>
      </c>
      <c r="M904" s="13">
        <f t="shared" si="57"/>
        <v>42441.25</v>
      </c>
      <c r="N904" t="b">
        <v>0</v>
      </c>
      <c r="O904" t="b">
        <v>0</v>
      </c>
      <c r="P904" t="s">
        <v>2011</v>
      </c>
      <c r="Q904" t="s">
        <v>2012</v>
      </c>
      <c r="R904" s="6">
        <f t="shared" si="58"/>
        <v>39.615166949632147</v>
      </c>
      <c r="S904" s="7">
        <f t="shared" si="59"/>
        <v>32.127272727272725</v>
      </c>
    </row>
    <row r="905" spans="1:19" ht="31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12">
        <f t="shared" si="56"/>
        <v>41034.208333333336</v>
      </c>
      <c r="L905">
        <v>1337490000</v>
      </c>
      <c r="M905" s="13">
        <f t="shared" si="57"/>
        <v>41049.208333333336</v>
      </c>
      <c r="N905" t="b">
        <v>0</v>
      </c>
      <c r="O905" t="b">
        <v>1</v>
      </c>
      <c r="P905" t="s">
        <v>2021</v>
      </c>
      <c r="Q905" t="s">
        <v>2022</v>
      </c>
      <c r="R905" s="6">
        <f t="shared" si="58"/>
        <v>5782.7926657263752</v>
      </c>
      <c r="S905" s="7">
        <f t="shared" si="59"/>
        <v>50.642857142857146</v>
      </c>
    </row>
    <row r="906" spans="1:19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12">
        <f t="shared" si="56"/>
        <v>41186.208333333336</v>
      </c>
      <c r="L906">
        <v>1349672400</v>
      </c>
      <c r="M906" s="13">
        <f t="shared" si="57"/>
        <v>41190.208333333336</v>
      </c>
      <c r="N906" t="b">
        <v>0</v>
      </c>
      <c r="O906" t="b">
        <v>0</v>
      </c>
      <c r="P906" t="s">
        <v>2021</v>
      </c>
      <c r="Q906" t="s">
        <v>2030</v>
      </c>
      <c r="R906" s="6">
        <f t="shared" si="58"/>
        <v>817.61006289308182</v>
      </c>
      <c r="S906" s="7">
        <f t="shared" si="59"/>
        <v>49.6875</v>
      </c>
    </row>
    <row r="907" spans="1:19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12">
        <f t="shared" si="56"/>
        <v>41536.208333333336</v>
      </c>
      <c r="L907">
        <v>1379826000</v>
      </c>
      <c r="M907" s="13">
        <f t="shared" si="57"/>
        <v>41539.208333333336</v>
      </c>
      <c r="N907" t="b">
        <v>0</v>
      </c>
      <c r="O907" t="b">
        <v>0</v>
      </c>
      <c r="P907" t="s">
        <v>2013</v>
      </c>
      <c r="Q907" t="s">
        <v>2014</v>
      </c>
      <c r="R907" s="6">
        <f t="shared" si="58"/>
        <v>60.980316480123506</v>
      </c>
      <c r="S907" s="7">
        <f t="shared" si="59"/>
        <v>54.894067796610166</v>
      </c>
    </row>
    <row r="908" spans="1:19" ht="3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12">
        <f t="shared" si="56"/>
        <v>42868.208333333328</v>
      </c>
      <c r="L908">
        <v>1497762000</v>
      </c>
      <c r="M908" s="13">
        <f t="shared" si="57"/>
        <v>42904.208333333328</v>
      </c>
      <c r="N908" t="b">
        <v>1</v>
      </c>
      <c r="O908" t="b">
        <v>1</v>
      </c>
      <c r="P908" t="s">
        <v>2015</v>
      </c>
      <c r="Q908" t="s">
        <v>2016</v>
      </c>
      <c r="R908" s="6">
        <f t="shared" si="58"/>
        <v>61.356537260151725</v>
      </c>
      <c r="S908" s="7">
        <f t="shared" si="59"/>
        <v>46.931937172774866</v>
      </c>
    </row>
    <row r="909" spans="1:19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12">
        <f t="shared" si="56"/>
        <v>40660.208333333336</v>
      </c>
      <c r="L909">
        <v>1304485200</v>
      </c>
      <c r="M909" s="13">
        <f t="shared" si="57"/>
        <v>40667.208333333336</v>
      </c>
      <c r="N909" t="b">
        <v>0</v>
      </c>
      <c r="O909" t="b">
        <v>0</v>
      </c>
      <c r="P909" t="s">
        <v>2013</v>
      </c>
      <c r="Q909" t="s">
        <v>2014</v>
      </c>
      <c r="R909" s="6">
        <f t="shared" si="58"/>
        <v>493.76017362995117</v>
      </c>
      <c r="S909" s="7">
        <f t="shared" si="59"/>
        <v>44.951219512195124</v>
      </c>
    </row>
    <row r="910" spans="1:19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12">
        <f t="shared" si="56"/>
        <v>41031.208333333336</v>
      </c>
      <c r="L910">
        <v>1336885200</v>
      </c>
      <c r="M910" s="13">
        <f t="shared" si="57"/>
        <v>41042.208333333336</v>
      </c>
      <c r="N910" t="b">
        <v>0</v>
      </c>
      <c r="O910" t="b">
        <v>0</v>
      </c>
      <c r="P910" t="s">
        <v>2024</v>
      </c>
      <c r="Q910" t="s">
        <v>2025</v>
      </c>
      <c r="R910" s="6">
        <f t="shared" si="58"/>
        <v>31.32431324313243</v>
      </c>
      <c r="S910" s="7">
        <f t="shared" si="59"/>
        <v>30.99898322318251</v>
      </c>
    </row>
    <row r="911" spans="1:19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12">
        <f t="shared" si="56"/>
        <v>43255.208333333328</v>
      </c>
      <c r="L911">
        <v>1530421200</v>
      </c>
      <c r="M911" s="13">
        <f t="shared" si="57"/>
        <v>43282.208333333328</v>
      </c>
      <c r="N911" t="b">
        <v>0</v>
      </c>
      <c r="O911" t="b">
        <v>1</v>
      </c>
      <c r="P911" t="s">
        <v>2013</v>
      </c>
      <c r="Q911" t="s">
        <v>2014</v>
      </c>
      <c r="R911" s="6">
        <f t="shared" si="58"/>
        <v>20.879248347059505</v>
      </c>
      <c r="S911" s="7">
        <f t="shared" si="59"/>
        <v>107.7625</v>
      </c>
    </row>
    <row r="912" spans="1:19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12">
        <f t="shared" si="56"/>
        <v>42026.25</v>
      </c>
      <c r="L912">
        <v>1421992800</v>
      </c>
      <c r="M912" s="13">
        <f t="shared" si="57"/>
        <v>42027.25</v>
      </c>
      <c r="N912" t="b">
        <v>0</v>
      </c>
      <c r="O912" t="b">
        <v>0</v>
      </c>
      <c r="P912" t="s">
        <v>2013</v>
      </c>
      <c r="Q912" t="s">
        <v>2014</v>
      </c>
      <c r="R912" s="6">
        <f t="shared" si="58"/>
        <v>511.33542942247232</v>
      </c>
      <c r="S912" s="7">
        <f t="shared" si="59"/>
        <v>102.07770270270271</v>
      </c>
    </row>
    <row r="913" spans="1:19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12">
        <f t="shared" si="56"/>
        <v>43717.208333333328</v>
      </c>
      <c r="L913">
        <v>1568178000</v>
      </c>
      <c r="M913" s="13">
        <f t="shared" si="57"/>
        <v>43719.208333333328</v>
      </c>
      <c r="N913" t="b">
        <v>1</v>
      </c>
      <c r="O913" t="b">
        <v>0</v>
      </c>
      <c r="P913" t="s">
        <v>2011</v>
      </c>
      <c r="Q913" t="s">
        <v>2012</v>
      </c>
      <c r="R913" s="6">
        <f t="shared" si="58"/>
        <v>50.264320998353405</v>
      </c>
      <c r="S913" s="7">
        <f t="shared" si="59"/>
        <v>24.976190476190474</v>
      </c>
    </row>
    <row r="914" spans="1:19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12">
        <f t="shared" si="56"/>
        <v>41157.208333333336</v>
      </c>
      <c r="L914">
        <v>1347944400</v>
      </c>
      <c r="M914" s="13">
        <f t="shared" si="57"/>
        <v>41170.208333333336</v>
      </c>
      <c r="N914" t="b">
        <v>1</v>
      </c>
      <c r="O914" t="b">
        <v>0</v>
      </c>
      <c r="P914" t="s">
        <v>2015</v>
      </c>
      <c r="Q914" t="s">
        <v>2018</v>
      </c>
      <c r="R914" s="6">
        <f t="shared" si="58"/>
        <v>12.578616352201259</v>
      </c>
      <c r="S914" s="7">
        <f t="shared" si="59"/>
        <v>79.944134078212286</v>
      </c>
    </row>
    <row r="915" spans="1:19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12">
        <f t="shared" si="56"/>
        <v>43597.208333333328</v>
      </c>
      <c r="L915">
        <v>1558760400</v>
      </c>
      <c r="M915" s="13">
        <f t="shared" si="57"/>
        <v>43610.208333333328</v>
      </c>
      <c r="N915" t="b">
        <v>0</v>
      </c>
      <c r="O915" t="b">
        <v>0</v>
      </c>
      <c r="P915" t="s">
        <v>2015</v>
      </c>
      <c r="Q915" t="s">
        <v>2018</v>
      </c>
      <c r="R915" s="6">
        <f t="shared" si="58"/>
        <v>197.54615038271049</v>
      </c>
      <c r="S915" s="7">
        <f t="shared" si="59"/>
        <v>67.946462715105156</v>
      </c>
    </row>
    <row r="916" spans="1:19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12">
        <f t="shared" si="56"/>
        <v>41490.208333333336</v>
      </c>
      <c r="L916">
        <v>1376629200</v>
      </c>
      <c r="M916" s="13">
        <f t="shared" si="57"/>
        <v>41502.208333333336</v>
      </c>
      <c r="N916" t="b">
        <v>0</v>
      </c>
      <c r="O916" t="b">
        <v>0</v>
      </c>
      <c r="P916" t="s">
        <v>2013</v>
      </c>
      <c r="Q916" t="s">
        <v>2014</v>
      </c>
      <c r="R916" s="6">
        <f t="shared" si="58"/>
        <v>174.10228509249183</v>
      </c>
      <c r="S916" s="7">
        <f t="shared" si="59"/>
        <v>26.070921985815602</v>
      </c>
    </row>
    <row r="917" spans="1:19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12">
        <f t="shared" si="56"/>
        <v>42976.208333333328</v>
      </c>
      <c r="L917">
        <v>1504760400</v>
      </c>
      <c r="M917" s="13">
        <f t="shared" si="57"/>
        <v>42985.208333333328</v>
      </c>
      <c r="N917" t="b">
        <v>0</v>
      </c>
      <c r="O917" t="b">
        <v>0</v>
      </c>
      <c r="P917" t="s">
        <v>2015</v>
      </c>
      <c r="Q917" t="s">
        <v>2034</v>
      </c>
      <c r="R917" s="6">
        <f t="shared" si="58"/>
        <v>64.25567532255431</v>
      </c>
      <c r="S917" s="7">
        <f t="shared" si="59"/>
        <v>105.0032154340836</v>
      </c>
    </row>
    <row r="918" spans="1:19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12">
        <f t="shared" si="56"/>
        <v>41991.25</v>
      </c>
      <c r="L918">
        <v>1419660000</v>
      </c>
      <c r="M918" s="13">
        <f t="shared" si="57"/>
        <v>42000.25</v>
      </c>
      <c r="N918" t="b">
        <v>0</v>
      </c>
      <c r="O918" t="b">
        <v>0</v>
      </c>
      <c r="P918" t="s">
        <v>2028</v>
      </c>
      <c r="Q918" t="s">
        <v>2029</v>
      </c>
      <c r="R918" s="6">
        <f t="shared" si="58"/>
        <v>275.50260610573343</v>
      </c>
      <c r="S918" s="7">
        <f t="shared" si="59"/>
        <v>25.826923076923077</v>
      </c>
    </row>
    <row r="919" spans="1:19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12">
        <f t="shared" si="56"/>
        <v>40722.208333333336</v>
      </c>
      <c r="L919">
        <v>1311310800</v>
      </c>
      <c r="M919" s="13">
        <f t="shared" si="57"/>
        <v>40746.208333333336</v>
      </c>
      <c r="N919" t="b">
        <v>0</v>
      </c>
      <c r="O919" t="b">
        <v>1</v>
      </c>
      <c r="P919" t="s">
        <v>2015</v>
      </c>
      <c r="Q919" t="s">
        <v>2026</v>
      </c>
      <c r="R919" s="6">
        <f t="shared" si="58"/>
        <v>171.67381974248929</v>
      </c>
      <c r="S919" s="7">
        <f t="shared" si="59"/>
        <v>77.666666666666671</v>
      </c>
    </row>
    <row r="920" spans="1:19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12">
        <f t="shared" si="56"/>
        <v>41117.208333333336</v>
      </c>
      <c r="L920">
        <v>1344315600</v>
      </c>
      <c r="M920" s="13">
        <f t="shared" si="57"/>
        <v>41128.208333333336</v>
      </c>
      <c r="N920" t="b">
        <v>0</v>
      </c>
      <c r="O920" t="b">
        <v>0</v>
      </c>
      <c r="P920" t="s">
        <v>2021</v>
      </c>
      <c r="Q920" t="s">
        <v>2030</v>
      </c>
      <c r="R920" s="6">
        <f t="shared" si="58"/>
        <v>42.123933045116949</v>
      </c>
      <c r="S920" s="7">
        <f t="shared" si="59"/>
        <v>57.82692307692308</v>
      </c>
    </row>
    <row r="921" spans="1:19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12">
        <f t="shared" si="56"/>
        <v>43022.208333333328</v>
      </c>
      <c r="L921">
        <v>1510725600</v>
      </c>
      <c r="M921" s="13">
        <f t="shared" si="57"/>
        <v>43054.25</v>
      </c>
      <c r="N921" t="b">
        <v>0</v>
      </c>
      <c r="O921" t="b">
        <v>1</v>
      </c>
      <c r="P921" t="s">
        <v>2013</v>
      </c>
      <c r="Q921" t="s">
        <v>2014</v>
      </c>
      <c r="R921" s="6">
        <f t="shared" si="58"/>
        <v>170.21276595744681</v>
      </c>
      <c r="S921" s="7">
        <f t="shared" si="59"/>
        <v>92.955555555555549</v>
      </c>
    </row>
    <row r="922" spans="1:19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12">
        <f t="shared" si="56"/>
        <v>43503.25</v>
      </c>
      <c r="L922">
        <v>1551247200</v>
      </c>
      <c r="M922" s="13">
        <f t="shared" si="57"/>
        <v>43523.25</v>
      </c>
      <c r="N922" t="b">
        <v>1</v>
      </c>
      <c r="O922" t="b">
        <v>0</v>
      </c>
      <c r="P922" t="s">
        <v>2015</v>
      </c>
      <c r="Q922" t="s">
        <v>2023</v>
      </c>
      <c r="R922" s="6">
        <f t="shared" si="58"/>
        <v>54.77470028937578</v>
      </c>
      <c r="S922" s="7">
        <f t="shared" si="59"/>
        <v>37.945098039215686</v>
      </c>
    </row>
    <row r="923" spans="1:19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12">
        <f t="shared" si="56"/>
        <v>40951.25</v>
      </c>
      <c r="L923">
        <v>1330236000</v>
      </c>
      <c r="M923" s="13">
        <f t="shared" si="57"/>
        <v>40965.25</v>
      </c>
      <c r="N923" t="b">
        <v>0</v>
      </c>
      <c r="O923" t="b">
        <v>0</v>
      </c>
      <c r="P923" t="s">
        <v>2011</v>
      </c>
      <c r="Q923" t="s">
        <v>2012</v>
      </c>
      <c r="R923" s="6">
        <f t="shared" si="58"/>
        <v>13256.198347107436</v>
      </c>
      <c r="S923" s="7">
        <f t="shared" si="59"/>
        <v>31.842105263157894</v>
      </c>
    </row>
    <row r="924" spans="1:19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12">
        <f t="shared" si="56"/>
        <v>43443.25</v>
      </c>
      <c r="L924">
        <v>1545112800</v>
      </c>
      <c r="M924" s="13">
        <f t="shared" si="57"/>
        <v>43452.25</v>
      </c>
      <c r="N924" t="b">
        <v>0</v>
      </c>
      <c r="O924" t="b">
        <v>1</v>
      </c>
      <c r="P924" t="s">
        <v>2009</v>
      </c>
      <c r="Q924" t="s">
        <v>2036</v>
      </c>
      <c r="R924" s="6">
        <f t="shared" si="58"/>
        <v>56.833259619637332</v>
      </c>
      <c r="S924" s="7">
        <f t="shared" si="59"/>
        <v>40</v>
      </c>
    </row>
    <row r="925" spans="1:19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12">
        <f t="shared" si="56"/>
        <v>40373.208333333336</v>
      </c>
      <c r="L925">
        <v>1279170000</v>
      </c>
      <c r="M925" s="13">
        <f t="shared" si="57"/>
        <v>40374.208333333336</v>
      </c>
      <c r="N925" t="b">
        <v>0</v>
      </c>
      <c r="O925" t="b">
        <v>0</v>
      </c>
      <c r="P925" t="s">
        <v>2013</v>
      </c>
      <c r="Q925" t="s">
        <v>2014</v>
      </c>
      <c r="R925" s="6">
        <f t="shared" si="58"/>
        <v>42.037586547972303</v>
      </c>
      <c r="S925" s="7">
        <f t="shared" si="59"/>
        <v>101.1</v>
      </c>
    </row>
    <row r="926" spans="1:19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12">
        <f t="shared" si="56"/>
        <v>43769.208333333328</v>
      </c>
      <c r="L926">
        <v>1573452000</v>
      </c>
      <c r="M926" s="13">
        <f t="shared" si="57"/>
        <v>43780.25</v>
      </c>
      <c r="N926" t="b">
        <v>0</v>
      </c>
      <c r="O926" t="b">
        <v>0</v>
      </c>
      <c r="P926" t="s">
        <v>2013</v>
      </c>
      <c r="Q926" t="s">
        <v>2014</v>
      </c>
      <c r="R926" s="6">
        <f t="shared" si="58"/>
        <v>20.48967195723171</v>
      </c>
      <c r="S926" s="7">
        <f t="shared" si="59"/>
        <v>84.006989951944078</v>
      </c>
    </row>
    <row r="927" spans="1:19" ht="31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12">
        <f t="shared" si="56"/>
        <v>43000.208333333328</v>
      </c>
      <c r="L927">
        <v>1507093200</v>
      </c>
      <c r="M927" s="13">
        <f t="shared" si="57"/>
        <v>43012.208333333328</v>
      </c>
      <c r="N927" t="b">
        <v>0</v>
      </c>
      <c r="O927" t="b">
        <v>0</v>
      </c>
      <c r="P927" t="s">
        <v>2013</v>
      </c>
      <c r="Q927" t="s">
        <v>2014</v>
      </c>
      <c r="R927" s="6">
        <f t="shared" si="58"/>
        <v>44.629574531389466</v>
      </c>
      <c r="S927" s="7">
        <f t="shared" si="59"/>
        <v>103.41538461538461</v>
      </c>
    </row>
    <row r="928" spans="1:19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12">
        <f t="shared" si="56"/>
        <v>42502.208333333328</v>
      </c>
      <c r="L928">
        <v>1463374800</v>
      </c>
      <c r="M928" s="13">
        <f t="shared" si="57"/>
        <v>42506.208333333328</v>
      </c>
      <c r="N928" t="b">
        <v>0</v>
      </c>
      <c r="O928" t="b">
        <v>0</v>
      </c>
      <c r="P928" t="s">
        <v>2007</v>
      </c>
      <c r="Q928" t="s">
        <v>2008</v>
      </c>
      <c r="R928" s="6">
        <f t="shared" si="58"/>
        <v>551.68040583386176</v>
      </c>
      <c r="S928" s="7">
        <f t="shared" si="59"/>
        <v>105.13333333333334</v>
      </c>
    </row>
    <row r="929" spans="1:19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12">
        <f t="shared" si="56"/>
        <v>41102.208333333336</v>
      </c>
      <c r="L929">
        <v>1344574800</v>
      </c>
      <c r="M929" s="13">
        <f t="shared" si="57"/>
        <v>41131.208333333336</v>
      </c>
      <c r="N929" t="b">
        <v>0</v>
      </c>
      <c r="O929" t="b">
        <v>0</v>
      </c>
      <c r="P929" t="s">
        <v>2013</v>
      </c>
      <c r="Q929" t="s">
        <v>2014</v>
      </c>
      <c r="R929" s="6">
        <f t="shared" si="58"/>
        <v>218.11572250833083</v>
      </c>
      <c r="S929" s="7">
        <f t="shared" si="59"/>
        <v>89.21621621621621</v>
      </c>
    </row>
    <row r="930" spans="1:19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12">
        <f t="shared" si="56"/>
        <v>41637.25</v>
      </c>
      <c r="L930">
        <v>1389074400</v>
      </c>
      <c r="M930" s="13">
        <f t="shared" si="57"/>
        <v>41646.25</v>
      </c>
      <c r="N930" t="b">
        <v>0</v>
      </c>
      <c r="O930" t="b">
        <v>0</v>
      </c>
      <c r="P930" t="s">
        <v>2011</v>
      </c>
      <c r="Q930" t="s">
        <v>2012</v>
      </c>
      <c r="R930" s="6">
        <f t="shared" si="58"/>
        <v>85.240292077846689</v>
      </c>
      <c r="S930" s="7">
        <f t="shared" si="59"/>
        <v>51.995234312946785</v>
      </c>
    </row>
    <row r="931" spans="1:19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12">
        <f t="shared" si="56"/>
        <v>42858.208333333328</v>
      </c>
      <c r="L931">
        <v>1494997200</v>
      </c>
      <c r="M931" s="13">
        <f t="shared" si="57"/>
        <v>42872.208333333328</v>
      </c>
      <c r="N931" t="b">
        <v>0</v>
      </c>
      <c r="O931" t="b">
        <v>0</v>
      </c>
      <c r="P931" t="s">
        <v>2013</v>
      </c>
      <c r="Q931" t="s">
        <v>2014</v>
      </c>
      <c r="R931" s="6">
        <f t="shared" si="58"/>
        <v>46.017402945113787</v>
      </c>
      <c r="S931" s="7">
        <f t="shared" si="59"/>
        <v>64.956521739130437</v>
      </c>
    </row>
    <row r="932" spans="1:19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12">
        <f t="shared" si="56"/>
        <v>42060.25</v>
      </c>
      <c r="L932">
        <v>1425448800</v>
      </c>
      <c r="M932" s="13">
        <f t="shared" si="57"/>
        <v>42067.25</v>
      </c>
      <c r="N932" t="b">
        <v>0</v>
      </c>
      <c r="O932" t="b">
        <v>1</v>
      </c>
      <c r="P932" t="s">
        <v>2013</v>
      </c>
      <c r="Q932" t="s">
        <v>2014</v>
      </c>
      <c r="R932" s="6">
        <f t="shared" si="58"/>
        <v>89.05852417302799</v>
      </c>
      <c r="S932" s="7">
        <f t="shared" si="59"/>
        <v>46.235294117647058</v>
      </c>
    </row>
    <row r="933" spans="1:19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12">
        <f t="shared" si="56"/>
        <v>41818.208333333336</v>
      </c>
      <c r="L933">
        <v>1404104400</v>
      </c>
      <c r="M933" s="13">
        <f t="shared" si="57"/>
        <v>41820.208333333336</v>
      </c>
      <c r="N933" t="b">
        <v>0</v>
      </c>
      <c r="O933" t="b">
        <v>1</v>
      </c>
      <c r="P933" t="s">
        <v>2013</v>
      </c>
      <c r="Q933" t="s">
        <v>2014</v>
      </c>
      <c r="R933" s="6">
        <f t="shared" si="58"/>
        <v>137.89492057950775</v>
      </c>
      <c r="S933" s="7">
        <f t="shared" si="59"/>
        <v>51.151785714285715</v>
      </c>
    </row>
    <row r="934" spans="1:19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12">
        <f t="shared" si="56"/>
        <v>41709.208333333336</v>
      </c>
      <c r="L934">
        <v>1394773200</v>
      </c>
      <c r="M934" s="13">
        <f t="shared" si="57"/>
        <v>41712.208333333336</v>
      </c>
      <c r="N934" t="b">
        <v>0</v>
      </c>
      <c r="O934" t="b">
        <v>0</v>
      </c>
      <c r="P934" t="s">
        <v>2009</v>
      </c>
      <c r="Q934" t="s">
        <v>2010</v>
      </c>
      <c r="R934" s="6">
        <f t="shared" si="58"/>
        <v>47.102191275855013</v>
      </c>
      <c r="S934" s="7">
        <f t="shared" si="59"/>
        <v>33.909722222222221</v>
      </c>
    </row>
    <row r="935" spans="1:19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12">
        <f t="shared" si="56"/>
        <v>41372.208333333336</v>
      </c>
      <c r="L935">
        <v>1366520400</v>
      </c>
      <c r="M935" s="13">
        <f t="shared" si="57"/>
        <v>41385.208333333336</v>
      </c>
      <c r="N935" t="b">
        <v>0</v>
      </c>
      <c r="O935" t="b">
        <v>0</v>
      </c>
      <c r="P935" t="s">
        <v>2013</v>
      </c>
      <c r="Q935" t="s">
        <v>2014</v>
      </c>
      <c r="R935" s="6">
        <f t="shared" si="58"/>
        <v>41.710710510527669</v>
      </c>
      <c r="S935" s="7">
        <f t="shared" si="59"/>
        <v>92.016298633017882</v>
      </c>
    </row>
    <row r="936" spans="1:19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12">
        <f t="shared" si="56"/>
        <v>42422.25</v>
      </c>
      <c r="L936">
        <v>1456639200</v>
      </c>
      <c r="M936" s="13">
        <f t="shared" si="57"/>
        <v>42428.25</v>
      </c>
      <c r="N936" t="b">
        <v>0</v>
      </c>
      <c r="O936" t="b">
        <v>0</v>
      </c>
      <c r="P936" t="s">
        <v>2013</v>
      </c>
      <c r="Q936" t="s">
        <v>2014</v>
      </c>
      <c r="R936" s="6">
        <f t="shared" si="58"/>
        <v>54.964539007092192</v>
      </c>
      <c r="S936" s="7">
        <f t="shared" si="59"/>
        <v>107.42857142857143</v>
      </c>
    </row>
    <row r="937" spans="1:19" ht="3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12">
        <f t="shared" si="56"/>
        <v>42209.208333333328</v>
      </c>
      <c r="L937">
        <v>1438318800</v>
      </c>
      <c r="M937" s="13">
        <f t="shared" si="57"/>
        <v>42216.208333333328</v>
      </c>
      <c r="N937" t="b">
        <v>0</v>
      </c>
      <c r="O937" t="b">
        <v>0</v>
      </c>
      <c r="P937" t="s">
        <v>2013</v>
      </c>
      <c r="Q937" t="s">
        <v>2014</v>
      </c>
      <c r="R937" s="6">
        <f t="shared" si="58"/>
        <v>60.926887734718335</v>
      </c>
      <c r="S937" s="7">
        <f t="shared" si="59"/>
        <v>75.848484848484844</v>
      </c>
    </row>
    <row r="938" spans="1:19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12">
        <f t="shared" si="56"/>
        <v>43668.208333333328</v>
      </c>
      <c r="L938">
        <v>1564030800</v>
      </c>
      <c r="M938" s="13">
        <f t="shared" si="57"/>
        <v>43671.208333333328</v>
      </c>
      <c r="N938" t="b">
        <v>1</v>
      </c>
      <c r="O938" t="b">
        <v>0</v>
      </c>
      <c r="P938" t="s">
        <v>2013</v>
      </c>
      <c r="Q938" t="s">
        <v>2014</v>
      </c>
      <c r="R938" s="6">
        <f t="shared" si="58"/>
        <v>6106.5088757396452</v>
      </c>
      <c r="S938" s="7">
        <f t="shared" si="59"/>
        <v>80.476190476190482</v>
      </c>
    </row>
    <row r="939" spans="1:19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12">
        <f t="shared" si="56"/>
        <v>42334.25</v>
      </c>
      <c r="L939">
        <v>1449295200</v>
      </c>
      <c r="M939" s="13">
        <f t="shared" si="57"/>
        <v>42343.25</v>
      </c>
      <c r="N939" t="b">
        <v>0</v>
      </c>
      <c r="O939" t="b">
        <v>0</v>
      </c>
      <c r="P939" t="s">
        <v>2015</v>
      </c>
      <c r="Q939" t="s">
        <v>2016</v>
      </c>
      <c r="R939" s="6">
        <f t="shared" si="58"/>
        <v>201.43478107219846</v>
      </c>
      <c r="S939" s="7">
        <f t="shared" si="59"/>
        <v>86.978483606557376</v>
      </c>
    </row>
    <row r="940" spans="1:19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12">
        <f t="shared" si="56"/>
        <v>43263.208333333328</v>
      </c>
      <c r="L940">
        <v>1531890000</v>
      </c>
      <c r="M940" s="13">
        <f t="shared" si="57"/>
        <v>43299.208333333328</v>
      </c>
      <c r="N940" t="b">
        <v>0</v>
      </c>
      <c r="O940" t="b">
        <v>1</v>
      </c>
      <c r="P940" t="s">
        <v>2021</v>
      </c>
      <c r="Q940" t="s">
        <v>2027</v>
      </c>
      <c r="R940" s="6">
        <f t="shared" si="58"/>
        <v>91.152283761022488</v>
      </c>
      <c r="S940" s="7">
        <f t="shared" si="59"/>
        <v>105.13541666666667</v>
      </c>
    </row>
    <row r="941" spans="1:19" ht="31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12">
        <f t="shared" si="56"/>
        <v>40670.208333333336</v>
      </c>
      <c r="L941">
        <v>1306213200</v>
      </c>
      <c r="M941" s="13">
        <f t="shared" si="57"/>
        <v>40687.208333333336</v>
      </c>
      <c r="N941" t="b">
        <v>0</v>
      </c>
      <c r="O941" t="b">
        <v>1</v>
      </c>
      <c r="P941" t="s">
        <v>2024</v>
      </c>
      <c r="Q941" t="s">
        <v>2025</v>
      </c>
      <c r="R941" s="6">
        <f t="shared" si="58"/>
        <v>203.17791091430058</v>
      </c>
      <c r="S941" s="7">
        <f t="shared" si="59"/>
        <v>57.298507462686565</v>
      </c>
    </row>
    <row r="942" spans="1:19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12">
        <f t="shared" si="56"/>
        <v>41244.25</v>
      </c>
      <c r="L942">
        <v>1356242400</v>
      </c>
      <c r="M942" s="13">
        <f t="shared" si="57"/>
        <v>41266.25</v>
      </c>
      <c r="N942" t="b">
        <v>0</v>
      </c>
      <c r="O942" t="b">
        <v>0</v>
      </c>
      <c r="P942" t="s">
        <v>2011</v>
      </c>
      <c r="Q942" t="s">
        <v>2012</v>
      </c>
      <c r="R942" s="6">
        <f t="shared" si="58"/>
        <v>160.68819996753774</v>
      </c>
      <c r="S942" s="7">
        <f t="shared" si="59"/>
        <v>93.348484848484844</v>
      </c>
    </row>
    <row r="943" spans="1:19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12">
        <f t="shared" si="56"/>
        <v>40552.25</v>
      </c>
      <c r="L943">
        <v>1297576800</v>
      </c>
      <c r="M943" s="13">
        <f t="shared" si="57"/>
        <v>40587.25</v>
      </c>
      <c r="N943" t="b">
        <v>1</v>
      </c>
      <c r="O943" t="b">
        <v>0</v>
      </c>
      <c r="P943" t="s">
        <v>2013</v>
      </c>
      <c r="Q943" t="s">
        <v>2014</v>
      </c>
      <c r="R943" s="6">
        <f t="shared" si="58"/>
        <v>765.8058771148709</v>
      </c>
      <c r="S943" s="7">
        <f t="shared" si="59"/>
        <v>71.987179487179489</v>
      </c>
    </row>
    <row r="944" spans="1:19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12">
        <f t="shared" si="56"/>
        <v>40568.25</v>
      </c>
      <c r="L944">
        <v>1296194400</v>
      </c>
      <c r="M944" s="13">
        <f t="shared" si="57"/>
        <v>40571.25</v>
      </c>
      <c r="N944" t="b">
        <v>0</v>
      </c>
      <c r="O944" t="b">
        <v>0</v>
      </c>
      <c r="P944" t="s">
        <v>2013</v>
      </c>
      <c r="Q944" t="s">
        <v>2014</v>
      </c>
      <c r="R944" s="6">
        <f t="shared" si="58"/>
        <v>154.71394037066881</v>
      </c>
      <c r="S944" s="7">
        <f t="shared" si="59"/>
        <v>92.611940298507463</v>
      </c>
    </row>
    <row r="945" spans="1:19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12">
        <f t="shared" si="56"/>
        <v>41906.208333333336</v>
      </c>
      <c r="L945">
        <v>1414558800</v>
      </c>
      <c r="M945" s="13">
        <f t="shared" si="57"/>
        <v>41941.208333333336</v>
      </c>
      <c r="N945" t="b">
        <v>0</v>
      </c>
      <c r="O945" t="b">
        <v>0</v>
      </c>
      <c r="P945" t="s">
        <v>2007</v>
      </c>
      <c r="Q945" t="s">
        <v>2008</v>
      </c>
      <c r="R945" s="6">
        <f t="shared" si="58"/>
        <v>62.661876514328682</v>
      </c>
      <c r="S945" s="7">
        <f t="shared" si="59"/>
        <v>104.99122807017544</v>
      </c>
    </row>
    <row r="946" spans="1:19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12">
        <f t="shared" si="56"/>
        <v>42776.25</v>
      </c>
      <c r="L946">
        <v>1488348000</v>
      </c>
      <c r="M946" s="13">
        <f t="shared" si="57"/>
        <v>42795.25</v>
      </c>
      <c r="N946" t="b">
        <v>0</v>
      </c>
      <c r="O946" t="b">
        <v>0</v>
      </c>
      <c r="P946" t="s">
        <v>2028</v>
      </c>
      <c r="Q946" t="s">
        <v>2029</v>
      </c>
      <c r="R946" s="6">
        <f t="shared" si="58"/>
        <v>122.81994595922379</v>
      </c>
      <c r="S946" s="7">
        <f t="shared" si="59"/>
        <v>30.958174904942965</v>
      </c>
    </row>
    <row r="947" spans="1:19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12">
        <f t="shared" si="56"/>
        <v>41004.208333333336</v>
      </c>
      <c r="L947">
        <v>1334898000</v>
      </c>
      <c r="M947" s="13">
        <f t="shared" si="57"/>
        <v>41019.208333333336</v>
      </c>
      <c r="N947" t="b">
        <v>1</v>
      </c>
      <c r="O947" t="b">
        <v>0</v>
      </c>
      <c r="P947" t="s">
        <v>2028</v>
      </c>
      <c r="Q947" t="s">
        <v>2029</v>
      </c>
      <c r="R947" s="6">
        <f t="shared" si="58"/>
        <v>308.21610966759249</v>
      </c>
      <c r="S947" s="7">
        <f t="shared" si="59"/>
        <v>33.001182732111175</v>
      </c>
    </row>
    <row r="948" spans="1:19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12">
        <f t="shared" si="56"/>
        <v>40710.208333333336</v>
      </c>
      <c r="L948">
        <v>1308373200</v>
      </c>
      <c r="M948" s="13">
        <f t="shared" si="57"/>
        <v>40712.208333333336</v>
      </c>
      <c r="N948" t="b">
        <v>0</v>
      </c>
      <c r="O948" t="b">
        <v>0</v>
      </c>
      <c r="P948" t="s">
        <v>2013</v>
      </c>
      <c r="Q948" t="s">
        <v>2014</v>
      </c>
      <c r="R948" s="6">
        <f t="shared" si="58"/>
        <v>1008.6625541409634</v>
      </c>
      <c r="S948" s="7">
        <f t="shared" si="59"/>
        <v>84.187845303867405</v>
      </c>
    </row>
    <row r="949" spans="1:19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12">
        <f t="shared" si="56"/>
        <v>41908.208333333336</v>
      </c>
      <c r="L949">
        <v>1412312400</v>
      </c>
      <c r="M949" s="13">
        <f t="shared" si="57"/>
        <v>41915.208333333336</v>
      </c>
      <c r="N949" t="b">
        <v>0</v>
      </c>
      <c r="O949" t="b">
        <v>0</v>
      </c>
      <c r="P949" t="s">
        <v>2013</v>
      </c>
      <c r="Q949" t="s">
        <v>2014</v>
      </c>
      <c r="R949" s="6">
        <f t="shared" si="58"/>
        <v>374.60978147762745</v>
      </c>
      <c r="S949" s="7">
        <f t="shared" si="59"/>
        <v>73.92307692307692</v>
      </c>
    </row>
    <row r="950" spans="1:19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12">
        <f t="shared" si="56"/>
        <v>41985.25</v>
      </c>
      <c r="L950">
        <v>1419228000</v>
      </c>
      <c r="M950" s="13">
        <f t="shared" si="57"/>
        <v>41995.25</v>
      </c>
      <c r="N950" t="b">
        <v>1</v>
      </c>
      <c r="O950" t="b">
        <v>1</v>
      </c>
      <c r="P950" t="s">
        <v>2015</v>
      </c>
      <c r="Q950" t="s">
        <v>2016</v>
      </c>
      <c r="R950" s="6">
        <f t="shared" si="58"/>
        <v>158.83744508279824</v>
      </c>
      <c r="S950" s="7">
        <f t="shared" si="59"/>
        <v>36.987499999999997</v>
      </c>
    </row>
    <row r="951" spans="1:19" ht="3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12">
        <f t="shared" si="56"/>
        <v>42112.208333333328</v>
      </c>
      <c r="L951">
        <v>1430974800</v>
      </c>
      <c r="M951" s="13">
        <f t="shared" si="57"/>
        <v>42131.208333333328</v>
      </c>
      <c r="N951" t="b">
        <v>0</v>
      </c>
      <c r="O951" t="b">
        <v>0</v>
      </c>
      <c r="P951" t="s">
        <v>2011</v>
      </c>
      <c r="Q951" t="s">
        <v>2012</v>
      </c>
      <c r="R951" s="6">
        <f t="shared" si="58"/>
        <v>61.97478991596639</v>
      </c>
      <c r="S951" s="7">
        <f t="shared" si="59"/>
        <v>46.896551724137929</v>
      </c>
    </row>
    <row r="952" spans="1:19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12">
        <f t="shared" si="56"/>
        <v>43571.208333333328</v>
      </c>
      <c r="L952">
        <v>1555822800</v>
      </c>
      <c r="M952" s="13">
        <f t="shared" si="57"/>
        <v>43576.208333333328</v>
      </c>
      <c r="N952" t="b">
        <v>0</v>
      </c>
      <c r="O952" t="b">
        <v>1</v>
      </c>
      <c r="P952" t="s">
        <v>2013</v>
      </c>
      <c r="Q952" t="s">
        <v>2014</v>
      </c>
      <c r="R952" s="6">
        <f t="shared" si="58"/>
        <v>2000</v>
      </c>
      <c r="S952" s="7">
        <f t="shared" si="59"/>
        <v>5</v>
      </c>
    </row>
    <row r="953" spans="1:19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12">
        <f t="shared" si="56"/>
        <v>42730.25</v>
      </c>
      <c r="L953">
        <v>1482818400</v>
      </c>
      <c r="M953" s="13">
        <f t="shared" si="57"/>
        <v>42731.25</v>
      </c>
      <c r="N953" t="b">
        <v>0</v>
      </c>
      <c r="O953" t="b">
        <v>1</v>
      </c>
      <c r="P953" t="s">
        <v>2009</v>
      </c>
      <c r="Q953" t="s">
        <v>2010</v>
      </c>
      <c r="R953" s="6">
        <f t="shared" si="58"/>
        <v>9.11628608791872</v>
      </c>
      <c r="S953" s="7">
        <f t="shared" si="59"/>
        <v>102.02437459910199</v>
      </c>
    </row>
    <row r="954" spans="1:19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12">
        <f t="shared" si="56"/>
        <v>42591.208333333328</v>
      </c>
      <c r="L954">
        <v>1471928400</v>
      </c>
      <c r="M954" s="13">
        <f t="shared" si="57"/>
        <v>42605.208333333328</v>
      </c>
      <c r="N954" t="b">
        <v>0</v>
      </c>
      <c r="O954" t="b">
        <v>0</v>
      </c>
      <c r="P954" t="s">
        <v>2015</v>
      </c>
      <c r="Q954" t="s">
        <v>2016</v>
      </c>
      <c r="R954" s="6">
        <f t="shared" si="58"/>
        <v>142.66524164844537</v>
      </c>
      <c r="S954" s="7">
        <f t="shared" si="59"/>
        <v>45.007502206531335</v>
      </c>
    </row>
    <row r="955" spans="1:19" ht="31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12">
        <f t="shared" si="56"/>
        <v>42358.25</v>
      </c>
      <c r="L955">
        <v>1453701600</v>
      </c>
      <c r="M955" s="13">
        <f t="shared" si="57"/>
        <v>42394.25</v>
      </c>
      <c r="N955" t="b">
        <v>0</v>
      </c>
      <c r="O955" t="b">
        <v>1</v>
      </c>
      <c r="P955" t="s">
        <v>2015</v>
      </c>
      <c r="Q955" t="s">
        <v>2037</v>
      </c>
      <c r="R955" s="6">
        <f t="shared" si="58"/>
        <v>166.66666666666669</v>
      </c>
      <c r="S955" s="7">
        <f t="shared" si="59"/>
        <v>94.285714285714292</v>
      </c>
    </row>
    <row r="956" spans="1:19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12">
        <f t="shared" si="56"/>
        <v>41174.208333333336</v>
      </c>
      <c r="L956">
        <v>1350363600</v>
      </c>
      <c r="M956" s="13">
        <f t="shared" si="57"/>
        <v>41198.208333333336</v>
      </c>
      <c r="N956" t="b">
        <v>0</v>
      </c>
      <c r="O956" t="b">
        <v>0</v>
      </c>
      <c r="P956" t="s">
        <v>2011</v>
      </c>
      <c r="Q956" t="s">
        <v>2012</v>
      </c>
      <c r="R956" s="6">
        <f t="shared" si="58"/>
        <v>27.240638428483731</v>
      </c>
      <c r="S956" s="7">
        <f t="shared" si="59"/>
        <v>101.02325581395348</v>
      </c>
    </row>
    <row r="957" spans="1:19" ht="3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12">
        <f t="shared" si="56"/>
        <v>41238.25</v>
      </c>
      <c r="L957">
        <v>1353996000</v>
      </c>
      <c r="M957" s="13">
        <f t="shared" si="57"/>
        <v>41240.25</v>
      </c>
      <c r="N957" t="b">
        <v>0</v>
      </c>
      <c r="O957" t="b">
        <v>0</v>
      </c>
      <c r="P957" t="s">
        <v>2013</v>
      </c>
      <c r="Q957" t="s">
        <v>2014</v>
      </c>
      <c r="R957" s="6">
        <f t="shared" si="58"/>
        <v>9.0171325518485119</v>
      </c>
      <c r="S957" s="7">
        <f t="shared" si="59"/>
        <v>97.037499999999994</v>
      </c>
    </row>
    <row r="958" spans="1:19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12">
        <f t="shared" si="56"/>
        <v>42360.25</v>
      </c>
      <c r="L958">
        <v>1451109600</v>
      </c>
      <c r="M958" s="13">
        <f t="shared" si="57"/>
        <v>42364.25</v>
      </c>
      <c r="N958" t="b">
        <v>0</v>
      </c>
      <c r="O958" t="b">
        <v>0</v>
      </c>
      <c r="P958" t="s">
        <v>2015</v>
      </c>
      <c r="Q958" t="s">
        <v>2037</v>
      </c>
      <c r="R958" s="6">
        <f t="shared" si="58"/>
        <v>525.51963695445124</v>
      </c>
      <c r="S958" s="7">
        <f t="shared" si="59"/>
        <v>43.00963855421687</v>
      </c>
    </row>
    <row r="959" spans="1:19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12">
        <f t="shared" si="56"/>
        <v>40955.25</v>
      </c>
      <c r="L959">
        <v>1329631200</v>
      </c>
      <c r="M959" s="13">
        <f t="shared" si="57"/>
        <v>40958.25</v>
      </c>
      <c r="N959" t="b">
        <v>0</v>
      </c>
      <c r="O959" t="b">
        <v>0</v>
      </c>
      <c r="P959" t="s">
        <v>2013</v>
      </c>
      <c r="Q959" t="s">
        <v>2014</v>
      </c>
      <c r="R959" s="6">
        <f t="shared" si="58"/>
        <v>78.81614926813576</v>
      </c>
      <c r="S959" s="7">
        <f t="shared" si="59"/>
        <v>94.916030534351151</v>
      </c>
    </row>
    <row r="960" spans="1:19" ht="3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12">
        <f t="shared" si="56"/>
        <v>40350.208333333336</v>
      </c>
      <c r="L960">
        <v>1278997200</v>
      </c>
      <c r="M960" s="13">
        <f t="shared" si="57"/>
        <v>40372.208333333336</v>
      </c>
      <c r="N960" t="b">
        <v>0</v>
      </c>
      <c r="O960" t="b">
        <v>0</v>
      </c>
      <c r="P960" t="s">
        <v>2015</v>
      </c>
      <c r="Q960" t="s">
        <v>2023</v>
      </c>
      <c r="R960" s="6">
        <f t="shared" si="58"/>
        <v>13.612176710803118</v>
      </c>
      <c r="S960" s="7">
        <f t="shared" si="59"/>
        <v>72.151785714285708</v>
      </c>
    </row>
    <row r="961" spans="1:19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12">
        <f t="shared" si="56"/>
        <v>40357.208333333336</v>
      </c>
      <c r="L961">
        <v>1280120400</v>
      </c>
      <c r="M961" s="13">
        <f t="shared" si="57"/>
        <v>40385.208333333336</v>
      </c>
      <c r="N961" t="b">
        <v>0</v>
      </c>
      <c r="O961" t="b">
        <v>0</v>
      </c>
      <c r="P961" t="s">
        <v>2021</v>
      </c>
      <c r="Q961" t="s">
        <v>2033</v>
      </c>
      <c r="R961" s="6">
        <f t="shared" si="58"/>
        <v>2186.6988387875131</v>
      </c>
      <c r="S961" s="7">
        <f t="shared" si="59"/>
        <v>51.007692307692309</v>
      </c>
    </row>
    <row r="962" spans="1:19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12">
        <f t="shared" si="56"/>
        <v>42408.25</v>
      </c>
      <c r="L962">
        <v>1458104400</v>
      </c>
      <c r="M962" s="13">
        <f t="shared" si="57"/>
        <v>42445.208333333328</v>
      </c>
      <c r="N962" t="b">
        <v>0</v>
      </c>
      <c r="O962" t="b">
        <v>0</v>
      </c>
      <c r="P962" t="s">
        <v>2011</v>
      </c>
      <c r="Q962" t="s">
        <v>2012</v>
      </c>
      <c r="R962" s="6">
        <f t="shared" si="58"/>
        <v>117.57161179991449</v>
      </c>
      <c r="S962" s="7">
        <f t="shared" si="59"/>
        <v>85.054545454545448</v>
      </c>
    </row>
    <row r="963" spans="1:19" ht="3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12">
        <f t="shared" ref="K963:K1001" si="60">(((J963/60)/60)/24)+DATE(1970,1,1)</f>
        <v>40591.25</v>
      </c>
      <c r="L963">
        <v>1298268000</v>
      </c>
      <c r="M963" s="13">
        <f t="shared" ref="M963:M1003" si="61">(((L963/60)/60)/24)+DATE(1970,1,1)</f>
        <v>40595.25</v>
      </c>
      <c r="N963" t="b">
        <v>0</v>
      </c>
      <c r="O963" t="b">
        <v>0</v>
      </c>
      <c r="P963" t="s">
        <v>2021</v>
      </c>
      <c r="Q963" t="s">
        <v>2033</v>
      </c>
      <c r="R963" s="6">
        <f t="shared" si="58"/>
        <v>83.82352941176471</v>
      </c>
      <c r="S963" s="7">
        <f t="shared" si="59"/>
        <v>43.87096774193548</v>
      </c>
    </row>
    <row r="964" spans="1:19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12">
        <f t="shared" si="60"/>
        <v>41592.25</v>
      </c>
      <c r="L964">
        <v>1386223200</v>
      </c>
      <c r="M964" s="13">
        <f t="shared" si="61"/>
        <v>41613.25</v>
      </c>
      <c r="N964" t="b">
        <v>0</v>
      </c>
      <c r="O964" t="b">
        <v>0</v>
      </c>
      <c r="P964" t="s">
        <v>2007</v>
      </c>
      <c r="Q964" t="s">
        <v>2008</v>
      </c>
      <c r="R964" s="6">
        <f t="shared" ref="R964:R967" si="62">D964/E964*100</f>
        <v>33.780613681148544</v>
      </c>
      <c r="S964" s="7">
        <f t="shared" ref="S964:S1001" si="63">E964/G964</f>
        <v>40.063909774436091</v>
      </c>
    </row>
    <row r="965" spans="1:19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12">
        <f t="shared" si="60"/>
        <v>40607.25</v>
      </c>
      <c r="L965">
        <v>1299823200</v>
      </c>
      <c r="M965" s="13">
        <f t="shared" si="61"/>
        <v>40613.25</v>
      </c>
      <c r="N965" t="b">
        <v>0</v>
      </c>
      <c r="O965" t="b">
        <v>1</v>
      </c>
      <c r="P965" t="s">
        <v>2028</v>
      </c>
      <c r="Q965" t="s">
        <v>2029</v>
      </c>
      <c r="R965" s="6">
        <f t="shared" si="62"/>
        <v>118.07084250550331</v>
      </c>
      <c r="S965" s="7">
        <f t="shared" si="63"/>
        <v>43.833333333333336</v>
      </c>
    </row>
    <row r="966" spans="1:19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12">
        <f t="shared" si="60"/>
        <v>42135.208333333328</v>
      </c>
      <c r="L966">
        <v>1431752400</v>
      </c>
      <c r="M966" s="13">
        <f t="shared" si="61"/>
        <v>42140.208333333328</v>
      </c>
      <c r="N966" t="b">
        <v>0</v>
      </c>
      <c r="O966" t="b">
        <v>0</v>
      </c>
      <c r="P966" t="s">
        <v>2013</v>
      </c>
      <c r="Q966" t="s">
        <v>2014</v>
      </c>
      <c r="R966" s="6">
        <f t="shared" si="62"/>
        <v>28.106958371315709</v>
      </c>
      <c r="S966" s="7">
        <f t="shared" si="63"/>
        <v>84.92903225806451</v>
      </c>
    </row>
    <row r="967" spans="1:19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12">
        <f t="shared" si="60"/>
        <v>40203.25</v>
      </c>
      <c r="L967">
        <v>1267855200</v>
      </c>
      <c r="M967" s="13">
        <f t="shared" si="61"/>
        <v>40243.25</v>
      </c>
      <c r="N967" t="b">
        <v>0</v>
      </c>
      <c r="O967" t="b">
        <v>0</v>
      </c>
      <c r="P967" t="s">
        <v>2009</v>
      </c>
      <c r="Q967" t="s">
        <v>2010</v>
      </c>
      <c r="R967" s="6">
        <f t="shared" si="62"/>
        <v>25.879308316668627</v>
      </c>
      <c r="S967" s="7">
        <f t="shared" si="63"/>
        <v>41.067632850241544</v>
      </c>
    </row>
    <row r="968" spans="1:19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12">
        <f t="shared" si="60"/>
        <v>42901.208333333328</v>
      </c>
      <c r="L968">
        <v>1497675600</v>
      </c>
      <c r="M968" s="13">
        <f t="shared" si="61"/>
        <v>42903.208333333328</v>
      </c>
      <c r="N968" t="b">
        <v>0</v>
      </c>
      <c r="O968" t="b">
        <v>0</v>
      </c>
      <c r="P968" t="s">
        <v>2013</v>
      </c>
      <c r="Q968" t="s">
        <v>2014</v>
      </c>
      <c r="R968" s="6">
        <f>D968/E968*100</f>
        <v>12.622512622512621</v>
      </c>
      <c r="S968" s="7">
        <f t="shared" si="63"/>
        <v>54.971428571428568</v>
      </c>
    </row>
    <row r="969" spans="1:19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12">
        <f t="shared" si="60"/>
        <v>41005.208333333336</v>
      </c>
      <c r="L969">
        <v>1336885200</v>
      </c>
      <c r="M969" s="13">
        <f t="shared" si="61"/>
        <v>41042.208333333336</v>
      </c>
      <c r="N969" t="b">
        <v>0</v>
      </c>
      <c r="O969" t="b">
        <v>0</v>
      </c>
      <c r="P969" t="s">
        <v>2009</v>
      </c>
      <c r="Q969" t="s">
        <v>2036</v>
      </c>
      <c r="R969" s="6">
        <f>D969/E969*100</f>
        <v>72.974623982565333</v>
      </c>
      <c r="S969" s="7">
        <f t="shared" si="63"/>
        <v>77.010807374443743</v>
      </c>
    </row>
    <row r="970" spans="1:19" ht="31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12">
        <f t="shared" si="60"/>
        <v>40544.25</v>
      </c>
      <c r="L970">
        <v>1295157600</v>
      </c>
      <c r="M970" s="13">
        <f t="shared" si="61"/>
        <v>40559.25</v>
      </c>
      <c r="N970" t="b">
        <v>0</v>
      </c>
      <c r="O970" t="b">
        <v>0</v>
      </c>
      <c r="P970" t="s">
        <v>2007</v>
      </c>
      <c r="Q970" t="s">
        <v>2008</v>
      </c>
      <c r="R970" s="6">
        <f>D970/E970*100</f>
        <v>29.567574226931132</v>
      </c>
      <c r="S970" s="7">
        <f t="shared" si="63"/>
        <v>71.201754385964918</v>
      </c>
    </row>
    <row r="971" spans="1:19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12">
        <f t="shared" si="60"/>
        <v>43821.25</v>
      </c>
      <c r="L971">
        <v>1577599200</v>
      </c>
      <c r="M971" s="13">
        <f t="shared" si="61"/>
        <v>43828.25</v>
      </c>
      <c r="N971" t="b">
        <v>0</v>
      </c>
      <c r="O971" t="b">
        <v>0</v>
      </c>
      <c r="P971" t="s">
        <v>2013</v>
      </c>
      <c r="Q971" t="s">
        <v>2014</v>
      </c>
      <c r="R971" s="6">
        <f>D971/E971*100</f>
        <v>92.397660818713447</v>
      </c>
      <c r="S971" s="7">
        <f t="shared" si="63"/>
        <v>91.935483870967744</v>
      </c>
    </row>
    <row r="972" spans="1:19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12">
        <f t="shared" si="60"/>
        <v>40672.208333333336</v>
      </c>
      <c r="L972">
        <v>1305003600</v>
      </c>
      <c r="M972" s="13">
        <f t="shared" si="61"/>
        <v>40673.208333333336</v>
      </c>
      <c r="N972" t="b">
        <v>0</v>
      </c>
      <c r="O972" t="b">
        <v>0</v>
      </c>
      <c r="P972" t="s">
        <v>2013</v>
      </c>
      <c r="Q972" t="s">
        <v>2014</v>
      </c>
      <c r="R972" s="6">
        <f>D972/E972*100</f>
        <v>164.58835567734437</v>
      </c>
      <c r="S972" s="7">
        <f t="shared" si="63"/>
        <v>97.069023569023571</v>
      </c>
    </row>
    <row r="973" spans="1:19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12">
        <f t="shared" si="60"/>
        <v>41555.208333333336</v>
      </c>
      <c r="L973">
        <v>1381726800</v>
      </c>
      <c r="M973" s="13">
        <f t="shared" si="61"/>
        <v>41561.208333333336</v>
      </c>
      <c r="N973" t="b">
        <v>0</v>
      </c>
      <c r="O973" t="b">
        <v>0</v>
      </c>
      <c r="P973" t="s">
        <v>2015</v>
      </c>
      <c r="Q973" t="s">
        <v>2034</v>
      </c>
      <c r="R973" s="6">
        <f>D973/E973*100</f>
        <v>360.67892503536069</v>
      </c>
      <c r="S973" s="7">
        <f t="shared" si="63"/>
        <v>58.916666666666664</v>
      </c>
    </row>
    <row r="974" spans="1:19" ht="3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12">
        <f t="shared" si="60"/>
        <v>41792.208333333336</v>
      </c>
      <c r="L974">
        <v>1402462800</v>
      </c>
      <c r="M974" s="13">
        <f t="shared" si="61"/>
        <v>41801.208333333336</v>
      </c>
      <c r="N974" t="b">
        <v>0</v>
      </c>
      <c r="O974" t="b">
        <v>1</v>
      </c>
      <c r="P974" t="s">
        <v>2011</v>
      </c>
      <c r="Q974" t="s">
        <v>2012</v>
      </c>
      <c r="R974" s="6">
        <f>D974/E974*100</f>
        <v>43.784094171691073</v>
      </c>
      <c r="S974" s="7">
        <f t="shared" si="63"/>
        <v>58.015466983938133</v>
      </c>
    </row>
    <row r="975" spans="1:19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12">
        <f t="shared" si="60"/>
        <v>40522.25</v>
      </c>
      <c r="L975">
        <v>1292133600</v>
      </c>
      <c r="M975" s="13">
        <f t="shared" si="61"/>
        <v>40524.25</v>
      </c>
      <c r="N975" t="b">
        <v>0</v>
      </c>
      <c r="O975" t="b">
        <v>1</v>
      </c>
      <c r="P975" t="s">
        <v>2013</v>
      </c>
      <c r="Q975" t="s">
        <v>2014</v>
      </c>
      <c r="R975" s="6">
        <f>D975/E975*100</f>
        <v>462.63753056234719</v>
      </c>
      <c r="S975" s="7">
        <f t="shared" si="63"/>
        <v>103.87301587301587</v>
      </c>
    </row>
    <row r="976" spans="1:19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12">
        <f t="shared" si="60"/>
        <v>41412.208333333336</v>
      </c>
      <c r="L976">
        <v>1368939600</v>
      </c>
      <c r="M976" s="13">
        <f t="shared" si="61"/>
        <v>41413.208333333336</v>
      </c>
      <c r="N976" t="b">
        <v>0</v>
      </c>
      <c r="O976" t="b">
        <v>0</v>
      </c>
      <c r="P976" t="s">
        <v>2009</v>
      </c>
      <c r="Q976" t="s">
        <v>2019</v>
      </c>
      <c r="R976" s="6">
        <f>D976/E976*100</f>
        <v>26.746907388833169</v>
      </c>
      <c r="S976" s="7">
        <f t="shared" si="63"/>
        <v>93.46875</v>
      </c>
    </row>
    <row r="977" spans="1:19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12">
        <f t="shared" si="60"/>
        <v>42337.25</v>
      </c>
      <c r="L977">
        <v>1452146400</v>
      </c>
      <c r="M977" s="13">
        <f t="shared" si="61"/>
        <v>42376.25</v>
      </c>
      <c r="N977" t="b">
        <v>0</v>
      </c>
      <c r="O977" t="b">
        <v>1</v>
      </c>
      <c r="P977" t="s">
        <v>2013</v>
      </c>
      <c r="Q977" t="s">
        <v>2014</v>
      </c>
      <c r="R977" s="6">
        <f>D977/E977*100</f>
        <v>64.546975854649773</v>
      </c>
      <c r="S977" s="7">
        <f t="shared" si="63"/>
        <v>61.970370370370368</v>
      </c>
    </row>
    <row r="978" spans="1:19" ht="31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12">
        <f t="shared" si="60"/>
        <v>40571.25</v>
      </c>
      <c r="L978">
        <v>1296712800</v>
      </c>
      <c r="M978" s="13">
        <f t="shared" si="61"/>
        <v>40577.25</v>
      </c>
      <c r="N978" t="b">
        <v>0</v>
      </c>
      <c r="O978" t="b">
        <v>1</v>
      </c>
      <c r="P978" t="s">
        <v>2013</v>
      </c>
      <c r="Q978" t="s">
        <v>2014</v>
      </c>
      <c r="R978" s="6">
        <f>D978/E978*100</f>
        <v>31.041440322830983</v>
      </c>
      <c r="S978" s="7">
        <f t="shared" si="63"/>
        <v>92.042857142857144</v>
      </c>
    </row>
    <row r="979" spans="1:19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12">
        <f t="shared" si="60"/>
        <v>43138.25</v>
      </c>
      <c r="L979">
        <v>1520748000</v>
      </c>
      <c r="M979" s="13">
        <f t="shared" si="61"/>
        <v>43170.25</v>
      </c>
      <c r="N979" t="b">
        <v>0</v>
      </c>
      <c r="O979" t="b">
        <v>0</v>
      </c>
      <c r="P979" t="s">
        <v>2007</v>
      </c>
      <c r="Q979" t="s">
        <v>2008</v>
      </c>
      <c r="R979" s="6">
        <f>D979/E979*100</f>
        <v>135.21344407958279</v>
      </c>
      <c r="S979" s="7">
        <f t="shared" si="63"/>
        <v>77.268656716417908</v>
      </c>
    </row>
    <row r="980" spans="1:19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12">
        <f t="shared" si="60"/>
        <v>42686.25</v>
      </c>
      <c r="L980">
        <v>1480831200</v>
      </c>
      <c r="M980" s="13">
        <f t="shared" si="61"/>
        <v>42708.25</v>
      </c>
      <c r="N980" t="b">
        <v>0</v>
      </c>
      <c r="O980" t="b">
        <v>0</v>
      </c>
      <c r="P980" t="s">
        <v>2024</v>
      </c>
      <c r="Q980" t="s">
        <v>2025</v>
      </c>
      <c r="R980" s="6">
        <f>D980/E980*100</f>
        <v>11.572734637194769</v>
      </c>
      <c r="S980" s="7">
        <f t="shared" si="63"/>
        <v>93.923913043478265</v>
      </c>
    </row>
    <row r="981" spans="1:19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12">
        <f t="shared" si="60"/>
        <v>42078.208333333328</v>
      </c>
      <c r="L981">
        <v>1426914000</v>
      </c>
      <c r="M981" s="13">
        <f t="shared" si="61"/>
        <v>42084.208333333328</v>
      </c>
      <c r="N981" t="b">
        <v>0</v>
      </c>
      <c r="O981" t="b">
        <v>0</v>
      </c>
      <c r="P981" t="s">
        <v>2013</v>
      </c>
      <c r="Q981" t="s">
        <v>2014</v>
      </c>
      <c r="R981" s="6">
        <f>D981/E981*100</f>
        <v>69.801957237604938</v>
      </c>
      <c r="S981" s="7">
        <f t="shared" si="63"/>
        <v>84.969458128078813</v>
      </c>
    </row>
    <row r="982" spans="1:19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12">
        <f t="shared" si="60"/>
        <v>42307.208333333328</v>
      </c>
      <c r="L982">
        <v>1446616800</v>
      </c>
      <c r="M982" s="13">
        <f t="shared" si="61"/>
        <v>42312.25</v>
      </c>
      <c r="N982" t="b">
        <v>1</v>
      </c>
      <c r="O982" t="b">
        <v>0</v>
      </c>
      <c r="P982" t="s">
        <v>2021</v>
      </c>
      <c r="Q982" t="s">
        <v>2022</v>
      </c>
      <c r="R982" s="6">
        <f>D982/E982*100</f>
        <v>248.2513035736996</v>
      </c>
      <c r="S982" s="7">
        <f t="shared" si="63"/>
        <v>105.97035040431267</v>
      </c>
    </row>
    <row r="983" spans="1:19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12">
        <f t="shared" si="60"/>
        <v>43094.25</v>
      </c>
      <c r="L983">
        <v>1517032800</v>
      </c>
      <c r="M983" s="13">
        <f t="shared" si="61"/>
        <v>43127.25</v>
      </c>
      <c r="N983" t="b">
        <v>0</v>
      </c>
      <c r="O983" t="b">
        <v>0</v>
      </c>
      <c r="P983" t="s">
        <v>2011</v>
      </c>
      <c r="Q983" t="s">
        <v>2012</v>
      </c>
      <c r="R983" s="6">
        <f>D983/E983*100</f>
        <v>56.109203584289425</v>
      </c>
      <c r="S983" s="7">
        <f t="shared" si="63"/>
        <v>36.969040247678016</v>
      </c>
    </row>
    <row r="984" spans="1:19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12">
        <f t="shared" si="60"/>
        <v>40743.208333333336</v>
      </c>
      <c r="L984">
        <v>1311224400</v>
      </c>
      <c r="M984" s="13">
        <f t="shared" si="61"/>
        <v>40745.208333333336</v>
      </c>
      <c r="N984" t="b">
        <v>0</v>
      </c>
      <c r="O984" t="b">
        <v>1</v>
      </c>
      <c r="P984" t="s">
        <v>2015</v>
      </c>
      <c r="Q984" t="s">
        <v>2016</v>
      </c>
      <c r="R984" s="6">
        <f>D984/E984*100</f>
        <v>117.74325429272281</v>
      </c>
      <c r="S984" s="7">
        <f t="shared" si="63"/>
        <v>81.533333333333331</v>
      </c>
    </row>
    <row r="985" spans="1:19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12">
        <f t="shared" si="60"/>
        <v>43681.208333333328</v>
      </c>
      <c r="L985">
        <v>1566190800</v>
      </c>
      <c r="M985" s="13">
        <f t="shared" si="61"/>
        <v>43696.208333333328</v>
      </c>
      <c r="N985" t="b">
        <v>0</v>
      </c>
      <c r="O985" t="b">
        <v>0</v>
      </c>
      <c r="P985" t="s">
        <v>2015</v>
      </c>
      <c r="Q985" t="s">
        <v>2016</v>
      </c>
      <c r="R985" s="6">
        <f>D985/E985*100</f>
        <v>68.522961295938515</v>
      </c>
      <c r="S985" s="7">
        <f t="shared" si="63"/>
        <v>80.999140154772135</v>
      </c>
    </row>
    <row r="986" spans="1:19" ht="3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12">
        <f t="shared" si="60"/>
        <v>43716.208333333328</v>
      </c>
      <c r="L986">
        <v>1570165200</v>
      </c>
      <c r="M986" s="13">
        <f t="shared" si="61"/>
        <v>43742.208333333328</v>
      </c>
      <c r="N986" t="b">
        <v>0</v>
      </c>
      <c r="O986" t="b">
        <v>0</v>
      </c>
      <c r="P986" t="s">
        <v>2013</v>
      </c>
      <c r="Q986" t="s">
        <v>2014</v>
      </c>
      <c r="R986" s="6">
        <f>D986/E986*100</f>
        <v>65.590312815338052</v>
      </c>
      <c r="S986" s="7">
        <f t="shared" si="63"/>
        <v>26.010498687664043</v>
      </c>
    </row>
    <row r="987" spans="1:19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12">
        <f t="shared" si="60"/>
        <v>41614.25</v>
      </c>
      <c r="L987">
        <v>1388556000</v>
      </c>
      <c r="M987" s="13">
        <f t="shared" si="61"/>
        <v>41640.25</v>
      </c>
      <c r="N987" t="b">
        <v>0</v>
      </c>
      <c r="O987" t="b">
        <v>1</v>
      </c>
      <c r="P987" t="s">
        <v>2009</v>
      </c>
      <c r="Q987" t="s">
        <v>2010</v>
      </c>
      <c r="R987" s="6">
        <f>D987/E987*100</f>
        <v>148.96570994472725</v>
      </c>
      <c r="S987" s="7">
        <f t="shared" si="63"/>
        <v>25.998410896708286</v>
      </c>
    </row>
    <row r="988" spans="1:19" ht="31" x14ac:dyDescent="0.35">
      <c r="A988">
        <v>986</v>
      </c>
      <c r="B988" t="s">
        <v>1976</v>
      </c>
      <c r="C988" s="3" t="s">
        <v>1977</v>
      </c>
      <c r="D988">
        <v>7800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12">
        <f t="shared" si="60"/>
        <v>40638.208333333336</v>
      </c>
      <c r="L988">
        <v>1303189200</v>
      </c>
      <c r="M988" s="13">
        <f t="shared" si="61"/>
        <v>40652.208333333336</v>
      </c>
      <c r="N988" t="b">
        <v>0</v>
      </c>
      <c r="O988" t="b">
        <v>0</v>
      </c>
      <c r="P988" t="s">
        <v>2009</v>
      </c>
      <c r="Q988" t="s">
        <v>2010</v>
      </c>
      <c r="R988" s="6" t="e">
        <f>D988/E988*100</f>
        <v>#DIV/0!</v>
      </c>
      <c r="S988" s="7">
        <f t="shared" si="63"/>
        <v>0</v>
      </c>
    </row>
    <row r="989" spans="1:19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12">
        <f t="shared" si="60"/>
        <v>42852.208333333328</v>
      </c>
      <c r="L989">
        <v>1494478800</v>
      </c>
      <c r="M989" s="13">
        <f t="shared" si="61"/>
        <v>42866.208333333328</v>
      </c>
      <c r="N989" t="b">
        <v>0</v>
      </c>
      <c r="O989" t="b">
        <v>0</v>
      </c>
      <c r="P989" t="s">
        <v>2015</v>
      </c>
      <c r="Q989" t="s">
        <v>2016</v>
      </c>
      <c r="R989" s="6">
        <f>D989/E989*100</f>
        <v>46.127520273789152</v>
      </c>
      <c r="S989" s="7">
        <f t="shared" si="63"/>
        <v>28.002083333333335</v>
      </c>
    </row>
    <row r="990" spans="1:19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12">
        <f t="shared" si="60"/>
        <v>42686.25</v>
      </c>
      <c r="L990">
        <v>1480744800</v>
      </c>
      <c r="M990" s="13">
        <f t="shared" si="61"/>
        <v>42707.25</v>
      </c>
      <c r="N990" t="b">
        <v>0</v>
      </c>
      <c r="O990" t="b">
        <v>0</v>
      </c>
      <c r="P990" t="s">
        <v>2021</v>
      </c>
      <c r="Q990" t="s">
        <v>2030</v>
      </c>
      <c r="R990" s="6">
        <f>D990/E990*100</f>
        <v>191.87589303939578</v>
      </c>
      <c r="S990" s="7">
        <f t="shared" si="63"/>
        <v>76.546875</v>
      </c>
    </row>
    <row r="991" spans="1:19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12">
        <f t="shared" si="60"/>
        <v>43571.208333333328</v>
      </c>
      <c r="L991">
        <v>1555822800</v>
      </c>
      <c r="M991" s="13">
        <f t="shared" si="61"/>
        <v>43576.208333333328</v>
      </c>
      <c r="N991" t="b">
        <v>0</v>
      </c>
      <c r="O991" t="b">
        <v>0</v>
      </c>
      <c r="P991" t="s">
        <v>2021</v>
      </c>
      <c r="Q991" t="s">
        <v>2033</v>
      </c>
      <c r="R991" s="6">
        <f>D991/E991*100</f>
        <v>20.016680567139282</v>
      </c>
      <c r="S991" s="7">
        <f t="shared" si="63"/>
        <v>53.053097345132741</v>
      </c>
    </row>
    <row r="992" spans="1:19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12">
        <f t="shared" si="60"/>
        <v>42432.25</v>
      </c>
      <c r="L992">
        <v>1458882000</v>
      </c>
      <c r="M992" s="13">
        <f t="shared" si="61"/>
        <v>42454.208333333328</v>
      </c>
      <c r="N992" t="b">
        <v>0</v>
      </c>
      <c r="O992" t="b">
        <v>1</v>
      </c>
      <c r="P992" t="s">
        <v>2015</v>
      </c>
      <c r="Q992" t="s">
        <v>2018</v>
      </c>
      <c r="R992" s="6">
        <f>D992/E992*100</f>
        <v>114.05176195350197</v>
      </c>
      <c r="S992" s="7">
        <f t="shared" si="63"/>
        <v>106.859375</v>
      </c>
    </row>
    <row r="993" spans="1:19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12">
        <f t="shared" si="60"/>
        <v>41907.208333333336</v>
      </c>
      <c r="L993">
        <v>1411966800</v>
      </c>
      <c r="M993" s="13">
        <f t="shared" si="61"/>
        <v>41911.208333333336</v>
      </c>
      <c r="N993" t="b">
        <v>0</v>
      </c>
      <c r="O993" t="b">
        <v>1</v>
      </c>
      <c r="P993" t="s">
        <v>2009</v>
      </c>
      <c r="Q993" t="s">
        <v>2010</v>
      </c>
      <c r="R993" s="6">
        <f>D993/E993*100</f>
        <v>88.359931475971507</v>
      </c>
      <c r="S993" s="7">
        <f t="shared" si="63"/>
        <v>46.020746887966808</v>
      </c>
    </row>
    <row r="994" spans="1:19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12">
        <f t="shared" si="60"/>
        <v>43227.208333333328</v>
      </c>
      <c r="L994">
        <v>1526878800</v>
      </c>
      <c r="M994" s="13">
        <f t="shared" si="61"/>
        <v>43241.208333333328</v>
      </c>
      <c r="N994" t="b">
        <v>0</v>
      </c>
      <c r="O994" t="b">
        <v>1</v>
      </c>
      <c r="P994" t="s">
        <v>2015</v>
      </c>
      <c r="Q994" t="s">
        <v>2018</v>
      </c>
      <c r="R994" s="6">
        <f>D994/E994*100</f>
        <v>23.443999092490358</v>
      </c>
      <c r="S994" s="7">
        <f t="shared" si="63"/>
        <v>100.17424242424242</v>
      </c>
    </row>
    <row r="995" spans="1:19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12">
        <f t="shared" si="60"/>
        <v>42362.25</v>
      </c>
      <c r="L995">
        <v>1452405600</v>
      </c>
      <c r="M995" s="13">
        <f t="shared" si="61"/>
        <v>42379.25</v>
      </c>
      <c r="N995" t="b">
        <v>0</v>
      </c>
      <c r="O995" t="b">
        <v>1</v>
      </c>
      <c r="P995" t="s">
        <v>2028</v>
      </c>
      <c r="Q995" t="s">
        <v>2029</v>
      </c>
      <c r="R995" s="6">
        <f>D995/E995*100</f>
        <v>128.8117770767613</v>
      </c>
      <c r="S995" s="7">
        <f t="shared" si="63"/>
        <v>101.44</v>
      </c>
    </row>
    <row r="996" spans="1:19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12">
        <f t="shared" si="60"/>
        <v>41929.208333333336</v>
      </c>
      <c r="L996">
        <v>1414040400</v>
      </c>
      <c r="M996" s="13">
        <f t="shared" si="61"/>
        <v>41935.208333333336</v>
      </c>
      <c r="N996" t="b">
        <v>0</v>
      </c>
      <c r="O996" t="b">
        <v>1</v>
      </c>
      <c r="P996" t="s">
        <v>2021</v>
      </c>
      <c r="Q996" t="s">
        <v>2033</v>
      </c>
      <c r="R996" s="6">
        <f>D996/E996*100</f>
        <v>190.48776207255005</v>
      </c>
      <c r="S996" s="7">
        <f t="shared" si="63"/>
        <v>87.972684085510693</v>
      </c>
    </row>
    <row r="997" spans="1:19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12">
        <f t="shared" si="60"/>
        <v>43408.208333333328</v>
      </c>
      <c r="L997">
        <v>1543816800</v>
      </c>
      <c r="M997" s="13">
        <f t="shared" si="61"/>
        <v>43437.25</v>
      </c>
      <c r="N997" t="b">
        <v>0</v>
      </c>
      <c r="O997" t="b">
        <v>1</v>
      </c>
      <c r="P997" t="s">
        <v>2007</v>
      </c>
      <c r="Q997" t="s">
        <v>2008</v>
      </c>
      <c r="R997" s="6">
        <f>D997/E997*100</f>
        <v>63.505116959064324</v>
      </c>
      <c r="S997" s="7">
        <f t="shared" si="63"/>
        <v>74.995594713656388</v>
      </c>
    </row>
    <row r="998" spans="1:19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12">
        <f t="shared" si="60"/>
        <v>41276.25</v>
      </c>
      <c r="L998">
        <v>1359698400</v>
      </c>
      <c r="M998" s="13">
        <f t="shared" si="61"/>
        <v>41306.25</v>
      </c>
      <c r="N998" t="b">
        <v>0</v>
      </c>
      <c r="O998" t="b">
        <v>0</v>
      </c>
      <c r="P998" t="s">
        <v>2013</v>
      </c>
      <c r="Q998" t="s">
        <v>2014</v>
      </c>
      <c r="R998" s="6">
        <f>D998/E998*100</f>
        <v>137.10012463647695</v>
      </c>
      <c r="S998" s="7">
        <f t="shared" si="63"/>
        <v>42.982142857142854</v>
      </c>
    </row>
    <row r="999" spans="1:19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12">
        <f t="shared" si="60"/>
        <v>41659.25</v>
      </c>
      <c r="L999">
        <v>1390629600</v>
      </c>
      <c r="M999" s="13">
        <f t="shared" si="61"/>
        <v>41664.25</v>
      </c>
      <c r="N999" t="b">
        <v>0</v>
      </c>
      <c r="O999" t="b">
        <v>0</v>
      </c>
      <c r="P999" t="s">
        <v>2013</v>
      </c>
      <c r="Q999" t="s">
        <v>2014</v>
      </c>
      <c r="R999" s="6">
        <f>D999/E999*100</f>
        <v>165.10971105800564</v>
      </c>
      <c r="S999" s="7">
        <f t="shared" si="63"/>
        <v>33.115107913669064</v>
      </c>
    </row>
    <row r="1000" spans="1:19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12">
        <f t="shared" si="60"/>
        <v>40220.25</v>
      </c>
      <c r="L1000">
        <v>1267077600</v>
      </c>
      <c r="M1000" s="13">
        <f t="shared" si="61"/>
        <v>40234.25</v>
      </c>
      <c r="N1000" t="b">
        <v>0</v>
      </c>
      <c r="O1000" t="b">
        <v>1</v>
      </c>
      <c r="P1000" t="s">
        <v>2009</v>
      </c>
      <c r="Q1000" t="s">
        <v>2019</v>
      </c>
      <c r="R1000" s="6">
        <f>D1000/E1000*100</f>
        <v>176.08333553657826</v>
      </c>
      <c r="S1000" s="7">
        <f t="shared" si="63"/>
        <v>101.13101604278074</v>
      </c>
    </row>
    <row r="1001" spans="1:19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12">
        <f t="shared" si="60"/>
        <v>42550.208333333328</v>
      </c>
      <c r="L1001">
        <v>1467781200</v>
      </c>
      <c r="M1001" s="13">
        <f t="shared" si="61"/>
        <v>42557.208333333328</v>
      </c>
      <c r="N1001" t="b">
        <v>0</v>
      </c>
      <c r="O1001" t="b">
        <v>0</v>
      </c>
      <c r="P1001" t="s">
        <v>2007</v>
      </c>
      <c r="Q1001" t="s">
        <v>2008</v>
      </c>
      <c r="R1001" s="6">
        <f>D1001/E1001*100</f>
        <v>176.85732023750776</v>
      </c>
      <c r="S1001" s="7">
        <f t="shared" si="63"/>
        <v>55.98841354723708</v>
      </c>
    </row>
    <row r="1002" spans="1:19" x14ac:dyDescent="0.35">
      <c r="M1002" s="13"/>
    </row>
    <row r="1003" spans="1:19" x14ac:dyDescent="0.35">
      <c r="M1003" s="13"/>
    </row>
  </sheetData>
  <autoFilter ref="F1:F1003" xr:uid="{00000000-0001-0000-0000-000000000000}"/>
  <conditionalFormatting sqref="F2:F1001">
    <cfRule type="containsText" dxfId="4" priority="2" operator="containsText" text="canceled">
      <formula>NOT(ISERROR(SEARCH("canceled",F2)))</formula>
    </cfRule>
    <cfRule type="containsText" dxfId="3" priority="3" operator="containsText" text="cancelled">
      <formula>NOT(ISERROR(SEARCH("cancelled",F2)))</formula>
    </cfRule>
    <cfRule type="containsText" dxfId="0" priority="4" operator="containsText" text="live">
      <formula>NOT(ISERROR(SEARCH("live",F2)))</formula>
    </cfRule>
    <cfRule type="containsText" dxfId="1" priority="5" operator="containsText" text="successful">
      <formula>NOT(ISERROR(SEARCH("successful",F2)))</formula>
    </cfRule>
    <cfRule type="containsText" dxfId="2" priority="6" operator="containsText" text="failed">
      <formula>NOT(ISERROR(SEARCH("failed",F2)))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Crowdfunding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Mcgullam</cp:lastModifiedBy>
  <dcterms:created xsi:type="dcterms:W3CDTF">2021-09-29T18:52:28Z</dcterms:created>
  <dcterms:modified xsi:type="dcterms:W3CDTF">2022-12-16T04:52:45Z</dcterms:modified>
</cp:coreProperties>
</file>