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C:\Users\brody\OneDrive - Georgia Institute of Technology\Summer 2025\MGMT 8813\HW1\"/>
    </mc:Choice>
  </mc:AlternateContent>
  <xr:revisionPtr revIDLastSave="0" documentId="13_ncr:1_{EE19AB93-9E6F-493C-AD61-B2AFF3375AE3}" xr6:coauthVersionLast="47" xr6:coauthVersionMax="47" xr10:uidLastSave="{00000000-0000-0000-0000-000000000000}"/>
  <bookViews>
    <workbookView xWindow="-110" yWindow="-110" windowWidth="19420" windowHeight="11500" firstSheet="1" activeTab="2" xr2:uid="{00000000-000D-0000-FFFF-FFFF00000000}"/>
  </bookViews>
  <sheets>
    <sheet name="Announcement" sheetId="1" state="veryHidden" r:id="rId1"/>
    <sheet name="Information" sheetId="2" r:id="rId2"/>
    <sheet name="Inc_Bal_CF" sheetId="4" r:id="rId3"/>
    <sheet name="LogRecord" sheetId="3" state="veryHidden" r:id="rId4"/>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1" i="4" l="1"/>
  <c r="T60" i="4"/>
  <c r="R60" i="4"/>
  <c r="T59" i="4"/>
  <c r="R61" i="4"/>
  <c r="R59" i="4"/>
  <c r="S46" i="4"/>
  <c r="S45" i="4"/>
  <c r="S44" i="4"/>
  <c r="S43" i="4"/>
  <c r="S40" i="4"/>
  <c r="S39" i="4"/>
  <c r="S38" i="4"/>
  <c r="S37" i="4"/>
  <c r="M23" i="4"/>
  <c r="G54" i="4" s="1"/>
  <c r="M21" i="4"/>
  <c r="M20" i="4"/>
  <c r="M19" i="4"/>
  <c r="M15" i="4"/>
  <c r="G52" i="4" s="1"/>
  <c r="M14" i="4"/>
  <c r="G36" i="4" s="1"/>
  <c r="M10" i="4"/>
  <c r="G43" i="4" s="1"/>
  <c r="M9" i="4"/>
  <c r="G51" i="4" s="1"/>
  <c r="M8" i="4"/>
  <c r="G42" i="4" s="1"/>
  <c r="G18" i="4"/>
  <c r="G15" i="4"/>
  <c r="G11" i="4"/>
  <c r="G41" i="4" s="1"/>
  <c r="G10" i="4"/>
  <c r="G40" i="4" s="1"/>
  <c r="G9" i="4"/>
  <c r="G39" i="4" s="1"/>
  <c r="G8" i="4"/>
  <c r="G16" i="4"/>
  <c r="W12" i="4"/>
  <c r="W14" i="4" s="1"/>
  <c r="W16" i="4" s="1"/>
  <c r="G35" i="4"/>
  <c r="K24" i="4"/>
  <c r="L22" i="4"/>
  <c r="L24" i="4" s="1"/>
  <c r="L16" i="4"/>
  <c r="K16" i="4"/>
  <c r="L11" i="4"/>
  <c r="K11" i="4"/>
  <c r="F17" i="4"/>
  <c r="F19" i="4" s="1"/>
  <c r="E17" i="4"/>
  <c r="E19" i="4" s="1"/>
  <c r="F12" i="4"/>
  <c r="E12" i="4"/>
  <c r="B39" i="4" l="1"/>
  <c r="G47" i="4"/>
  <c r="B36" i="4"/>
  <c r="B40" i="4"/>
  <c r="B41" i="4"/>
  <c r="B43" i="4"/>
  <c r="B42" i="4"/>
  <c r="B51" i="4"/>
  <c r="G55" i="4"/>
  <c r="H48" i="4"/>
  <c r="E22" i="4"/>
  <c r="F22" i="4"/>
  <c r="L26" i="4"/>
  <c r="K26" i="4"/>
  <c r="G17" i="4"/>
  <c r="M22" i="4"/>
  <c r="W17" i="4"/>
  <c r="W20" i="4" s="1"/>
  <c r="G53" i="4" l="1"/>
  <c r="H56" i="4" s="1"/>
  <c r="G34" i="4"/>
  <c r="H44" i="4" s="1"/>
  <c r="W55" i="4"/>
  <c r="H58" i="4" l="1"/>
  <c r="H60" i="4" s="1"/>
  <c r="S55" i="4"/>
</calcChain>
</file>

<file path=xl/sharedStrings.xml><?xml version="1.0" encoding="utf-8"?>
<sst xmlns="http://schemas.openxmlformats.org/spreadsheetml/2006/main" count="188" uniqueCount="129">
  <si>
    <t>Name</t>
  </si>
  <si>
    <t>Date</t>
  </si>
  <si>
    <t>Time</t>
  </si>
  <si>
    <t>Username</t>
  </si>
  <si>
    <t>Computer Name</t>
  </si>
  <si>
    <t>Warning: You must enable macros in order to access the data for this assignment. If you are seeing this message, macros have not been enabled. Please close the workbook and enable macros before re-opening it. If you have correctly enabled macros, you will be able to access the assignment data and will no longer see this message</t>
  </si>
  <si>
    <t>jgarner47</t>
  </si>
  <si>
    <t>COB-GARJ-DW1057</t>
  </si>
  <si>
    <t>XYZ Corporation</t>
  </si>
  <si>
    <t>Balance Sheet</t>
  </si>
  <si>
    <t xml:space="preserve">Income Statement </t>
  </si>
  <si>
    <t>For the period ending December 31, ______________</t>
  </si>
  <si>
    <t>Stock Statement</t>
  </si>
  <si>
    <t>Flow Statement</t>
  </si>
  <si>
    <t>Assets</t>
  </si>
  <si>
    <t>Liabilities and Stockholders' Equity</t>
  </si>
  <si>
    <t>Change</t>
  </si>
  <si>
    <t>($ in millions)</t>
  </si>
  <si>
    <t>Current assets</t>
  </si>
  <si>
    <t xml:space="preserve"> </t>
  </si>
  <si>
    <t>Current liabilities</t>
  </si>
  <si>
    <t xml:space="preserve">   Cash and equivalents</t>
  </si>
  <si>
    <t xml:space="preserve">   Accounts payable</t>
  </si>
  <si>
    <t>Total operating revenues</t>
  </si>
  <si>
    <t xml:space="preserve">   Accounts receivable</t>
  </si>
  <si>
    <t xml:space="preserve">   Notes payable</t>
  </si>
  <si>
    <t>Cost of goods sold</t>
  </si>
  <si>
    <t xml:space="preserve">   Inventories</t>
  </si>
  <si>
    <t xml:space="preserve">   Accrued expenses</t>
  </si>
  <si>
    <t>Selling, general and administrative expenses</t>
  </si>
  <si>
    <t xml:space="preserve">        Total current liabilities</t>
  </si>
  <si>
    <t>Depreciation expense</t>
  </si>
  <si>
    <t xml:space="preserve">        Total current assets</t>
  </si>
  <si>
    <t>Operating income</t>
  </si>
  <si>
    <t>Long-term liabilities</t>
  </si>
  <si>
    <t>Other income</t>
  </si>
  <si>
    <t>Fixed assets</t>
  </si>
  <si>
    <t xml:space="preserve">  Deferred taxes</t>
  </si>
  <si>
    <t>Earnings before interest and taxes (EBIT)</t>
  </si>
  <si>
    <t xml:space="preserve">   Property, plant and equipment (Gross)</t>
  </si>
  <si>
    <t xml:space="preserve">   Long-term debt</t>
  </si>
  <si>
    <t>Interest expense</t>
  </si>
  <si>
    <t xml:space="preserve">     Less accumulated depreciation</t>
  </si>
  <si>
    <t xml:space="preserve">             Total long-term liabilities</t>
  </si>
  <si>
    <t>Pretax income</t>
  </si>
  <si>
    <t xml:space="preserve">   Net property, plant, and equipment</t>
  </si>
  <si>
    <t>Stockholders' equity</t>
  </si>
  <si>
    <t>Taxes</t>
  </si>
  <si>
    <t xml:space="preserve">        Total fixed assets</t>
  </si>
  <si>
    <t xml:space="preserve">   Preferred stock</t>
  </si>
  <si>
    <t xml:space="preserve">   Common stock ($1 par value)</t>
  </si>
  <si>
    <t>Net income</t>
  </si>
  <si>
    <t xml:space="preserve">   Capital surplus</t>
  </si>
  <si>
    <t>Total assets</t>
  </si>
  <si>
    <t xml:space="preserve">   Accumulated retained earnings</t>
  </si>
  <si>
    <t xml:space="preserve">   Less treasury stock</t>
  </si>
  <si>
    <t xml:space="preserve">              Total equity</t>
  </si>
  <si>
    <t>Toal liabilities and stockholders' equity</t>
  </si>
  <si>
    <t>Statement of Cashflows</t>
  </si>
  <si>
    <t>Statement of Cashflow</t>
  </si>
  <si>
    <t>Cash flow from Assets, Cash flow to Claimants</t>
  </si>
  <si>
    <t>Cash flow FROM assets</t>
  </si>
  <si>
    <t>Cash flow TO Creditors &amp; Stockholders</t>
  </si>
  <si>
    <t>Balance sheet item</t>
  </si>
  <si>
    <t>L + E</t>
  </si>
  <si>
    <t>(1) Operating CF</t>
  </si>
  <si>
    <t>(1) Cash flow to creditors</t>
  </si>
  <si>
    <r>
      <t xml:space="preserve">Increase </t>
    </r>
    <r>
      <rPr>
        <sz val="11"/>
        <color theme="1"/>
        <rFont val="Calibri"/>
        <family val="2"/>
      </rPr>
      <t>↑</t>
    </r>
  </si>
  <si>
    <t>↓</t>
  </si>
  <si>
    <t>↑</t>
  </si>
  <si>
    <t xml:space="preserve">   EBIT </t>
  </si>
  <si>
    <t xml:space="preserve">    Interest paid</t>
  </si>
  <si>
    <t>Operating</t>
  </si>
  <si>
    <r>
      <t>Decrease</t>
    </r>
    <r>
      <rPr>
        <sz val="11"/>
        <color theme="1"/>
        <rFont val="Calibri"/>
        <family val="2"/>
      </rPr>
      <t>↓</t>
    </r>
  </si>
  <si>
    <t xml:space="preserve"> + depreciation expense</t>
  </si>
  <si>
    <t xml:space="preserve">   -Net new borrowing</t>
  </si>
  <si>
    <t xml:space="preserve">  -Current taxes</t>
  </si>
  <si>
    <t xml:space="preserve">   CF to creditors</t>
  </si>
  <si>
    <t>The gray box indicates the impact on CASH</t>
  </si>
  <si>
    <t xml:space="preserve">    OCF</t>
  </si>
  <si>
    <t>(2) Cash flow to stockholders</t>
  </si>
  <si>
    <t>(2) Investment in Fixed assets (FA)</t>
  </si>
  <si>
    <t xml:space="preserve">    Dividends</t>
  </si>
  <si>
    <t xml:space="preserve">  Ending Net Fixed assets</t>
  </si>
  <si>
    <t xml:space="preserve">   -Net new equity</t>
  </si>
  <si>
    <t>Total CF from operating activities</t>
  </si>
  <si>
    <t xml:space="preserve">  Less Beginning Fixed assets</t>
  </si>
  <si>
    <t>CF to stockholders</t>
  </si>
  <si>
    <t xml:space="preserve">  + Depreciation expense</t>
  </si>
  <si>
    <t xml:space="preserve">Investing </t>
  </si>
  <si>
    <t xml:space="preserve">     Invt in Fixed assets</t>
  </si>
  <si>
    <t>Total CF from Investing Activities</t>
  </si>
  <si>
    <t>(3) Change in NWC</t>
  </si>
  <si>
    <t xml:space="preserve">   Ending NWC</t>
  </si>
  <si>
    <t>Financing</t>
  </si>
  <si>
    <t xml:space="preserve">   Beginning NWC</t>
  </si>
  <si>
    <t xml:space="preserve">   Change in NWC</t>
  </si>
  <si>
    <t xml:space="preserve">Cash flow to creditors &amp; stockholders = </t>
  </si>
  <si>
    <t xml:space="preserve">      (1) + (2) </t>
  </si>
  <si>
    <t>Dividends paid</t>
  </si>
  <si>
    <t xml:space="preserve">CF from assets = (1) - (2) - (3) </t>
  </si>
  <si>
    <t>Purchase of stock</t>
  </si>
  <si>
    <t>Proceeds from stock issuance</t>
  </si>
  <si>
    <t xml:space="preserve">CF from assets = </t>
  </si>
  <si>
    <t>CF to creditors + stockholders =</t>
  </si>
  <si>
    <t>Total CF from Financing Activities</t>
  </si>
  <si>
    <t>Change in cash</t>
  </si>
  <si>
    <t>Ending NWC</t>
  </si>
  <si>
    <t>Beginning NWC</t>
  </si>
  <si>
    <t>CA</t>
  </si>
  <si>
    <t xml:space="preserve">Checks to Change in Cash acount on Balance Sheet? </t>
  </si>
  <si>
    <t>CL</t>
  </si>
  <si>
    <t>NWC</t>
  </si>
  <si>
    <t xml:space="preserve">  Goodwill</t>
  </si>
  <si>
    <t xml:space="preserve">   Other current assets</t>
  </si>
  <si>
    <t xml:space="preserve">GT Login </t>
  </si>
  <si>
    <t>Example: Mine is jgarner47</t>
  </si>
  <si>
    <t>Do not put your 9 digit Student ID!</t>
  </si>
  <si>
    <t>Nothing needed here</t>
  </si>
  <si>
    <t>Subtract Cell W43 in Cell W44</t>
  </si>
  <si>
    <t>Subtract Cell W38 in Cell W39</t>
  </si>
  <si>
    <t>If the firm issued (paid off) debt, this number will be positive (negative).</t>
  </si>
  <si>
    <t xml:space="preserve">If the firm issued more equity than it repurchased, this number should be positive and vice versa for if they repurchased more than issued. </t>
  </si>
  <si>
    <t>January 1, 2023 -December 31, 2023</t>
  </si>
  <si>
    <t>Need 2023 I/S + 2023 Bal Sheet + 2022 Bal Sheet</t>
  </si>
  <si>
    <t>dvo41</t>
  </si>
  <si>
    <t>Purchase of fixed assets</t>
  </si>
  <si>
    <t>Proceeds from long term debt</t>
  </si>
  <si>
    <t>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</si>
</sst>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s>
  <fonts count="12" x14ac:knownFonts="1">
    <font>
      <sz val="11"/>
      <color theme="1"/>
      <name val="Calibri"/>
      <family val="2"/>
      <scheme val="minor"/>
    </font>
    <font>
      <sz val="12"/>
      <color rgb="FF222222"/>
      <name val="Arial"/>
      <family val="2"/>
    </font>
    <font>
      <sz val="11"/>
      <color theme="1"/>
      <name val="Calibri"/>
      <family val="2"/>
      <scheme val="minor"/>
    </font>
    <font>
      <b/>
      <sz val="11"/>
      <color theme="1"/>
      <name val="Calibri"/>
      <family val="2"/>
      <scheme val="minor"/>
    </font>
    <font>
      <b/>
      <sz val="10"/>
      <name val="Arial"/>
      <family val="2"/>
    </font>
    <font>
      <u/>
      <sz val="10"/>
      <name val="Arial"/>
      <family val="2"/>
    </font>
    <font>
      <sz val="10"/>
      <name val="Arial"/>
      <family val="2"/>
    </font>
    <font>
      <u val="singleAccounting"/>
      <sz val="11"/>
      <color theme="1"/>
      <name val="Calibri"/>
      <family val="2"/>
      <scheme val="minor"/>
    </font>
    <font>
      <u val="singleAccounting"/>
      <sz val="10"/>
      <name val="Arial"/>
      <family val="2"/>
    </font>
    <font>
      <u/>
      <sz val="11"/>
      <color theme="1"/>
      <name val="Calibri"/>
      <family val="2"/>
      <scheme val="minor"/>
    </font>
    <font>
      <sz val="11"/>
      <color theme="1"/>
      <name val="Calibri"/>
      <family val="2"/>
    </font>
    <font>
      <b/>
      <sz val="11"/>
      <color rgb="FFFF0000"/>
      <name val="Calibri"/>
      <family val="2"/>
      <scheme val="minor"/>
    </font>
  </fonts>
  <fills count="8">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71">
    <xf numFmtId="0" fontId="0" fillId="0" borderId="0" xfId="0"/>
    <xf numFmtId="14" fontId="0" fillId="0" borderId="0" xfId="0" applyNumberFormat="1"/>
    <xf numFmtId="19" fontId="0" fillId="0" borderId="0" xfId="0" applyNumberFormat="1"/>
    <xf numFmtId="9" fontId="0" fillId="0" borderId="0" xfId="0" applyNumberFormat="1"/>
    <xf numFmtId="0" fontId="1" fillId="0" borderId="0" xfId="0" applyFont="1" applyAlignment="1">
      <alignment vertical="top" wrapText="1"/>
    </xf>
    <xf numFmtId="0" fontId="3" fillId="0" borderId="0" xfId="0" applyFont="1"/>
    <xf numFmtId="0" fontId="3" fillId="0" borderId="0" xfId="0" applyFont="1" applyAlignment="1">
      <alignment horizontal="center"/>
    </xf>
    <xf numFmtId="0" fontId="4" fillId="0" borderId="0" xfId="0" applyFont="1"/>
    <xf numFmtId="41" fontId="0" fillId="0" borderId="0" xfId="0" applyNumberFormat="1"/>
    <xf numFmtId="41" fontId="5" fillId="0" borderId="0" xfId="0" applyNumberFormat="1" applyFont="1"/>
    <xf numFmtId="0" fontId="6" fillId="0" borderId="0" xfId="0" applyFont="1"/>
    <xf numFmtId="0" fontId="3" fillId="0" borderId="0" xfId="0" applyFont="1" applyAlignment="1">
      <alignment horizontal="left"/>
    </xf>
    <xf numFmtId="165" fontId="0" fillId="0" borderId="0" xfId="2" applyNumberFormat="1" applyFont="1" applyFill="1"/>
    <xf numFmtId="0" fontId="0" fillId="0" borderId="0" xfId="0" quotePrefix="1"/>
    <xf numFmtId="0" fontId="6" fillId="0" borderId="0" xfId="0" quotePrefix="1" applyFont="1"/>
    <xf numFmtId="41" fontId="6" fillId="0" borderId="0" xfId="0" applyNumberFormat="1" applyFont="1"/>
    <xf numFmtId="41" fontId="0" fillId="2" borderId="14" xfId="0" applyNumberFormat="1" applyFill="1" applyBorder="1"/>
    <xf numFmtId="41" fontId="8" fillId="0" borderId="14" xfId="0" applyNumberFormat="1" applyFont="1" applyBorder="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164" fontId="0" fillId="0" borderId="0" xfId="1" applyNumberFormat="1" applyFont="1" applyBorder="1"/>
    <xf numFmtId="0" fontId="4" fillId="3" borderId="0" xfId="0" applyFont="1" applyFill="1"/>
    <xf numFmtId="42" fontId="4" fillId="3" borderId="0" xfId="0" applyNumberFormat="1" applyFont="1" applyFill="1"/>
    <xf numFmtId="164" fontId="0" fillId="2" borderId="15" xfId="1" applyNumberFormat="1" applyFont="1" applyFill="1" applyBorder="1"/>
    <xf numFmtId="42" fontId="0" fillId="0" borderId="0" xfId="0" applyNumberFormat="1"/>
    <xf numFmtId="44" fontId="0" fillId="0" borderId="0" xfId="0" applyNumberFormat="1"/>
    <xf numFmtId="0" fontId="5" fillId="0" borderId="0" xfId="0" applyFont="1"/>
    <xf numFmtId="41" fontId="7" fillId="0" borderId="0" xfId="0" applyNumberFormat="1" applyFont="1"/>
    <xf numFmtId="42" fontId="0" fillId="0" borderId="7" xfId="0" applyNumberFormat="1" applyBorder="1"/>
    <xf numFmtId="42" fontId="3" fillId="0" borderId="0" xfId="0" applyNumberFormat="1" applyFont="1"/>
    <xf numFmtId="0" fontId="0" fillId="0" borderId="8" xfId="0" applyBorder="1"/>
    <xf numFmtId="0" fontId="0" fillId="0" borderId="9" xfId="0" applyBorder="1"/>
    <xf numFmtId="0" fontId="0" fillId="0" borderId="10" xfId="0" applyBorder="1"/>
    <xf numFmtId="0" fontId="0" fillId="4" borderId="15" xfId="0" applyFill="1" applyBorder="1"/>
    <xf numFmtId="41" fontId="0" fillId="4" borderId="15" xfId="0" applyNumberFormat="1" applyFill="1" applyBorder="1"/>
    <xf numFmtId="0" fontId="9" fillId="5" borderId="1" xfId="0" applyFont="1" applyFill="1" applyBorder="1"/>
    <xf numFmtId="0" fontId="9" fillId="5" borderId="2" xfId="0" applyFont="1" applyFill="1" applyBorder="1" applyAlignment="1">
      <alignment horizontal="center"/>
    </xf>
    <xf numFmtId="0" fontId="9" fillId="5" borderId="3" xfId="0" applyFont="1" applyFill="1" applyBorder="1" applyAlignment="1">
      <alignment horizontal="center"/>
    </xf>
    <xf numFmtId="0" fontId="0" fillId="5" borderId="11" xfId="0" applyFill="1" applyBorder="1"/>
    <xf numFmtId="0" fontId="10" fillId="6" borderId="12" xfId="0" applyFont="1" applyFill="1" applyBorder="1" applyAlignment="1">
      <alignment horizontal="center"/>
    </xf>
    <xf numFmtId="0" fontId="10" fillId="6" borderId="13" xfId="0" applyFont="1" applyFill="1" applyBorder="1" applyAlignment="1">
      <alignment horizontal="center"/>
    </xf>
    <xf numFmtId="41" fontId="6" fillId="4" borderId="15" xfId="0" applyNumberFormat="1" applyFont="1" applyFill="1" applyBorder="1"/>
    <xf numFmtId="0" fontId="0" fillId="5" borderId="4" xfId="0" applyFill="1" applyBorder="1"/>
    <xf numFmtId="0" fontId="10" fillId="6" borderId="5" xfId="0" applyFont="1" applyFill="1" applyBorder="1" applyAlignment="1">
      <alignment horizontal="center"/>
    </xf>
    <xf numFmtId="0" fontId="10" fillId="6" borderId="6" xfId="0" applyFont="1" applyFill="1" applyBorder="1" applyAlignment="1">
      <alignment horizontal="center"/>
    </xf>
    <xf numFmtId="41" fontId="8" fillId="4" borderId="15" xfId="0" applyNumberFormat="1" applyFont="1" applyFill="1" applyBorder="1"/>
    <xf numFmtId="0" fontId="0" fillId="2" borderId="15" xfId="0" applyFill="1" applyBorder="1"/>
    <xf numFmtId="41" fontId="0" fillId="2" borderId="15" xfId="0" applyNumberFormat="1" applyFill="1" applyBorder="1"/>
    <xf numFmtId="0" fontId="0" fillId="6" borderId="0" xfId="0" applyFill="1"/>
    <xf numFmtId="41" fontId="8" fillId="2" borderId="15" xfId="0" applyNumberFormat="1" applyFont="1" applyFill="1" applyBorder="1"/>
    <xf numFmtId="41" fontId="6" fillId="2" borderId="15" xfId="0" applyNumberFormat="1" applyFont="1" applyFill="1" applyBorder="1"/>
    <xf numFmtId="41" fontId="4" fillId="2" borderId="14" xfId="0" applyNumberFormat="1" applyFont="1" applyFill="1" applyBorder="1"/>
    <xf numFmtId="0" fontId="0" fillId="0" borderId="12" xfId="0" applyBorder="1"/>
    <xf numFmtId="42" fontId="0" fillId="4" borderId="15" xfId="0" applyNumberFormat="1" applyFill="1" applyBorder="1"/>
    <xf numFmtId="0" fontId="0" fillId="0" borderId="5" xfId="0" applyBorder="1"/>
    <xf numFmtId="0" fontId="0" fillId="0" borderId="16" xfId="0" applyBorder="1"/>
    <xf numFmtId="0" fontId="0" fillId="7" borderId="0" xfId="0" applyFill="1"/>
    <xf numFmtId="0" fontId="0" fillId="2" borderId="14" xfId="0" applyFill="1" applyBorder="1"/>
    <xf numFmtId="42" fontId="6" fillId="2" borderId="15" xfId="0" applyNumberFormat="1" applyFont="1" applyFill="1" applyBorder="1"/>
    <xf numFmtId="0" fontId="11" fillId="0" borderId="0" xfId="0" applyFont="1"/>
    <xf numFmtId="165" fontId="8" fillId="0" borderId="0" xfId="0" applyNumberFormat="1" applyFont="1"/>
    <xf numFmtId="164" fontId="11" fillId="0" borderId="0" xfId="1" applyNumberFormat="1" applyFont="1" applyBorder="1" applyAlignment="1">
      <alignment wrapText="1"/>
    </xf>
    <xf numFmtId="0" fontId="0" fillId="0" borderId="0" xfId="0" applyAlignment="1">
      <alignment wrapText="1"/>
    </xf>
    <xf numFmtId="164" fontId="3" fillId="4" borderId="14" xfId="0" applyNumberFormat="1" applyFont="1" applyFill="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3" fillId="0" borderId="3" xfId="0" applyFont="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workbookViewId="0">
      <selection activeCell="B1" sqref="B1"/>
    </sheetView>
  </sheetViews>
  <sheetFormatPr defaultRowHeight="14.5" x14ac:dyDescent="0.35"/>
  <cols>
    <col min="1" max="1" width="73" customWidth="1"/>
  </cols>
  <sheetData>
    <row r="1" spans="1:1" ht="77.5" x14ac:dyDescent="0.35">
      <c r="A1" s="4" t="s">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0"/>
  <sheetViews>
    <sheetView workbookViewId="0">
      <selection activeCell="B2" sqref="B2"/>
    </sheetView>
  </sheetViews>
  <sheetFormatPr defaultRowHeight="14.5" x14ac:dyDescent="0.35"/>
  <cols>
    <col min="1" max="1" width="19.08984375" customWidth="1"/>
    <col min="2" max="2" width="21.08984375" customWidth="1"/>
  </cols>
  <sheetData>
    <row r="1" spans="1:11" ht="15" thickBot="1" x14ac:dyDescent="0.4">
      <c r="A1" t="s">
        <v>0</v>
      </c>
      <c r="B1" s="61" t="s">
        <v>128</v>
      </c>
    </row>
    <row r="2" spans="1:11" ht="15" thickBot="1" x14ac:dyDescent="0.4">
      <c r="A2" t="s">
        <v>115</v>
      </c>
      <c r="B2" s="61" t="s">
        <v>125</v>
      </c>
      <c r="C2" s="63" t="s">
        <v>116</v>
      </c>
      <c r="D2" s="63"/>
      <c r="E2" s="63"/>
    </row>
    <row r="3" spans="1:11" x14ac:dyDescent="0.35">
      <c r="C3" s="63" t="s">
        <v>117</v>
      </c>
      <c r="D3" s="63"/>
      <c r="E3" s="63"/>
      <c r="F3" s="63"/>
    </row>
    <row r="9" spans="1:11" x14ac:dyDescent="0.35">
      <c r="K9" s="3"/>
    </row>
    <row r="10" spans="1:11" x14ac:dyDescent="0.35">
      <c r="K1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2:Y61"/>
  <sheetViews>
    <sheetView tabSelected="1" topLeftCell="L45" zoomScale="99" workbookViewId="0">
      <selection activeCell="T60" sqref="T60"/>
    </sheetView>
  </sheetViews>
  <sheetFormatPr defaultRowHeight="14.5" x14ac:dyDescent="0.35"/>
  <cols>
    <col min="1" max="1" width="1.81640625" customWidth="1"/>
    <col min="2" max="2" width="29.7265625" customWidth="1"/>
    <col min="4" max="4" width="5.6328125" customWidth="1"/>
    <col min="5" max="5" width="10.08984375" customWidth="1"/>
    <col min="7" max="7" width="14.7265625" customWidth="1"/>
    <col min="8" max="8" width="13.6328125" customWidth="1"/>
    <col min="10" max="10" width="31" customWidth="1"/>
    <col min="14" max="14" width="15.36328125" customWidth="1"/>
    <col min="15" max="15" width="51.36328125" customWidth="1"/>
    <col min="16" max="16" width="2.26953125" customWidth="1"/>
    <col min="18" max="18" width="19" customWidth="1"/>
    <col min="19" max="19" width="17.36328125" customWidth="1"/>
    <col min="20" max="20" width="12" customWidth="1"/>
    <col min="22" max="22" width="17.81640625" customWidth="1"/>
    <col min="24" max="24" width="89.36328125" customWidth="1"/>
  </cols>
  <sheetData>
    <row r="2" spans="2:25" ht="15" thickBot="1" x14ac:dyDescent="0.4"/>
    <row r="3" spans="2:25" x14ac:dyDescent="0.35">
      <c r="E3" s="5"/>
      <c r="F3" s="5"/>
      <c r="H3" s="6" t="s">
        <v>8</v>
      </c>
      <c r="I3" s="6"/>
      <c r="J3" s="6"/>
      <c r="K3" s="6"/>
      <c r="N3" s="18" t="s">
        <v>9</v>
      </c>
      <c r="X3" s="19" t="s">
        <v>10</v>
      </c>
      <c r="Y3" s="20"/>
    </row>
    <row r="4" spans="2:25" ht="15" thickBot="1" x14ac:dyDescent="0.4">
      <c r="E4" s="5"/>
      <c r="F4" s="5"/>
      <c r="H4" s="6" t="s">
        <v>11</v>
      </c>
      <c r="I4" s="6"/>
      <c r="J4" s="6"/>
      <c r="K4" s="6"/>
      <c r="N4" s="21" t="s">
        <v>12</v>
      </c>
      <c r="R4" s="5"/>
      <c r="S4" s="6" t="s">
        <v>8</v>
      </c>
      <c r="T4" s="5"/>
      <c r="U4" s="5"/>
      <c r="X4" s="22" t="s">
        <v>13</v>
      </c>
      <c r="Y4" s="23"/>
    </row>
    <row r="5" spans="2:25" x14ac:dyDescent="0.35">
      <c r="B5" s="68" t="s">
        <v>14</v>
      </c>
      <c r="C5" s="68"/>
      <c r="D5" s="68"/>
      <c r="E5" s="68"/>
      <c r="F5" s="68"/>
      <c r="I5" s="68" t="s">
        <v>15</v>
      </c>
      <c r="J5" s="68"/>
      <c r="K5" s="68"/>
      <c r="L5" s="68"/>
      <c r="R5" s="5"/>
      <c r="S5" s="6" t="s">
        <v>123</v>
      </c>
      <c r="T5" s="5"/>
      <c r="U5" s="5"/>
    </row>
    <row r="6" spans="2:25" x14ac:dyDescent="0.35">
      <c r="E6">
        <v>2023</v>
      </c>
      <c r="F6">
        <v>2022</v>
      </c>
      <c r="G6" s="60" t="s">
        <v>16</v>
      </c>
      <c r="K6">
        <v>2023</v>
      </c>
      <c r="L6">
        <v>2022</v>
      </c>
      <c r="M6" s="60" t="s">
        <v>16</v>
      </c>
      <c r="R6" s="5"/>
      <c r="S6" s="6" t="s">
        <v>17</v>
      </c>
      <c r="T6" s="5"/>
      <c r="U6" s="5"/>
    </row>
    <row r="7" spans="2:25" x14ac:dyDescent="0.35">
      <c r="B7" t="s">
        <v>18</v>
      </c>
      <c r="E7" t="s">
        <v>19</v>
      </c>
      <c r="F7" t="s">
        <v>19</v>
      </c>
      <c r="I7" t="s">
        <v>20</v>
      </c>
      <c r="M7" s="24"/>
    </row>
    <row r="8" spans="2:25" x14ac:dyDescent="0.35">
      <c r="B8" s="25" t="s">
        <v>21</v>
      </c>
      <c r="C8" s="25"/>
      <c r="D8" s="25"/>
      <c r="E8" s="26">
        <v>115</v>
      </c>
      <c r="F8" s="26">
        <v>65</v>
      </c>
      <c r="G8" s="27">
        <f>E8-F8</f>
        <v>50</v>
      </c>
      <c r="I8" t="s">
        <v>22</v>
      </c>
      <c r="K8" s="28">
        <v>255</v>
      </c>
      <c r="L8" s="28">
        <v>232</v>
      </c>
      <c r="M8" s="27">
        <f>K8-L8</f>
        <v>23</v>
      </c>
      <c r="O8" s="28"/>
      <c r="Q8" t="s">
        <v>23</v>
      </c>
      <c r="W8" s="28">
        <v>2723</v>
      </c>
    </row>
    <row r="9" spans="2:25" x14ac:dyDescent="0.35">
      <c r="B9" t="s">
        <v>24</v>
      </c>
      <c r="E9">
        <v>255</v>
      </c>
      <c r="F9">
        <v>272</v>
      </c>
      <c r="G9" s="27">
        <f>E9-F9</f>
        <v>-17</v>
      </c>
      <c r="I9" t="s">
        <v>25</v>
      </c>
      <c r="K9">
        <v>65</v>
      </c>
      <c r="L9">
        <v>60</v>
      </c>
      <c r="M9" s="27">
        <f>K9-L9</f>
        <v>5</v>
      </c>
      <c r="O9" s="28"/>
      <c r="Q9" t="s">
        <v>26</v>
      </c>
      <c r="W9" s="8">
        <v>1794</v>
      </c>
      <c r="X9" s="29" t="s">
        <v>19</v>
      </c>
    </row>
    <row r="10" spans="2:25" x14ac:dyDescent="0.35">
      <c r="B10" t="s">
        <v>27</v>
      </c>
      <c r="E10">
        <v>293</v>
      </c>
      <c r="F10">
        <v>245</v>
      </c>
      <c r="G10" s="27">
        <f>E10-F10</f>
        <v>48</v>
      </c>
      <c r="I10" t="s">
        <v>28</v>
      </c>
      <c r="K10" s="30">
        <v>295</v>
      </c>
      <c r="L10" s="30">
        <v>265</v>
      </c>
      <c r="M10" s="27">
        <f>K10-L10</f>
        <v>30</v>
      </c>
      <c r="Q10" t="s">
        <v>29</v>
      </c>
      <c r="W10" s="8">
        <v>435</v>
      </c>
    </row>
    <row r="11" spans="2:25" ht="43.5" x14ac:dyDescent="0.35">
      <c r="B11" t="s">
        <v>114</v>
      </c>
      <c r="E11" s="30">
        <v>42</v>
      </c>
      <c r="F11" s="30">
        <v>35</v>
      </c>
      <c r="G11" s="27">
        <f>E11-F11</f>
        <v>7</v>
      </c>
      <c r="I11" t="s">
        <v>30</v>
      </c>
      <c r="K11">
        <f>SUM(K8:K10)</f>
        <v>615</v>
      </c>
      <c r="L11">
        <f>SUM(L8:L10)</f>
        <v>557</v>
      </c>
      <c r="M11" s="65" t="s">
        <v>118</v>
      </c>
      <c r="Q11" t="s">
        <v>31</v>
      </c>
      <c r="W11" s="9">
        <v>110</v>
      </c>
    </row>
    <row r="12" spans="2:25" ht="29" x14ac:dyDescent="0.35">
      <c r="B12" t="s">
        <v>32</v>
      </c>
      <c r="E12" s="28">
        <f>SUM(E8:E11)</f>
        <v>705</v>
      </c>
      <c r="F12" s="28">
        <f>SUM(F8:F11)</f>
        <v>617</v>
      </c>
      <c r="G12" s="65" t="s">
        <v>118</v>
      </c>
      <c r="M12" s="24"/>
      <c r="Q12" t="s">
        <v>33</v>
      </c>
      <c r="W12" s="8">
        <f>+W8-SUM(W9:W11)</f>
        <v>384</v>
      </c>
    </row>
    <row r="13" spans="2:25" x14ac:dyDescent="0.35">
      <c r="G13" s="24"/>
      <c r="I13" t="s">
        <v>34</v>
      </c>
      <c r="M13" s="24"/>
      <c r="Q13" t="s">
        <v>35</v>
      </c>
      <c r="W13" s="9">
        <v>52</v>
      </c>
    </row>
    <row r="14" spans="2:25" x14ac:dyDescent="0.35">
      <c r="B14" t="s">
        <v>36</v>
      </c>
      <c r="E14" t="s">
        <v>19</v>
      </c>
      <c r="F14" t="s">
        <v>19</v>
      </c>
      <c r="G14" s="24"/>
      <c r="I14" t="s">
        <v>37</v>
      </c>
      <c r="K14" s="28">
        <v>155</v>
      </c>
      <c r="L14" s="28">
        <v>138</v>
      </c>
      <c r="M14" s="27">
        <f>K14-L14</f>
        <v>17</v>
      </c>
      <c r="Q14" t="s">
        <v>38</v>
      </c>
      <c r="W14" s="8">
        <f>+W13+W12</f>
        <v>436</v>
      </c>
    </row>
    <row r="15" spans="2:25" x14ac:dyDescent="0.35">
      <c r="B15" t="s">
        <v>39</v>
      </c>
      <c r="E15" s="28">
        <v>1850</v>
      </c>
      <c r="F15" s="28">
        <v>1650</v>
      </c>
      <c r="G15" s="27">
        <f>E15-F15</f>
        <v>200</v>
      </c>
      <c r="I15" s="10" t="s">
        <v>40</v>
      </c>
      <c r="J15" s="10"/>
      <c r="K15" s="30">
        <v>635</v>
      </c>
      <c r="L15" s="30">
        <v>555</v>
      </c>
      <c r="M15" s="27">
        <f>K15-L15</f>
        <v>80</v>
      </c>
      <c r="Q15" t="s">
        <v>41</v>
      </c>
      <c r="W15" s="9">
        <v>63</v>
      </c>
    </row>
    <row r="16" spans="2:25" ht="43.5" x14ac:dyDescent="0.35">
      <c r="B16" t="s">
        <v>42</v>
      </c>
      <c r="E16" s="9">
        <v>-565</v>
      </c>
      <c r="F16" s="9">
        <v>-455</v>
      </c>
      <c r="G16" s="24">
        <f>E16-F16</f>
        <v>-110</v>
      </c>
      <c r="I16" t="s">
        <v>43</v>
      </c>
      <c r="K16" s="28">
        <f>+K15+K14</f>
        <v>790</v>
      </c>
      <c r="L16" s="28">
        <f>+L15+L14</f>
        <v>693</v>
      </c>
      <c r="M16" s="65" t="s">
        <v>118</v>
      </c>
      <c r="Q16" t="s">
        <v>44</v>
      </c>
      <c r="W16" s="8">
        <f>+W14-W15</f>
        <v>373</v>
      </c>
    </row>
    <row r="17" spans="2:23" ht="16" x14ac:dyDescent="0.5">
      <c r="B17" t="s">
        <v>45</v>
      </c>
      <c r="E17">
        <f>+E16+E15</f>
        <v>1285</v>
      </c>
      <c r="F17">
        <f>+F16+F15</f>
        <v>1195</v>
      </c>
      <c r="G17" s="27">
        <f>E17-F17</f>
        <v>90</v>
      </c>
      <c r="I17" t="s">
        <v>46</v>
      </c>
      <c r="M17" s="24"/>
      <c r="Q17" t="s">
        <v>47</v>
      </c>
      <c r="W17" s="31">
        <f>W16*0.35</f>
        <v>130.54999999999998</v>
      </c>
    </row>
    <row r="18" spans="2:23" ht="16" x14ac:dyDescent="0.5">
      <c r="B18" t="s">
        <v>113</v>
      </c>
      <c r="E18">
        <v>235</v>
      </c>
      <c r="F18">
        <v>215</v>
      </c>
      <c r="G18" s="27">
        <f>E18-F18</f>
        <v>20</v>
      </c>
      <c r="M18" s="24"/>
      <c r="W18" s="31"/>
    </row>
    <row r="19" spans="2:23" ht="29" x14ac:dyDescent="0.35">
      <c r="B19" t="s">
        <v>48</v>
      </c>
      <c r="E19" s="28">
        <f>SUM(E17:E18)</f>
        <v>1520</v>
      </c>
      <c r="F19" s="28">
        <f>SUM(F17:F18)</f>
        <v>1410</v>
      </c>
      <c r="G19" s="65" t="s">
        <v>118</v>
      </c>
      <c r="I19" t="s">
        <v>49</v>
      </c>
      <c r="K19" s="28">
        <v>35</v>
      </c>
      <c r="L19" s="28">
        <v>35</v>
      </c>
      <c r="M19" s="27">
        <f>K19-L19</f>
        <v>0</v>
      </c>
    </row>
    <row r="20" spans="2:23" ht="15" thickBot="1" x14ac:dyDescent="0.4">
      <c r="I20" t="s">
        <v>50</v>
      </c>
      <c r="K20">
        <v>62</v>
      </c>
      <c r="L20">
        <v>55</v>
      </c>
      <c r="M20" s="27">
        <f>K20-L20</f>
        <v>7</v>
      </c>
      <c r="Q20" t="s">
        <v>51</v>
      </c>
      <c r="W20" s="32">
        <f>+W16-W17</f>
        <v>242.45000000000002</v>
      </c>
    </row>
    <row r="21" spans="2:23" ht="15" thickTop="1" x14ac:dyDescent="0.35">
      <c r="I21" t="s">
        <v>52</v>
      </c>
      <c r="K21">
        <v>352</v>
      </c>
      <c r="L21">
        <v>345</v>
      </c>
      <c r="M21" s="27">
        <f>K21-L21</f>
        <v>7</v>
      </c>
      <c r="Q21" t="s">
        <v>19</v>
      </c>
      <c r="R21" t="s">
        <v>19</v>
      </c>
    </row>
    <row r="22" spans="2:23" ht="29" x14ac:dyDescent="0.35">
      <c r="B22" s="5" t="s">
        <v>53</v>
      </c>
      <c r="C22" s="5"/>
      <c r="D22" s="5"/>
      <c r="E22" s="33">
        <f>+E19+E12</f>
        <v>2225</v>
      </c>
      <c r="F22" s="33">
        <f>+F19+F12</f>
        <v>2027</v>
      </c>
      <c r="G22" s="65" t="s">
        <v>118</v>
      </c>
      <c r="I22" t="s">
        <v>54</v>
      </c>
      <c r="K22">
        <v>399</v>
      </c>
      <c r="L22">
        <f>355+12</f>
        <v>367</v>
      </c>
      <c r="M22" s="27">
        <f>K22-L22</f>
        <v>32</v>
      </c>
      <c r="W22" s="28" t="s">
        <v>19</v>
      </c>
    </row>
    <row r="23" spans="2:23" ht="15" x14ac:dyDescent="0.4">
      <c r="G23" s="28" t="s">
        <v>19</v>
      </c>
      <c r="I23" t="s">
        <v>55</v>
      </c>
      <c r="K23" s="64">
        <v>-28</v>
      </c>
      <c r="L23" s="64">
        <v>-25</v>
      </c>
      <c r="M23" s="27">
        <f>K23-L23</f>
        <v>-3</v>
      </c>
    </row>
    <row r="24" spans="2:23" ht="43.5" x14ac:dyDescent="0.35">
      <c r="G24" s="28" t="s">
        <v>19</v>
      </c>
      <c r="I24" t="s">
        <v>56</v>
      </c>
      <c r="K24" s="28">
        <f>SUM(K19:K23)</f>
        <v>820</v>
      </c>
      <c r="L24" s="28">
        <f>SUM(L19:L23)</f>
        <v>777</v>
      </c>
      <c r="M24" s="65" t="s">
        <v>118</v>
      </c>
      <c r="N24" s="28"/>
      <c r="W24" s="28"/>
    </row>
    <row r="25" spans="2:23" x14ac:dyDescent="0.35">
      <c r="W25" s="28"/>
    </row>
    <row r="26" spans="2:23" x14ac:dyDescent="0.35">
      <c r="I26" s="5" t="s">
        <v>57</v>
      </c>
      <c r="J26" s="5"/>
      <c r="K26" s="33">
        <f>+K24+K16+K11</f>
        <v>2225</v>
      </c>
      <c r="L26" s="33">
        <f>+L24+L16+L11</f>
        <v>2027</v>
      </c>
      <c r="M26" s="28"/>
      <c r="W26" s="28"/>
    </row>
    <row r="28" spans="2:23" x14ac:dyDescent="0.35">
      <c r="K28" s="28" t="s">
        <v>19</v>
      </c>
    </row>
    <row r="29" spans="2:23" ht="15" thickBot="1" x14ac:dyDescent="0.4">
      <c r="D29" s="6" t="s">
        <v>8</v>
      </c>
      <c r="E29" s="6"/>
      <c r="F29" s="6"/>
      <c r="G29" s="6"/>
      <c r="T29" s="6" t="s">
        <v>8</v>
      </c>
    </row>
    <row r="30" spans="2:23" x14ac:dyDescent="0.35">
      <c r="D30" s="6" t="s">
        <v>58</v>
      </c>
      <c r="E30" s="6"/>
      <c r="F30" s="6"/>
      <c r="G30" s="6"/>
      <c r="J30" s="18" t="s">
        <v>59</v>
      </c>
      <c r="Q30" t="s">
        <v>19</v>
      </c>
      <c r="S30" s="11" t="s">
        <v>60</v>
      </c>
    </row>
    <row r="31" spans="2:23" ht="15" thickBot="1" x14ac:dyDescent="0.4">
      <c r="D31" s="6" t="s">
        <v>123</v>
      </c>
      <c r="E31" s="6"/>
      <c r="F31" s="6"/>
      <c r="G31" s="6"/>
      <c r="J31" s="21" t="s">
        <v>13</v>
      </c>
      <c r="T31" s="6" t="s">
        <v>123</v>
      </c>
    </row>
    <row r="32" spans="2:23" ht="15" thickBot="1" x14ac:dyDescent="0.4">
      <c r="D32" s="6" t="s">
        <v>17</v>
      </c>
      <c r="E32" s="6"/>
      <c r="F32" s="6"/>
      <c r="G32" s="6"/>
      <c r="Q32" t="s">
        <v>19</v>
      </c>
      <c r="T32" s="6" t="s">
        <v>17</v>
      </c>
    </row>
    <row r="33" spans="2:24" ht="15" thickBot="1" x14ac:dyDescent="0.4">
      <c r="D33" s="8"/>
      <c r="E33" s="8"/>
      <c r="F33" s="8"/>
      <c r="G33" s="8"/>
      <c r="J33" s="34" t="s">
        <v>124</v>
      </c>
      <c r="K33" s="35"/>
      <c r="L33" s="36"/>
      <c r="Q33" t="s">
        <v>19</v>
      </c>
    </row>
    <row r="34" spans="2:24" x14ac:dyDescent="0.35">
      <c r="B34" t="s">
        <v>51</v>
      </c>
      <c r="D34" s="8"/>
      <c r="E34" s="8" t="s">
        <v>19</v>
      </c>
      <c r="F34" s="8"/>
      <c r="G34" s="12">
        <f>W20</f>
        <v>242.45000000000002</v>
      </c>
      <c r="Q34" s="7" t="s">
        <v>61</v>
      </c>
      <c r="R34" s="7"/>
      <c r="S34" s="7"/>
      <c r="T34" s="7"/>
      <c r="U34" s="7" t="s">
        <v>62</v>
      </c>
      <c r="V34" s="7"/>
      <c r="W34" s="7"/>
    </row>
    <row r="35" spans="2:24" ht="15" thickBot="1" x14ac:dyDescent="0.4">
      <c r="B35" t="s">
        <v>31</v>
      </c>
      <c r="D35" s="8"/>
      <c r="E35" s="8" t="s">
        <v>19</v>
      </c>
      <c r="F35" s="8"/>
      <c r="G35" s="8">
        <f>W11</f>
        <v>110</v>
      </c>
    </row>
    <row r="36" spans="2:24" x14ac:dyDescent="0.35">
      <c r="B36" s="37" t="str">
        <f>IF(M14&gt;0,"Increase in deferred taxes", "Decrease in deferred taxes")</f>
        <v>Increase in deferred taxes</v>
      </c>
      <c r="D36" s="8"/>
      <c r="E36" s="8"/>
      <c r="F36" s="8"/>
      <c r="G36" s="38">
        <f>M14</f>
        <v>17</v>
      </c>
      <c r="J36" s="39" t="s">
        <v>63</v>
      </c>
      <c r="K36" s="40" t="s">
        <v>14</v>
      </c>
      <c r="L36" s="41" t="s">
        <v>64</v>
      </c>
      <c r="Q36" t="s">
        <v>65</v>
      </c>
      <c r="U36" t="s">
        <v>66</v>
      </c>
    </row>
    <row r="37" spans="2:24" x14ac:dyDescent="0.35">
      <c r="D37" s="8"/>
      <c r="E37" s="8"/>
      <c r="F37" s="8"/>
      <c r="G37" s="8"/>
      <c r="J37" s="42" t="s">
        <v>67</v>
      </c>
      <c r="K37" s="43" t="s">
        <v>68</v>
      </c>
      <c r="L37" s="44" t="s">
        <v>69</v>
      </c>
      <c r="Q37" t="s">
        <v>70</v>
      </c>
      <c r="S37" s="38">
        <f>W14</f>
        <v>436</v>
      </c>
      <c r="U37" t="s">
        <v>71</v>
      </c>
      <c r="W37" s="45"/>
      <c r="X37" t="s">
        <v>19</v>
      </c>
    </row>
    <row r="38" spans="2:24" ht="15.5" thickBot="1" x14ac:dyDescent="0.45">
      <c r="B38" s="5" t="s">
        <v>72</v>
      </c>
      <c r="D38" s="8" t="s">
        <v>19</v>
      </c>
      <c r="E38" s="8"/>
      <c r="F38" s="8"/>
      <c r="G38" s="8"/>
      <c r="J38" s="46" t="s">
        <v>73</v>
      </c>
      <c r="K38" s="47" t="s">
        <v>69</v>
      </c>
      <c r="L38" s="48" t="s">
        <v>68</v>
      </c>
      <c r="Q38" s="13" t="s">
        <v>74</v>
      </c>
      <c r="S38" s="45">
        <f>W11</f>
        <v>110</v>
      </c>
      <c r="U38" s="14" t="s">
        <v>75</v>
      </c>
      <c r="W38" s="49"/>
      <c r="X38" t="s">
        <v>121</v>
      </c>
    </row>
    <row r="39" spans="2:24" ht="15" x14ac:dyDescent="0.4">
      <c r="B39" s="50" t="str">
        <f>IF(G9&gt;0,"Increase in A/R", "Decrease in A/R")</f>
        <v>Decrease in A/R</v>
      </c>
      <c r="D39" s="8"/>
      <c r="E39" s="8" t="s">
        <v>19</v>
      </c>
      <c r="F39" s="8"/>
      <c r="G39" s="51">
        <f>-G9</f>
        <v>17</v>
      </c>
      <c r="I39" s="8" t="s">
        <v>19</v>
      </c>
      <c r="Q39" s="13" t="s">
        <v>76</v>
      </c>
      <c r="S39" s="49">
        <f>W17-M14</f>
        <v>113.54999999999998</v>
      </c>
      <c r="U39" t="s">
        <v>77</v>
      </c>
      <c r="W39" s="45"/>
      <c r="X39" t="s">
        <v>120</v>
      </c>
    </row>
    <row r="40" spans="2:24" x14ac:dyDescent="0.35">
      <c r="B40" s="50" t="str">
        <f>IF(G10&gt;0,"Increase in inventories", "Decrease in inventories")</f>
        <v>Increase in inventories</v>
      </c>
      <c r="D40" s="8"/>
      <c r="E40" s="15" t="s">
        <v>19</v>
      </c>
      <c r="F40" s="9"/>
      <c r="G40" s="51">
        <f>-G10</f>
        <v>-48</v>
      </c>
      <c r="J40" s="52" t="s">
        <v>78</v>
      </c>
      <c r="K40" s="52"/>
      <c r="L40" s="52"/>
      <c r="Q40" t="s">
        <v>79</v>
      </c>
      <c r="S40" s="45">
        <f>S37+S38-S39</f>
        <v>432.45000000000005</v>
      </c>
    </row>
    <row r="41" spans="2:24" x14ac:dyDescent="0.35">
      <c r="B41" s="50" t="str">
        <f>IF(G11&gt;0,"Increase in other current assets", "Decrease in other current assets")</f>
        <v>Increase in other current assets</v>
      </c>
      <c r="D41" s="8"/>
      <c r="E41" s="8" t="s">
        <v>19</v>
      </c>
      <c r="F41" s="8"/>
      <c r="G41" s="51">
        <f>-G11</f>
        <v>-7</v>
      </c>
      <c r="U41" t="s">
        <v>80</v>
      </c>
    </row>
    <row r="42" spans="2:24" x14ac:dyDescent="0.35">
      <c r="B42" s="50" t="str">
        <f>IF(M8&gt;0,"Increase in A/P", "Decrease in A/P")</f>
        <v>Increase in A/P</v>
      </c>
      <c r="D42" s="8"/>
      <c r="E42" s="8" t="s">
        <v>19</v>
      </c>
      <c r="F42" s="8"/>
      <c r="G42" s="51">
        <f>M8</f>
        <v>23</v>
      </c>
      <c r="I42" s="8" t="s">
        <v>19</v>
      </c>
      <c r="Q42" s="10" t="s">
        <v>81</v>
      </c>
      <c r="U42" t="s">
        <v>82</v>
      </c>
      <c r="W42" s="45"/>
      <c r="X42" t="s">
        <v>19</v>
      </c>
    </row>
    <row r="43" spans="2:24" ht="30" thickBot="1" x14ac:dyDescent="0.45">
      <c r="B43" s="50" t="str">
        <f>IF(M10&gt;0,"Increase in accrued expense", "Decrease in accrued expense")</f>
        <v>Increase in accrued expense</v>
      </c>
      <c r="D43" s="8"/>
      <c r="E43" s="8" t="s">
        <v>19</v>
      </c>
      <c r="F43" s="8"/>
      <c r="G43" s="51">
        <f>M10</f>
        <v>30</v>
      </c>
      <c r="I43" s="8" t="s">
        <v>19</v>
      </c>
      <c r="Q43" s="10" t="s">
        <v>83</v>
      </c>
      <c r="S43" s="45">
        <f>E15</f>
        <v>1850</v>
      </c>
      <c r="U43" s="13" t="s">
        <v>84</v>
      </c>
      <c r="W43" s="49"/>
      <c r="X43" s="66" t="s">
        <v>122</v>
      </c>
    </row>
    <row r="44" spans="2:24" ht="15" thickBot="1" x14ac:dyDescent="0.4">
      <c r="B44" t="s">
        <v>85</v>
      </c>
      <c r="D44" s="8"/>
      <c r="E44" s="9"/>
      <c r="F44" s="9"/>
      <c r="G44" s="9"/>
      <c r="H44" s="16">
        <f>SUM(G34:G43)</f>
        <v>384.45000000000005</v>
      </c>
      <c r="I44" s="8" t="s">
        <v>19</v>
      </c>
      <c r="Q44" s="14" t="s">
        <v>86</v>
      </c>
      <c r="S44" s="45">
        <f>F15</f>
        <v>1650</v>
      </c>
      <c r="U44" t="s">
        <v>87</v>
      </c>
      <c r="W44" s="45"/>
      <c r="X44" t="s">
        <v>119</v>
      </c>
    </row>
    <row r="45" spans="2:24" ht="15" x14ac:dyDescent="0.4">
      <c r="Q45" s="13" t="s">
        <v>88</v>
      </c>
      <c r="S45" s="49">
        <f>W11</f>
        <v>110</v>
      </c>
    </row>
    <row r="46" spans="2:24" x14ac:dyDescent="0.35">
      <c r="B46" s="7" t="s">
        <v>89</v>
      </c>
      <c r="D46" s="8"/>
      <c r="E46" s="8"/>
      <c r="F46" s="8"/>
      <c r="G46" s="8"/>
      <c r="Q46" s="10" t="s">
        <v>90</v>
      </c>
      <c r="S46" s="45">
        <f>S43-S44+S45</f>
        <v>310</v>
      </c>
      <c r="T46" t="s">
        <v>19</v>
      </c>
      <c r="X46" t="s">
        <v>19</v>
      </c>
    </row>
    <row r="47" spans="2:24" ht="15.5" thickBot="1" x14ac:dyDescent="0.45">
      <c r="B47" s="50" t="s">
        <v>126</v>
      </c>
      <c r="D47" s="8"/>
      <c r="E47" s="8"/>
      <c r="F47" s="8"/>
      <c r="G47" s="53">
        <f>-(G15+G18)</f>
        <v>-220</v>
      </c>
    </row>
    <row r="48" spans="2:24" ht="15" thickBot="1" x14ac:dyDescent="0.4">
      <c r="B48" t="s">
        <v>91</v>
      </c>
      <c r="H48" s="16">
        <f>SUM(G47)</f>
        <v>-220</v>
      </c>
      <c r="Q48" t="s">
        <v>92</v>
      </c>
    </row>
    <row r="49" spans="2:23" x14ac:dyDescent="0.35">
      <c r="Q49" t="s">
        <v>93</v>
      </c>
      <c r="S49" s="62"/>
    </row>
    <row r="50" spans="2:23" ht="15" x14ac:dyDescent="0.4">
      <c r="B50" s="7" t="s">
        <v>94</v>
      </c>
      <c r="D50" s="8"/>
      <c r="E50" s="9"/>
      <c r="F50" s="9"/>
      <c r="G50" s="8"/>
      <c r="Q50" t="s">
        <v>95</v>
      </c>
      <c r="S50" s="53"/>
    </row>
    <row r="51" spans="2:23" x14ac:dyDescent="0.35">
      <c r="B51" s="50" t="str">
        <f>IF(M9&gt;0,"Increase in notes payable", "Decrease in notes payable")</f>
        <v>Increase in notes payable</v>
      </c>
      <c r="D51" s="8"/>
      <c r="E51" s="8" t="s">
        <v>19</v>
      </c>
      <c r="F51" s="8"/>
      <c r="G51" s="51">
        <f>M9</f>
        <v>5</v>
      </c>
      <c r="Q51" t="s">
        <v>96</v>
      </c>
      <c r="S51" s="62"/>
      <c r="U51" t="s">
        <v>97</v>
      </c>
    </row>
    <row r="52" spans="2:23" x14ac:dyDescent="0.35">
      <c r="B52" s="50" t="s">
        <v>127</v>
      </c>
      <c r="D52" s="8"/>
      <c r="E52" s="8"/>
      <c r="F52" s="8"/>
      <c r="G52" s="51">
        <f>M15</f>
        <v>80</v>
      </c>
      <c r="T52" t="s">
        <v>19</v>
      </c>
      <c r="U52" t="s">
        <v>98</v>
      </c>
      <c r="W52" s="8" t="s">
        <v>19</v>
      </c>
    </row>
    <row r="53" spans="2:23" x14ac:dyDescent="0.35">
      <c r="B53" t="s">
        <v>99</v>
      </c>
      <c r="D53" s="8"/>
      <c r="E53" s="8"/>
      <c r="F53" s="8"/>
      <c r="G53" s="51">
        <f>-(W20-M22)</f>
        <v>-210.45000000000002</v>
      </c>
      <c r="H53" s="28"/>
      <c r="Q53" t="s">
        <v>100</v>
      </c>
      <c r="S53" s="8" t="s">
        <v>19</v>
      </c>
    </row>
    <row r="54" spans="2:23" ht="15" thickBot="1" x14ac:dyDescent="0.4">
      <c r="B54" t="s">
        <v>101</v>
      </c>
      <c r="D54" s="8"/>
      <c r="E54" s="8"/>
      <c r="F54" s="8"/>
      <c r="G54" s="54">
        <f>M23</f>
        <v>-3</v>
      </c>
      <c r="J54" s="13"/>
    </row>
    <row r="55" spans="2:23" ht="15.5" thickBot="1" x14ac:dyDescent="0.45">
      <c r="B55" t="s">
        <v>102</v>
      </c>
      <c r="D55" s="8"/>
      <c r="E55" s="8"/>
      <c r="F55" s="8"/>
      <c r="G55" s="53">
        <f>M20+M21</f>
        <v>14</v>
      </c>
      <c r="Q55" s="10" t="s">
        <v>103</v>
      </c>
      <c r="S55" s="17">
        <f>S40-S46-S51</f>
        <v>122.45000000000005</v>
      </c>
      <c r="U55" s="10" t="s">
        <v>104</v>
      </c>
      <c r="W55" s="17">
        <f>W44+W39</f>
        <v>0</v>
      </c>
    </row>
    <row r="56" spans="2:23" ht="15" thickBot="1" x14ac:dyDescent="0.4">
      <c r="B56" t="s">
        <v>105</v>
      </c>
      <c r="H56" s="16">
        <f>SUM(G51:G55)</f>
        <v>-114.45000000000002</v>
      </c>
      <c r="T56" s="8" t="s">
        <v>19</v>
      </c>
      <c r="U56" s="8" t="s">
        <v>19</v>
      </c>
    </row>
    <row r="57" spans="2:23" ht="15" thickBot="1" x14ac:dyDescent="0.4"/>
    <row r="58" spans="2:23" ht="15" thickBot="1" x14ac:dyDescent="0.4">
      <c r="B58" s="7" t="s">
        <v>106</v>
      </c>
      <c r="C58" s="7"/>
      <c r="D58" s="7"/>
      <c r="E58" s="7"/>
      <c r="F58" s="7"/>
      <c r="G58" s="5"/>
      <c r="H58" s="55">
        <f>SUM(H44:H56)</f>
        <v>50.000000000000028</v>
      </c>
      <c r="Q58" s="69" t="s">
        <v>107</v>
      </c>
      <c r="R58" s="70"/>
      <c r="S58" s="69" t="s">
        <v>108</v>
      </c>
      <c r="T58" s="70"/>
    </row>
    <row r="59" spans="2:23" ht="15" thickBot="1" x14ac:dyDescent="0.4">
      <c r="Q59" s="56" t="s">
        <v>109</v>
      </c>
      <c r="R59" s="57">
        <f>E12</f>
        <v>705</v>
      </c>
      <c r="S59" t="s">
        <v>109</v>
      </c>
      <c r="T59" s="57">
        <f>F12</f>
        <v>617</v>
      </c>
    </row>
    <row r="60" spans="2:23" ht="15" thickBot="1" x14ac:dyDescent="0.4">
      <c r="B60" s="5" t="s">
        <v>110</v>
      </c>
      <c r="C60" s="5"/>
      <c r="D60" s="5"/>
      <c r="E60" s="5"/>
      <c r="H60" s="67" t="str">
        <f>IF(G8=H58,"YES", "NO")</f>
        <v>YES</v>
      </c>
      <c r="Q60" s="56" t="s">
        <v>111</v>
      </c>
      <c r="R60" s="57">
        <f>K11</f>
        <v>615</v>
      </c>
      <c r="S60" t="s">
        <v>111</v>
      </c>
      <c r="T60" s="37">
        <f>L11</f>
        <v>557</v>
      </c>
    </row>
    <row r="61" spans="2:23" ht="15" thickBot="1" x14ac:dyDescent="0.4">
      <c r="Q61" s="58" t="s">
        <v>112</v>
      </c>
      <c r="R61" s="57">
        <f>R59-R60</f>
        <v>90</v>
      </c>
      <c r="S61" s="59" t="s">
        <v>112</v>
      </c>
      <c r="T61" s="57">
        <f>T59-T60</f>
        <v>60</v>
      </c>
    </row>
  </sheetData>
  <mergeCells count="4">
    <mergeCell ref="B5:F5"/>
    <mergeCell ref="I5:L5"/>
    <mergeCell ref="Q58:R58"/>
    <mergeCell ref="S58:T5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D11"/>
  <sheetViews>
    <sheetView workbookViewId="0">
      <selection activeCell="D6" sqref="D6"/>
    </sheetView>
  </sheetViews>
  <sheetFormatPr defaultRowHeight="14.5" x14ac:dyDescent="0.35"/>
  <cols>
    <col min="1" max="1" width="26.81640625" customWidth="1"/>
    <col min="2" max="2" width="25.6328125" customWidth="1"/>
    <col min="3" max="3" width="26" customWidth="1"/>
    <col min="4" max="4" width="25.36328125" customWidth="1"/>
  </cols>
  <sheetData>
    <row r="1" spans="1:4" x14ac:dyDescent="0.35">
      <c r="A1" t="s">
        <v>1</v>
      </c>
      <c r="B1" t="s">
        <v>2</v>
      </c>
      <c r="C1" t="s">
        <v>3</v>
      </c>
      <c r="D1" t="s">
        <v>4</v>
      </c>
    </row>
    <row r="2" spans="1:4" x14ac:dyDescent="0.35">
      <c r="A2" s="1">
        <v>43329</v>
      </c>
      <c r="B2" s="2">
        <v>0.64672453703703703</v>
      </c>
      <c r="C2" t="s">
        <v>6</v>
      </c>
      <c r="D2" t="s">
        <v>7</v>
      </c>
    </row>
    <row r="3" spans="1:4" x14ac:dyDescent="0.35">
      <c r="A3" s="1">
        <v>43966</v>
      </c>
      <c r="B3" s="2">
        <v>0.64565972222222223</v>
      </c>
      <c r="C3" t="s">
        <v>6</v>
      </c>
      <c r="D3" t="s">
        <v>7</v>
      </c>
    </row>
    <row r="4" spans="1:4" x14ac:dyDescent="0.35">
      <c r="A4" s="1"/>
      <c r="B4" s="2"/>
    </row>
    <row r="5" spans="1:4" x14ac:dyDescent="0.35">
      <c r="A5" s="1"/>
      <c r="B5" s="2"/>
    </row>
    <row r="6" spans="1:4" x14ac:dyDescent="0.35">
      <c r="A6" s="1"/>
      <c r="B6" s="2"/>
    </row>
    <row r="7" spans="1:4" x14ac:dyDescent="0.35">
      <c r="A7" s="1"/>
      <c r="B7" s="2"/>
    </row>
    <row r="8" spans="1:4" x14ac:dyDescent="0.35">
      <c r="A8" s="1"/>
      <c r="B8" s="2"/>
    </row>
    <row r="9" spans="1:4" x14ac:dyDescent="0.35">
      <c r="A9" s="1"/>
      <c r="B9" s="2"/>
    </row>
    <row r="10" spans="1:4" x14ac:dyDescent="0.35">
      <c r="A10" s="1"/>
      <c r="B10" s="2"/>
    </row>
    <row r="11" spans="1:4" x14ac:dyDescent="0.35">
      <c r="A11" s="1"/>
      <c r="B1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Inc_Bal_CF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 DaDalt</dc:creator>
  <cp:lastModifiedBy>Dylan Vo</cp:lastModifiedBy>
  <dcterms:created xsi:type="dcterms:W3CDTF">2018-07-30T15:58:40Z</dcterms:created>
  <dcterms:modified xsi:type="dcterms:W3CDTF">2025-05-21T04:49:09Z</dcterms:modified>
</cp:coreProperties>
</file>