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ylanbaker/Desktop/mLife2023Baker/data/"/>
    </mc:Choice>
  </mc:AlternateContent>
  <xr:revisionPtr revIDLastSave="0" documentId="13_ncr:1_{15E794D4-F412-9F4E-8929-0842B682A84C}" xr6:coauthVersionLast="47" xr6:coauthVersionMax="47" xr10:uidLastSave="{00000000-0000-0000-0000-000000000000}"/>
  <bookViews>
    <workbookView xWindow="5980" yWindow="9440" windowWidth="28800" windowHeight="17500" activeTab="2" xr2:uid="{00000000-000D-0000-FFFF-FFFF00000000}"/>
  </bookViews>
  <sheets>
    <sheet name="Sheet1" sheetId="1" r:id="rId1"/>
    <sheet name="final_table" sheetId="2" r:id="rId2"/>
    <sheet name="corr_matrix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I9" i="2"/>
  <c r="I8" i="2"/>
  <c r="I7" i="2"/>
  <c r="I6" i="2"/>
  <c r="I5" i="2"/>
  <c r="I4" i="2"/>
  <c r="I2" i="2"/>
  <c r="I3" i="2"/>
  <c r="D9" i="2"/>
  <c r="D8" i="2"/>
  <c r="D7" i="2"/>
  <c r="D6" i="2"/>
  <c r="D5" i="2"/>
  <c r="D4" i="2"/>
  <c r="D3" i="2"/>
  <c r="L3" i="2"/>
  <c r="L4" i="2"/>
  <c r="L5" i="2"/>
  <c r="L6" i="2"/>
  <c r="L7" i="2"/>
  <c r="L8" i="2"/>
  <c r="L9" i="2"/>
  <c r="L2" i="2"/>
  <c r="J3" i="2"/>
  <c r="J4" i="2"/>
  <c r="J5" i="2"/>
  <c r="J6" i="2"/>
  <c r="J7" i="2"/>
  <c r="J8" i="2"/>
  <c r="J9" i="2"/>
  <c r="J2" i="2"/>
  <c r="E3" i="2"/>
  <c r="E4" i="2"/>
  <c r="E5" i="2"/>
  <c r="E6" i="2"/>
  <c r="E7" i="2"/>
  <c r="E8" i="2"/>
  <c r="E9" i="2"/>
  <c r="E2" i="2"/>
  <c r="C8" i="1"/>
  <c r="D8" i="1"/>
  <c r="I8" i="1"/>
  <c r="J8" i="1"/>
  <c r="U8" i="1"/>
  <c r="V8" i="1"/>
  <c r="W8" i="1"/>
  <c r="X8" i="1"/>
  <c r="Y8" i="1"/>
  <c r="Z8" i="1"/>
  <c r="BM8" i="1"/>
  <c r="BM5" i="1"/>
  <c r="Z5" i="1"/>
  <c r="Y5" i="1"/>
  <c r="X5" i="1"/>
  <c r="W5" i="1"/>
  <c r="V5" i="1"/>
  <c r="U5" i="1"/>
  <c r="J5" i="1"/>
  <c r="I5" i="1"/>
  <c r="C5" i="1"/>
  <c r="D5" i="1" s="1"/>
  <c r="BM7" i="1"/>
  <c r="Z7" i="1"/>
  <c r="Y7" i="1"/>
  <c r="X7" i="1"/>
  <c r="W7" i="1"/>
  <c r="V7" i="1"/>
  <c r="U7" i="1"/>
  <c r="J7" i="1"/>
  <c r="I7" i="1"/>
  <c r="D7" i="1"/>
  <c r="C7" i="1"/>
  <c r="BM9" i="1"/>
  <c r="Z9" i="1"/>
  <c r="Y9" i="1"/>
  <c r="X9" i="1"/>
  <c r="W9" i="1"/>
  <c r="V9" i="1"/>
  <c r="U9" i="1"/>
  <c r="J9" i="1"/>
  <c r="I9" i="1"/>
  <c r="D9" i="1"/>
  <c r="C9" i="1"/>
  <c r="BM3" i="1"/>
  <c r="Z3" i="1"/>
  <c r="Y3" i="1"/>
  <c r="X3" i="1"/>
  <c r="W3" i="1"/>
  <c r="V3" i="1"/>
  <c r="U3" i="1"/>
  <c r="J3" i="1"/>
  <c r="I3" i="1"/>
  <c r="D3" i="1"/>
  <c r="C3" i="1"/>
  <c r="BM4" i="1"/>
  <c r="Z4" i="1"/>
  <c r="Y4" i="1"/>
  <c r="X4" i="1"/>
  <c r="W4" i="1"/>
  <c r="V4" i="1"/>
  <c r="U4" i="1"/>
  <c r="J4" i="1"/>
  <c r="I4" i="1"/>
  <c r="D4" i="1"/>
  <c r="C4" i="1"/>
  <c r="BM6" i="1"/>
  <c r="Z6" i="1"/>
  <c r="Y6" i="1"/>
  <c r="X6" i="1"/>
  <c r="W6" i="1"/>
  <c r="V6" i="1"/>
  <c r="U6" i="1"/>
  <c r="J6" i="1"/>
  <c r="I6" i="1"/>
  <c r="D6" i="1"/>
  <c r="C6" i="1"/>
  <c r="BM2" i="1"/>
  <c r="Z2" i="1"/>
  <c r="Y2" i="1"/>
  <c r="X2" i="1"/>
  <c r="W2" i="1"/>
  <c r="V2" i="1"/>
  <c r="U2" i="1"/>
  <c r="J2" i="1"/>
  <c r="I2" i="1"/>
  <c r="D2" i="1"/>
  <c r="C2" i="1"/>
  <c r="AA8" i="1" l="1"/>
  <c r="AC8" i="1"/>
  <c r="AA2" i="1"/>
  <c r="AN2" i="1" s="1"/>
  <c r="AB8" i="1"/>
  <c r="AB9" i="1"/>
  <c r="AA7" i="1"/>
  <c r="AL7" i="1" s="1"/>
  <c r="K6" i="1"/>
  <c r="L6" i="1" s="1"/>
  <c r="K4" i="1"/>
  <c r="L4" i="1" s="1"/>
  <c r="K9" i="1"/>
  <c r="L9" i="1" s="1"/>
  <c r="AC6" i="1"/>
  <c r="K8" i="1"/>
  <c r="L8" i="1" s="1"/>
  <c r="K2" i="1"/>
  <c r="L2" i="1" s="1"/>
  <c r="AA3" i="1"/>
  <c r="AJ3" i="1" s="1"/>
  <c r="AK8" i="1"/>
  <c r="AL8" i="1"/>
  <c r="AM8" i="1"/>
  <c r="AJ8" i="1"/>
  <c r="AN8" i="1"/>
  <c r="AO8" i="1"/>
  <c r="AB7" i="1"/>
  <c r="AB2" i="1"/>
  <c r="K7" i="1"/>
  <c r="L7" i="1" s="1"/>
  <c r="AB5" i="1"/>
  <c r="AC2" i="1"/>
  <c r="K3" i="1"/>
  <c r="L3" i="1" s="1"/>
  <c r="AB3" i="1"/>
  <c r="AC5" i="1"/>
  <c r="AC7" i="1"/>
  <c r="AA9" i="1"/>
  <c r="AL9" i="1" s="1"/>
  <c r="AB4" i="1"/>
  <c r="AA6" i="1"/>
  <c r="AM6" i="1" s="1"/>
  <c r="AC4" i="1"/>
  <c r="AB6" i="1"/>
  <c r="AC9" i="1"/>
  <c r="AA4" i="1"/>
  <c r="AJ4" i="1" s="1"/>
  <c r="AC3" i="1"/>
  <c r="AA5" i="1"/>
  <c r="AJ5" i="1" s="1"/>
  <c r="AM5" i="1"/>
  <c r="AL5" i="1"/>
  <c r="AO2" i="1"/>
  <c r="AL3" i="1"/>
  <c r="K5" i="1"/>
  <c r="L5" i="1" s="1"/>
  <c r="AO3" i="1" l="1"/>
  <c r="AJ7" i="1"/>
  <c r="AK2" i="1"/>
  <c r="AJ2" i="1"/>
  <c r="AN3" i="1"/>
  <c r="AM3" i="1"/>
  <c r="AV3" i="1" s="1"/>
  <c r="AM2" i="1"/>
  <c r="AV2" i="1" s="1"/>
  <c r="AL2" i="1"/>
  <c r="AN7" i="1"/>
  <c r="AK7" i="1"/>
  <c r="AQ7" i="1" s="1"/>
  <c r="AS7" i="1" s="1"/>
  <c r="AM7" i="1"/>
  <c r="AQ3" i="1"/>
  <c r="AS3" i="1" s="1"/>
  <c r="AO7" i="1"/>
  <c r="AK5" i="1"/>
  <c r="AP5" i="1" s="1"/>
  <c r="AK3" i="1"/>
  <c r="AK6" i="1"/>
  <c r="AO9" i="1"/>
  <c r="AJ9" i="1"/>
  <c r="AK9" i="1"/>
  <c r="AQ9" i="1" s="1"/>
  <c r="AS9" i="1" s="1"/>
  <c r="AK4" i="1"/>
  <c r="AL4" i="1"/>
  <c r="AQ8" i="1"/>
  <c r="AS8" i="1" s="1"/>
  <c r="AP8" i="1"/>
  <c r="AM4" i="1"/>
  <c r="AV8" i="1"/>
  <c r="AW8" i="1"/>
  <c r="AY8" i="1" s="1"/>
  <c r="AM9" i="1"/>
  <c r="AN4" i="1"/>
  <c r="AN6" i="1"/>
  <c r="AN9" i="1"/>
  <c r="AO4" i="1"/>
  <c r="AO6" i="1"/>
  <c r="AN5" i="1"/>
  <c r="AP3" i="1"/>
  <c r="AR3" i="1" s="1"/>
  <c r="AJ6" i="1"/>
  <c r="AO5" i="1"/>
  <c r="AL6" i="1"/>
  <c r="AP9" i="1" l="1"/>
  <c r="AP7" i="1"/>
  <c r="AW2" i="1"/>
  <c r="AY2" i="1" s="1"/>
  <c r="AW9" i="1"/>
  <c r="AY9" i="1" s="1"/>
  <c r="AV6" i="1"/>
  <c r="AX6" i="1" s="1"/>
  <c r="AQ2" i="1"/>
  <c r="AS2" i="1" s="1"/>
  <c r="BO3" i="1"/>
  <c r="AX3" i="1"/>
  <c r="AZ3" i="1" s="1"/>
  <c r="AW7" i="1"/>
  <c r="AY7" i="1" s="1"/>
  <c r="AQ5" i="1"/>
  <c r="AS5" i="1" s="1"/>
  <c r="AW3" i="1"/>
  <c r="AY3" i="1" s="1"/>
  <c r="AP2" i="1"/>
  <c r="AR2" i="1" s="1"/>
  <c r="AQ4" i="1"/>
  <c r="AS4" i="1" s="1"/>
  <c r="AV7" i="1"/>
  <c r="BO7" i="1" s="1"/>
  <c r="AV9" i="1"/>
  <c r="BO9" i="1" s="1"/>
  <c r="BN3" i="1"/>
  <c r="AP4" i="1"/>
  <c r="BN4" i="1" s="1"/>
  <c r="AW5" i="1"/>
  <c r="AY5" i="1" s="1"/>
  <c r="AW6" i="1"/>
  <c r="AY6" i="1" s="1"/>
  <c r="AW4" i="1"/>
  <c r="AY4" i="1" s="1"/>
  <c r="BO8" i="1"/>
  <c r="AX8" i="1"/>
  <c r="BN8" i="1"/>
  <c r="AR8" i="1"/>
  <c r="AV5" i="1"/>
  <c r="AX5" i="1" s="1"/>
  <c r="AV4" i="1"/>
  <c r="AX4" i="1" s="1"/>
  <c r="AP6" i="1"/>
  <c r="AR6" i="1" s="1"/>
  <c r="AQ6" i="1"/>
  <c r="AS6" i="1" s="1"/>
  <c r="AR5" i="1"/>
  <c r="BN5" i="1"/>
  <c r="BD3" i="1"/>
  <c r="BB3" i="1"/>
  <c r="AR7" i="1"/>
  <c r="BN7" i="1"/>
  <c r="BC3" i="1"/>
  <c r="AT3" i="1"/>
  <c r="AU3" i="1" s="1"/>
  <c r="AR9" i="1"/>
  <c r="BN9" i="1"/>
  <c r="BO2" i="1"/>
  <c r="AX2" i="1"/>
  <c r="BO6" i="1" l="1"/>
  <c r="BN6" i="1"/>
  <c r="AX7" i="1"/>
  <c r="BD7" i="1" s="1"/>
  <c r="BA3" i="1"/>
  <c r="BN2" i="1"/>
  <c r="AX9" i="1"/>
  <c r="AZ9" i="1" s="1"/>
  <c r="BA9" i="1" s="1"/>
  <c r="AR4" i="1"/>
  <c r="BD4" i="1" s="1"/>
  <c r="BO5" i="1"/>
  <c r="BO4" i="1"/>
  <c r="AT8" i="1"/>
  <c r="AU8" i="1" s="1"/>
  <c r="BC8" i="1"/>
  <c r="AZ8" i="1"/>
  <c r="BA8" i="1" s="1"/>
  <c r="BB8" i="1"/>
  <c r="BD8" i="1"/>
  <c r="BC9" i="1"/>
  <c r="AT9" i="1"/>
  <c r="AU9" i="1" s="1"/>
  <c r="BD2" i="1"/>
  <c r="BB2" i="1"/>
  <c r="AZ2" i="1"/>
  <c r="BA2" i="1" s="1"/>
  <c r="BB5" i="1"/>
  <c r="AZ5" i="1"/>
  <c r="BA5" i="1" s="1"/>
  <c r="BD5" i="1"/>
  <c r="BB4" i="1"/>
  <c r="AZ4" i="1"/>
  <c r="BA4" i="1" s="1"/>
  <c r="AT7" i="1"/>
  <c r="BC7" i="1"/>
  <c r="AU7" i="1"/>
  <c r="BC5" i="1"/>
  <c r="AT5" i="1"/>
  <c r="AU5" i="1" s="1"/>
  <c r="BD6" i="1"/>
  <c r="BB6" i="1"/>
  <c r="AZ6" i="1"/>
  <c r="BA6" i="1" s="1"/>
  <c r="BC6" i="1"/>
  <c r="AT6" i="1"/>
  <c r="AU6" i="1" s="1"/>
  <c r="BC2" i="1"/>
  <c r="AT2" i="1"/>
  <c r="AU2" i="1" s="1"/>
  <c r="AZ7" i="1" l="1"/>
  <c r="BA7" i="1" s="1"/>
  <c r="BB7" i="1"/>
  <c r="AT4" i="1"/>
  <c r="AU4" i="1" s="1"/>
  <c r="BC4" i="1"/>
  <c r="BD9" i="1"/>
  <c r="B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6000000}">
      <text>
        <r>
          <rPr>
            <sz val="11"/>
            <color rgb="FF000000"/>
            <rFont val="Calibri"/>
            <family val="2"/>
          </rPr>
          <t xml:space="preserve">back calculated volume from extracted P
</t>
        </r>
        <r>
          <rPr>
            <sz val="11"/>
            <color rgb="FF000000"/>
            <rFont val="Calibri"/>
            <family val="2"/>
          </rPr>
          <t xml:space="preserve">	-Dylan Baker</t>
        </r>
      </text>
    </comment>
    <comment ref="I1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Reported as elemental phosphorus, not phosphate
	-Dylan Baker</t>
        </r>
      </text>
    </comment>
    <comment ref="K1" authorId="0" shapeId="0" xr:uid="{00000000-0006-0000-0000-000004000000}">
      <text>
        <r>
          <rPr>
            <sz val="11"/>
            <color rgb="FF000000"/>
            <rFont val="Calibri"/>
            <family val="2"/>
          </rPr>
          <t xml:space="preserve">This is the P Quota
</t>
        </r>
        <r>
          <rPr>
            <sz val="11"/>
            <color rgb="FF000000"/>
            <rFont val="Calibri"/>
            <family val="2"/>
          </rPr>
          <t xml:space="preserve">	-Dylan Baker</t>
        </r>
      </text>
    </comment>
    <comment ref="P1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Diameter is for ONE punch. Each filter has two symmetrical punches in it.
	-Christine Kitchens</t>
        </r>
      </text>
    </comment>
    <comment ref="BB1" authorId="0" shapeId="0" xr:uid="{00000000-0006-0000-0000-000003000000}">
      <text>
        <r>
          <rPr>
            <sz val="11"/>
            <color rgb="FF000000"/>
            <rFont val="Calibri"/>
            <family val="2"/>
          </rPr>
          <t xml:space="preserve">Moles to moles ratio
</t>
        </r>
        <r>
          <rPr>
            <sz val="11"/>
            <color rgb="FF000000"/>
            <rFont val="Calibri"/>
            <family val="2"/>
          </rPr>
          <t xml:space="preserve">	-Dylan Baker</t>
        </r>
      </text>
    </comment>
    <comment ref="L2" authorId="0" shapeId="0" xr:uid="{00000000-0006-0000-0000-000001000000}">
      <text>
        <r>
          <rPr>
            <sz val="11"/>
            <color rgb="FF000000"/>
            <rFont val="Calibri"/>
            <family val="2"/>
          </rPr>
          <t xml:space="preserve">These values seem suspiciously low
</t>
        </r>
        <r>
          <rPr>
            <sz val="11"/>
            <color rgb="FF000000"/>
            <rFont val="Calibri"/>
            <family val="2"/>
          </rPr>
          <t xml:space="preserve">	-Dylan Baker
</t>
        </r>
        <r>
          <rPr>
            <sz val="11"/>
            <color rgb="FF000000"/>
            <rFont val="Calibri"/>
            <family val="2"/>
          </rPr>
          <t xml:space="preserve">@mccabekm@umich.edu or @cgodwin@umich.edu do you mind chiming in on this?
</t>
        </r>
        <r>
          <rPr>
            <sz val="11"/>
            <color rgb="FF000000"/>
            <rFont val="Calibri"/>
            <family val="2"/>
          </rPr>
          <t xml:space="preserve">	-Christine Kitchens
</t>
        </r>
        <r>
          <rPr>
            <sz val="11"/>
            <color rgb="FF000000"/>
            <rFont val="Calibri"/>
            <family val="2"/>
          </rPr>
          <t xml:space="preserve">I am working with casey on why these standard deviations are so low for the final calculation! I think there is a step we are doing wrong
</t>
        </r>
        <r>
          <rPr>
            <sz val="11"/>
            <color rgb="FF000000"/>
            <rFont val="Calibri"/>
            <family val="2"/>
          </rPr>
          <t xml:space="preserve">	-Dylan Baker</t>
        </r>
      </text>
    </comment>
    <comment ref="BP2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Good correlate of carbon.
	-Dylan Baker</t>
        </r>
      </text>
    </comment>
    <comment ref="B12" authorId="0" shapeId="0" xr:uid="{00000000-0006-0000-0000-000007000000}">
      <text>
        <r>
          <rPr>
            <sz val="11"/>
            <color rgb="FF000000"/>
            <rFont val="Calibri"/>
            <family val="2"/>
          </rPr>
          <t xml:space="preserve">these have already been taken into account for correction.
</t>
        </r>
        <r>
          <rPr>
            <sz val="11"/>
            <color rgb="FF000000"/>
            <rFont val="Calibri"/>
            <family val="2"/>
          </rPr>
          <t xml:space="preserve">	-Dylan Baker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8B83F2AE-2AAD-AF46-9887-C3B9802A1FED}">
      <text>
        <r>
          <rPr>
            <sz val="11"/>
            <color rgb="FF000000"/>
            <rFont val="Calibri"/>
            <family val="2"/>
          </rPr>
          <t xml:space="preserve">This is the P Quota
</t>
        </r>
        <r>
          <rPr>
            <sz val="11"/>
            <color rgb="FF000000"/>
            <rFont val="Calibri"/>
            <family val="2"/>
          </rPr>
          <t xml:space="preserve">	-Dylan Baker</t>
        </r>
      </text>
    </comment>
    <comment ref="L1" authorId="0" shapeId="0" xr:uid="{F36BC1B3-C504-A843-87E4-E452A6830CBA}">
      <text>
        <r>
          <rPr>
            <sz val="11"/>
            <color rgb="FF000000"/>
            <rFont val="Calibri"/>
            <family val="2"/>
          </rPr>
          <t xml:space="preserve">This is the P Quota
</t>
        </r>
        <r>
          <rPr>
            <sz val="11"/>
            <color rgb="FF000000"/>
            <rFont val="Calibri"/>
            <family val="2"/>
          </rPr>
          <t xml:space="preserve">	-Dylan Baker</t>
        </r>
      </text>
    </comment>
    <comment ref="R1" authorId="0" shapeId="0" xr:uid="{00000000-0006-0000-0100-000001000000}">
      <text>
        <r>
          <rPr>
            <sz val="11"/>
            <color rgb="FF000000"/>
            <rFont val="Calibri"/>
            <family val="2"/>
          </rPr>
          <t xml:space="preserve">Need to account for sample volume filtered here?
</t>
        </r>
        <r>
          <rPr>
            <sz val="11"/>
            <color rgb="FF000000"/>
            <rFont val="Calibri"/>
            <family val="2"/>
          </rPr>
          <t xml:space="preserve">	-Dylan Baker</t>
        </r>
      </text>
    </comment>
  </commentList>
</comments>
</file>

<file path=xl/sharedStrings.xml><?xml version="1.0" encoding="utf-8"?>
<sst xmlns="http://schemas.openxmlformats.org/spreadsheetml/2006/main" count="188" uniqueCount="149">
  <si>
    <t>Date</t>
  </si>
  <si>
    <t>cells_per_mL</t>
  </si>
  <si>
    <t>stdev.cells.mL</t>
  </si>
  <si>
    <t>PartP.rep</t>
  </si>
  <si>
    <t>PartP.vol</t>
  </si>
  <si>
    <t>PartP.Average.ugL</t>
  </si>
  <si>
    <t>PartP.StDev.ugL</t>
  </si>
  <si>
    <t>PartP.Average.µM</t>
  </si>
  <si>
    <t>PartP.Stdev.µM</t>
  </si>
  <si>
    <t>stdev fM/cell</t>
  </si>
  <si>
    <t>CHN.rep</t>
  </si>
  <si>
    <t>CHN.vol</t>
  </si>
  <si>
    <t>CHN.filterDiameter.mm.rep1</t>
  </si>
  <si>
    <t>CHN.punchoutDiameter.mm.rep1</t>
  </si>
  <si>
    <t>CHN.filterDiameter.mm.rep2</t>
  </si>
  <si>
    <t>CHN.punchoutDiameter.mm.rep2</t>
  </si>
  <si>
    <t>CHN.filterDiameter.mm.rep3</t>
  </si>
  <si>
    <t>CHN.punchoutDiameter.mm.rep3</t>
  </si>
  <si>
    <t>CHN.totaFilterArea.mm^2.rep1</t>
  </si>
  <si>
    <t>CHN.totalSubsampleArea.mm^2.rep1</t>
  </si>
  <si>
    <t>CHN.totaFilterArea.mm^2.rep2</t>
  </si>
  <si>
    <t>CHN.totalSubsampleArea.mm^2.rep2</t>
  </si>
  <si>
    <t>CHN.totaFilterArea.mm^2.rep3</t>
  </si>
  <si>
    <t>CHN.totalSubsampleArea.mm^2.rep3</t>
  </si>
  <si>
    <t>CHN.ratioFiltertoPunchout.rep1</t>
  </si>
  <si>
    <t>CHN.ratioFiltertoPunchout.rep2</t>
  </si>
  <si>
    <t>CHN.ratioFiltertoPunchout.rep3</t>
  </si>
  <si>
    <t>CHN.Nitrogen.mg.rep1</t>
  </si>
  <si>
    <t>CHN.Nitrogen.mg.rep2</t>
  </si>
  <si>
    <t>CHN.Nitrogen.mg.rep3</t>
  </si>
  <si>
    <t>CHN.Carbon.mg.rep1</t>
  </si>
  <si>
    <t>CHN.Carbon.mg.rep2</t>
  </si>
  <si>
    <t>CHN.Carbon.mg.rep3</t>
  </si>
  <si>
    <t>CHN.Nitrogen.mgL-1.rep1</t>
  </si>
  <si>
    <t>CHN.Nitrogen.mgL-1.rep2</t>
  </si>
  <si>
    <t>CHN.Nitrogen.mgL-1.rep3</t>
  </si>
  <si>
    <t>CHN.Carbon.mgL-1.rep1</t>
  </si>
  <si>
    <t>CHN.Carbon.mgL-1.rep2</t>
  </si>
  <si>
    <t>CHN.Carbon.mgL-1.rep3</t>
  </si>
  <si>
    <t>PON.Average.mgL-1</t>
  </si>
  <si>
    <t>PON.StdDev.mgL-1</t>
  </si>
  <si>
    <t>PON.Average.µM</t>
  </si>
  <si>
    <t>PON.stdev.μM</t>
  </si>
  <si>
    <t>fM/cell N</t>
  </si>
  <si>
    <t>stdev fM/cell N</t>
  </si>
  <si>
    <t>POC.Average.mgL-1</t>
  </si>
  <si>
    <t>POC.StdDev.mgL-1</t>
  </si>
  <si>
    <t>POC.Average.µM</t>
  </si>
  <si>
    <t>POC.stdev.μM</t>
  </si>
  <si>
    <t>fM/cell C</t>
  </si>
  <si>
    <t>stdev fM/cell C</t>
  </si>
  <si>
    <t>C:P</t>
  </si>
  <si>
    <t>N:P</t>
  </si>
  <si>
    <t>C:N</t>
  </si>
  <si>
    <t>TSM.rep</t>
  </si>
  <si>
    <t>TSM.filterID</t>
  </si>
  <si>
    <t>TSM.vol</t>
  </si>
  <si>
    <t>TSM.filterWT</t>
  </si>
  <si>
    <t>TSM.driedWT</t>
  </si>
  <si>
    <t>TSM.ashedWT</t>
  </si>
  <si>
    <t>TSM.blankCorrection</t>
  </si>
  <si>
    <t>TSS.mgL</t>
  </si>
  <si>
    <t>P per dry mass</t>
  </si>
  <si>
    <t>N per dry mass</t>
  </si>
  <si>
    <t>C per dry mass</t>
  </si>
  <si>
    <t>VSS.mgL</t>
  </si>
  <si>
    <t>21-253</t>
  </si>
  <si>
    <t>21-255</t>
  </si>
  <si>
    <t>21-239</t>
  </si>
  <si>
    <t>21-251</t>
  </si>
  <si>
    <t>21-252</t>
  </si>
  <si>
    <t>21-254</t>
  </si>
  <si>
    <t>21-238</t>
  </si>
  <si>
    <t>21-240</t>
  </si>
  <si>
    <t>Culture</t>
  </si>
  <si>
    <t>Xenic PCC 7806 ΔmcyB</t>
  </si>
  <si>
    <t>Axenic PCC 7806 ΔmcyB</t>
  </si>
  <si>
    <t>Axenic PCC 7806</t>
  </si>
  <si>
    <t>Xenic PCC 7806</t>
  </si>
  <si>
    <t>Axenic PCC 9701</t>
  </si>
  <si>
    <t>Xenic PCC 9701</t>
  </si>
  <si>
    <t>Axenic NIES-843</t>
  </si>
  <si>
    <t>Xenic NIES-843</t>
  </si>
  <si>
    <t>Q&lt;sub&gt;P&lt;/sub&gt; SD</t>
  </si>
  <si>
    <t>Q&lt;sub&gt;P&lt;/sub&gt; (SD)</t>
  </si>
  <si>
    <t>Q&lt;sub&gt;N&lt;/sub&gt; (SD)</t>
  </si>
  <si>
    <t>Q&lt;sub&gt;C&lt;/sub&gt; (SD)</t>
  </si>
  <si>
    <t>μmax day&lt;sup&gt;-1&lt;/sup&gt;</t>
  </si>
  <si>
    <t>Ks (μg/L)</t>
  </si>
  <si>
    <t>Initial Slope (μmax/Ks)</t>
  </si>
  <si>
    <t>Ks (μg/L) (SE)</t>
  </si>
  <si>
    <t>μmax day&lt;sup&gt;-1&lt;/sup&gt; (SE)</t>
  </si>
  <si>
    <t>0.58 (0.04)</t>
  </si>
  <si>
    <t>0.54 (0.02)</t>
  </si>
  <si>
    <t>0.58 (0.03)</t>
  </si>
  <si>
    <t>0.54 (0.01)</t>
  </si>
  <si>
    <t>0.48 (0.01)</t>
  </si>
  <si>
    <t>0.92 (0.16)</t>
  </si>
  <si>
    <t>0.47 (0.01)</t>
  </si>
  <si>
    <t>0.63 (0.12)</t>
  </si>
  <si>
    <t>290.57 (100.11)</t>
  </si>
  <si>
    <t>233.13 (83.95)</t>
  </si>
  <si>
    <t>63.28 (27.84)</t>
  </si>
  <si>
    <t>342.09 (112.68)</t>
  </si>
  <si>
    <t>133.64 (39.25)</t>
  </si>
  <si>
    <t>371.77 (92.89)</t>
  </si>
  <si>
    <t>66.75 (25.29) *</t>
  </si>
  <si>
    <t>0.60 (0.04)</t>
  </si>
  <si>
    <t>0.47 (0.03) *</t>
  </si>
  <si>
    <t>0.48 (0.02)</t>
  </si>
  <si>
    <t>0.54 (0.03)</t>
  </si>
  <si>
    <t>121.44 (29.81) *</t>
  </si>
  <si>
    <t>0.43 (0.03) **</t>
  </si>
  <si>
    <t>0.55 (0.01)</t>
  </si>
  <si>
    <t>3.58 (0.75)</t>
  </si>
  <si>
    <t>0.49 (0.01) **</t>
  </si>
  <si>
    <t>1.72 (0.42)</t>
  </si>
  <si>
    <t>0.58 (0.02)</t>
  </si>
  <si>
    <t>5.35 (1.34)</t>
  </si>
  <si>
    <t>7.11 (1.50)</t>
  </si>
  <si>
    <t>3.94 (0.87)</t>
  </si>
  <si>
    <t>4.01 (0.90)</t>
  </si>
  <si>
    <t>mumax_P</t>
  </si>
  <si>
    <t>ks_P</t>
  </si>
  <si>
    <t>mumax_N</t>
  </si>
  <si>
    <t>ks_N</t>
  </si>
  <si>
    <t>P&lt;sup&gt;*&lt;sup&gt;, d = 0.2 day&lt;sup&gt;-1&lt;/sup&gt;</t>
  </si>
  <si>
    <t>N&lt;sup&gt;*&lt;sup&gt;, d = 0.2 day&lt;sup&gt;-1&lt;/sup&gt;</t>
  </si>
  <si>
    <t>Do between strain</t>
  </si>
  <si>
    <t>sig_ksP</t>
  </si>
  <si>
    <t>sig_mumaxP</t>
  </si>
  <si>
    <t>sig_ksN</t>
  </si>
  <si>
    <t>sig_mumaxN</t>
  </si>
  <si>
    <t>**</t>
  </si>
  <si>
    <t>*</t>
  </si>
  <si>
    <t>ns</t>
  </si>
  <si>
    <t>State</t>
  </si>
  <si>
    <t>Axenic</t>
  </si>
  <si>
    <t>Xenic</t>
  </si>
  <si>
    <t>NIES-843</t>
  </si>
  <si>
    <t>PCC 7806 ΔmcyB</t>
  </si>
  <si>
    <t>PCC 7806</t>
  </si>
  <si>
    <t>PCC 9701</t>
  </si>
  <si>
    <t>Q_P</t>
  </si>
  <si>
    <t>Q_N</t>
  </si>
  <si>
    <t>mumax_P_SE</t>
  </si>
  <si>
    <t>ks_P_SE</t>
  </si>
  <si>
    <t>mumax_N_SE</t>
  </si>
  <si>
    <t>ks_N_SE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</si>
</sst>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"/>
    <numFmt numFmtId="166" formatCode="0.000000E+00"/>
    <numFmt numFmtId="167" formatCode="0.000"/>
    <numFmt numFmtId="168" formatCode="0.000000"/>
    <numFmt numFmtId="169" formatCode="0.0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Helvetic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D1D1"/>
        <bgColor rgb="FFFFD1D1"/>
      </patternFill>
    </fill>
    <fill>
      <patternFill patternType="solid">
        <fgColor rgb="FFF4CCCC"/>
        <bgColor rgb="FFF4CCCC"/>
      </patternFill>
    </fill>
    <fill>
      <patternFill patternType="solid">
        <fgColor rgb="FFE2EFD9"/>
        <bgColor rgb="FFE2EFD9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1" fillId="2" borderId="0" xfId="0" applyFont="1" applyFill="1"/>
    <xf numFmtId="1" fontId="2" fillId="2" borderId="0" xfId="0" applyNumberFormat="1" applyFont="1" applyFill="1"/>
    <xf numFmtId="0" fontId="1" fillId="2" borderId="1" xfId="0" applyFont="1" applyFill="1" applyBorder="1"/>
    <xf numFmtId="0" fontId="3" fillId="3" borderId="0" xfId="0" applyFont="1" applyFill="1"/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0" fontId="1" fillId="4" borderId="1" xfId="0" applyFont="1" applyFill="1" applyBorder="1"/>
    <xf numFmtId="2" fontId="1" fillId="5" borderId="1" xfId="0" applyNumberFormat="1" applyFont="1" applyFill="1" applyBorder="1"/>
    <xf numFmtId="0" fontId="1" fillId="6" borderId="1" xfId="0" applyFont="1" applyFill="1" applyBorder="1"/>
    <xf numFmtId="0" fontId="1" fillId="6" borderId="0" xfId="0" applyFont="1" applyFill="1"/>
    <xf numFmtId="1" fontId="1" fillId="2" borderId="0" xfId="0" applyNumberFormat="1" applyFont="1" applyFill="1"/>
    <xf numFmtId="164" fontId="1" fillId="3" borderId="1" xfId="0" applyNumberFormat="1" applyFont="1" applyFill="1" applyBorder="1"/>
    <xf numFmtId="2" fontId="1" fillId="4" borderId="1" xfId="0" applyNumberFormat="1" applyFont="1" applyFill="1" applyBorder="1"/>
    <xf numFmtId="164" fontId="1" fillId="7" borderId="1" xfId="0" applyNumberFormat="1" applyFont="1" applyFill="1" applyBorder="1"/>
    <xf numFmtId="2" fontId="4" fillId="2" borderId="1" xfId="0" applyNumberFormat="1" applyFont="1" applyFill="1" applyBorder="1"/>
    <xf numFmtId="0" fontId="1" fillId="2" borderId="1" xfId="0" applyFont="1" applyFill="1" applyBorder="1" applyAlignment="1">
      <alignment horizontal="right"/>
    </xf>
    <xf numFmtId="164" fontId="3" fillId="3" borderId="0" xfId="0" applyNumberFormat="1" applyFont="1" applyFill="1"/>
    <xf numFmtId="2" fontId="1" fillId="2" borderId="1" xfId="0" applyNumberFormat="1" applyFont="1" applyFill="1" applyBorder="1"/>
    <xf numFmtId="1" fontId="3" fillId="0" borderId="0" xfId="0" applyNumberFormat="1" applyFont="1"/>
    <xf numFmtId="164" fontId="3" fillId="0" borderId="0" xfId="0" applyNumberFormat="1" applyFont="1"/>
    <xf numFmtId="2" fontId="3" fillId="0" borderId="0" xfId="0" applyNumberFormat="1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1" xfId="0" applyBorder="1"/>
    <xf numFmtId="0" fontId="5" fillId="0" borderId="0" xfId="0" applyFont="1"/>
    <xf numFmtId="166" fontId="6" fillId="0" borderId="0" xfId="0" applyNumberFormat="1" applyFont="1"/>
    <xf numFmtId="2" fontId="0" fillId="0" borderId="0" xfId="0" applyNumberFormat="1"/>
    <xf numFmtId="2" fontId="0" fillId="0" borderId="1" xfId="0" applyNumberFormat="1" applyBorder="1"/>
    <xf numFmtId="0" fontId="6" fillId="0" borderId="1" xfId="0" applyFont="1" applyBorder="1"/>
    <xf numFmtId="0" fontId="6" fillId="0" borderId="0" xfId="0" applyFont="1" applyAlignment="1">
      <alignment wrapText="1"/>
    </xf>
    <xf numFmtId="0" fontId="6" fillId="0" borderId="0" xfId="0" applyFont="1"/>
    <xf numFmtId="167" fontId="6" fillId="0" borderId="0" xfId="0" applyNumberFormat="1" applyFont="1" applyAlignment="1">
      <alignment wrapText="1"/>
    </xf>
    <xf numFmtId="167" fontId="3" fillId="0" borderId="0" xfId="0" applyNumberFormat="1" applyFont="1"/>
    <xf numFmtId="167" fontId="0" fillId="0" borderId="0" xfId="0" applyNumberFormat="1"/>
    <xf numFmtId="2" fontId="3" fillId="0" borderId="0" xfId="0" applyNumberFormat="1" applyFont="1" applyAlignment="1">
      <alignment wrapText="1"/>
    </xf>
    <xf numFmtId="168" fontId="5" fillId="2" borderId="1" xfId="0" applyNumberFormat="1" applyFont="1" applyFill="1" applyBorder="1"/>
    <xf numFmtId="168" fontId="1" fillId="2" borderId="1" xfId="0" applyNumberFormat="1" applyFont="1" applyFill="1" applyBorder="1"/>
    <xf numFmtId="168" fontId="0" fillId="0" borderId="1" xfId="0" applyNumberFormat="1" applyBorder="1"/>
    <xf numFmtId="168" fontId="3" fillId="0" borderId="0" xfId="0" applyNumberFormat="1" applyFont="1"/>
    <xf numFmtId="168" fontId="0" fillId="0" borderId="0" xfId="0" applyNumberFormat="1"/>
    <xf numFmtId="0" fontId="7" fillId="0" borderId="0" xfId="0" applyFont="1"/>
    <xf numFmtId="2" fontId="3" fillId="0" borderId="1" xfId="0" applyNumberFormat="1" applyFont="1" applyBorder="1"/>
    <xf numFmtId="169" fontId="3" fillId="0" borderId="1" xfId="0" applyNumberFormat="1" applyFont="1" applyBorder="1"/>
    <xf numFmtId="169" fontId="6" fillId="0" borderId="0" xfId="0" applyNumberFormat="1" applyFont="1"/>
    <xf numFmtId="169" fontId="0" fillId="0" borderId="0" xfId="0" applyNumberFormat="1"/>
    <xf numFmtId="0" fontId="3" fillId="0" borderId="1" xfId="0" applyFont="1" applyBorder="1"/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sterr.cells.m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Q1002"/>
  <sheetViews>
    <sheetView workbookViewId="0">
      <pane xSplit="2" topLeftCell="AP1" activePane="topRight" state="frozen"/>
      <selection pane="topRight" activeCell="A12" sqref="A12:XFD16"/>
    </sheetView>
  </sheetViews>
  <sheetFormatPr baseColWidth="10" defaultColWidth="14.5" defaultRowHeight="15" customHeight="1" x14ac:dyDescent="0.2"/>
  <cols>
    <col min="1" max="1" width="10.1640625" customWidth="1"/>
    <col min="2" max="2" width="15.6640625" customWidth="1"/>
    <col min="3" max="3" width="12.5" customWidth="1"/>
    <col min="4" max="4" width="12.83203125" customWidth="1"/>
    <col min="5" max="6" width="8.6640625" customWidth="1"/>
    <col min="7" max="10" width="16.33203125" customWidth="1"/>
    <col min="11" max="11" width="16.33203125" style="43" customWidth="1"/>
    <col min="12" max="12" width="16.33203125" style="30" customWidth="1"/>
    <col min="13" max="35" width="8.6640625" hidden="1" customWidth="1"/>
    <col min="36" max="36" width="8.83203125" hidden="1" customWidth="1"/>
    <col min="37" max="39" width="8.6640625" hidden="1" customWidth="1"/>
    <col min="40" max="40" width="0.1640625" hidden="1" customWidth="1"/>
    <col min="41" max="41" width="8.6640625" hidden="1" customWidth="1"/>
    <col min="42" max="42" width="18.1640625" customWidth="1"/>
    <col min="43" max="43" width="17.1640625" customWidth="1"/>
    <col min="44" max="47" width="15.83203125" customWidth="1"/>
    <col min="54" max="59" width="8.6640625" customWidth="1"/>
    <col min="60" max="60" width="12.33203125" customWidth="1"/>
    <col min="61" max="61" width="12.6640625" customWidth="1"/>
    <col min="62" max="62" width="13.5" customWidth="1"/>
    <col min="63" max="63" width="19" customWidth="1"/>
    <col min="64" max="64" width="8.6640625" customWidth="1"/>
    <col min="65" max="65" width="15.5" customWidth="1"/>
    <col min="66" max="66" width="13.83203125" customWidth="1"/>
    <col min="67" max="67" width="13.6640625" customWidth="1"/>
    <col min="68" max="69" width="8.6640625" customWidth="1"/>
  </cols>
  <sheetData>
    <row r="1" spans="1:69" x14ac:dyDescent="0.2">
      <c r="A1" s="1" t="s">
        <v>0</v>
      </c>
      <c r="B1" s="2" t="s">
        <v>74</v>
      </c>
      <c r="C1" s="3" t="s">
        <v>1</v>
      </c>
      <c r="D1" s="4" t="s">
        <v>2</v>
      </c>
      <c r="E1" s="5" t="s">
        <v>3</v>
      </c>
      <c r="F1" s="5" t="s">
        <v>4</v>
      </c>
      <c r="G1" s="5" t="s">
        <v>5</v>
      </c>
      <c r="H1" s="6" t="s">
        <v>6</v>
      </c>
      <c r="I1" s="7" t="s">
        <v>7</v>
      </c>
      <c r="J1" s="7" t="s">
        <v>8</v>
      </c>
      <c r="K1" s="39" t="s">
        <v>83</v>
      </c>
      <c r="L1" s="20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10" t="s">
        <v>51</v>
      </c>
      <c r="BC1" s="10" t="s">
        <v>52</v>
      </c>
      <c r="BD1" s="10" t="s">
        <v>53</v>
      </c>
      <c r="BE1" s="11" t="s">
        <v>54</v>
      </c>
      <c r="BF1" s="11" t="s">
        <v>55</v>
      </c>
      <c r="BG1" s="11" t="s">
        <v>56</v>
      </c>
      <c r="BH1" s="11" t="s">
        <v>57</v>
      </c>
      <c r="BI1" s="11" t="s">
        <v>58</v>
      </c>
      <c r="BJ1" s="11" t="s">
        <v>59</v>
      </c>
      <c r="BK1" s="11" t="s">
        <v>60</v>
      </c>
      <c r="BL1" s="11" t="s">
        <v>61</v>
      </c>
      <c r="BM1" s="11" t="s">
        <v>62</v>
      </c>
      <c r="BN1" s="11" t="s">
        <v>63</v>
      </c>
      <c r="BO1" s="11" t="s">
        <v>64</v>
      </c>
      <c r="BP1" s="11" t="s">
        <v>65</v>
      </c>
      <c r="BQ1" s="12"/>
    </row>
    <row r="2" spans="1:69" x14ac:dyDescent="0.2">
      <c r="A2" s="1">
        <v>44582</v>
      </c>
      <c r="B2" s="28" t="s">
        <v>76</v>
      </c>
      <c r="C2" s="3">
        <f>465*(1/0.0001)</f>
        <v>4650000</v>
      </c>
      <c r="D2" s="13">
        <f>SQRT(465)*(1/0.0001)</f>
        <v>215638.58652847825</v>
      </c>
      <c r="E2" s="5">
        <v>2</v>
      </c>
      <c r="F2" s="5">
        <v>10</v>
      </c>
      <c r="G2" s="5">
        <v>182.9</v>
      </c>
      <c r="H2" s="14">
        <v>6.03</v>
      </c>
      <c r="I2" s="7">
        <f t="shared" ref="I2:J2" si="0">G2/30.973761</f>
        <v>5.9049981046860927</v>
      </c>
      <c r="J2" s="7">
        <f t="shared" si="0"/>
        <v>0.19468091072311175</v>
      </c>
      <c r="K2" s="40">
        <f t="shared" ref="K2:K6" si="1">(($I2/1000000)/($C2*1000))*(1000000000000000)</f>
        <v>1.2698920655238908</v>
      </c>
      <c r="L2" s="20">
        <f>(SQRT(($D2/$C2)^2+(J2/I2)^2))*K2</f>
        <v>7.2255427307457556E-2</v>
      </c>
      <c r="M2" s="9">
        <v>3</v>
      </c>
      <c r="N2" s="9">
        <v>15</v>
      </c>
      <c r="O2" s="15">
        <v>22.34</v>
      </c>
      <c r="P2" s="15">
        <v>7.55</v>
      </c>
      <c r="Q2" s="15">
        <v>21.42</v>
      </c>
      <c r="R2" s="15">
        <v>7.61</v>
      </c>
      <c r="S2" s="15">
        <v>21.4</v>
      </c>
      <c r="T2" s="15">
        <v>7.67</v>
      </c>
      <c r="U2" s="15">
        <f t="shared" ref="U2:U6" si="2">ROUND(PI()*(0.5*O2)^2,2)</f>
        <v>391.97</v>
      </c>
      <c r="V2" s="15">
        <f t="shared" ref="V2:V6" si="3">ROUND((PI()*(0.5*P2)^2)*2,2)</f>
        <v>89.54</v>
      </c>
      <c r="W2" s="15">
        <f t="shared" ref="W2:W6" si="4">ROUND(PI()*(0.5*Q2)^2,2)</f>
        <v>360.35</v>
      </c>
      <c r="X2" s="15">
        <f t="shared" ref="X2:X6" si="5">ROUND((PI()*(0.5*R2)^2)*2,2)</f>
        <v>90.97</v>
      </c>
      <c r="Y2" s="15">
        <f t="shared" ref="Y2:Y6" si="6">ROUND(PI()*(0.5*S2)^2,2)</f>
        <v>359.68</v>
      </c>
      <c r="Z2" s="15">
        <f t="shared" ref="Z2:Z6" si="7">ROUND((PI()*(0.5*T2)^2)*2,2)</f>
        <v>92.41</v>
      </c>
      <c r="AA2" s="15">
        <f t="shared" ref="AA2:AA6" si="8">V2/U2</f>
        <v>0.22843584968237365</v>
      </c>
      <c r="AB2" s="15">
        <f t="shared" ref="AB2:AB6" si="9">X2/W2</f>
        <v>0.25244900790897734</v>
      </c>
      <c r="AC2" s="15">
        <f t="shared" ref="AC2:AC6" si="10">Z2/Y2</f>
        <v>0.25692282028469748</v>
      </c>
      <c r="AD2" s="15">
        <v>5.8896708614926971E-3</v>
      </c>
      <c r="AE2" s="15">
        <v>6.6075437829560399E-3</v>
      </c>
      <c r="AF2" s="15">
        <v>6.8232962322576449E-3</v>
      </c>
      <c r="AG2" s="15">
        <v>3.218820782139966E-2</v>
      </c>
      <c r="AH2" s="15">
        <v>3.2799431325783925E-2</v>
      </c>
      <c r="AI2" s="15">
        <v>3.6136890018993791E-2</v>
      </c>
      <c r="AJ2" s="15">
        <f t="shared" ref="AJ2:AJ6" si="11">(AD2/N2)*1000/AA2</f>
        <v>1.7188402111378842</v>
      </c>
      <c r="AK2" s="15">
        <f t="shared" ref="AK2:AK6" si="12">(AE2/N2)*1000/AA2</f>
        <v>1.9283440820529216</v>
      </c>
      <c r="AL2" s="15">
        <f t="shared" ref="AL2:AL6" si="13">(AF2/N2)*1000/AA2</f>
        <v>1.9913092280232516</v>
      </c>
      <c r="AM2" s="15">
        <f t="shared" ref="AM2:AM6" si="14">(AG2/N2)*1000/AA2</f>
        <v>9.3937992850525074</v>
      </c>
      <c r="AN2" s="15">
        <f t="shared" ref="AN2:AN6" si="15">(AH2/N2)*1000/AA2</f>
        <v>9.5721786142264342</v>
      </c>
      <c r="AO2" s="15">
        <f t="shared" ref="AO2:AO6" si="16">(AI2/N2)*1000/AA2</f>
        <v>10.546181803845579</v>
      </c>
      <c r="AP2" s="15">
        <f t="shared" ref="AP2:AP6" si="17">AVERAGE(AJ2:AL2)</f>
        <v>1.8794978404046858</v>
      </c>
      <c r="AQ2" s="15">
        <f t="shared" ref="AQ2:AQ6" si="18">_xlfn.STDEV.S(AJ2:AL2)</f>
        <v>0.14265099993686703</v>
      </c>
      <c r="AR2" s="15">
        <f t="shared" ref="AR2:AR6" si="19">(AP2*1000)/14.0067</f>
        <v>134.18562833534563</v>
      </c>
      <c r="AS2" s="16">
        <f t="shared" ref="AS2:AS6" si="20">AQ2*1000/14.0067</f>
        <v>10.184483135704129</v>
      </c>
      <c r="AT2" s="16">
        <f t="shared" ref="AT2:AT6" si="21">((AR2/1000000)/($C2*1000))*(1000000000000000)</f>
        <v>28.857124373192608</v>
      </c>
      <c r="AU2" s="8">
        <f t="shared" ref="AU2:AU6" si="22">(SQRT(($D2/$C2)^2+(AS2/AR2)^2))*AT2</f>
        <v>2.5666809500989785</v>
      </c>
      <c r="AV2" s="15">
        <f t="shared" ref="AV2:AV6" si="23">AVERAGE(AM2:AO2)</f>
        <v>9.8373865677081724</v>
      </c>
      <c r="AW2" s="15">
        <f t="shared" ref="AW2:AW6" si="24">_xlfn.STDEV.S(AM2:AO2)</f>
        <v>0.62028042960216423</v>
      </c>
      <c r="AX2" s="15">
        <f t="shared" ref="AX2:AX6" si="25">(AV2*1000)/12.0107</f>
        <v>819.051892704686</v>
      </c>
      <c r="AY2" s="16">
        <f t="shared" ref="AY2:AY6" si="26">AW2*1000/12.0107</f>
        <v>51.643986578814243</v>
      </c>
      <c r="AZ2" s="16">
        <f t="shared" ref="AZ2:AZ6" si="27">((AX2/1000000)/($C2*1000))*(1000000000000000)</f>
        <v>176.14019197950236</v>
      </c>
      <c r="BA2" s="8">
        <f t="shared" ref="BA2:BA6" si="28">(SQRT(($D2/$C2)^2+(AY2/AX2)^2))*AZ2</f>
        <v>13.786574855523147</v>
      </c>
      <c r="BB2" s="10">
        <f t="shared" ref="BB2:BB6" si="29">AX2/I2</f>
        <v>138.70485276781073</v>
      </c>
      <c r="BC2" s="10">
        <f t="shared" ref="BC2:BC6" si="30">AR2/I2</f>
        <v>22.724076444471422</v>
      </c>
      <c r="BD2" s="10">
        <f t="shared" ref="BD2:BD6" si="31">AX2/AR2</f>
        <v>6.1038719486246267</v>
      </c>
      <c r="BE2" s="11">
        <v>1</v>
      </c>
      <c r="BF2" s="11" t="s">
        <v>66</v>
      </c>
      <c r="BG2" s="11">
        <v>35</v>
      </c>
      <c r="BH2" s="11">
        <v>126.56</v>
      </c>
      <c r="BI2" s="11">
        <v>127.92</v>
      </c>
      <c r="BJ2" s="11">
        <v>126.34</v>
      </c>
      <c r="BK2" s="11">
        <v>0.41</v>
      </c>
      <c r="BL2" s="11">
        <v>38.86</v>
      </c>
      <c r="BM2" s="11">
        <f t="shared" ref="BM2:BM6" si="32">(G2/1000)/(BL2)</f>
        <v>4.7066392177045804E-3</v>
      </c>
      <c r="BN2" s="11">
        <f t="shared" ref="BN2:BN6" si="33">AP2/BL2</f>
        <v>4.836587340207632E-2</v>
      </c>
      <c r="BO2" s="11">
        <f t="shared" ref="BO2:BO6" si="34">AV2/BL2</f>
        <v>0.25314942274081764</v>
      </c>
      <c r="BP2" s="11">
        <v>33.43</v>
      </c>
      <c r="BQ2" s="12"/>
    </row>
    <row r="3" spans="1:69" x14ac:dyDescent="0.2">
      <c r="A3" s="1">
        <v>44582</v>
      </c>
      <c r="B3" s="28" t="s">
        <v>75</v>
      </c>
      <c r="C3" s="3">
        <f>513*10^4</f>
        <v>5130000</v>
      </c>
      <c r="D3" s="13">
        <f>SQRT(513)*(1/0.0001)</f>
        <v>226495.0330581225</v>
      </c>
      <c r="E3" s="5">
        <v>2</v>
      </c>
      <c r="F3" s="5">
        <v>10</v>
      </c>
      <c r="G3" s="5">
        <v>135.1</v>
      </c>
      <c r="H3" s="14">
        <v>4.57</v>
      </c>
      <c r="I3" s="7">
        <f>G3/30.973761</f>
        <v>4.3617563911596013</v>
      </c>
      <c r="J3" s="7">
        <f>H3/30.973761</f>
        <v>0.14754423913841139</v>
      </c>
      <c r="K3" s="40">
        <f>(($I3/1000000)/($C3*1000))*(1000000000000000)</f>
        <v>0.85024491055742724</v>
      </c>
      <c r="L3" s="20">
        <f>(SQRT((D3/C3)^2+(J3/I3)^2))*K3</f>
        <v>4.7290510305663433E-2</v>
      </c>
      <c r="M3" s="9">
        <v>3</v>
      </c>
      <c r="N3" s="9">
        <v>15</v>
      </c>
      <c r="O3" s="15">
        <v>21.7</v>
      </c>
      <c r="P3" s="15">
        <v>7.71</v>
      </c>
      <c r="Q3" s="15">
        <v>21.7</v>
      </c>
      <c r="R3" s="15">
        <v>7.47</v>
      </c>
      <c r="S3" s="15">
        <v>21.7</v>
      </c>
      <c r="T3" s="15">
        <v>7.82</v>
      </c>
      <c r="U3" s="15">
        <f>ROUND(PI()*(0.5*O3)^2,2)</f>
        <v>369.84</v>
      </c>
      <c r="V3" s="15">
        <f>ROUND((PI()*(0.5*P3)^2)*2,2)</f>
        <v>93.37</v>
      </c>
      <c r="W3" s="15">
        <f>ROUND(PI()*(0.5*Q3)^2,2)</f>
        <v>369.84</v>
      </c>
      <c r="X3" s="15">
        <f>ROUND((PI()*(0.5*R3)^2)*2,2)</f>
        <v>87.65</v>
      </c>
      <c r="Y3" s="15">
        <f>ROUND(PI()*(0.5*S3)^2,2)</f>
        <v>369.84</v>
      </c>
      <c r="Z3" s="15">
        <f>ROUND((PI()*(0.5*T3)^2)*2,2)</f>
        <v>96.06</v>
      </c>
      <c r="AA3" s="15">
        <f>V3/U3</f>
        <v>0.25246052346960851</v>
      </c>
      <c r="AB3" s="15">
        <f>X3/W3</f>
        <v>0.23699437594635522</v>
      </c>
      <c r="AC3" s="15">
        <f>Z3/Y3</f>
        <v>0.25973393900064895</v>
      </c>
      <c r="AD3" s="15">
        <v>1.312011192313469E-2</v>
      </c>
      <c r="AE3" s="15">
        <v>1.244543636027518E-2</v>
      </c>
      <c r="AF3" s="15">
        <v>1.3797365266887374E-2</v>
      </c>
      <c r="AG3" s="15">
        <v>6.1605606190635487E-2</v>
      </c>
      <c r="AH3" s="15">
        <v>5.9535074564582798E-2</v>
      </c>
      <c r="AI3" s="15">
        <v>6.3375341764833615E-2</v>
      </c>
      <c r="AJ3" s="15">
        <f>(AD3/N3)*1000/AA3</f>
        <v>3.4645976178302336</v>
      </c>
      <c r="AK3" s="15">
        <f>(AE3/N3)*1000/AA3</f>
        <v>3.2864376020021933</v>
      </c>
      <c r="AL3" s="15">
        <f>(AF3/N3)*1000/AA3</f>
        <v>3.6434383422981154</v>
      </c>
      <c r="AM3" s="15">
        <f>(AG3/N3)*1000/AA3</f>
        <v>16.268049975755684</v>
      </c>
      <c r="AN3" s="15">
        <f>(AH3/N3)*1000/AA3</f>
        <v>15.721289476966405</v>
      </c>
      <c r="AO3" s="15">
        <f>(AI3/N3)*1000/AA3</f>
        <v>16.735379956664211</v>
      </c>
      <c r="AP3" s="15">
        <f>AVERAGE(AJ3:AL3)</f>
        <v>3.4648245207101809</v>
      </c>
      <c r="AQ3" s="15">
        <f>_xlfn.STDEV.S(AJ3:AL3)</f>
        <v>0.17850047830929419</v>
      </c>
      <c r="AR3" s="15">
        <f>(AP3*1000)/14.0067</f>
        <v>247.36908199006052</v>
      </c>
      <c r="AS3" s="16">
        <f>AQ3*1000/14.0067</f>
        <v>12.743935281636229</v>
      </c>
      <c r="AT3" s="16">
        <f>((AR3/1000000)/($C3*1000))*(1000000000000000)</f>
        <v>48.220093955177489</v>
      </c>
      <c r="AU3" s="8">
        <f>(SQRT(($D3/$C3)^2+(AS3/AR3)^2))*AT3</f>
        <v>3.2716584372355793</v>
      </c>
      <c r="AV3" s="15">
        <f>AVERAGE(AM3:AO3)</f>
        <v>16.241573136462097</v>
      </c>
      <c r="AW3" s="15">
        <f>_xlfn.STDEV.S(AM3:AO3)</f>
        <v>0.50756343693933015</v>
      </c>
      <c r="AX3" s="15">
        <f>(AV3*1000)/12.0107</f>
        <v>1352.2586640630518</v>
      </c>
      <c r="AY3" s="16">
        <f>AW3*1000/12.0107</f>
        <v>42.259271894171874</v>
      </c>
      <c r="AZ3" s="16">
        <f>((AX3/1000000)/($C3*1000))*(1000000000000000)</f>
        <v>263.59818012924984</v>
      </c>
      <c r="BA3" s="8">
        <f>(SQRT(($D3/$C3)^2+(AY3/AX3)^2))*AZ3</f>
        <v>14.258530132008772</v>
      </c>
      <c r="BB3" s="10">
        <f>AX3/I3</f>
        <v>310.02617817074946</v>
      </c>
      <c r="BC3" s="10">
        <f>AR3/I3</f>
        <v>56.713181527383703</v>
      </c>
      <c r="BD3" s="10">
        <f>AX3/AR3</f>
        <v>5.4665629721558595</v>
      </c>
      <c r="BE3" s="11">
        <v>1</v>
      </c>
      <c r="BF3" s="11" t="s">
        <v>70</v>
      </c>
      <c r="BG3" s="11">
        <v>35</v>
      </c>
      <c r="BH3" s="11">
        <v>128.22</v>
      </c>
      <c r="BI3" s="11">
        <v>129.91999999999999</v>
      </c>
      <c r="BJ3" s="11">
        <v>127.94</v>
      </c>
      <c r="BK3" s="11">
        <v>0.41</v>
      </c>
      <c r="BL3" s="11">
        <v>48.57</v>
      </c>
      <c r="BM3" s="11">
        <f>(G3/1000)/(BL3)</f>
        <v>2.7815523985999587E-3</v>
      </c>
      <c r="BN3" s="11">
        <f>AP3/BL3</f>
        <v>7.1336720624051483E-2</v>
      </c>
      <c r="BO3" s="11">
        <f>AV3/BL3</f>
        <v>0.33439516443199707</v>
      </c>
      <c r="BP3" s="11">
        <v>44.86</v>
      </c>
      <c r="BQ3" s="12"/>
    </row>
    <row r="4" spans="1:69" x14ac:dyDescent="0.2">
      <c r="A4" s="1">
        <v>44582</v>
      </c>
      <c r="B4" s="28" t="s">
        <v>77</v>
      </c>
      <c r="C4" s="3">
        <f>332*10^4</f>
        <v>3320000</v>
      </c>
      <c r="D4" s="13">
        <f>SQRT(332)*(1/0.0001)</f>
        <v>182208.67158288599</v>
      </c>
      <c r="E4" s="5">
        <v>2</v>
      </c>
      <c r="F4" s="5">
        <v>10</v>
      </c>
      <c r="G4" s="17">
        <v>90</v>
      </c>
      <c r="H4" s="14">
        <v>38.840000000000003</v>
      </c>
      <c r="I4" s="7">
        <f t="shared" ref="I4:J4" si="35">G4/30.973761</f>
        <v>2.9056852346733093</v>
      </c>
      <c r="J4" s="7">
        <f t="shared" si="35"/>
        <v>1.253964605719015</v>
      </c>
      <c r="K4" s="40">
        <f>(($I4/1000000)/($C4*1000))*(1000000000000000)</f>
        <v>0.87520639598593652</v>
      </c>
      <c r="L4" s="20">
        <f>(SQRT((D4/C4)^2+(J4/I4)^2))*K4</f>
        <v>0.38074219003927584</v>
      </c>
      <c r="M4" s="9">
        <v>3</v>
      </c>
      <c r="N4" s="9">
        <v>15</v>
      </c>
      <c r="O4" s="15">
        <v>21.71</v>
      </c>
      <c r="P4" s="15">
        <v>7.5</v>
      </c>
      <c r="Q4" s="15">
        <v>21.49</v>
      </c>
      <c r="R4" s="15">
        <v>24.6</v>
      </c>
      <c r="S4" s="15">
        <v>21.49</v>
      </c>
      <c r="T4" s="15">
        <v>7.58</v>
      </c>
      <c r="U4" s="15">
        <f>ROUND(PI()*(0.5*O4)^2,2)</f>
        <v>370.18</v>
      </c>
      <c r="V4" s="15">
        <f>ROUND((PI()*(0.5*P4)^2)*2,2)</f>
        <v>88.36</v>
      </c>
      <c r="W4" s="15">
        <f>ROUND(PI()*(0.5*Q4)^2,2)</f>
        <v>362.71</v>
      </c>
      <c r="X4" s="15">
        <f>ROUND((PI()*(0.5*R4)^2)*2,2)</f>
        <v>950.58</v>
      </c>
      <c r="Y4" s="15">
        <f>ROUND(PI()*(0.5*S4)^2,2)</f>
        <v>362.71</v>
      </c>
      <c r="Z4" s="15">
        <f>ROUND((PI()*(0.5*T4)^2)*2,2)</f>
        <v>90.25</v>
      </c>
      <c r="AA4" s="15">
        <f>V4/U4</f>
        <v>0.23869468907018207</v>
      </c>
      <c r="AB4" s="15">
        <f>X4/W4</f>
        <v>2.6207714151801715</v>
      </c>
      <c r="AC4" s="15">
        <f>Z4/Y4</f>
        <v>0.24882137244630698</v>
      </c>
      <c r="AD4" s="15">
        <v>7.9252585068042575E-3</v>
      </c>
      <c r="AE4" s="15">
        <v>8.2213908512294518E-3</v>
      </c>
      <c r="AF4" s="15">
        <v>7.8783116487194417E-3</v>
      </c>
      <c r="AG4" s="15">
        <v>5.179310225493116E-2</v>
      </c>
      <c r="AH4" s="15">
        <v>5.4550070118275736E-2</v>
      </c>
      <c r="AI4" s="15">
        <v>5.1038203497170635E-2</v>
      </c>
      <c r="AJ4" s="15">
        <f>(AD4/N4)*1000/AA4</f>
        <v>2.2134994673674364</v>
      </c>
      <c r="AK4" s="15">
        <f>(AE4/N4)*1000/AA4</f>
        <v>2.296208288296453</v>
      </c>
      <c r="AL4" s="15">
        <f>(AF4/N4)*1000/AA4</f>
        <v>2.2003873593805361</v>
      </c>
      <c r="AM4" s="15">
        <f>(AG4/N4)*1000/AA4</f>
        <v>14.465648553440786</v>
      </c>
      <c r="AN4" s="15">
        <f>(AH4/N4)*1000/AA4</f>
        <v>15.235660899640344</v>
      </c>
      <c r="AO4" s="15">
        <f>(AI4/N4)*1000/AA4</f>
        <v>14.254807733953996</v>
      </c>
      <c r="AP4" s="15">
        <f>AVERAGE(AJ4:AL4)</f>
        <v>2.236698371681475</v>
      </c>
      <c r="AQ4" s="15">
        <f>_xlfn.STDEV.S(AJ4:AL4)</f>
        <v>5.1952425117661662E-2</v>
      </c>
      <c r="AR4" s="15">
        <f>(AP4*1000)/14.0067</f>
        <v>159.68774741241512</v>
      </c>
      <c r="AS4" s="16">
        <f>AQ4*1000/14.0067</f>
        <v>3.709112433168531</v>
      </c>
      <c r="AT4" s="16">
        <f>((AR4/1000000)/($C4*1000))*(1000000000000000)</f>
        <v>48.098719100125038</v>
      </c>
      <c r="AU4" s="8">
        <f>(SQRT(($D4/$C4)^2+(AS4/AR4)^2))*AT4</f>
        <v>2.8664394616904612</v>
      </c>
      <c r="AV4" s="15">
        <f>AVERAGE(AM4:AO4)</f>
        <v>14.652039062345041</v>
      </c>
      <c r="AW4" s="15">
        <f>_xlfn.STDEV.S(AM4:AO4)</f>
        <v>0.51630833763984785</v>
      </c>
      <c r="AX4" s="15">
        <f>(AV4*1000)/12.0107</f>
        <v>1219.9154972104075</v>
      </c>
      <c r="AY4" s="16">
        <f>AW4*1000/12.0107</f>
        <v>42.987364403394295</v>
      </c>
      <c r="AZ4" s="16">
        <f>((AX4/1000000)/($C4*1000))*(1000000000000000)</f>
        <v>367.44442687060467</v>
      </c>
      <c r="BA4" s="8">
        <f>(SQRT(($D4/$C4)^2+(AY4/AX4)^2))*AZ4</f>
        <v>23.965050605202833</v>
      </c>
      <c r="BB4" s="10">
        <f>AX4/I4</f>
        <v>419.83745611990366</v>
      </c>
      <c r="BC4" s="10">
        <f>AR4/I4</f>
        <v>54.957001366450164</v>
      </c>
      <c r="BD4" s="10">
        <f>AX4/AR4</f>
        <v>7.6393807100291253</v>
      </c>
      <c r="BE4" s="11">
        <v>1</v>
      </c>
      <c r="BF4" s="11" t="s">
        <v>69</v>
      </c>
      <c r="BG4" s="11">
        <v>45</v>
      </c>
      <c r="BH4" s="11">
        <v>125.75</v>
      </c>
      <c r="BI4" s="11">
        <v>127.5</v>
      </c>
      <c r="BJ4" s="11">
        <v>125.65</v>
      </c>
      <c r="BK4" s="11">
        <v>0.41</v>
      </c>
      <c r="BL4" s="11">
        <v>38.89</v>
      </c>
      <c r="BM4" s="11">
        <f>(G4/1000)/(BL4)</f>
        <v>2.3142195937258933E-3</v>
      </c>
      <c r="BN4" s="11">
        <f>AP4/BL4</f>
        <v>5.7513457744445232E-2</v>
      </c>
      <c r="BO4" s="11">
        <f>AV4/BL4</f>
        <v>0.3767559542901785</v>
      </c>
      <c r="BP4" s="11">
        <v>32</v>
      </c>
      <c r="BQ4" s="12"/>
    </row>
    <row r="5" spans="1:69" x14ac:dyDescent="0.2">
      <c r="A5" s="1">
        <v>44582</v>
      </c>
      <c r="B5" s="28" t="s">
        <v>78</v>
      </c>
      <c r="C5" s="3">
        <f>374*10^4</f>
        <v>3740000</v>
      </c>
      <c r="D5" s="13">
        <f>SQRT(C5/10^4)*(1/0.0001)</f>
        <v>193390.79605813714</v>
      </c>
      <c r="E5" s="5">
        <v>2</v>
      </c>
      <c r="F5" s="5">
        <v>20</v>
      </c>
      <c r="G5" s="20">
        <v>82.9</v>
      </c>
      <c r="H5" s="19">
        <v>3.44</v>
      </c>
      <c r="I5" s="7">
        <f t="shared" ref="I5:J5" si="36">G5/30.973761</f>
        <v>2.6764589550490818</v>
      </c>
      <c r="J5" s="7">
        <f t="shared" si="36"/>
        <v>0.11106174674751317</v>
      </c>
      <c r="K5" s="40">
        <f>(($I5/1000000)/($C5*1000))*(1000000000000000)</f>
        <v>0.71563073664413945</v>
      </c>
      <c r="L5" s="20">
        <f>(SQRT((D5/C5)^2+(J5/I5)^2))*K5</f>
        <v>4.7446352309976514E-2</v>
      </c>
      <c r="M5" s="9">
        <v>3</v>
      </c>
      <c r="N5" s="9">
        <v>30</v>
      </c>
      <c r="O5" s="15">
        <v>22.41</v>
      </c>
      <c r="P5" s="15">
        <v>7.48</v>
      </c>
      <c r="Q5" s="15">
        <v>22.4</v>
      </c>
      <c r="R5" s="15">
        <v>7.63</v>
      </c>
      <c r="S5" s="15">
        <v>21.8</v>
      </c>
      <c r="T5" s="15">
        <v>7.51</v>
      </c>
      <c r="U5" s="15">
        <f>ROUND(PI()*(0.5*O5)^2,2)</f>
        <v>394.43</v>
      </c>
      <c r="V5" s="15">
        <f>ROUND((PI()*(0.5*P5)^2)*2,2)</f>
        <v>87.89</v>
      </c>
      <c r="W5" s="15">
        <f>ROUND(PI()*(0.5*Q5)^2,2)</f>
        <v>394.08</v>
      </c>
      <c r="X5" s="15">
        <f>ROUND((PI()*(0.5*R5)^2)*2,2)</f>
        <v>91.45</v>
      </c>
      <c r="Y5" s="15">
        <f>ROUND(PI()*(0.5*S5)^2,2)</f>
        <v>373.25</v>
      </c>
      <c r="Z5" s="15">
        <f>ROUND((PI()*(0.5*T5)^2)*2,2)</f>
        <v>88.59</v>
      </c>
      <c r="AA5" s="15">
        <f>V5/U5</f>
        <v>0.22282787820399055</v>
      </c>
      <c r="AB5" s="15">
        <f>X5/W5</f>
        <v>0.2320594803085668</v>
      </c>
      <c r="AC5" s="15">
        <f>Z5/Y5</f>
        <v>0.23734762223710651</v>
      </c>
      <c r="AD5" s="15">
        <v>1.5761478078342685E-2</v>
      </c>
      <c r="AE5" s="15">
        <v>1.5745698934693544E-2</v>
      </c>
      <c r="AF5" s="15">
        <v>1.56502429270735E-2</v>
      </c>
      <c r="AG5" s="15">
        <v>9.2392995846218948E-2</v>
      </c>
      <c r="AH5" s="15">
        <v>9.3611354311680925E-2</v>
      </c>
      <c r="AI5" s="15">
        <v>9.2552558794725986E-2</v>
      </c>
      <c r="AJ5" s="15">
        <f>(AD5/N5)*1000/AA5</f>
        <v>2.3577956530666002</v>
      </c>
      <c r="AK5" s="15">
        <f>(AE5/N5)*1000/AA5</f>
        <v>2.3554352147802837</v>
      </c>
      <c r="AL5" s="15">
        <f>(AF5/N5)*1000/AA5</f>
        <v>2.3411557316818752</v>
      </c>
      <c r="AM5" s="15">
        <f>(AG5/N5)*1000/AA5</f>
        <v>13.821280142459946</v>
      </c>
      <c r="AN5" s="15">
        <f>(AH5/N5)*1000/AA5</f>
        <v>14.003537179488115</v>
      </c>
      <c r="AO5" s="15">
        <f>(AI5/N5)*1000/AA5</f>
        <v>13.84514952986831</v>
      </c>
      <c r="AP5" s="15">
        <f>AVERAGE(AJ5:AL5)</f>
        <v>2.3514621998429193</v>
      </c>
      <c r="AQ5" s="15">
        <f>_xlfn.STDEV.S(AJ5:AL5)</f>
        <v>9.0033539135060958E-3</v>
      </c>
      <c r="AR5" s="15">
        <f>(AP5*1000)/14.0067</f>
        <v>167.88124253699439</v>
      </c>
      <c r="AS5" s="16">
        <f>AQ5*1000/14.0067</f>
        <v>0.6427890876156479</v>
      </c>
      <c r="AT5" s="16">
        <f>((AR5/1000000)/($C5*1000))*(1000000000000000)</f>
        <v>44.888032763902238</v>
      </c>
      <c r="AU5" s="8">
        <f>(SQRT(($D5/$C5)^2+(AS5/AR5)^2))*AT5</f>
        <v>2.3274593228786387</v>
      </c>
      <c r="AV5" s="15">
        <f>AVERAGE(AM5:AO5)</f>
        <v>13.889988950605456</v>
      </c>
      <c r="AW5" s="15">
        <f>_xlfn.STDEV.S(AM5:AO5)</f>
        <v>9.9057241661596726E-2</v>
      </c>
      <c r="AX5" s="15">
        <f>(AV5*1000)/12.0107</f>
        <v>1156.4678953437733</v>
      </c>
      <c r="AY5" s="16">
        <f>AW5*1000/12.0107</f>
        <v>8.2474161923615377</v>
      </c>
      <c r="AZ5" s="16">
        <f>((AX5/1000000)/($C5*1000))*(1000000000000000)</f>
        <v>309.21601479780037</v>
      </c>
      <c r="BA5" s="8">
        <f>(SQRT(($D5/$C5)^2+(AY5/AX5)^2))*AZ5</f>
        <v>16.140530659756983</v>
      </c>
      <c r="BB5" s="10">
        <f>AX5/I5</f>
        <v>432.08878401147223</v>
      </c>
      <c r="BC5" s="10">
        <f>AR5/I5</f>
        <v>62.725132481591046</v>
      </c>
      <c r="BD5" s="10">
        <f>AX5/AR5</f>
        <v>6.8886069573194488</v>
      </c>
      <c r="BE5" s="11">
        <v>1</v>
      </c>
      <c r="BF5" s="11" t="s">
        <v>73</v>
      </c>
      <c r="BG5" s="11">
        <v>70</v>
      </c>
      <c r="BH5" s="11">
        <v>126.52</v>
      </c>
      <c r="BI5" s="11">
        <v>129.35</v>
      </c>
      <c r="BJ5" s="11">
        <v>126.53</v>
      </c>
      <c r="BK5" s="11">
        <v>0.41</v>
      </c>
      <c r="BL5" s="11">
        <v>40.43</v>
      </c>
      <c r="BM5" s="11">
        <f>(G5/1000)/(BL5)</f>
        <v>2.0504575810042047E-3</v>
      </c>
      <c r="BN5" s="11">
        <f>AP5/BL5</f>
        <v>5.816132079749986E-2</v>
      </c>
      <c r="BO5" s="11">
        <f>AV5/BL5</f>
        <v>0.34355649148170803</v>
      </c>
      <c r="BP5" s="11">
        <v>34.43</v>
      </c>
      <c r="BQ5" s="12"/>
    </row>
    <row r="6" spans="1:69" x14ac:dyDescent="0.2">
      <c r="A6" s="1">
        <v>44582</v>
      </c>
      <c r="B6" s="28" t="s">
        <v>79</v>
      </c>
      <c r="C6" s="3">
        <f>207*10^4</f>
        <v>2070000</v>
      </c>
      <c r="D6" s="13">
        <f>SQRT(207)*(1/0.0001)</f>
        <v>143874.94569938158</v>
      </c>
      <c r="E6" s="5">
        <v>2</v>
      </c>
      <c r="F6" s="5">
        <v>20</v>
      </c>
      <c r="G6" s="5">
        <v>121.2</v>
      </c>
      <c r="H6" s="14">
        <v>3.32</v>
      </c>
      <c r="I6" s="7">
        <f t="shared" ref="I6:J6" si="37">G6/30.973761</f>
        <v>3.9129894493600568</v>
      </c>
      <c r="J6" s="7">
        <f t="shared" si="37"/>
        <v>0.10718749976794874</v>
      </c>
      <c r="K6" s="40">
        <f t="shared" si="1"/>
        <v>1.8903330673236989</v>
      </c>
      <c r="L6" s="20">
        <f t="shared" ref="L6" si="38">(SQRT((D6/C6)^2+(J6/I6)^2))*K6</f>
        <v>0.14122293669375485</v>
      </c>
      <c r="M6" s="9">
        <v>3</v>
      </c>
      <c r="N6" s="9">
        <v>30</v>
      </c>
      <c r="O6" s="15">
        <v>21.41</v>
      </c>
      <c r="P6" s="15">
        <v>7.58</v>
      </c>
      <c r="Q6" s="15">
        <v>21.98</v>
      </c>
      <c r="R6" s="15">
        <v>7.69</v>
      </c>
      <c r="S6" s="15">
        <v>21.71</v>
      </c>
      <c r="T6" s="15">
        <v>7.45</v>
      </c>
      <c r="U6" s="15">
        <f t="shared" si="2"/>
        <v>360.02</v>
      </c>
      <c r="V6" s="15">
        <f t="shared" si="3"/>
        <v>90.25</v>
      </c>
      <c r="W6" s="15">
        <f t="shared" si="4"/>
        <v>379.44</v>
      </c>
      <c r="X6" s="15">
        <f t="shared" si="5"/>
        <v>92.89</v>
      </c>
      <c r="Y6" s="15">
        <f t="shared" si="6"/>
        <v>370.18</v>
      </c>
      <c r="Z6" s="15">
        <f t="shared" si="7"/>
        <v>87.18</v>
      </c>
      <c r="AA6" s="15">
        <f t="shared" si="8"/>
        <v>0.25068051774901395</v>
      </c>
      <c r="AB6" s="15">
        <f t="shared" si="9"/>
        <v>0.24480813830908707</v>
      </c>
      <c r="AC6" s="15">
        <f t="shared" si="10"/>
        <v>0.23550705062402075</v>
      </c>
      <c r="AD6" s="15">
        <v>2.104671005507933E-2</v>
      </c>
      <c r="AE6" s="15">
        <v>2.0289623618210698E-2</v>
      </c>
      <c r="AF6" s="15">
        <v>2.0255409435446719E-2</v>
      </c>
      <c r="AG6" s="15">
        <v>0.11926592084449859</v>
      </c>
      <c r="AH6" s="15">
        <v>0.10455152788312827</v>
      </c>
      <c r="AI6" s="15">
        <v>0.10595439215525602</v>
      </c>
      <c r="AJ6" s="15">
        <f t="shared" si="11"/>
        <v>2.7986099922547223</v>
      </c>
      <c r="AK6" s="15">
        <f t="shared" si="12"/>
        <v>2.6979391671387685</v>
      </c>
      <c r="AL6" s="15">
        <f t="shared" si="13"/>
        <v>2.693389660184498</v>
      </c>
      <c r="AM6" s="15">
        <f t="shared" si="14"/>
        <v>15.858953581693955</v>
      </c>
      <c r="AN6" s="15">
        <f t="shared" si="15"/>
        <v>13.902360505441861</v>
      </c>
      <c r="AO6" s="15">
        <f t="shared" si="16"/>
        <v>14.088901297778495</v>
      </c>
      <c r="AP6" s="15">
        <f t="shared" si="17"/>
        <v>2.7299796065259962</v>
      </c>
      <c r="AQ6" s="15">
        <f t="shared" si="18"/>
        <v>5.9479171878372948E-2</v>
      </c>
      <c r="AR6" s="15">
        <f t="shared" si="19"/>
        <v>194.90526723111054</v>
      </c>
      <c r="AS6" s="16">
        <f t="shared" si="20"/>
        <v>4.2464800330108412</v>
      </c>
      <c r="AT6" s="16">
        <f t="shared" si="21"/>
        <v>94.157133928072739</v>
      </c>
      <c r="AU6" s="8">
        <f t="shared" si="22"/>
        <v>6.8583689882665588</v>
      </c>
      <c r="AV6" s="15">
        <f t="shared" si="23"/>
        <v>14.616738461638102</v>
      </c>
      <c r="AW6" s="15">
        <f t="shared" si="24"/>
        <v>1.0798255276538542</v>
      </c>
      <c r="AX6" s="15">
        <f t="shared" si="25"/>
        <v>1216.9764011787909</v>
      </c>
      <c r="AY6" s="16">
        <f t="shared" si="26"/>
        <v>89.905295083038794</v>
      </c>
      <c r="AZ6" s="16">
        <f t="shared" si="27"/>
        <v>587.91130491729029</v>
      </c>
      <c r="BA6" s="8">
        <f t="shared" si="28"/>
        <v>59.633379207240772</v>
      </c>
      <c r="BB6" s="10">
        <f t="shared" si="29"/>
        <v>311.00937452765663</v>
      </c>
      <c r="BC6" s="10">
        <f t="shared" si="30"/>
        <v>49.80981159123391</v>
      </c>
      <c r="BD6" s="10">
        <f t="shared" si="31"/>
        <v>6.243937983142092</v>
      </c>
      <c r="BE6" s="11">
        <v>1</v>
      </c>
      <c r="BF6" s="11" t="s">
        <v>68</v>
      </c>
      <c r="BG6" s="11">
        <v>70</v>
      </c>
      <c r="BH6" s="11">
        <v>128.07</v>
      </c>
      <c r="BI6" s="11">
        <v>130.91</v>
      </c>
      <c r="BJ6" s="11">
        <v>127.96</v>
      </c>
      <c r="BK6" s="11">
        <v>0.41</v>
      </c>
      <c r="BL6" s="11">
        <v>40.57</v>
      </c>
      <c r="BM6" s="11">
        <f t="shared" si="32"/>
        <v>2.9874291348286914E-3</v>
      </c>
      <c r="BN6" s="11">
        <f t="shared" si="33"/>
        <v>6.7290599125609959E-2</v>
      </c>
      <c r="BO6" s="11">
        <f t="shared" si="34"/>
        <v>0.360284408716739</v>
      </c>
      <c r="BP6" s="11">
        <v>36.29</v>
      </c>
      <c r="BQ6" s="12"/>
    </row>
    <row r="7" spans="1:69" x14ac:dyDescent="0.2">
      <c r="A7" s="1">
        <v>44582</v>
      </c>
      <c r="B7" s="28" t="s">
        <v>80</v>
      </c>
      <c r="C7" s="3">
        <f>202*10^4</f>
        <v>2020000</v>
      </c>
      <c r="D7" s="13">
        <f>SQRT(202)*(1/0.0001)</f>
        <v>142126.70403551895</v>
      </c>
      <c r="E7" s="5">
        <v>2</v>
      </c>
      <c r="F7" s="5">
        <v>20</v>
      </c>
      <c r="G7" s="5">
        <v>213.6</v>
      </c>
      <c r="H7" s="19">
        <v>11.87</v>
      </c>
      <c r="I7" s="7">
        <f t="shared" ref="I7:J7" si="39">G7/30.973761</f>
        <v>6.8961596236246541</v>
      </c>
      <c r="J7" s="7">
        <f t="shared" si="39"/>
        <v>0.38322759706191312</v>
      </c>
      <c r="K7" s="40">
        <f>(($I7/1000000)/($C7*1000))*(1000000000000000)</f>
        <v>3.4139404077349771</v>
      </c>
      <c r="L7" s="20">
        <f>(SQRT((D7/C7)^2+(J7/I7)^2))*K7</f>
        <v>0.3060888211217665</v>
      </c>
      <c r="M7" s="9">
        <v>3</v>
      </c>
      <c r="N7" s="9">
        <v>30</v>
      </c>
      <c r="O7" s="15">
        <v>22.38</v>
      </c>
      <c r="P7" s="15">
        <v>7.52</v>
      </c>
      <c r="Q7" s="15">
        <v>22.4</v>
      </c>
      <c r="R7" s="15">
        <v>7.57</v>
      </c>
      <c r="S7" s="15">
        <v>21.75</v>
      </c>
      <c r="T7" s="15">
        <v>7.74</v>
      </c>
      <c r="U7" s="15">
        <f>ROUND(PI()*(0.5*O7)^2,2)</f>
        <v>393.38</v>
      </c>
      <c r="V7" s="15">
        <f>ROUND((PI()*(0.5*P7)^2)*2,2)</f>
        <v>88.83</v>
      </c>
      <c r="W7" s="15">
        <f>ROUND(PI()*(0.5*Q7)^2,2)</f>
        <v>394.08</v>
      </c>
      <c r="X7" s="15">
        <f>ROUND((PI()*(0.5*R7)^2)*2,2)</f>
        <v>90.01</v>
      </c>
      <c r="Y7" s="15">
        <f>ROUND(PI()*(0.5*S7)^2,2)</f>
        <v>371.54</v>
      </c>
      <c r="Z7" s="15">
        <f>ROUND((PI()*(0.5*T7)^2)*2,2)</f>
        <v>94.1</v>
      </c>
      <c r="AA7" s="15">
        <f>V7/U7</f>
        <v>0.22581219177385733</v>
      </c>
      <c r="AB7" s="15">
        <f>X7/W7</f>
        <v>0.22840539991879824</v>
      </c>
      <c r="AC7" s="15">
        <f>Z7/Y7</f>
        <v>0.25327017279431552</v>
      </c>
      <c r="AD7" s="15">
        <v>3.0106281946861213E-2</v>
      </c>
      <c r="AE7" s="15">
        <v>2.9672277381937343E-2</v>
      </c>
      <c r="AF7" s="15">
        <v>3.0750024139002609E-2</v>
      </c>
      <c r="AG7" s="15">
        <v>0.13859622431918056</v>
      </c>
      <c r="AH7" s="15">
        <v>0.13733442851107253</v>
      </c>
      <c r="AI7" s="15">
        <v>0.14316364855046093</v>
      </c>
      <c r="AJ7" s="15">
        <f>(AD7/N7)*1000/AA7</f>
        <v>4.4441476949439993</v>
      </c>
      <c r="AK7" s="15">
        <f>(AE7/N7)*1000/AA7</f>
        <v>4.3800819830036826</v>
      </c>
      <c r="AL7" s="15">
        <f>(AF7/N7)*1000/AA7</f>
        <v>4.5391738886265323</v>
      </c>
      <c r="AM7" s="15">
        <f>(AG7/N7)*1000/AA7</f>
        <v>20.458922557198864</v>
      </c>
      <c r="AN7" s="15">
        <f>(AH7/N7)*1000/AA7</f>
        <v>20.272662196587383</v>
      </c>
      <c r="AO7" s="15">
        <f>(AI7/N7)*1000/AA7</f>
        <v>21.133144233097049</v>
      </c>
      <c r="AP7" s="15">
        <f>AVERAGE(AJ7:AL7)</f>
        <v>4.4544678555247375</v>
      </c>
      <c r="AQ7" s="15">
        <f>_xlfn.STDEV.S(AJ7:AL7)</f>
        <v>8.0046473341969307E-2</v>
      </c>
      <c r="AR7" s="15">
        <f>(AP7*1000)/14.0067</f>
        <v>318.02407815722029</v>
      </c>
      <c r="AS7" s="16">
        <f>AQ7*1000/14.0067</f>
        <v>5.7148702650852305</v>
      </c>
      <c r="AT7" s="16">
        <f>((AR7/1000000)/($C7*1000))*(1000000000000000)</f>
        <v>157.43766245406945</v>
      </c>
      <c r="AU7" s="8">
        <f>(SQRT(($D7/$C7)^2+(AS7/AR7)^2))*AT7</f>
        <v>11.43285098171439</v>
      </c>
      <c r="AV7" s="15">
        <f>AVERAGE(AM7:AO7)</f>
        <v>20.621576328961101</v>
      </c>
      <c r="AW7" s="15">
        <f>_xlfn.STDEV.S(AM7:AO7)</f>
        <v>0.45271350862362864</v>
      </c>
      <c r="AX7" s="15">
        <f>(AV7*1000)/12.0107</f>
        <v>1716.9337614761091</v>
      </c>
      <c r="AY7" s="16">
        <f>AW7*1000/12.0107</f>
        <v>37.692516558038136</v>
      </c>
      <c r="AZ7" s="16">
        <f>((AX7/1000000)/($C7*1000))*(1000000000000000)</f>
        <v>849.96720865153918</v>
      </c>
      <c r="BA7" s="8">
        <f>(SQRT(($D7/$C7)^2+(AY7/AX7)^2))*AZ7</f>
        <v>62.64694473916137</v>
      </c>
      <c r="BB7" s="10">
        <f>AX7/I7</f>
        <v>248.96955047187274</v>
      </c>
      <c r="BC7" s="10">
        <f>AR7/I7</f>
        <v>46.116113244789616</v>
      </c>
      <c r="BD7" s="10">
        <f>AX7/AR7</f>
        <v>5.3987539919141447</v>
      </c>
      <c r="BE7" s="11">
        <v>1</v>
      </c>
      <c r="BF7" s="11" t="s">
        <v>72</v>
      </c>
      <c r="BG7" s="11">
        <v>70</v>
      </c>
      <c r="BH7" s="11">
        <v>127.03</v>
      </c>
      <c r="BI7" s="11">
        <v>130.61000000000001</v>
      </c>
      <c r="BJ7" s="11">
        <v>127</v>
      </c>
      <c r="BK7" s="11">
        <v>0.41</v>
      </c>
      <c r="BL7" s="11">
        <v>51.14</v>
      </c>
      <c r="BM7" s="11">
        <f>(G7/1000)/(BL7)</f>
        <v>4.1767696519358624E-3</v>
      </c>
      <c r="BN7" s="11">
        <f>AP7/BL7</f>
        <v>8.7103399599623335E-2</v>
      </c>
      <c r="BO7" s="11">
        <f>AV7/BL7</f>
        <v>0.40323770686275129</v>
      </c>
      <c r="BP7" s="11">
        <v>45.71</v>
      </c>
      <c r="BQ7" s="12"/>
    </row>
    <row r="8" spans="1:69" x14ac:dyDescent="0.2">
      <c r="A8" s="1">
        <v>44582</v>
      </c>
      <c r="B8" s="28" t="s">
        <v>81</v>
      </c>
      <c r="C8" s="3">
        <f>216*10^4</f>
        <v>2160000</v>
      </c>
      <c r="D8" s="13">
        <f>SQRT(216)*(1/0.0001)</f>
        <v>146969.38456699069</v>
      </c>
      <c r="E8" s="5">
        <v>2</v>
      </c>
      <c r="F8" s="5">
        <v>10</v>
      </c>
      <c r="G8" s="5">
        <v>216.6</v>
      </c>
      <c r="H8" s="14">
        <v>23.46</v>
      </c>
      <c r="I8" s="7">
        <f t="shared" ref="I8:J8" si="40">G8/30.973761</f>
        <v>6.9930157981137651</v>
      </c>
      <c r="J8" s="7">
        <f t="shared" si="40"/>
        <v>0.75741528450484275</v>
      </c>
      <c r="K8" s="40">
        <f>(($I8/1000000)/($C8*1000))*(1000000000000000)</f>
        <v>3.237507313941558</v>
      </c>
      <c r="L8" s="20">
        <f>(SQRT((D8/C8)^2+(J8/I8)^2))*K8</f>
        <v>0.41410667045910671</v>
      </c>
      <c r="M8" s="9">
        <v>3</v>
      </c>
      <c r="N8" s="9">
        <v>15</v>
      </c>
      <c r="O8" s="15">
        <v>21.41</v>
      </c>
      <c r="P8" s="15">
        <v>7.81</v>
      </c>
      <c r="Q8" s="15">
        <v>21.4</v>
      </c>
      <c r="R8" s="15">
        <v>7.59</v>
      </c>
      <c r="S8" s="15">
        <v>21.4</v>
      </c>
      <c r="T8" s="15">
        <v>7.63</v>
      </c>
      <c r="U8" s="15">
        <f>ROUND(PI()*(0.5*O8)^2,2)</f>
        <v>360.02</v>
      </c>
      <c r="V8" s="15">
        <f>ROUND((PI()*(0.5*P8)^2)*2,2)</f>
        <v>95.81</v>
      </c>
      <c r="W8" s="15">
        <f>ROUND(PI()*(0.5*Q8)^2,2)</f>
        <v>359.68</v>
      </c>
      <c r="X8" s="15">
        <f>ROUND((PI()*(0.5*R8)^2)*2,2)</f>
        <v>90.49</v>
      </c>
      <c r="Y8" s="15">
        <f>ROUND(PI()*(0.5*S8)^2,2)</f>
        <v>359.68</v>
      </c>
      <c r="Z8" s="15">
        <f>ROUND((PI()*(0.5*T8)^2)*2,2)</f>
        <v>91.45</v>
      </c>
      <c r="AA8" s="15">
        <f>V8/U8</f>
        <v>0.26612410421643246</v>
      </c>
      <c r="AB8" s="15">
        <f>X8/W8</f>
        <v>0.25158474199288255</v>
      </c>
      <c r="AC8" s="15">
        <f>Z8/Y8</f>
        <v>0.25425378113879005</v>
      </c>
      <c r="AD8" s="15">
        <v>6.6248852180555897E-3</v>
      </c>
      <c r="AE8" s="15">
        <v>6.5327100224814062E-3</v>
      </c>
      <c r="AF8" s="15">
        <v>6.1650247296274399E-3</v>
      </c>
      <c r="AG8" s="15">
        <v>3.3094108282622652E-2</v>
      </c>
      <c r="AH8" s="15">
        <v>3.2023513613843459E-2</v>
      </c>
      <c r="AI8" s="15">
        <v>2.9615773204608807E-2</v>
      </c>
      <c r="AJ8" s="15">
        <f>(AD8/N8)*1000/AA8</f>
        <v>1.6595979377270105</v>
      </c>
      <c r="AK8" s="15">
        <f>(AE8/N8)*1000/AA8</f>
        <v>1.6365071581211115</v>
      </c>
      <c r="AL8" s="15">
        <f>(AF8/N8)*1000/AA8</f>
        <v>1.5443984296423274</v>
      </c>
      <c r="AM8" s="15">
        <f>(AG8/N8)*1000/AA8</f>
        <v>8.2903947840585914</v>
      </c>
      <c r="AN8" s="15">
        <f>(AH8/N8)*1000/AA8</f>
        <v>8.0222004461997134</v>
      </c>
      <c r="AO8" s="15">
        <f>(AI8/N8)*1000/AA8</f>
        <v>7.4190381443295834</v>
      </c>
      <c r="AP8" s="15">
        <f>AVERAGE(AJ8:AL8)</f>
        <v>1.6135011751634831</v>
      </c>
      <c r="AQ8" s="15">
        <f>_xlfn.STDEV.S(AJ8:AL8)</f>
        <v>6.0948241193846217E-2</v>
      </c>
      <c r="AR8" s="15">
        <f>(AP8*1000)/14.0067</f>
        <v>115.19495492610558</v>
      </c>
      <c r="AS8" s="16">
        <f>AQ8*1000/14.0067</f>
        <v>4.3513633613803551</v>
      </c>
      <c r="AT8" s="16">
        <f>((AR8/1000000)/($C8*1000))*(1000000000000000)</f>
        <v>53.330997650974808</v>
      </c>
      <c r="AU8" s="8">
        <f>(SQRT(($D8/$C8)^2+(AS8/AR8)^2))*AT8</f>
        <v>4.1504050420564003</v>
      </c>
      <c r="AV8" s="15">
        <f>AVERAGE(AM8:AO8)</f>
        <v>7.9105444581959619</v>
      </c>
      <c r="AW8" s="15">
        <f>_xlfn.STDEV.S(AM8:AO8)</f>
        <v>0.44628006133231779</v>
      </c>
      <c r="AX8" s="15">
        <f>(AV8*1000)/12.0107</f>
        <v>658.62476443470916</v>
      </c>
      <c r="AY8" s="16">
        <f>AW8*1000/12.0107</f>
        <v>37.156873565430644</v>
      </c>
      <c r="AZ8" s="16">
        <f>((AX8/1000000)/($C8*1000))*(1000000000000000)</f>
        <v>304.91887242347644</v>
      </c>
      <c r="BA8" s="8">
        <f>(SQRT(($D8/$C8)^2+(AY8/AX8)^2))*AZ8</f>
        <v>26.951063756637616</v>
      </c>
      <c r="BB8" s="10">
        <f>AX8/I8</f>
        <v>94.183222725216908</v>
      </c>
      <c r="BC8" s="10">
        <f>AR8/I8</f>
        <v>16.472857812959219</v>
      </c>
      <c r="BD8" s="10">
        <f>AX8/AR8</f>
        <v>5.7174792494792763</v>
      </c>
      <c r="BE8" s="11">
        <v>1</v>
      </c>
      <c r="BF8" s="11" t="s">
        <v>67</v>
      </c>
      <c r="BG8" s="11">
        <v>35</v>
      </c>
      <c r="BH8" s="11">
        <v>129.58000000000001</v>
      </c>
      <c r="BI8" s="11">
        <v>130.85</v>
      </c>
      <c r="BJ8" s="11">
        <v>129.31</v>
      </c>
      <c r="BK8" s="11">
        <v>0.41</v>
      </c>
      <c r="BL8" s="11">
        <v>36.29</v>
      </c>
      <c r="BM8" s="11">
        <f>(G8/1000)/(BL8)</f>
        <v>5.9685863874345546E-3</v>
      </c>
      <c r="BN8" s="11">
        <f>AP8/BL8</f>
        <v>4.4461316482873603E-2</v>
      </c>
      <c r="BO8" s="11">
        <f>AV8/BL8</f>
        <v>0.21798138490482122</v>
      </c>
      <c r="BP8" s="11">
        <v>32.29</v>
      </c>
      <c r="BQ8" s="12"/>
    </row>
    <row r="9" spans="1:69" x14ac:dyDescent="0.2">
      <c r="A9" s="1">
        <v>44582</v>
      </c>
      <c r="B9" s="28" t="s">
        <v>82</v>
      </c>
      <c r="C9" s="3">
        <f>240*10^4</f>
        <v>2400000</v>
      </c>
      <c r="D9" s="13">
        <f>SQRT(240)*(1/0.0001)</f>
        <v>154919.33384829669</v>
      </c>
      <c r="E9" s="5">
        <v>2</v>
      </c>
      <c r="F9" s="18">
        <v>10</v>
      </c>
      <c r="G9" s="5">
        <v>194.1</v>
      </c>
      <c r="H9" s="19">
        <v>15.7</v>
      </c>
      <c r="I9" s="7">
        <f t="shared" ref="I9:J9" si="41">G9/30.973761</f>
        <v>6.2665944894454375</v>
      </c>
      <c r="J9" s="7">
        <f t="shared" si="41"/>
        <v>0.50688064649301068</v>
      </c>
      <c r="K9" s="40">
        <f>(($I9/1000000)/($C9*1000))*(1000000000000000)</f>
        <v>2.6110810372689324</v>
      </c>
      <c r="L9" s="20">
        <f>(SQRT((D9/C9)^2+(J9/I9)^2))*K9</f>
        <v>0.27020884739915829</v>
      </c>
      <c r="M9" s="9">
        <v>3</v>
      </c>
      <c r="N9" s="9">
        <v>15</v>
      </c>
      <c r="O9" s="15">
        <v>21.7</v>
      </c>
      <c r="P9" s="15">
        <v>7.7</v>
      </c>
      <c r="Q9" s="15">
        <v>21.48</v>
      </c>
      <c r="R9" s="15">
        <v>7.69</v>
      </c>
      <c r="S9" s="15">
        <v>22.42</v>
      </c>
      <c r="T9" s="15">
        <v>7.8</v>
      </c>
      <c r="U9" s="15">
        <f>ROUND(PI()*(0.5*O9)^2,2)</f>
        <v>369.84</v>
      </c>
      <c r="V9" s="15">
        <f>ROUND((PI()*(0.5*P9)^2)*2,2)</f>
        <v>93.13</v>
      </c>
      <c r="W9" s="15">
        <f>ROUND(PI()*(0.5*Q9)^2,2)</f>
        <v>362.38</v>
      </c>
      <c r="X9" s="15">
        <f>ROUND((PI()*(0.5*R9)^2)*2,2)</f>
        <v>92.89</v>
      </c>
      <c r="Y9" s="15">
        <f>ROUND(PI()*(0.5*S9)^2,2)</f>
        <v>394.79</v>
      </c>
      <c r="Z9" s="15">
        <f>ROUND((PI()*(0.5*T9)^2)*2,2)</f>
        <v>95.57</v>
      </c>
      <c r="AA9" s="15">
        <f>V9/U9</f>
        <v>0.25181159420289856</v>
      </c>
      <c r="AB9" s="15">
        <f>X9/W9</f>
        <v>0.25633313096749272</v>
      </c>
      <c r="AC9" s="15">
        <f>Z9/Y9</f>
        <v>0.24207806682033484</v>
      </c>
      <c r="AD9" s="15">
        <v>6.61230877187979E-3</v>
      </c>
      <c r="AE9" s="15">
        <v>6.7456503471722742E-3</v>
      </c>
      <c r="AF9" s="15">
        <v>7.639281056806729E-3</v>
      </c>
      <c r="AG9" s="15">
        <v>3.1724857873250044E-2</v>
      </c>
      <c r="AH9" s="15">
        <v>3.1915839493475158E-2</v>
      </c>
      <c r="AI9" s="15">
        <v>3.6078690016623463E-2</v>
      </c>
      <c r="AJ9" s="15">
        <f>(AD9/N9)*1000/AA9</f>
        <v>1.7505968547134982</v>
      </c>
      <c r="AK9" s="15">
        <f>(AE9/N9)*1000/AA9</f>
        <v>1.7858987969492064</v>
      </c>
      <c r="AL9" s="15">
        <f>(AF9/N9)*1000/AA9</f>
        <v>2.0224859200754506</v>
      </c>
      <c r="AM9" s="15">
        <f>(AG9/N9)*1000/AA9</f>
        <v>8.3990990628460533</v>
      </c>
      <c r="AN9" s="15">
        <f>(AH9/N9)*1000/AA9</f>
        <v>8.4496611033085305</v>
      </c>
      <c r="AO9" s="15">
        <f>(AI9/N9)*1000/AA9</f>
        <v>9.5517682921708165</v>
      </c>
      <c r="AP9" s="15">
        <f>AVERAGE(AJ9:AL9)</f>
        <v>1.8529938572460516</v>
      </c>
      <c r="AQ9" s="15">
        <f>_xlfn.STDEV.S(AJ9:AL9)</f>
        <v>0.14784189630489383</v>
      </c>
      <c r="AR9" s="15">
        <f>(AP9*1000)/14.0067</f>
        <v>132.29339225128342</v>
      </c>
      <c r="AS9" s="16">
        <f>AQ9*1000/14.0067</f>
        <v>10.555084088678548</v>
      </c>
      <c r="AT9" s="16">
        <f>((AR9/1000000)/($C9*1000))*(1000000000000000)</f>
        <v>55.122246771368097</v>
      </c>
      <c r="AU9" s="8">
        <f>(SQRT(($D9/$C9)^2+(AS9/AR9)^2))*AT9</f>
        <v>5.6570520496121564</v>
      </c>
      <c r="AV9" s="15">
        <f>AVERAGE(AM9:AO9)</f>
        <v>8.8001761527751334</v>
      </c>
      <c r="AW9" s="15">
        <f>_xlfn.STDEV.S(AM9:AO9)</f>
        <v>0.65138866123457129</v>
      </c>
      <c r="AX9" s="15">
        <f>(AV9*1000)/12.0107</f>
        <v>732.69469329640515</v>
      </c>
      <c r="AY9" s="16">
        <f>AW9*1000/12.0107</f>
        <v>54.234029759678556</v>
      </c>
      <c r="AZ9" s="16">
        <f>((AX9/1000000)/($C9*1000))*(1000000000000000)</f>
        <v>305.28945554016883</v>
      </c>
      <c r="BA9" s="8">
        <f>(SQRT(($D9/$C9)^2+(AY9/AX9)^2))*AZ9</f>
        <v>29.983124952693313</v>
      </c>
      <c r="BB9" s="10">
        <f>AX9/I9</f>
        <v>116.92071260242739</v>
      </c>
      <c r="BC9" s="10">
        <f>AR9/I9</f>
        <v>21.110890847349328</v>
      </c>
      <c r="BD9" s="10">
        <f>AX9/AR9</f>
        <v>5.5384073295565299</v>
      </c>
      <c r="BE9" s="11">
        <v>1</v>
      </c>
      <c r="BF9" s="11" t="s">
        <v>71</v>
      </c>
      <c r="BG9" s="11">
        <v>35</v>
      </c>
      <c r="BH9" s="11">
        <v>127.03</v>
      </c>
      <c r="BI9" s="11">
        <v>128.32</v>
      </c>
      <c r="BJ9" s="11">
        <v>126.74</v>
      </c>
      <c r="BK9" s="11">
        <v>0.41</v>
      </c>
      <c r="BL9" s="11">
        <v>36.86</v>
      </c>
      <c r="BM9" s="11">
        <f>(G9/1000)/(BL9)</f>
        <v>5.2658708627238201E-3</v>
      </c>
      <c r="BN9" s="11">
        <f>AP9/BL9</f>
        <v>5.0271130147749636E-2</v>
      </c>
      <c r="BO9" s="11">
        <f>AV9/BL9</f>
        <v>0.23874596182243987</v>
      </c>
      <c r="BP9" s="11">
        <v>56.86</v>
      </c>
      <c r="BQ9" s="12"/>
    </row>
    <row r="12" spans="1:69" s="27" customFormat="1" x14ac:dyDescent="0.2">
      <c r="K12" s="41"/>
      <c r="L12" s="31"/>
    </row>
    <row r="13" spans="1:69" s="27" customFormat="1" x14ac:dyDescent="0.2"/>
    <row r="14" spans="1:69" x14ac:dyDescent="0.2">
      <c r="A14" s="1"/>
      <c r="D14" s="21"/>
      <c r="H14" s="22"/>
      <c r="I14" s="22"/>
      <c r="J14" s="22"/>
      <c r="K14" s="27"/>
      <c r="L14" s="27"/>
      <c r="AT14" s="27"/>
      <c r="AU14" s="27"/>
      <c r="AZ14" s="27"/>
      <c r="BA14" s="27"/>
      <c r="BB14" s="23"/>
      <c r="BC14" s="23"/>
      <c r="BD14" s="23"/>
    </row>
    <row r="15" spans="1:69" x14ac:dyDescent="0.2">
      <c r="A15" s="24"/>
      <c r="D15" s="21"/>
      <c r="H15" s="22"/>
      <c r="I15" s="22"/>
      <c r="J15" s="22"/>
      <c r="K15" s="27"/>
      <c r="L15" s="27"/>
      <c r="AT15" s="27"/>
      <c r="AU15" s="27"/>
      <c r="AZ15" s="27"/>
      <c r="BA15" s="27"/>
      <c r="BB15" s="23"/>
      <c r="BC15" s="23"/>
      <c r="BD15" s="23"/>
    </row>
    <row r="16" spans="1:69" x14ac:dyDescent="0.2">
      <c r="A16" s="1"/>
      <c r="D16" s="21"/>
      <c r="H16" s="22"/>
      <c r="I16" s="22"/>
      <c r="J16" s="22"/>
      <c r="K16" s="27"/>
      <c r="L16" s="27"/>
      <c r="AT16" s="27"/>
      <c r="AU16" s="27"/>
      <c r="AZ16" s="27"/>
      <c r="BA16" s="27"/>
      <c r="BB16" s="23"/>
      <c r="BC16" s="23"/>
      <c r="BD16" s="23"/>
    </row>
    <row r="17" spans="1:56" x14ac:dyDescent="0.2">
      <c r="A17" s="1"/>
      <c r="B17" s="25"/>
      <c r="D17" s="21"/>
      <c r="H17" s="22"/>
      <c r="I17" s="22"/>
      <c r="J17" s="22"/>
      <c r="K17" s="42"/>
      <c r="L17" s="23"/>
      <c r="BB17" s="23"/>
      <c r="BC17" s="23"/>
      <c r="BD17" s="23"/>
    </row>
    <row r="18" spans="1:56" x14ac:dyDescent="0.2">
      <c r="A18" s="1"/>
      <c r="D18" s="21"/>
      <c r="H18" s="22"/>
      <c r="I18" s="22"/>
      <c r="J18" s="22"/>
      <c r="K18" s="42"/>
      <c r="L18" s="23"/>
      <c r="AS18" s="25"/>
      <c r="AT18" s="25"/>
      <c r="AU18" s="25"/>
      <c r="BB18" s="23"/>
      <c r="BC18" s="23"/>
      <c r="BD18" s="23"/>
    </row>
    <row r="19" spans="1:56" x14ac:dyDescent="0.2">
      <c r="A19" s="1"/>
      <c r="D19" s="21"/>
      <c r="H19" s="22"/>
      <c r="I19" s="22"/>
      <c r="J19" s="22"/>
      <c r="K19" s="42"/>
      <c r="L19" s="23"/>
      <c r="BB19" s="23"/>
      <c r="BC19" s="23"/>
      <c r="BD19" s="23"/>
    </row>
    <row r="20" spans="1:56" x14ac:dyDescent="0.2">
      <c r="A20" s="1"/>
      <c r="C20" s="25"/>
      <c r="D20" s="21"/>
      <c r="H20" s="22"/>
      <c r="I20" s="22"/>
      <c r="J20" s="22"/>
      <c r="K20" s="42" t="s">
        <v>128</v>
      </c>
      <c r="L20" s="23"/>
      <c r="BB20" s="23"/>
      <c r="BC20" s="23"/>
      <c r="BD20" s="23"/>
    </row>
    <row r="21" spans="1:56" x14ac:dyDescent="0.2">
      <c r="A21" s="1"/>
      <c r="D21" s="21"/>
      <c r="H21" s="22"/>
      <c r="I21" s="22"/>
      <c r="J21" s="22"/>
      <c r="K21" s="42"/>
      <c r="L21" s="23"/>
      <c r="BB21" s="23"/>
      <c r="BC21" s="23"/>
      <c r="BD21" s="23"/>
    </row>
    <row r="22" spans="1:56" x14ac:dyDescent="0.2">
      <c r="A22" s="1"/>
      <c r="D22" s="21"/>
      <c r="H22" s="22"/>
      <c r="I22" s="22"/>
      <c r="J22" s="22"/>
      <c r="K22" s="42"/>
      <c r="L22" s="23"/>
      <c r="BB22" s="23"/>
      <c r="BC22" s="23"/>
      <c r="BD22" s="23"/>
    </row>
    <row r="23" spans="1:56" ht="15.75" customHeight="1" x14ac:dyDescent="0.2">
      <c r="A23" s="1"/>
      <c r="D23" s="21"/>
      <c r="H23" s="22"/>
      <c r="I23" s="22"/>
      <c r="J23" s="22"/>
      <c r="K23" s="42"/>
      <c r="L23" s="23"/>
      <c r="BB23" s="23"/>
      <c r="BC23" s="23"/>
      <c r="BD23" s="23"/>
    </row>
    <row r="24" spans="1:56" ht="15.75" customHeight="1" x14ac:dyDescent="0.2">
      <c r="A24" s="1"/>
      <c r="D24" s="21"/>
      <c r="H24" s="22"/>
      <c r="I24" s="22"/>
      <c r="J24" s="22"/>
      <c r="K24" s="42"/>
      <c r="L24" s="23"/>
      <c r="BB24" s="23"/>
      <c r="BC24" s="23"/>
      <c r="BD24" s="23"/>
    </row>
    <row r="25" spans="1:56" ht="15.75" customHeight="1" x14ac:dyDescent="0.2">
      <c r="A25" s="1"/>
      <c r="C25" s="25"/>
      <c r="D25" s="21"/>
      <c r="H25" s="22"/>
      <c r="I25" s="22"/>
      <c r="J25" s="22"/>
      <c r="K25" s="42"/>
      <c r="L25" s="23"/>
      <c r="BB25" s="23"/>
      <c r="BC25" s="23"/>
      <c r="BD25" s="23"/>
    </row>
    <row r="26" spans="1:56" ht="15.75" customHeight="1" x14ac:dyDescent="0.2">
      <c r="A26" s="1"/>
      <c r="D26" s="21"/>
      <c r="H26" s="22"/>
      <c r="I26" s="22"/>
      <c r="J26" s="22"/>
      <c r="K26" s="42"/>
      <c r="L26" s="23"/>
      <c r="BB26" s="23"/>
      <c r="BC26" s="23"/>
      <c r="BD26" s="23"/>
    </row>
    <row r="27" spans="1:56" ht="15.75" customHeight="1" x14ac:dyDescent="0.2">
      <c r="A27" s="1"/>
      <c r="D27" s="21"/>
      <c r="H27" s="22"/>
      <c r="I27" s="22"/>
      <c r="J27" s="22"/>
      <c r="K27" s="42"/>
      <c r="L27" s="23"/>
      <c r="BB27" s="23"/>
      <c r="BC27" s="23"/>
      <c r="BD27" s="23"/>
    </row>
    <row r="28" spans="1:56" ht="15.75" customHeight="1" x14ac:dyDescent="0.2">
      <c r="A28" s="1"/>
      <c r="D28" s="21"/>
      <c r="H28" s="22"/>
      <c r="I28" s="22"/>
      <c r="J28" s="22"/>
      <c r="K28" s="42"/>
      <c r="L28" s="23"/>
      <c r="BB28" s="23"/>
      <c r="BC28" s="23"/>
      <c r="BD28" s="23"/>
    </row>
    <row r="29" spans="1:56" ht="15.75" customHeight="1" x14ac:dyDescent="0.2">
      <c r="A29" s="1"/>
      <c r="D29" s="21"/>
      <c r="H29" s="22"/>
      <c r="I29" s="22"/>
      <c r="J29" s="22"/>
      <c r="K29" s="42"/>
      <c r="L29" s="23"/>
      <c r="BB29" s="23"/>
      <c r="BC29" s="23"/>
      <c r="BD29" s="23"/>
    </row>
    <row r="30" spans="1:56" ht="15.75" customHeight="1" x14ac:dyDescent="0.2">
      <c r="A30" s="1"/>
      <c r="D30" s="21"/>
      <c r="H30" s="22"/>
      <c r="I30" s="22"/>
      <c r="J30" s="22"/>
      <c r="K30" s="42"/>
      <c r="L30" s="23"/>
      <c r="BB30" s="23"/>
      <c r="BC30" s="23"/>
      <c r="BD30" s="23"/>
    </row>
    <row r="31" spans="1:56" ht="15.75" customHeight="1" x14ac:dyDescent="0.2">
      <c r="A31" s="1"/>
      <c r="D31" s="21"/>
      <c r="H31" s="22"/>
      <c r="I31" s="22"/>
      <c r="J31" s="22"/>
      <c r="K31" s="42"/>
      <c r="L31" s="23"/>
      <c r="BB31" s="23"/>
      <c r="BC31" s="23"/>
      <c r="BD31" s="23"/>
    </row>
    <row r="32" spans="1:56" ht="15.75" customHeight="1" x14ac:dyDescent="0.2">
      <c r="A32" s="1"/>
      <c r="D32" s="21"/>
      <c r="H32" s="22"/>
      <c r="I32" s="22"/>
      <c r="J32" s="22"/>
      <c r="K32" s="42"/>
      <c r="L32" s="23"/>
      <c r="BB32" s="23"/>
      <c r="BC32" s="23"/>
      <c r="BD32" s="23"/>
    </row>
    <row r="33" spans="1:56" ht="15.75" customHeight="1" x14ac:dyDescent="0.2">
      <c r="A33" s="1"/>
      <c r="D33" s="21"/>
      <c r="H33" s="22"/>
      <c r="I33" s="22"/>
      <c r="J33" s="22"/>
      <c r="K33" s="42"/>
      <c r="L33" s="23"/>
      <c r="BB33" s="23"/>
      <c r="BC33" s="23"/>
      <c r="BD33" s="23"/>
    </row>
    <row r="34" spans="1:56" ht="15.75" customHeight="1" x14ac:dyDescent="0.2">
      <c r="A34" s="1"/>
      <c r="D34" s="21"/>
      <c r="H34" s="22"/>
      <c r="I34" s="22"/>
      <c r="J34" s="22"/>
      <c r="K34" s="42"/>
      <c r="L34" s="23"/>
      <c r="BB34" s="23"/>
      <c r="BC34" s="23"/>
      <c r="BD34" s="23"/>
    </row>
    <row r="35" spans="1:56" ht="15.75" customHeight="1" x14ac:dyDescent="0.2">
      <c r="A35" s="1"/>
      <c r="D35" s="21"/>
      <c r="H35" s="22"/>
      <c r="I35" s="22"/>
      <c r="J35" s="22"/>
      <c r="K35" s="42"/>
      <c r="L35" s="23"/>
      <c r="BB35" s="23"/>
      <c r="BC35" s="23"/>
      <c r="BD35" s="23"/>
    </row>
    <row r="36" spans="1:56" ht="15.75" customHeight="1" x14ac:dyDescent="0.2">
      <c r="A36" s="1"/>
      <c r="D36" s="21"/>
      <c r="H36" s="22"/>
      <c r="I36" s="22"/>
      <c r="J36" s="22"/>
      <c r="K36" s="42"/>
      <c r="L36" s="23"/>
      <c r="BB36" s="23"/>
      <c r="BC36" s="23"/>
      <c r="BD36" s="23"/>
    </row>
    <row r="37" spans="1:56" ht="15.75" customHeight="1" x14ac:dyDescent="0.2">
      <c r="A37" s="1"/>
      <c r="D37" s="21"/>
      <c r="H37" s="22"/>
      <c r="I37" s="22"/>
      <c r="J37" s="22"/>
      <c r="K37" s="42"/>
      <c r="L37" s="23"/>
      <c r="BB37" s="23"/>
      <c r="BC37" s="23"/>
      <c r="BD37" s="23"/>
    </row>
    <row r="38" spans="1:56" ht="15.75" customHeight="1" x14ac:dyDescent="0.2">
      <c r="A38" s="1"/>
      <c r="D38" s="21"/>
      <c r="H38" s="22"/>
      <c r="I38" s="22"/>
      <c r="J38" s="22"/>
      <c r="K38" s="42"/>
      <c r="L38" s="23"/>
      <c r="BB38" s="23"/>
      <c r="BC38" s="23"/>
      <c r="BD38" s="23"/>
    </row>
    <row r="39" spans="1:56" ht="15.75" customHeight="1" x14ac:dyDescent="0.2">
      <c r="A39" s="1"/>
      <c r="D39" s="21"/>
      <c r="H39" s="22"/>
      <c r="I39" s="22"/>
      <c r="J39" s="22"/>
      <c r="K39" s="42"/>
      <c r="L39" s="23"/>
      <c r="BB39" s="23"/>
      <c r="BC39" s="23"/>
      <c r="BD39" s="23"/>
    </row>
    <row r="40" spans="1:56" ht="15.75" customHeight="1" x14ac:dyDescent="0.2">
      <c r="A40" s="1"/>
      <c r="D40" s="21"/>
      <c r="H40" s="22"/>
      <c r="I40" s="22"/>
      <c r="J40" s="22"/>
      <c r="K40" s="42"/>
      <c r="L40" s="23"/>
      <c r="BB40" s="23"/>
      <c r="BC40" s="23"/>
      <c r="BD40" s="23"/>
    </row>
    <row r="41" spans="1:56" ht="15.75" customHeight="1" x14ac:dyDescent="0.2">
      <c r="A41" s="1"/>
      <c r="D41" s="21"/>
      <c r="H41" s="22"/>
      <c r="I41" s="22"/>
      <c r="J41" s="22"/>
      <c r="K41" s="42"/>
      <c r="L41" s="23"/>
      <c r="BB41" s="23"/>
      <c r="BC41" s="23"/>
      <c r="BD41" s="23"/>
    </row>
    <row r="42" spans="1:56" ht="15.75" customHeight="1" x14ac:dyDescent="0.2">
      <c r="A42" s="1"/>
      <c r="D42" s="21"/>
      <c r="H42" s="22"/>
      <c r="I42" s="22"/>
      <c r="J42" s="22"/>
      <c r="K42" s="42"/>
      <c r="L42" s="23"/>
      <c r="BB42" s="23"/>
      <c r="BC42" s="23"/>
      <c r="BD42" s="23"/>
    </row>
    <row r="43" spans="1:56" ht="15.75" customHeight="1" x14ac:dyDescent="0.2">
      <c r="A43" s="1"/>
      <c r="D43" s="21"/>
      <c r="H43" s="22"/>
      <c r="I43" s="22"/>
      <c r="J43" s="22"/>
      <c r="K43" s="42"/>
      <c r="L43" s="23"/>
      <c r="BB43" s="23"/>
      <c r="BC43" s="23"/>
      <c r="BD43" s="23"/>
    </row>
    <row r="44" spans="1:56" ht="15.75" customHeight="1" x14ac:dyDescent="0.2">
      <c r="A44" s="1"/>
      <c r="D44" s="21"/>
      <c r="H44" s="22"/>
      <c r="I44" s="22"/>
      <c r="J44" s="22"/>
      <c r="K44" s="42"/>
      <c r="L44" s="23"/>
      <c r="BB44" s="23"/>
      <c r="BC44" s="23"/>
      <c r="BD44" s="23"/>
    </row>
    <row r="45" spans="1:56" ht="15.75" customHeight="1" x14ac:dyDescent="0.2">
      <c r="A45" s="1"/>
      <c r="D45" s="21"/>
      <c r="H45" s="22"/>
      <c r="I45" s="22"/>
      <c r="J45" s="22"/>
      <c r="K45" s="42"/>
      <c r="L45" s="23"/>
      <c r="BB45" s="23"/>
      <c r="BC45" s="23"/>
      <c r="BD45" s="23"/>
    </row>
    <row r="46" spans="1:56" ht="15.75" customHeight="1" x14ac:dyDescent="0.2">
      <c r="A46" s="1"/>
      <c r="D46" s="21"/>
      <c r="H46" s="22"/>
      <c r="I46" s="22"/>
      <c r="J46" s="22"/>
      <c r="K46" s="42"/>
      <c r="L46" s="23"/>
      <c r="BB46" s="23"/>
      <c r="BC46" s="23"/>
      <c r="BD46" s="23"/>
    </row>
    <row r="47" spans="1:56" ht="15.75" customHeight="1" x14ac:dyDescent="0.2">
      <c r="A47" s="1"/>
      <c r="D47" s="21"/>
      <c r="H47" s="22"/>
      <c r="I47" s="22"/>
      <c r="J47" s="22"/>
      <c r="K47" s="42"/>
      <c r="L47" s="23"/>
      <c r="BB47" s="23"/>
      <c r="BC47" s="23"/>
      <c r="BD47" s="23"/>
    </row>
    <row r="48" spans="1:56" ht="15.75" customHeight="1" x14ac:dyDescent="0.2">
      <c r="A48" s="1"/>
      <c r="D48" s="21"/>
      <c r="H48" s="22"/>
      <c r="I48" s="22"/>
      <c r="J48" s="22"/>
      <c r="K48" s="42"/>
      <c r="L48" s="23"/>
      <c r="BB48" s="23"/>
      <c r="BC48" s="23"/>
      <c r="BD48" s="23"/>
    </row>
    <row r="49" spans="1:56" ht="15.75" customHeight="1" x14ac:dyDescent="0.2">
      <c r="A49" s="1"/>
      <c r="D49" s="21"/>
      <c r="H49" s="22"/>
      <c r="I49" s="22"/>
      <c r="J49" s="22"/>
      <c r="K49" s="42"/>
      <c r="L49" s="23"/>
      <c r="BB49" s="23"/>
      <c r="BC49" s="23"/>
      <c r="BD49" s="23"/>
    </row>
    <row r="50" spans="1:56" ht="15.75" customHeight="1" x14ac:dyDescent="0.2">
      <c r="A50" s="1"/>
      <c r="D50" s="21"/>
      <c r="H50" s="22"/>
      <c r="I50" s="22"/>
      <c r="J50" s="22"/>
      <c r="K50" s="42"/>
      <c r="L50" s="23"/>
      <c r="BB50" s="23"/>
      <c r="BC50" s="23"/>
      <c r="BD50" s="23"/>
    </row>
    <row r="51" spans="1:56" ht="15.75" customHeight="1" x14ac:dyDescent="0.2">
      <c r="A51" s="1"/>
      <c r="D51" s="21"/>
      <c r="H51" s="22"/>
      <c r="I51" s="22"/>
      <c r="J51" s="22"/>
      <c r="K51" s="42"/>
      <c r="L51" s="23"/>
      <c r="BB51" s="23"/>
      <c r="BC51" s="23"/>
      <c r="BD51" s="23"/>
    </row>
    <row r="52" spans="1:56" ht="15.75" customHeight="1" x14ac:dyDescent="0.2">
      <c r="A52" s="1"/>
      <c r="D52" s="21"/>
      <c r="H52" s="22"/>
      <c r="I52" s="22"/>
      <c r="J52" s="22"/>
      <c r="K52" s="42"/>
      <c r="L52" s="23"/>
      <c r="BB52" s="23"/>
      <c r="BC52" s="23"/>
      <c r="BD52" s="23"/>
    </row>
    <row r="53" spans="1:56" ht="15.75" customHeight="1" x14ac:dyDescent="0.2">
      <c r="A53" s="1"/>
      <c r="D53" s="21"/>
      <c r="H53" s="22"/>
      <c r="I53" s="22"/>
      <c r="J53" s="22"/>
      <c r="K53" s="42"/>
      <c r="L53" s="23"/>
      <c r="BB53" s="23"/>
      <c r="BC53" s="23"/>
      <c r="BD53" s="23"/>
    </row>
    <row r="54" spans="1:56" ht="15.75" customHeight="1" x14ac:dyDescent="0.2">
      <c r="A54" s="1"/>
      <c r="D54" s="21"/>
      <c r="H54" s="22"/>
      <c r="I54" s="22"/>
      <c r="J54" s="22"/>
      <c r="K54" s="42"/>
      <c r="L54" s="23"/>
      <c r="BB54" s="23"/>
      <c r="BC54" s="23"/>
      <c r="BD54" s="23"/>
    </row>
    <row r="55" spans="1:56" ht="15.75" customHeight="1" x14ac:dyDescent="0.2">
      <c r="A55" s="1"/>
      <c r="D55" s="21"/>
      <c r="H55" s="22"/>
      <c r="I55" s="22"/>
      <c r="J55" s="22"/>
      <c r="K55" s="42"/>
      <c r="L55" s="23"/>
      <c r="BB55" s="23"/>
      <c r="BC55" s="23"/>
      <c r="BD55" s="23"/>
    </row>
    <row r="56" spans="1:56" ht="15.75" customHeight="1" x14ac:dyDescent="0.2">
      <c r="A56" s="1"/>
      <c r="D56" s="21"/>
      <c r="H56" s="22"/>
      <c r="I56" s="22"/>
      <c r="J56" s="22"/>
      <c r="K56" s="42"/>
      <c r="L56" s="23"/>
      <c r="BB56" s="23"/>
      <c r="BC56" s="23"/>
      <c r="BD56" s="23"/>
    </row>
    <row r="57" spans="1:56" ht="15.75" customHeight="1" x14ac:dyDescent="0.2">
      <c r="A57" s="1"/>
      <c r="D57" s="21"/>
      <c r="H57" s="22"/>
      <c r="I57" s="22"/>
      <c r="J57" s="22"/>
      <c r="K57" s="42"/>
      <c r="L57" s="23"/>
      <c r="BB57" s="23"/>
      <c r="BC57" s="23"/>
      <c r="BD57" s="23"/>
    </row>
    <row r="58" spans="1:56" ht="15.75" customHeight="1" x14ac:dyDescent="0.2">
      <c r="A58" s="1"/>
      <c r="D58" s="21"/>
      <c r="H58" s="22"/>
      <c r="I58" s="22"/>
      <c r="J58" s="22"/>
      <c r="K58" s="42"/>
      <c r="L58" s="23"/>
      <c r="BB58" s="23"/>
      <c r="BC58" s="23"/>
      <c r="BD58" s="23"/>
    </row>
    <row r="59" spans="1:56" ht="15.75" customHeight="1" x14ac:dyDescent="0.2">
      <c r="A59" s="1"/>
      <c r="D59" s="21"/>
      <c r="H59" s="22"/>
      <c r="I59" s="22"/>
      <c r="J59" s="22"/>
      <c r="K59" s="42"/>
      <c r="L59" s="23"/>
      <c r="BB59" s="23"/>
      <c r="BC59" s="23"/>
      <c r="BD59" s="23"/>
    </row>
    <row r="60" spans="1:56" ht="15.75" customHeight="1" x14ac:dyDescent="0.2">
      <c r="A60" s="1"/>
      <c r="D60" s="21"/>
      <c r="H60" s="22"/>
      <c r="I60" s="22"/>
      <c r="J60" s="22"/>
      <c r="K60" s="42"/>
      <c r="L60" s="23"/>
      <c r="BB60" s="23"/>
      <c r="BC60" s="23"/>
      <c r="BD60" s="23"/>
    </row>
    <row r="61" spans="1:56" ht="15.75" customHeight="1" x14ac:dyDescent="0.2">
      <c r="A61" s="1"/>
      <c r="D61" s="21"/>
      <c r="H61" s="22"/>
      <c r="I61" s="22"/>
      <c r="J61" s="22"/>
      <c r="K61" s="42"/>
      <c r="L61" s="23"/>
      <c r="BB61" s="23"/>
      <c r="BC61" s="23"/>
      <c r="BD61" s="23"/>
    </row>
    <row r="62" spans="1:56" ht="15.75" customHeight="1" x14ac:dyDescent="0.2">
      <c r="A62" s="1"/>
      <c r="D62" s="21"/>
      <c r="H62" s="22"/>
      <c r="I62" s="22"/>
      <c r="J62" s="22"/>
      <c r="K62" s="42"/>
      <c r="L62" s="23"/>
      <c r="BB62" s="23"/>
      <c r="BC62" s="23"/>
      <c r="BD62" s="23"/>
    </row>
    <row r="63" spans="1:56" ht="15.75" customHeight="1" x14ac:dyDescent="0.2">
      <c r="A63" s="1"/>
      <c r="D63" s="21"/>
      <c r="H63" s="22"/>
      <c r="I63" s="22"/>
      <c r="J63" s="22"/>
      <c r="K63" s="42"/>
      <c r="L63" s="23"/>
      <c r="BB63" s="23"/>
      <c r="BC63" s="23"/>
      <c r="BD63" s="23"/>
    </row>
    <row r="64" spans="1:56" ht="15.75" customHeight="1" x14ac:dyDescent="0.2">
      <c r="A64" s="1"/>
      <c r="D64" s="21"/>
      <c r="H64" s="22"/>
      <c r="I64" s="22"/>
      <c r="J64" s="22"/>
      <c r="K64" s="42"/>
      <c r="L64" s="23"/>
      <c r="BB64" s="23"/>
      <c r="BC64" s="23"/>
      <c r="BD64" s="23"/>
    </row>
    <row r="65" spans="1:56" ht="15.75" customHeight="1" x14ac:dyDescent="0.2">
      <c r="A65" s="1"/>
      <c r="D65" s="21"/>
      <c r="H65" s="22"/>
      <c r="I65" s="22"/>
      <c r="J65" s="22"/>
      <c r="K65" s="42"/>
      <c r="L65" s="23"/>
      <c r="BB65" s="23"/>
      <c r="BC65" s="23"/>
      <c r="BD65" s="23"/>
    </row>
    <row r="66" spans="1:56" ht="15.75" customHeight="1" x14ac:dyDescent="0.2">
      <c r="A66" s="1"/>
      <c r="D66" s="21"/>
      <c r="H66" s="22"/>
      <c r="I66" s="22"/>
      <c r="J66" s="22"/>
      <c r="K66" s="42"/>
      <c r="L66" s="23"/>
      <c r="BB66" s="23"/>
      <c r="BC66" s="23"/>
      <c r="BD66" s="23"/>
    </row>
    <row r="67" spans="1:56" ht="15.75" customHeight="1" x14ac:dyDescent="0.2">
      <c r="A67" s="1"/>
      <c r="D67" s="21"/>
      <c r="H67" s="22"/>
      <c r="I67" s="22"/>
      <c r="J67" s="22"/>
      <c r="K67" s="42"/>
      <c r="L67" s="23"/>
      <c r="BB67" s="23"/>
      <c r="BC67" s="23"/>
      <c r="BD67" s="23"/>
    </row>
    <row r="68" spans="1:56" ht="15.75" customHeight="1" x14ac:dyDescent="0.2">
      <c r="A68" s="1"/>
      <c r="D68" s="21"/>
      <c r="H68" s="22"/>
      <c r="I68" s="22"/>
      <c r="J68" s="22"/>
      <c r="K68" s="42"/>
      <c r="L68" s="23"/>
      <c r="BB68" s="23"/>
      <c r="BC68" s="23"/>
      <c r="BD68" s="23"/>
    </row>
    <row r="69" spans="1:56" ht="15.75" customHeight="1" x14ac:dyDescent="0.2">
      <c r="A69" s="1"/>
      <c r="D69" s="21"/>
      <c r="H69" s="22"/>
      <c r="I69" s="22"/>
      <c r="J69" s="22"/>
      <c r="K69" s="42"/>
      <c r="L69" s="23"/>
      <c r="BB69" s="23"/>
      <c r="BC69" s="23"/>
      <c r="BD69" s="23"/>
    </row>
    <row r="70" spans="1:56" ht="15.75" customHeight="1" x14ac:dyDescent="0.2">
      <c r="A70" s="1"/>
      <c r="D70" s="21"/>
      <c r="H70" s="22"/>
      <c r="I70" s="22"/>
      <c r="J70" s="22"/>
      <c r="K70" s="42"/>
      <c r="L70" s="23"/>
      <c r="BB70" s="23"/>
      <c r="BC70" s="23"/>
      <c r="BD70" s="23"/>
    </row>
    <row r="71" spans="1:56" ht="15.75" customHeight="1" x14ac:dyDescent="0.2">
      <c r="A71" s="1"/>
      <c r="D71" s="21"/>
      <c r="H71" s="22"/>
      <c r="I71" s="22"/>
      <c r="J71" s="22"/>
      <c r="K71" s="42"/>
      <c r="L71" s="23"/>
      <c r="BB71" s="23"/>
      <c r="BC71" s="23"/>
      <c r="BD71" s="23"/>
    </row>
    <row r="72" spans="1:56" ht="15.75" customHeight="1" x14ac:dyDescent="0.2">
      <c r="A72" s="1"/>
      <c r="D72" s="21"/>
      <c r="H72" s="22"/>
      <c r="I72" s="22"/>
      <c r="J72" s="22"/>
      <c r="K72" s="42"/>
      <c r="L72" s="23"/>
      <c r="BB72" s="23"/>
      <c r="BC72" s="23"/>
      <c r="BD72" s="23"/>
    </row>
    <row r="73" spans="1:56" ht="15.75" customHeight="1" x14ac:dyDescent="0.2">
      <c r="A73" s="1"/>
      <c r="D73" s="21"/>
      <c r="H73" s="22"/>
      <c r="I73" s="22"/>
      <c r="J73" s="22"/>
      <c r="K73" s="42"/>
      <c r="L73" s="23"/>
      <c r="BB73" s="23"/>
      <c r="BC73" s="23"/>
      <c r="BD73" s="23"/>
    </row>
    <row r="74" spans="1:56" ht="15.75" customHeight="1" x14ac:dyDescent="0.2">
      <c r="A74" s="1"/>
      <c r="D74" s="21"/>
      <c r="H74" s="22"/>
      <c r="I74" s="22"/>
      <c r="J74" s="22"/>
      <c r="K74" s="42"/>
      <c r="L74" s="23"/>
      <c r="BB74" s="23"/>
      <c r="BC74" s="23"/>
      <c r="BD74" s="23"/>
    </row>
    <row r="75" spans="1:56" ht="15.75" customHeight="1" x14ac:dyDescent="0.2">
      <c r="A75" s="1"/>
      <c r="D75" s="21"/>
      <c r="H75" s="22"/>
      <c r="I75" s="22"/>
      <c r="J75" s="22"/>
      <c r="K75" s="42"/>
      <c r="L75" s="23"/>
      <c r="BB75" s="23"/>
      <c r="BC75" s="23"/>
      <c r="BD75" s="23"/>
    </row>
    <row r="76" spans="1:56" ht="15.75" customHeight="1" x14ac:dyDescent="0.2">
      <c r="A76" s="1"/>
      <c r="D76" s="21"/>
      <c r="H76" s="22"/>
      <c r="I76" s="22"/>
      <c r="J76" s="22"/>
      <c r="K76" s="42"/>
      <c r="L76" s="23"/>
      <c r="BB76" s="23"/>
      <c r="BC76" s="23"/>
      <c r="BD76" s="23"/>
    </row>
    <row r="77" spans="1:56" ht="15.75" customHeight="1" x14ac:dyDescent="0.2">
      <c r="A77" s="1"/>
      <c r="D77" s="21"/>
      <c r="H77" s="22"/>
      <c r="I77" s="22"/>
      <c r="J77" s="22"/>
      <c r="K77" s="42"/>
      <c r="L77" s="23"/>
      <c r="BB77" s="23"/>
      <c r="BC77" s="23"/>
      <c r="BD77" s="23"/>
    </row>
    <row r="78" spans="1:56" ht="15.75" customHeight="1" x14ac:dyDescent="0.2">
      <c r="A78" s="1"/>
      <c r="D78" s="21"/>
      <c r="H78" s="22"/>
      <c r="I78" s="22"/>
      <c r="J78" s="22"/>
      <c r="K78" s="42"/>
      <c r="L78" s="23"/>
      <c r="BB78" s="23"/>
      <c r="BC78" s="23"/>
      <c r="BD78" s="23"/>
    </row>
    <row r="79" spans="1:56" ht="15.75" customHeight="1" x14ac:dyDescent="0.2">
      <c r="A79" s="1"/>
      <c r="D79" s="21"/>
      <c r="H79" s="22"/>
      <c r="I79" s="22"/>
      <c r="J79" s="22"/>
      <c r="K79" s="42"/>
      <c r="L79" s="23"/>
      <c r="BB79" s="23"/>
      <c r="BC79" s="23"/>
      <c r="BD79" s="23"/>
    </row>
    <row r="80" spans="1:56" ht="15.75" customHeight="1" x14ac:dyDescent="0.2">
      <c r="A80" s="1"/>
      <c r="D80" s="21"/>
      <c r="H80" s="22"/>
      <c r="I80" s="22"/>
      <c r="J80" s="22"/>
      <c r="K80" s="42"/>
      <c r="L80" s="23"/>
      <c r="BB80" s="23"/>
      <c r="BC80" s="23"/>
      <c r="BD80" s="23"/>
    </row>
    <row r="81" spans="1:56" ht="15.75" customHeight="1" x14ac:dyDescent="0.2">
      <c r="A81" s="1"/>
      <c r="D81" s="21"/>
      <c r="H81" s="22"/>
      <c r="I81" s="22"/>
      <c r="J81" s="22"/>
      <c r="K81" s="42"/>
      <c r="L81" s="23"/>
      <c r="BB81" s="23"/>
      <c r="BC81" s="23"/>
      <c r="BD81" s="23"/>
    </row>
    <row r="82" spans="1:56" ht="15.75" customHeight="1" x14ac:dyDescent="0.2">
      <c r="A82" s="1"/>
      <c r="D82" s="21"/>
      <c r="H82" s="22"/>
      <c r="I82" s="22"/>
      <c r="J82" s="22"/>
      <c r="K82" s="42"/>
      <c r="L82" s="23"/>
      <c r="BB82" s="23"/>
      <c r="BC82" s="23"/>
      <c r="BD82" s="23"/>
    </row>
    <row r="83" spans="1:56" ht="15.75" customHeight="1" x14ac:dyDescent="0.2">
      <c r="A83" s="1"/>
      <c r="D83" s="21"/>
      <c r="H83" s="22"/>
      <c r="I83" s="22"/>
      <c r="J83" s="22"/>
      <c r="K83" s="42"/>
      <c r="L83" s="23"/>
      <c r="BB83" s="23"/>
      <c r="BC83" s="23"/>
      <c r="BD83" s="23"/>
    </row>
    <row r="84" spans="1:56" ht="15.75" customHeight="1" x14ac:dyDescent="0.2">
      <c r="A84" s="1"/>
      <c r="D84" s="21"/>
      <c r="H84" s="22"/>
      <c r="I84" s="22"/>
      <c r="J84" s="22"/>
      <c r="K84" s="42"/>
      <c r="L84" s="23"/>
      <c r="BB84" s="23"/>
      <c r="BC84" s="23"/>
      <c r="BD84" s="23"/>
    </row>
    <row r="85" spans="1:56" ht="15.75" customHeight="1" x14ac:dyDescent="0.2">
      <c r="A85" s="1"/>
      <c r="D85" s="21"/>
      <c r="H85" s="22"/>
      <c r="I85" s="22"/>
      <c r="J85" s="22"/>
      <c r="K85" s="42"/>
      <c r="L85" s="23"/>
      <c r="BB85" s="23"/>
      <c r="BC85" s="23"/>
      <c r="BD85" s="23"/>
    </row>
    <row r="86" spans="1:56" ht="15.75" customHeight="1" x14ac:dyDescent="0.2">
      <c r="A86" s="1"/>
      <c r="D86" s="21"/>
      <c r="H86" s="22"/>
      <c r="I86" s="22"/>
      <c r="J86" s="22"/>
      <c r="K86" s="42"/>
      <c r="L86" s="23"/>
      <c r="BB86" s="23"/>
      <c r="BC86" s="23"/>
      <c r="BD86" s="23"/>
    </row>
    <row r="87" spans="1:56" ht="15.75" customHeight="1" x14ac:dyDescent="0.2">
      <c r="A87" s="1"/>
      <c r="D87" s="21"/>
      <c r="H87" s="22"/>
      <c r="I87" s="22"/>
      <c r="J87" s="22"/>
      <c r="K87" s="42"/>
      <c r="L87" s="23"/>
      <c r="BB87" s="23"/>
      <c r="BC87" s="23"/>
      <c r="BD87" s="23"/>
    </row>
    <row r="88" spans="1:56" ht="15.75" customHeight="1" x14ac:dyDescent="0.2">
      <c r="A88" s="1"/>
      <c r="D88" s="21"/>
      <c r="H88" s="22"/>
      <c r="I88" s="22"/>
      <c r="J88" s="22"/>
      <c r="K88" s="42"/>
      <c r="L88" s="23"/>
      <c r="BB88" s="23"/>
      <c r="BC88" s="23"/>
      <c r="BD88" s="23"/>
    </row>
    <row r="89" spans="1:56" ht="15.75" customHeight="1" x14ac:dyDescent="0.2">
      <c r="A89" s="1"/>
      <c r="D89" s="21"/>
      <c r="H89" s="22"/>
      <c r="I89" s="22"/>
      <c r="J89" s="22"/>
      <c r="K89" s="42"/>
      <c r="L89" s="23"/>
      <c r="BB89" s="23"/>
      <c r="BC89" s="23"/>
      <c r="BD89" s="23"/>
    </row>
    <row r="90" spans="1:56" ht="15.75" customHeight="1" x14ac:dyDescent="0.2">
      <c r="A90" s="1"/>
      <c r="D90" s="21"/>
      <c r="H90" s="22"/>
      <c r="I90" s="22"/>
      <c r="J90" s="22"/>
      <c r="K90" s="42"/>
      <c r="L90" s="23"/>
      <c r="BB90" s="23"/>
      <c r="BC90" s="23"/>
      <c r="BD90" s="23"/>
    </row>
    <row r="91" spans="1:56" ht="15.75" customHeight="1" x14ac:dyDescent="0.2">
      <c r="A91" s="1"/>
      <c r="D91" s="21"/>
      <c r="H91" s="22"/>
      <c r="I91" s="22"/>
      <c r="J91" s="22"/>
      <c r="K91" s="42"/>
      <c r="L91" s="23"/>
      <c r="BB91" s="23"/>
      <c r="BC91" s="23"/>
      <c r="BD91" s="23"/>
    </row>
    <row r="92" spans="1:56" ht="15.75" customHeight="1" x14ac:dyDescent="0.2">
      <c r="A92" s="1"/>
      <c r="D92" s="21"/>
      <c r="H92" s="22"/>
      <c r="I92" s="22"/>
      <c r="J92" s="22"/>
      <c r="K92" s="42"/>
      <c r="L92" s="23"/>
      <c r="BB92" s="23"/>
      <c r="BC92" s="23"/>
      <c r="BD92" s="23"/>
    </row>
    <row r="93" spans="1:56" ht="15.75" customHeight="1" x14ac:dyDescent="0.2">
      <c r="A93" s="1"/>
      <c r="D93" s="21"/>
      <c r="H93" s="22"/>
      <c r="I93" s="22"/>
      <c r="J93" s="22"/>
      <c r="K93" s="42"/>
      <c r="L93" s="23"/>
      <c r="BB93" s="23"/>
      <c r="BC93" s="23"/>
      <c r="BD93" s="23"/>
    </row>
    <row r="94" spans="1:56" ht="15.75" customHeight="1" x14ac:dyDescent="0.2">
      <c r="A94" s="1"/>
      <c r="D94" s="21"/>
      <c r="H94" s="22"/>
      <c r="I94" s="22"/>
      <c r="J94" s="22"/>
      <c r="K94" s="42"/>
      <c r="L94" s="23"/>
      <c r="BB94" s="23"/>
      <c r="BC94" s="23"/>
      <c r="BD94" s="23"/>
    </row>
    <row r="95" spans="1:56" ht="15.75" customHeight="1" x14ac:dyDescent="0.2">
      <c r="A95" s="1"/>
      <c r="D95" s="21"/>
      <c r="H95" s="22"/>
      <c r="I95" s="22"/>
      <c r="J95" s="22"/>
      <c r="K95" s="42"/>
      <c r="L95" s="23"/>
      <c r="BB95" s="23"/>
      <c r="BC95" s="23"/>
      <c r="BD95" s="23"/>
    </row>
    <row r="96" spans="1:56" ht="15.75" customHeight="1" x14ac:dyDescent="0.2">
      <c r="A96" s="1"/>
      <c r="D96" s="21"/>
      <c r="H96" s="22"/>
      <c r="I96" s="22"/>
      <c r="J96" s="22"/>
      <c r="K96" s="42"/>
      <c r="L96" s="23"/>
      <c r="BB96" s="23"/>
      <c r="BC96" s="23"/>
      <c r="BD96" s="23"/>
    </row>
    <row r="97" spans="1:56" ht="15.75" customHeight="1" x14ac:dyDescent="0.2">
      <c r="A97" s="1"/>
      <c r="D97" s="21"/>
      <c r="H97" s="22"/>
      <c r="I97" s="22"/>
      <c r="J97" s="22"/>
      <c r="K97" s="42"/>
      <c r="L97" s="23"/>
      <c r="BB97" s="23"/>
      <c r="BC97" s="23"/>
      <c r="BD97" s="23"/>
    </row>
    <row r="98" spans="1:56" ht="15.75" customHeight="1" x14ac:dyDescent="0.2">
      <c r="A98" s="1"/>
      <c r="D98" s="21"/>
      <c r="H98" s="22"/>
      <c r="I98" s="22"/>
      <c r="J98" s="22"/>
      <c r="K98" s="42"/>
      <c r="L98" s="23"/>
      <c r="BB98" s="23"/>
      <c r="BC98" s="23"/>
      <c r="BD98" s="23"/>
    </row>
    <row r="99" spans="1:56" ht="15.75" customHeight="1" x14ac:dyDescent="0.2">
      <c r="A99" s="1"/>
      <c r="D99" s="21"/>
      <c r="H99" s="22"/>
      <c r="I99" s="22"/>
      <c r="J99" s="22"/>
      <c r="K99" s="42"/>
      <c r="L99" s="23"/>
      <c r="BB99" s="23"/>
      <c r="BC99" s="23"/>
      <c r="BD99" s="23"/>
    </row>
    <row r="100" spans="1:56" ht="15.75" customHeight="1" x14ac:dyDescent="0.2">
      <c r="A100" s="1"/>
      <c r="D100" s="21"/>
      <c r="H100" s="22"/>
      <c r="I100" s="22"/>
      <c r="J100" s="22"/>
      <c r="K100" s="42"/>
      <c r="L100" s="23"/>
      <c r="BB100" s="23"/>
      <c r="BC100" s="23"/>
      <c r="BD100" s="23"/>
    </row>
    <row r="101" spans="1:56" ht="15.75" customHeight="1" x14ac:dyDescent="0.2">
      <c r="A101" s="1"/>
      <c r="D101" s="21"/>
      <c r="H101" s="22"/>
      <c r="I101" s="22"/>
      <c r="J101" s="22"/>
      <c r="K101" s="42"/>
      <c r="L101" s="23"/>
      <c r="BB101" s="23"/>
      <c r="BC101" s="23"/>
      <c r="BD101" s="23"/>
    </row>
    <row r="102" spans="1:56" ht="15.75" customHeight="1" x14ac:dyDescent="0.2">
      <c r="A102" s="1"/>
      <c r="D102" s="21"/>
      <c r="H102" s="22"/>
      <c r="I102" s="22"/>
      <c r="J102" s="22"/>
      <c r="K102" s="42"/>
      <c r="L102" s="23"/>
      <c r="BB102" s="23"/>
      <c r="BC102" s="23"/>
      <c r="BD102" s="23"/>
    </row>
    <row r="103" spans="1:56" ht="15.75" customHeight="1" x14ac:dyDescent="0.2">
      <c r="A103" s="1"/>
      <c r="D103" s="21"/>
      <c r="H103" s="22"/>
      <c r="I103" s="22"/>
      <c r="J103" s="22"/>
      <c r="K103" s="42"/>
      <c r="L103" s="23"/>
      <c r="BB103" s="23"/>
      <c r="BC103" s="23"/>
      <c r="BD103" s="23"/>
    </row>
    <row r="104" spans="1:56" ht="15.75" customHeight="1" x14ac:dyDescent="0.2">
      <c r="A104" s="1"/>
      <c r="D104" s="21"/>
      <c r="H104" s="22"/>
      <c r="I104" s="22"/>
      <c r="J104" s="22"/>
      <c r="K104" s="42"/>
      <c r="L104" s="23"/>
      <c r="BB104" s="23"/>
      <c r="BC104" s="23"/>
      <c r="BD104" s="23"/>
    </row>
    <row r="105" spans="1:56" ht="15.75" customHeight="1" x14ac:dyDescent="0.2">
      <c r="A105" s="1"/>
      <c r="D105" s="21"/>
      <c r="H105" s="22"/>
      <c r="I105" s="22"/>
      <c r="J105" s="22"/>
      <c r="K105" s="42"/>
      <c r="L105" s="23"/>
      <c r="BB105" s="23"/>
      <c r="BC105" s="23"/>
      <c r="BD105" s="23"/>
    </row>
    <row r="106" spans="1:56" ht="15.75" customHeight="1" x14ac:dyDescent="0.2">
      <c r="A106" s="1"/>
      <c r="D106" s="21"/>
      <c r="H106" s="22"/>
      <c r="I106" s="22"/>
      <c r="J106" s="22"/>
      <c r="K106" s="42"/>
      <c r="L106" s="23"/>
      <c r="BB106" s="23"/>
      <c r="BC106" s="23"/>
      <c r="BD106" s="23"/>
    </row>
    <row r="107" spans="1:56" ht="15.75" customHeight="1" x14ac:dyDescent="0.2">
      <c r="A107" s="1"/>
      <c r="D107" s="21"/>
      <c r="H107" s="22"/>
      <c r="I107" s="22"/>
      <c r="J107" s="22"/>
      <c r="K107" s="42"/>
      <c r="L107" s="23"/>
      <c r="BB107" s="23"/>
      <c r="BC107" s="23"/>
      <c r="BD107" s="23"/>
    </row>
    <row r="108" spans="1:56" ht="15.75" customHeight="1" x14ac:dyDescent="0.2">
      <c r="A108" s="1"/>
      <c r="D108" s="21"/>
      <c r="H108" s="22"/>
      <c r="I108" s="22"/>
      <c r="J108" s="22"/>
      <c r="K108" s="42"/>
      <c r="L108" s="23"/>
      <c r="BB108" s="23"/>
      <c r="BC108" s="23"/>
      <c r="BD108" s="23"/>
    </row>
    <row r="109" spans="1:56" ht="15.75" customHeight="1" x14ac:dyDescent="0.2">
      <c r="A109" s="1"/>
      <c r="D109" s="21"/>
      <c r="H109" s="22"/>
      <c r="I109" s="22"/>
      <c r="J109" s="22"/>
      <c r="K109" s="42"/>
      <c r="L109" s="23"/>
      <c r="BB109" s="23"/>
      <c r="BC109" s="23"/>
      <c r="BD109" s="23"/>
    </row>
    <row r="110" spans="1:56" ht="15.75" customHeight="1" x14ac:dyDescent="0.2">
      <c r="A110" s="1"/>
      <c r="D110" s="21"/>
      <c r="H110" s="22"/>
      <c r="I110" s="22"/>
      <c r="J110" s="22"/>
      <c r="K110" s="42"/>
      <c r="L110" s="23"/>
      <c r="BB110" s="23"/>
      <c r="BC110" s="23"/>
      <c r="BD110" s="23"/>
    </row>
    <row r="111" spans="1:56" ht="15.75" customHeight="1" x14ac:dyDescent="0.2">
      <c r="A111" s="1"/>
      <c r="D111" s="21"/>
      <c r="H111" s="22"/>
      <c r="I111" s="22"/>
      <c r="J111" s="22"/>
      <c r="K111" s="42"/>
      <c r="L111" s="23"/>
      <c r="BB111" s="23"/>
      <c r="BC111" s="23"/>
      <c r="BD111" s="23"/>
    </row>
    <row r="112" spans="1:56" ht="15.75" customHeight="1" x14ac:dyDescent="0.2">
      <c r="A112" s="1"/>
      <c r="D112" s="21"/>
      <c r="H112" s="22"/>
      <c r="I112" s="22"/>
      <c r="J112" s="22"/>
      <c r="K112" s="42"/>
      <c r="L112" s="23"/>
      <c r="BB112" s="23"/>
      <c r="BC112" s="23"/>
      <c r="BD112" s="23"/>
    </row>
    <row r="113" spans="1:56" ht="15.75" customHeight="1" x14ac:dyDescent="0.2">
      <c r="A113" s="1"/>
      <c r="D113" s="21"/>
      <c r="H113" s="22"/>
      <c r="I113" s="22"/>
      <c r="J113" s="22"/>
      <c r="K113" s="42"/>
      <c r="L113" s="23"/>
      <c r="BB113" s="23"/>
      <c r="BC113" s="23"/>
      <c r="BD113" s="23"/>
    </row>
    <row r="114" spans="1:56" ht="15.75" customHeight="1" x14ac:dyDescent="0.2">
      <c r="A114" s="1"/>
      <c r="D114" s="21"/>
      <c r="H114" s="22"/>
      <c r="I114" s="22"/>
      <c r="J114" s="22"/>
      <c r="K114" s="42"/>
      <c r="L114" s="23"/>
      <c r="BB114" s="23"/>
      <c r="BC114" s="23"/>
      <c r="BD114" s="23"/>
    </row>
    <row r="115" spans="1:56" ht="15.75" customHeight="1" x14ac:dyDescent="0.2">
      <c r="A115" s="1"/>
      <c r="D115" s="21"/>
      <c r="H115" s="22"/>
      <c r="I115" s="22"/>
      <c r="J115" s="22"/>
      <c r="K115" s="42"/>
      <c r="L115" s="23"/>
      <c r="BB115" s="23"/>
      <c r="BC115" s="23"/>
      <c r="BD115" s="23"/>
    </row>
    <row r="116" spans="1:56" ht="15.75" customHeight="1" x14ac:dyDescent="0.2">
      <c r="A116" s="1"/>
      <c r="D116" s="21"/>
      <c r="H116" s="22"/>
      <c r="I116" s="22"/>
      <c r="J116" s="22"/>
      <c r="K116" s="42"/>
      <c r="L116" s="23"/>
      <c r="BB116" s="23"/>
      <c r="BC116" s="23"/>
      <c r="BD116" s="23"/>
    </row>
    <row r="117" spans="1:56" ht="15.75" customHeight="1" x14ac:dyDescent="0.2">
      <c r="A117" s="1"/>
      <c r="D117" s="21"/>
      <c r="H117" s="22"/>
      <c r="I117" s="22"/>
      <c r="J117" s="22"/>
      <c r="K117" s="42"/>
      <c r="L117" s="23"/>
      <c r="BB117" s="23"/>
      <c r="BC117" s="23"/>
      <c r="BD117" s="23"/>
    </row>
    <row r="118" spans="1:56" ht="15.75" customHeight="1" x14ac:dyDescent="0.2">
      <c r="A118" s="1"/>
      <c r="D118" s="21"/>
      <c r="H118" s="22"/>
      <c r="I118" s="22"/>
      <c r="J118" s="22"/>
      <c r="K118" s="42"/>
      <c r="L118" s="23"/>
      <c r="BB118" s="23"/>
      <c r="BC118" s="23"/>
      <c r="BD118" s="23"/>
    </row>
    <row r="119" spans="1:56" ht="15.75" customHeight="1" x14ac:dyDescent="0.2">
      <c r="A119" s="1"/>
      <c r="D119" s="21"/>
      <c r="H119" s="22"/>
      <c r="I119" s="22"/>
      <c r="J119" s="22"/>
      <c r="K119" s="42"/>
      <c r="L119" s="23"/>
      <c r="BB119" s="23"/>
      <c r="BC119" s="23"/>
      <c r="BD119" s="23"/>
    </row>
    <row r="120" spans="1:56" ht="15.75" customHeight="1" x14ac:dyDescent="0.2">
      <c r="A120" s="1"/>
      <c r="D120" s="21"/>
      <c r="H120" s="22"/>
      <c r="I120" s="22"/>
      <c r="J120" s="22"/>
      <c r="K120" s="42"/>
      <c r="L120" s="23"/>
      <c r="BB120" s="23"/>
      <c r="BC120" s="23"/>
      <c r="BD120" s="23"/>
    </row>
    <row r="121" spans="1:56" ht="15.75" customHeight="1" x14ac:dyDescent="0.2">
      <c r="A121" s="1"/>
      <c r="D121" s="21"/>
      <c r="H121" s="22"/>
      <c r="I121" s="22"/>
      <c r="J121" s="22"/>
      <c r="K121" s="42"/>
      <c r="L121" s="23"/>
      <c r="BB121" s="23"/>
      <c r="BC121" s="23"/>
      <c r="BD121" s="23"/>
    </row>
    <row r="122" spans="1:56" ht="15.75" customHeight="1" x14ac:dyDescent="0.2">
      <c r="A122" s="1"/>
      <c r="D122" s="21"/>
      <c r="H122" s="22"/>
      <c r="I122" s="22"/>
      <c r="J122" s="22"/>
      <c r="K122" s="42"/>
      <c r="L122" s="23"/>
      <c r="BB122" s="23"/>
      <c r="BC122" s="23"/>
      <c r="BD122" s="23"/>
    </row>
    <row r="123" spans="1:56" ht="15.75" customHeight="1" x14ac:dyDescent="0.2">
      <c r="A123" s="1"/>
      <c r="D123" s="21"/>
      <c r="H123" s="22"/>
      <c r="I123" s="22"/>
      <c r="J123" s="22"/>
      <c r="K123" s="42"/>
      <c r="L123" s="23"/>
      <c r="BB123" s="23"/>
      <c r="BC123" s="23"/>
      <c r="BD123" s="23"/>
    </row>
    <row r="124" spans="1:56" ht="15.75" customHeight="1" x14ac:dyDescent="0.2">
      <c r="A124" s="1"/>
      <c r="D124" s="21"/>
      <c r="H124" s="22"/>
      <c r="I124" s="22"/>
      <c r="J124" s="22"/>
      <c r="K124" s="42"/>
      <c r="L124" s="23"/>
      <c r="BB124" s="23"/>
      <c r="BC124" s="23"/>
      <c r="BD124" s="23"/>
    </row>
    <row r="125" spans="1:56" ht="15.75" customHeight="1" x14ac:dyDescent="0.2">
      <c r="A125" s="1"/>
      <c r="D125" s="21"/>
      <c r="H125" s="22"/>
      <c r="I125" s="22"/>
      <c r="J125" s="22"/>
      <c r="K125" s="42"/>
      <c r="L125" s="23"/>
      <c r="BB125" s="23"/>
      <c r="BC125" s="23"/>
      <c r="BD125" s="23"/>
    </row>
    <row r="126" spans="1:56" ht="15.75" customHeight="1" x14ac:dyDescent="0.2">
      <c r="A126" s="1"/>
      <c r="D126" s="21"/>
      <c r="H126" s="22"/>
      <c r="I126" s="22"/>
      <c r="J126" s="22"/>
      <c r="K126" s="42"/>
      <c r="L126" s="23"/>
      <c r="BB126" s="23"/>
      <c r="BC126" s="23"/>
      <c r="BD126" s="23"/>
    </row>
    <row r="127" spans="1:56" ht="15.75" customHeight="1" x14ac:dyDescent="0.2">
      <c r="A127" s="1"/>
      <c r="D127" s="21"/>
      <c r="H127" s="22"/>
      <c r="I127" s="22"/>
      <c r="J127" s="22"/>
      <c r="K127" s="42"/>
      <c r="L127" s="23"/>
      <c r="BB127" s="23"/>
      <c r="BC127" s="23"/>
      <c r="BD127" s="23"/>
    </row>
    <row r="128" spans="1:56" ht="15.75" customHeight="1" x14ac:dyDescent="0.2">
      <c r="A128" s="1"/>
      <c r="D128" s="21"/>
      <c r="H128" s="22"/>
      <c r="I128" s="22"/>
      <c r="J128" s="22"/>
      <c r="K128" s="42"/>
      <c r="L128" s="23"/>
      <c r="BB128" s="23"/>
      <c r="BC128" s="23"/>
      <c r="BD128" s="23"/>
    </row>
    <row r="129" spans="1:56" ht="15.75" customHeight="1" x14ac:dyDescent="0.2">
      <c r="A129" s="1"/>
      <c r="D129" s="21"/>
      <c r="H129" s="22"/>
      <c r="I129" s="22"/>
      <c r="J129" s="22"/>
      <c r="K129" s="42"/>
      <c r="L129" s="23"/>
      <c r="BB129" s="23"/>
      <c r="BC129" s="23"/>
      <c r="BD129" s="23"/>
    </row>
    <row r="130" spans="1:56" ht="15.75" customHeight="1" x14ac:dyDescent="0.2">
      <c r="A130" s="1"/>
      <c r="D130" s="21"/>
      <c r="H130" s="22"/>
      <c r="I130" s="22"/>
      <c r="J130" s="22"/>
      <c r="K130" s="42"/>
      <c r="L130" s="23"/>
      <c r="BB130" s="23"/>
      <c r="BC130" s="23"/>
      <c r="BD130" s="23"/>
    </row>
    <row r="131" spans="1:56" ht="15.75" customHeight="1" x14ac:dyDescent="0.2">
      <c r="A131" s="1"/>
      <c r="D131" s="21"/>
      <c r="H131" s="22"/>
      <c r="I131" s="22"/>
      <c r="J131" s="22"/>
      <c r="K131" s="42"/>
      <c r="L131" s="23"/>
      <c r="BB131" s="23"/>
      <c r="BC131" s="23"/>
      <c r="BD131" s="23"/>
    </row>
    <row r="132" spans="1:56" ht="15.75" customHeight="1" x14ac:dyDescent="0.2">
      <c r="A132" s="1"/>
      <c r="D132" s="21"/>
      <c r="H132" s="22"/>
      <c r="I132" s="22"/>
      <c r="J132" s="22"/>
      <c r="K132" s="42"/>
      <c r="L132" s="23"/>
      <c r="BB132" s="23"/>
      <c r="BC132" s="23"/>
      <c r="BD132" s="23"/>
    </row>
    <row r="133" spans="1:56" ht="15.75" customHeight="1" x14ac:dyDescent="0.2">
      <c r="A133" s="1"/>
      <c r="D133" s="21"/>
      <c r="H133" s="22"/>
      <c r="I133" s="22"/>
      <c r="J133" s="22"/>
      <c r="K133" s="42"/>
      <c r="L133" s="23"/>
      <c r="BB133" s="23"/>
      <c r="BC133" s="23"/>
      <c r="BD133" s="23"/>
    </row>
    <row r="134" spans="1:56" ht="15.75" customHeight="1" x14ac:dyDescent="0.2">
      <c r="A134" s="1"/>
      <c r="D134" s="21"/>
      <c r="H134" s="22"/>
      <c r="I134" s="22"/>
      <c r="J134" s="22"/>
      <c r="K134" s="42"/>
      <c r="L134" s="23"/>
      <c r="BB134" s="23"/>
      <c r="BC134" s="23"/>
      <c r="BD134" s="23"/>
    </row>
    <row r="135" spans="1:56" ht="15.75" customHeight="1" x14ac:dyDescent="0.2">
      <c r="A135" s="1"/>
      <c r="D135" s="21"/>
      <c r="H135" s="22"/>
      <c r="I135" s="22"/>
      <c r="J135" s="22"/>
      <c r="K135" s="42"/>
      <c r="L135" s="23"/>
      <c r="BB135" s="23"/>
      <c r="BC135" s="23"/>
      <c r="BD135" s="23"/>
    </row>
    <row r="136" spans="1:56" ht="15.75" customHeight="1" x14ac:dyDescent="0.2">
      <c r="A136" s="1"/>
      <c r="D136" s="21"/>
      <c r="H136" s="22"/>
      <c r="I136" s="22"/>
      <c r="J136" s="22"/>
      <c r="K136" s="42"/>
      <c r="L136" s="23"/>
      <c r="BB136" s="23"/>
      <c r="BC136" s="23"/>
      <c r="BD136" s="23"/>
    </row>
    <row r="137" spans="1:56" ht="15.75" customHeight="1" x14ac:dyDescent="0.2">
      <c r="A137" s="1"/>
      <c r="D137" s="21"/>
      <c r="H137" s="22"/>
      <c r="I137" s="22"/>
      <c r="J137" s="22"/>
      <c r="K137" s="42"/>
      <c r="L137" s="23"/>
      <c r="BB137" s="23"/>
      <c r="BC137" s="23"/>
      <c r="BD137" s="23"/>
    </row>
    <row r="138" spans="1:56" ht="15.75" customHeight="1" x14ac:dyDescent="0.2">
      <c r="A138" s="1"/>
      <c r="D138" s="21"/>
      <c r="H138" s="22"/>
      <c r="I138" s="22"/>
      <c r="J138" s="22"/>
      <c r="K138" s="42"/>
      <c r="L138" s="23"/>
      <c r="BB138" s="23"/>
      <c r="BC138" s="23"/>
      <c r="BD138" s="23"/>
    </row>
    <row r="139" spans="1:56" ht="15.75" customHeight="1" x14ac:dyDescent="0.2">
      <c r="A139" s="1"/>
      <c r="D139" s="21"/>
      <c r="H139" s="22"/>
      <c r="I139" s="22"/>
      <c r="J139" s="22"/>
      <c r="K139" s="42"/>
      <c r="L139" s="23"/>
      <c r="BB139" s="23"/>
      <c r="BC139" s="23"/>
      <c r="BD139" s="23"/>
    </row>
    <row r="140" spans="1:56" ht="15.75" customHeight="1" x14ac:dyDescent="0.2">
      <c r="A140" s="1"/>
      <c r="D140" s="21"/>
      <c r="H140" s="22"/>
      <c r="I140" s="22"/>
      <c r="J140" s="22"/>
      <c r="K140" s="42"/>
      <c r="L140" s="23"/>
      <c r="BB140" s="23"/>
      <c r="BC140" s="23"/>
      <c r="BD140" s="23"/>
    </row>
    <row r="141" spans="1:56" ht="15.75" customHeight="1" x14ac:dyDescent="0.2">
      <c r="A141" s="1"/>
      <c r="D141" s="21"/>
      <c r="H141" s="22"/>
      <c r="I141" s="22"/>
      <c r="J141" s="22"/>
      <c r="K141" s="42"/>
      <c r="L141" s="23"/>
      <c r="BB141" s="23"/>
      <c r="BC141" s="23"/>
      <c r="BD141" s="23"/>
    </row>
    <row r="142" spans="1:56" ht="15.75" customHeight="1" x14ac:dyDescent="0.2">
      <c r="A142" s="1"/>
      <c r="D142" s="21"/>
      <c r="H142" s="22"/>
      <c r="I142" s="22"/>
      <c r="J142" s="22"/>
      <c r="K142" s="42"/>
      <c r="L142" s="23"/>
      <c r="BB142" s="23"/>
      <c r="BC142" s="23"/>
      <c r="BD142" s="23"/>
    </row>
    <row r="143" spans="1:56" ht="15.75" customHeight="1" x14ac:dyDescent="0.2">
      <c r="A143" s="1"/>
      <c r="D143" s="21"/>
      <c r="H143" s="22"/>
      <c r="I143" s="22"/>
      <c r="J143" s="22"/>
      <c r="K143" s="42"/>
      <c r="L143" s="23"/>
      <c r="BB143" s="23"/>
      <c r="BC143" s="23"/>
      <c r="BD143" s="23"/>
    </row>
    <row r="144" spans="1:56" ht="15.75" customHeight="1" x14ac:dyDescent="0.2">
      <c r="A144" s="1"/>
      <c r="D144" s="21"/>
      <c r="H144" s="22"/>
      <c r="I144" s="22"/>
      <c r="J144" s="22"/>
      <c r="K144" s="42"/>
      <c r="L144" s="23"/>
      <c r="BB144" s="23"/>
      <c r="BC144" s="23"/>
      <c r="BD144" s="23"/>
    </row>
    <row r="145" spans="1:56" ht="15.75" customHeight="1" x14ac:dyDescent="0.2">
      <c r="A145" s="1"/>
      <c r="D145" s="21"/>
      <c r="H145" s="22"/>
      <c r="I145" s="22"/>
      <c r="J145" s="22"/>
      <c r="K145" s="42"/>
      <c r="L145" s="23"/>
      <c r="BB145" s="23"/>
      <c r="BC145" s="23"/>
      <c r="BD145" s="23"/>
    </row>
    <row r="146" spans="1:56" ht="15.75" customHeight="1" x14ac:dyDescent="0.2">
      <c r="A146" s="1"/>
      <c r="D146" s="21"/>
      <c r="H146" s="22"/>
      <c r="I146" s="22"/>
      <c r="J146" s="22"/>
      <c r="K146" s="42"/>
      <c r="L146" s="23"/>
      <c r="BB146" s="23"/>
      <c r="BC146" s="23"/>
      <c r="BD146" s="23"/>
    </row>
    <row r="147" spans="1:56" ht="15.75" customHeight="1" x14ac:dyDescent="0.2">
      <c r="A147" s="1"/>
      <c r="D147" s="21"/>
      <c r="H147" s="22"/>
      <c r="I147" s="22"/>
      <c r="J147" s="22"/>
      <c r="K147" s="42"/>
      <c r="L147" s="23"/>
      <c r="BB147" s="23"/>
      <c r="BC147" s="23"/>
      <c r="BD147" s="23"/>
    </row>
    <row r="148" spans="1:56" ht="15.75" customHeight="1" x14ac:dyDescent="0.2">
      <c r="A148" s="1"/>
      <c r="D148" s="21"/>
      <c r="H148" s="22"/>
      <c r="I148" s="22"/>
      <c r="J148" s="22"/>
      <c r="K148" s="42"/>
      <c r="L148" s="23"/>
      <c r="BB148" s="23"/>
      <c r="BC148" s="23"/>
      <c r="BD148" s="23"/>
    </row>
    <row r="149" spans="1:56" ht="15.75" customHeight="1" x14ac:dyDescent="0.2">
      <c r="A149" s="1"/>
      <c r="D149" s="21"/>
      <c r="H149" s="22"/>
      <c r="I149" s="22"/>
      <c r="J149" s="22"/>
      <c r="K149" s="42"/>
      <c r="L149" s="23"/>
      <c r="BB149" s="23"/>
      <c r="BC149" s="23"/>
      <c r="BD149" s="23"/>
    </row>
    <row r="150" spans="1:56" ht="15.75" customHeight="1" x14ac:dyDescent="0.2">
      <c r="A150" s="1"/>
      <c r="D150" s="21"/>
      <c r="H150" s="22"/>
      <c r="I150" s="22"/>
      <c r="J150" s="22"/>
      <c r="K150" s="42"/>
      <c r="L150" s="23"/>
      <c r="BB150" s="23"/>
      <c r="BC150" s="23"/>
      <c r="BD150" s="23"/>
    </row>
    <row r="151" spans="1:56" ht="15.75" customHeight="1" x14ac:dyDescent="0.2">
      <c r="A151" s="1"/>
      <c r="D151" s="21"/>
      <c r="H151" s="22"/>
      <c r="I151" s="22"/>
      <c r="J151" s="22"/>
      <c r="K151" s="42"/>
      <c r="L151" s="23"/>
      <c r="BB151" s="23"/>
      <c r="BC151" s="23"/>
      <c r="BD151" s="23"/>
    </row>
    <row r="152" spans="1:56" ht="15.75" customHeight="1" x14ac:dyDescent="0.2">
      <c r="A152" s="1"/>
      <c r="D152" s="21"/>
      <c r="H152" s="22"/>
      <c r="I152" s="22"/>
      <c r="J152" s="22"/>
      <c r="K152" s="42"/>
      <c r="L152" s="23"/>
      <c r="BB152" s="23"/>
      <c r="BC152" s="23"/>
      <c r="BD152" s="23"/>
    </row>
    <row r="153" spans="1:56" ht="15.75" customHeight="1" x14ac:dyDescent="0.2">
      <c r="A153" s="1"/>
      <c r="D153" s="21"/>
      <c r="H153" s="22"/>
      <c r="I153" s="22"/>
      <c r="J153" s="22"/>
      <c r="K153" s="42"/>
      <c r="L153" s="23"/>
      <c r="BB153" s="23"/>
      <c r="BC153" s="23"/>
      <c r="BD153" s="23"/>
    </row>
    <row r="154" spans="1:56" ht="15.75" customHeight="1" x14ac:dyDescent="0.2">
      <c r="A154" s="1"/>
      <c r="D154" s="21"/>
      <c r="H154" s="22"/>
      <c r="I154" s="22"/>
      <c r="J154" s="22"/>
      <c r="K154" s="42"/>
      <c r="L154" s="23"/>
      <c r="BB154" s="23"/>
      <c r="BC154" s="23"/>
      <c r="BD154" s="23"/>
    </row>
    <row r="155" spans="1:56" ht="15.75" customHeight="1" x14ac:dyDescent="0.2">
      <c r="A155" s="1"/>
      <c r="D155" s="21"/>
      <c r="H155" s="22"/>
      <c r="I155" s="22"/>
      <c r="J155" s="22"/>
      <c r="K155" s="42"/>
      <c r="L155" s="23"/>
      <c r="BB155" s="23"/>
      <c r="BC155" s="23"/>
      <c r="BD155" s="23"/>
    </row>
    <row r="156" spans="1:56" ht="15.75" customHeight="1" x14ac:dyDescent="0.2">
      <c r="A156" s="1"/>
      <c r="D156" s="21"/>
      <c r="H156" s="22"/>
      <c r="I156" s="22"/>
      <c r="J156" s="22"/>
      <c r="K156" s="42"/>
      <c r="L156" s="23"/>
      <c r="BB156" s="23"/>
      <c r="BC156" s="23"/>
      <c r="BD156" s="23"/>
    </row>
    <row r="157" spans="1:56" ht="15.75" customHeight="1" x14ac:dyDescent="0.2">
      <c r="A157" s="1"/>
      <c r="D157" s="21"/>
      <c r="H157" s="22"/>
      <c r="I157" s="22"/>
      <c r="J157" s="22"/>
      <c r="K157" s="42"/>
      <c r="L157" s="23"/>
      <c r="BB157" s="23"/>
      <c r="BC157" s="23"/>
      <c r="BD157" s="23"/>
    </row>
    <row r="158" spans="1:56" ht="15.75" customHeight="1" x14ac:dyDescent="0.2">
      <c r="A158" s="1"/>
      <c r="D158" s="21"/>
      <c r="H158" s="22"/>
      <c r="I158" s="22"/>
      <c r="J158" s="22"/>
      <c r="K158" s="42"/>
      <c r="L158" s="23"/>
      <c r="BB158" s="23"/>
      <c r="BC158" s="23"/>
      <c r="BD158" s="23"/>
    </row>
    <row r="159" spans="1:56" ht="15.75" customHeight="1" x14ac:dyDescent="0.2">
      <c r="A159" s="1"/>
      <c r="D159" s="21"/>
      <c r="H159" s="22"/>
      <c r="I159" s="22"/>
      <c r="J159" s="22"/>
      <c r="K159" s="42"/>
      <c r="L159" s="23"/>
      <c r="BB159" s="23"/>
      <c r="BC159" s="23"/>
      <c r="BD159" s="23"/>
    </row>
    <row r="160" spans="1:56" ht="15.75" customHeight="1" x14ac:dyDescent="0.2">
      <c r="A160" s="1"/>
      <c r="D160" s="21"/>
      <c r="H160" s="22"/>
      <c r="I160" s="22"/>
      <c r="J160" s="22"/>
      <c r="K160" s="42"/>
      <c r="L160" s="23"/>
      <c r="BB160" s="23"/>
      <c r="BC160" s="23"/>
      <c r="BD160" s="23"/>
    </row>
    <row r="161" spans="1:56" ht="15.75" customHeight="1" x14ac:dyDescent="0.2">
      <c r="A161" s="1"/>
      <c r="D161" s="21"/>
      <c r="H161" s="22"/>
      <c r="I161" s="22"/>
      <c r="J161" s="22"/>
      <c r="K161" s="42"/>
      <c r="L161" s="23"/>
      <c r="BB161" s="23"/>
      <c r="BC161" s="23"/>
      <c r="BD161" s="23"/>
    </row>
    <row r="162" spans="1:56" ht="15.75" customHeight="1" x14ac:dyDescent="0.2">
      <c r="A162" s="1"/>
      <c r="D162" s="21"/>
      <c r="H162" s="22"/>
      <c r="I162" s="22"/>
      <c r="J162" s="22"/>
      <c r="K162" s="42"/>
      <c r="L162" s="23"/>
      <c r="BB162" s="23"/>
      <c r="BC162" s="23"/>
      <c r="BD162" s="23"/>
    </row>
    <row r="163" spans="1:56" ht="15.75" customHeight="1" x14ac:dyDescent="0.2">
      <c r="A163" s="1"/>
      <c r="D163" s="21"/>
      <c r="H163" s="22"/>
      <c r="I163" s="22"/>
      <c r="J163" s="22"/>
      <c r="K163" s="42"/>
      <c r="L163" s="23"/>
      <c r="BB163" s="23"/>
      <c r="BC163" s="23"/>
      <c r="BD163" s="23"/>
    </row>
    <row r="164" spans="1:56" ht="15.75" customHeight="1" x14ac:dyDescent="0.2">
      <c r="A164" s="1"/>
      <c r="D164" s="21"/>
      <c r="H164" s="22"/>
      <c r="I164" s="22"/>
      <c r="J164" s="22"/>
      <c r="K164" s="42"/>
      <c r="L164" s="23"/>
      <c r="BB164" s="23"/>
      <c r="BC164" s="23"/>
      <c r="BD164" s="23"/>
    </row>
    <row r="165" spans="1:56" ht="15.75" customHeight="1" x14ac:dyDescent="0.2">
      <c r="A165" s="1"/>
      <c r="D165" s="21"/>
      <c r="H165" s="22"/>
      <c r="I165" s="22"/>
      <c r="J165" s="22"/>
      <c r="K165" s="42"/>
      <c r="L165" s="23"/>
      <c r="BB165" s="23"/>
      <c r="BC165" s="23"/>
      <c r="BD165" s="23"/>
    </row>
    <row r="166" spans="1:56" ht="15.75" customHeight="1" x14ac:dyDescent="0.2">
      <c r="A166" s="1"/>
      <c r="D166" s="21"/>
      <c r="H166" s="22"/>
      <c r="I166" s="22"/>
      <c r="J166" s="22"/>
      <c r="K166" s="42"/>
      <c r="L166" s="23"/>
      <c r="BB166" s="23"/>
      <c r="BC166" s="23"/>
      <c r="BD166" s="23"/>
    </row>
    <row r="167" spans="1:56" ht="15.75" customHeight="1" x14ac:dyDescent="0.2">
      <c r="A167" s="1"/>
      <c r="D167" s="21"/>
      <c r="H167" s="22"/>
      <c r="I167" s="22"/>
      <c r="J167" s="22"/>
      <c r="K167" s="42"/>
      <c r="L167" s="23"/>
      <c r="BB167" s="23"/>
      <c r="BC167" s="23"/>
      <c r="BD167" s="23"/>
    </row>
    <row r="168" spans="1:56" ht="15.75" customHeight="1" x14ac:dyDescent="0.2">
      <c r="A168" s="1"/>
      <c r="D168" s="21"/>
      <c r="H168" s="22"/>
      <c r="I168" s="22"/>
      <c r="J168" s="22"/>
      <c r="K168" s="42"/>
      <c r="L168" s="23"/>
      <c r="BB168" s="23"/>
      <c r="BC168" s="23"/>
      <c r="BD168" s="23"/>
    </row>
    <row r="169" spans="1:56" ht="15.75" customHeight="1" x14ac:dyDescent="0.2">
      <c r="A169" s="1"/>
      <c r="D169" s="21"/>
      <c r="H169" s="22"/>
      <c r="I169" s="22"/>
      <c r="J169" s="22"/>
      <c r="K169" s="42"/>
      <c r="L169" s="23"/>
      <c r="BB169" s="23"/>
      <c r="BC169" s="23"/>
      <c r="BD169" s="23"/>
    </row>
    <row r="170" spans="1:56" ht="15.75" customHeight="1" x14ac:dyDescent="0.2">
      <c r="A170" s="1"/>
      <c r="D170" s="21"/>
      <c r="H170" s="22"/>
      <c r="I170" s="22"/>
      <c r="J170" s="22"/>
      <c r="K170" s="42"/>
      <c r="L170" s="23"/>
      <c r="BB170" s="23"/>
      <c r="BC170" s="23"/>
      <c r="BD170" s="23"/>
    </row>
    <row r="171" spans="1:56" ht="15.75" customHeight="1" x14ac:dyDescent="0.2">
      <c r="A171" s="1"/>
      <c r="D171" s="21"/>
      <c r="H171" s="22"/>
      <c r="I171" s="22"/>
      <c r="J171" s="22"/>
      <c r="K171" s="42"/>
      <c r="L171" s="23"/>
      <c r="BB171" s="23"/>
      <c r="BC171" s="23"/>
      <c r="BD171" s="23"/>
    </row>
    <row r="172" spans="1:56" ht="15.75" customHeight="1" x14ac:dyDescent="0.2">
      <c r="A172" s="1"/>
      <c r="D172" s="21"/>
      <c r="H172" s="22"/>
      <c r="I172" s="22"/>
      <c r="J172" s="22"/>
      <c r="K172" s="42"/>
      <c r="L172" s="23"/>
      <c r="BB172" s="23"/>
      <c r="BC172" s="23"/>
      <c r="BD172" s="23"/>
    </row>
    <row r="173" spans="1:56" ht="15.75" customHeight="1" x14ac:dyDescent="0.2">
      <c r="A173" s="1"/>
      <c r="D173" s="21"/>
      <c r="H173" s="22"/>
      <c r="I173" s="22"/>
      <c r="J173" s="22"/>
      <c r="K173" s="42"/>
      <c r="L173" s="23"/>
      <c r="BB173" s="23"/>
      <c r="BC173" s="23"/>
      <c r="BD173" s="23"/>
    </row>
    <row r="174" spans="1:56" ht="15.75" customHeight="1" x14ac:dyDescent="0.2">
      <c r="A174" s="1"/>
      <c r="D174" s="21"/>
      <c r="H174" s="22"/>
      <c r="I174" s="22"/>
      <c r="J174" s="22"/>
      <c r="K174" s="42"/>
      <c r="L174" s="23"/>
      <c r="BB174" s="23"/>
      <c r="BC174" s="23"/>
      <c r="BD174" s="23"/>
    </row>
    <row r="175" spans="1:56" ht="15.75" customHeight="1" x14ac:dyDescent="0.2">
      <c r="A175" s="1"/>
      <c r="D175" s="21"/>
      <c r="H175" s="22"/>
      <c r="I175" s="22"/>
      <c r="J175" s="22"/>
      <c r="K175" s="42"/>
      <c r="L175" s="23"/>
      <c r="BB175" s="23"/>
      <c r="BC175" s="23"/>
      <c r="BD175" s="23"/>
    </row>
    <row r="176" spans="1:56" ht="15.75" customHeight="1" x14ac:dyDescent="0.2">
      <c r="A176" s="1"/>
      <c r="D176" s="21"/>
      <c r="H176" s="22"/>
      <c r="I176" s="22"/>
      <c r="J176" s="22"/>
      <c r="K176" s="42"/>
      <c r="L176" s="23"/>
      <c r="BB176" s="23"/>
      <c r="BC176" s="23"/>
      <c r="BD176" s="23"/>
    </row>
    <row r="177" spans="1:56" ht="15.75" customHeight="1" x14ac:dyDescent="0.2">
      <c r="A177" s="1"/>
      <c r="D177" s="21"/>
      <c r="H177" s="22"/>
      <c r="I177" s="22"/>
      <c r="J177" s="22"/>
      <c r="K177" s="42"/>
      <c r="L177" s="23"/>
      <c r="BB177" s="23"/>
      <c r="BC177" s="23"/>
      <c r="BD177" s="23"/>
    </row>
    <row r="178" spans="1:56" ht="15.75" customHeight="1" x14ac:dyDescent="0.2">
      <c r="A178" s="1"/>
      <c r="D178" s="21"/>
      <c r="H178" s="22"/>
      <c r="I178" s="22"/>
      <c r="J178" s="22"/>
      <c r="K178" s="42"/>
      <c r="L178" s="23"/>
      <c r="BB178" s="23"/>
      <c r="BC178" s="23"/>
      <c r="BD178" s="23"/>
    </row>
    <row r="179" spans="1:56" ht="15.75" customHeight="1" x14ac:dyDescent="0.2">
      <c r="A179" s="1"/>
      <c r="D179" s="21"/>
      <c r="H179" s="22"/>
      <c r="I179" s="22"/>
      <c r="J179" s="22"/>
      <c r="K179" s="42"/>
      <c r="L179" s="23"/>
      <c r="BB179" s="23"/>
      <c r="BC179" s="23"/>
      <c r="BD179" s="23"/>
    </row>
    <row r="180" spans="1:56" ht="15.75" customHeight="1" x14ac:dyDescent="0.2">
      <c r="A180" s="1"/>
      <c r="D180" s="21"/>
      <c r="H180" s="22"/>
      <c r="I180" s="22"/>
      <c r="J180" s="22"/>
      <c r="K180" s="42"/>
      <c r="L180" s="23"/>
      <c r="BB180" s="23"/>
      <c r="BC180" s="23"/>
      <c r="BD180" s="23"/>
    </row>
    <row r="181" spans="1:56" ht="15.75" customHeight="1" x14ac:dyDescent="0.2">
      <c r="A181" s="1"/>
      <c r="D181" s="21"/>
      <c r="H181" s="22"/>
      <c r="I181" s="22"/>
      <c r="J181" s="22"/>
      <c r="K181" s="42"/>
      <c r="L181" s="23"/>
      <c r="BB181" s="23"/>
      <c r="BC181" s="23"/>
      <c r="BD181" s="23"/>
    </row>
    <row r="182" spans="1:56" ht="15.75" customHeight="1" x14ac:dyDescent="0.2">
      <c r="A182" s="1"/>
      <c r="D182" s="21"/>
      <c r="H182" s="22"/>
      <c r="I182" s="22"/>
      <c r="J182" s="22"/>
      <c r="K182" s="42"/>
      <c r="L182" s="23"/>
      <c r="BB182" s="23"/>
      <c r="BC182" s="23"/>
      <c r="BD182" s="23"/>
    </row>
    <row r="183" spans="1:56" ht="15.75" customHeight="1" x14ac:dyDescent="0.2">
      <c r="A183" s="1"/>
      <c r="D183" s="21"/>
      <c r="H183" s="22"/>
      <c r="I183" s="22"/>
      <c r="J183" s="22"/>
      <c r="K183" s="42"/>
      <c r="L183" s="23"/>
      <c r="BB183" s="23"/>
      <c r="BC183" s="23"/>
      <c r="BD183" s="23"/>
    </row>
    <row r="184" spans="1:56" ht="15.75" customHeight="1" x14ac:dyDescent="0.2">
      <c r="A184" s="1"/>
      <c r="D184" s="21"/>
      <c r="H184" s="22"/>
      <c r="I184" s="22"/>
      <c r="J184" s="22"/>
      <c r="K184" s="42"/>
      <c r="L184" s="23"/>
      <c r="BB184" s="23"/>
      <c r="BC184" s="23"/>
      <c r="BD184" s="23"/>
    </row>
    <row r="185" spans="1:56" ht="15.75" customHeight="1" x14ac:dyDescent="0.2">
      <c r="A185" s="1"/>
      <c r="D185" s="21"/>
      <c r="H185" s="22"/>
      <c r="I185" s="22"/>
      <c r="J185" s="22"/>
      <c r="K185" s="42"/>
      <c r="L185" s="23"/>
      <c r="BB185" s="23"/>
      <c r="BC185" s="23"/>
      <c r="BD185" s="23"/>
    </row>
    <row r="186" spans="1:56" ht="15.75" customHeight="1" x14ac:dyDescent="0.2">
      <c r="A186" s="1"/>
      <c r="D186" s="21"/>
      <c r="H186" s="22"/>
      <c r="I186" s="22"/>
      <c r="J186" s="22"/>
      <c r="K186" s="42"/>
      <c r="L186" s="23"/>
      <c r="BB186" s="23"/>
      <c r="BC186" s="23"/>
      <c r="BD186" s="23"/>
    </row>
    <row r="187" spans="1:56" ht="15.75" customHeight="1" x14ac:dyDescent="0.2">
      <c r="A187" s="1"/>
      <c r="D187" s="21"/>
      <c r="H187" s="22"/>
      <c r="I187" s="22"/>
      <c r="J187" s="22"/>
      <c r="K187" s="42"/>
      <c r="L187" s="23"/>
      <c r="BB187" s="23"/>
      <c r="BC187" s="23"/>
      <c r="BD187" s="23"/>
    </row>
    <row r="188" spans="1:56" ht="15.75" customHeight="1" x14ac:dyDescent="0.2">
      <c r="A188" s="1"/>
      <c r="D188" s="21"/>
      <c r="H188" s="22"/>
      <c r="I188" s="22"/>
      <c r="J188" s="22"/>
      <c r="K188" s="42"/>
      <c r="L188" s="23"/>
      <c r="BB188" s="23"/>
      <c r="BC188" s="23"/>
      <c r="BD188" s="23"/>
    </row>
    <row r="189" spans="1:56" ht="15.75" customHeight="1" x14ac:dyDescent="0.2">
      <c r="A189" s="1"/>
      <c r="D189" s="21"/>
      <c r="H189" s="22"/>
      <c r="I189" s="22"/>
      <c r="J189" s="22"/>
      <c r="K189" s="42"/>
      <c r="L189" s="23"/>
      <c r="BB189" s="23"/>
      <c r="BC189" s="23"/>
      <c r="BD189" s="23"/>
    </row>
    <row r="190" spans="1:56" ht="15.75" customHeight="1" x14ac:dyDescent="0.2">
      <c r="A190" s="1"/>
      <c r="D190" s="21"/>
      <c r="H190" s="22"/>
      <c r="I190" s="22"/>
      <c r="J190" s="22"/>
      <c r="K190" s="42"/>
      <c r="L190" s="23"/>
      <c r="BB190" s="23"/>
      <c r="BC190" s="23"/>
      <c r="BD190" s="23"/>
    </row>
    <row r="191" spans="1:56" ht="15.75" customHeight="1" x14ac:dyDescent="0.2">
      <c r="A191" s="1"/>
      <c r="D191" s="21"/>
      <c r="H191" s="22"/>
      <c r="I191" s="22"/>
      <c r="J191" s="22"/>
      <c r="K191" s="42"/>
      <c r="L191" s="23"/>
      <c r="BB191" s="23"/>
      <c r="BC191" s="23"/>
      <c r="BD191" s="23"/>
    </row>
    <row r="192" spans="1:56" ht="15.75" customHeight="1" x14ac:dyDescent="0.2">
      <c r="A192" s="1"/>
      <c r="D192" s="21"/>
      <c r="H192" s="22"/>
      <c r="I192" s="22"/>
      <c r="J192" s="22"/>
      <c r="K192" s="42"/>
      <c r="L192" s="23"/>
      <c r="BB192" s="23"/>
      <c r="BC192" s="23"/>
      <c r="BD192" s="23"/>
    </row>
    <row r="193" spans="1:56" ht="15.75" customHeight="1" x14ac:dyDescent="0.2">
      <c r="A193" s="1"/>
      <c r="D193" s="21"/>
      <c r="H193" s="22"/>
      <c r="I193" s="22"/>
      <c r="J193" s="22"/>
      <c r="K193" s="42"/>
      <c r="L193" s="23"/>
      <c r="BB193" s="23"/>
      <c r="BC193" s="23"/>
      <c r="BD193" s="23"/>
    </row>
    <row r="194" spans="1:56" ht="15.75" customHeight="1" x14ac:dyDescent="0.2">
      <c r="A194" s="1"/>
      <c r="D194" s="21"/>
      <c r="H194" s="22"/>
      <c r="I194" s="22"/>
      <c r="J194" s="22"/>
      <c r="K194" s="42"/>
      <c r="L194" s="23"/>
      <c r="BB194" s="23"/>
      <c r="BC194" s="23"/>
      <c r="BD194" s="23"/>
    </row>
    <row r="195" spans="1:56" ht="15.75" customHeight="1" x14ac:dyDescent="0.2">
      <c r="A195" s="1"/>
      <c r="D195" s="21"/>
      <c r="H195" s="22"/>
      <c r="I195" s="22"/>
      <c r="J195" s="22"/>
      <c r="K195" s="42"/>
      <c r="L195" s="23"/>
      <c r="BB195" s="23"/>
      <c r="BC195" s="23"/>
      <c r="BD195" s="23"/>
    </row>
    <row r="196" spans="1:56" ht="15.75" customHeight="1" x14ac:dyDescent="0.2">
      <c r="A196" s="1"/>
      <c r="D196" s="21"/>
      <c r="H196" s="22"/>
      <c r="I196" s="22"/>
      <c r="J196" s="22"/>
      <c r="K196" s="42"/>
      <c r="L196" s="23"/>
      <c r="BB196" s="23"/>
      <c r="BC196" s="23"/>
      <c r="BD196" s="23"/>
    </row>
    <row r="197" spans="1:56" ht="15.75" customHeight="1" x14ac:dyDescent="0.2">
      <c r="A197" s="1"/>
      <c r="D197" s="21"/>
      <c r="H197" s="22"/>
      <c r="I197" s="22"/>
      <c r="J197" s="22"/>
      <c r="K197" s="42"/>
      <c r="L197" s="23"/>
      <c r="BB197" s="23"/>
      <c r="BC197" s="23"/>
      <c r="BD197" s="23"/>
    </row>
    <row r="198" spans="1:56" ht="15.75" customHeight="1" x14ac:dyDescent="0.2">
      <c r="A198" s="1"/>
      <c r="D198" s="21"/>
      <c r="H198" s="22"/>
      <c r="I198" s="22"/>
      <c r="J198" s="22"/>
      <c r="K198" s="42"/>
      <c r="L198" s="23"/>
      <c r="BB198" s="23"/>
      <c r="BC198" s="23"/>
      <c r="BD198" s="23"/>
    </row>
    <row r="199" spans="1:56" ht="15.75" customHeight="1" x14ac:dyDescent="0.2">
      <c r="A199" s="1"/>
      <c r="D199" s="21"/>
      <c r="H199" s="22"/>
      <c r="I199" s="22"/>
      <c r="J199" s="22"/>
      <c r="K199" s="42"/>
      <c r="L199" s="23"/>
      <c r="BB199" s="23"/>
      <c r="BC199" s="23"/>
      <c r="BD199" s="23"/>
    </row>
    <row r="200" spans="1:56" ht="15.75" customHeight="1" x14ac:dyDescent="0.2">
      <c r="A200" s="1"/>
      <c r="D200" s="21"/>
      <c r="H200" s="22"/>
      <c r="I200" s="22"/>
      <c r="J200" s="22"/>
      <c r="K200" s="42"/>
      <c r="L200" s="23"/>
      <c r="BB200" s="23"/>
      <c r="BC200" s="23"/>
      <c r="BD200" s="23"/>
    </row>
    <row r="201" spans="1:56" ht="15.75" customHeight="1" x14ac:dyDescent="0.2">
      <c r="A201" s="1"/>
      <c r="D201" s="21"/>
      <c r="H201" s="22"/>
      <c r="I201" s="22"/>
      <c r="J201" s="22"/>
      <c r="K201" s="42"/>
      <c r="L201" s="23"/>
      <c r="BB201" s="23"/>
      <c r="BC201" s="23"/>
      <c r="BD201" s="23"/>
    </row>
    <row r="202" spans="1:56" ht="15.75" customHeight="1" x14ac:dyDescent="0.2">
      <c r="A202" s="1"/>
      <c r="D202" s="21"/>
      <c r="H202" s="22"/>
      <c r="I202" s="22"/>
      <c r="J202" s="22"/>
      <c r="K202" s="42"/>
      <c r="L202" s="23"/>
      <c r="BB202" s="23"/>
      <c r="BC202" s="23"/>
      <c r="BD202" s="23"/>
    </row>
    <row r="203" spans="1:56" ht="15.75" customHeight="1" x14ac:dyDescent="0.2">
      <c r="A203" s="1"/>
      <c r="D203" s="21"/>
      <c r="H203" s="22"/>
      <c r="I203" s="22"/>
      <c r="J203" s="22"/>
      <c r="K203" s="42"/>
      <c r="L203" s="23"/>
      <c r="BB203" s="23"/>
      <c r="BC203" s="23"/>
      <c r="BD203" s="23"/>
    </row>
    <row r="204" spans="1:56" ht="15.75" customHeight="1" x14ac:dyDescent="0.2">
      <c r="A204" s="1"/>
      <c r="D204" s="21"/>
      <c r="H204" s="22"/>
      <c r="I204" s="22"/>
      <c r="J204" s="22"/>
      <c r="K204" s="42"/>
      <c r="L204" s="23"/>
      <c r="BB204" s="23"/>
      <c r="BC204" s="23"/>
      <c r="BD204" s="23"/>
    </row>
    <row r="205" spans="1:56" ht="15.75" customHeight="1" x14ac:dyDescent="0.2">
      <c r="A205" s="1"/>
      <c r="D205" s="21"/>
      <c r="H205" s="22"/>
      <c r="I205" s="22"/>
      <c r="J205" s="22"/>
      <c r="K205" s="42"/>
      <c r="L205" s="23"/>
      <c r="BB205" s="23"/>
      <c r="BC205" s="23"/>
      <c r="BD205" s="23"/>
    </row>
    <row r="206" spans="1:56" ht="15.75" customHeight="1" x14ac:dyDescent="0.2">
      <c r="A206" s="1"/>
      <c r="D206" s="21"/>
      <c r="H206" s="22"/>
      <c r="I206" s="22"/>
      <c r="J206" s="22"/>
      <c r="K206" s="42"/>
      <c r="L206" s="23"/>
      <c r="BB206" s="23"/>
      <c r="BC206" s="23"/>
      <c r="BD206" s="23"/>
    </row>
    <row r="207" spans="1:56" ht="15.75" customHeight="1" x14ac:dyDescent="0.2">
      <c r="A207" s="1"/>
      <c r="D207" s="21"/>
      <c r="H207" s="22"/>
      <c r="I207" s="22"/>
      <c r="J207" s="22"/>
      <c r="K207" s="42"/>
      <c r="L207" s="23"/>
      <c r="BB207" s="23"/>
      <c r="BC207" s="23"/>
      <c r="BD207" s="23"/>
    </row>
    <row r="208" spans="1:56" ht="15.75" customHeight="1" x14ac:dyDescent="0.2">
      <c r="A208" s="1"/>
      <c r="D208" s="21"/>
      <c r="H208" s="22"/>
      <c r="I208" s="22"/>
      <c r="J208" s="22"/>
      <c r="K208" s="42"/>
      <c r="L208" s="23"/>
      <c r="BB208" s="23"/>
      <c r="BC208" s="23"/>
      <c r="BD208" s="23"/>
    </row>
    <row r="209" spans="1:56" ht="15.75" customHeight="1" x14ac:dyDescent="0.2">
      <c r="A209" s="1"/>
      <c r="D209" s="21"/>
      <c r="H209" s="22"/>
      <c r="I209" s="22"/>
      <c r="J209" s="22"/>
      <c r="K209" s="42"/>
      <c r="L209" s="23"/>
      <c r="BB209" s="23"/>
      <c r="BC209" s="23"/>
      <c r="BD209" s="23"/>
    </row>
    <row r="210" spans="1:56" ht="15.75" customHeight="1" x14ac:dyDescent="0.2">
      <c r="A210" s="1"/>
      <c r="D210" s="21"/>
      <c r="H210" s="22"/>
      <c r="I210" s="22"/>
      <c r="J210" s="22"/>
      <c r="K210" s="42"/>
      <c r="L210" s="23"/>
      <c r="BB210" s="23"/>
      <c r="BC210" s="23"/>
      <c r="BD210" s="23"/>
    </row>
    <row r="211" spans="1:56" ht="15.75" customHeight="1" x14ac:dyDescent="0.2">
      <c r="A211" s="1"/>
      <c r="D211" s="21"/>
      <c r="H211" s="22"/>
      <c r="I211" s="22"/>
      <c r="J211" s="22"/>
      <c r="K211" s="42"/>
      <c r="L211" s="23"/>
      <c r="BB211" s="23"/>
      <c r="BC211" s="23"/>
      <c r="BD211" s="23"/>
    </row>
    <row r="212" spans="1:56" ht="15.75" customHeight="1" x14ac:dyDescent="0.2">
      <c r="A212" s="1"/>
      <c r="D212" s="21"/>
      <c r="H212" s="22"/>
      <c r="I212" s="22"/>
      <c r="J212" s="22"/>
      <c r="K212" s="42"/>
      <c r="L212" s="23"/>
      <c r="BB212" s="23"/>
      <c r="BC212" s="23"/>
      <c r="BD212" s="23"/>
    </row>
    <row r="213" spans="1:56" ht="15.75" customHeight="1" x14ac:dyDescent="0.2">
      <c r="A213" s="1"/>
      <c r="D213" s="21"/>
      <c r="H213" s="22"/>
      <c r="I213" s="22"/>
      <c r="J213" s="22"/>
      <c r="K213" s="42"/>
      <c r="L213" s="23"/>
      <c r="BB213" s="23"/>
      <c r="BC213" s="23"/>
      <c r="BD213" s="23"/>
    </row>
    <row r="214" spans="1:56" ht="15.75" customHeight="1" x14ac:dyDescent="0.2">
      <c r="A214" s="1"/>
      <c r="D214" s="21"/>
      <c r="H214" s="22"/>
      <c r="I214" s="22"/>
      <c r="J214" s="22"/>
      <c r="K214" s="42"/>
      <c r="L214" s="23"/>
      <c r="BB214" s="23"/>
      <c r="BC214" s="23"/>
      <c r="BD214" s="23"/>
    </row>
    <row r="215" spans="1:56" ht="15.75" customHeight="1" x14ac:dyDescent="0.2">
      <c r="A215" s="1"/>
      <c r="D215" s="21"/>
      <c r="H215" s="22"/>
      <c r="I215" s="22"/>
      <c r="J215" s="22"/>
      <c r="K215" s="42"/>
      <c r="L215" s="23"/>
      <c r="BB215" s="23"/>
      <c r="BC215" s="23"/>
      <c r="BD215" s="23"/>
    </row>
    <row r="216" spans="1:56" ht="15.75" customHeight="1" x14ac:dyDescent="0.2">
      <c r="A216" s="1"/>
      <c r="D216" s="21"/>
      <c r="H216" s="22"/>
      <c r="I216" s="22"/>
      <c r="J216" s="22"/>
      <c r="K216" s="42"/>
      <c r="L216" s="23"/>
      <c r="BB216" s="23"/>
      <c r="BC216" s="23"/>
      <c r="BD216" s="23"/>
    </row>
    <row r="217" spans="1:56" ht="15.75" customHeight="1" x14ac:dyDescent="0.2">
      <c r="A217" s="1"/>
      <c r="D217" s="21"/>
      <c r="H217" s="22"/>
      <c r="I217" s="22"/>
      <c r="J217" s="22"/>
      <c r="K217" s="42"/>
      <c r="L217" s="23"/>
      <c r="BB217" s="23"/>
      <c r="BC217" s="23"/>
      <c r="BD217" s="23"/>
    </row>
    <row r="218" spans="1:56" ht="15.75" customHeight="1" x14ac:dyDescent="0.2">
      <c r="A218" s="1"/>
      <c r="D218" s="21"/>
      <c r="H218" s="22"/>
      <c r="I218" s="22"/>
      <c r="J218" s="22"/>
      <c r="K218" s="42"/>
      <c r="L218" s="23"/>
      <c r="BB218" s="23"/>
      <c r="BC218" s="23"/>
      <c r="BD218" s="23"/>
    </row>
    <row r="219" spans="1:56" ht="15.75" customHeight="1" x14ac:dyDescent="0.2">
      <c r="A219" s="1"/>
      <c r="D219" s="21"/>
      <c r="H219" s="22"/>
      <c r="I219" s="22"/>
      <c r="J219" s="22"/>
      <c r="K219" s="42"/>
      <c r="L219" s="23"/>
      <c r="BB219" s="23"/>
      <c r="BC219" s="23"/>
      <c r="BD219" s="23"/>
    </row>
    <row r="220" spans="1:56" ht="15.75" customHeight="1" x14ac:dyDescent="0.2">
      <c r="A220" s="1"/>
      <c r="D220" s="21"/>
      <c r="H220" s="22"/>
      <c r="I220" s="22"/>
      <c r="J220" s="22"/>
      <c r="K220" s="42"/>
      <c r="L220" s="23"/>
      <c r="BB220" s="23"/>
      <c r="BC220" s="23"/>
      <c r="BD220" s="23"/>
    </row>
    <row r="221" spans="1:56" ht="15.75" customHeight="1" x14ac:dyDescent="0.2">
      <c r="A221" s="1"/>
      <c r="D221" s="21"/>
      <c r="H221" s="22"/>
      <c r="I221" s="22"/>
      <c r="J221" s="22"/>
      <c r="K221" s="42"/>
      <c r="L221" s="23"/>
      <c r="BB221" s="23"/>
      <c r="BC221" s="23"/>
      <c r="BD221" s="23"/>
    </row>
    <row r="222" spans="1:56" ht="15.75" customHeight="1" x14ac:dyDescent="0.2">
      <c r="A222" s="1"/>
      <c r="D222" s="21"/>
      <c r="H222" s="22"/>
      <c r="I222" s="22"/>
      <c r="J222" s="22"/>
      <c r="K222" s="42"/>
      <c r="L222" s="23"/>
      <c r="BB222" s="23"/>
      <c r="BC222" s="23"/>
      <c r="BD222" s="23"/>
    </row>
    <row r="223" spans="1:56" ht="15.75" customHeight="1" x14ac:dyDescent="0.2">
      <c r="A223" s="1"/>
      <c r="D223" s="21"/>
      <c r="H223" s="22"/>
      <c r="I223" s="22"/>
      <c r="J223" s="22"/>
      <c r="K223" s="42"/>
      <c r="L223" s="23"/>
      <c r="BB223" s="23"/>
      <c r="BC223" s="23"/>
      <c r="BD223" s="23"/>
    </row>
    <row r="224" spans="1:56" ht="15.75" customHeight="1" x14ac:dyDescent="0.2">
      <c r="A224" s="1"/>
      <c r="D224" s="21"/>
      <c r="H224" s="22"/>
      <c r="I224" s="22"/>
      <c r="J224" s="22"/>
      <c r="K224" s="42"/>
      <c r="L224" s="23"/>
      <c r="BB224" s="23"/>
      <c r="BC224" s="23"/>
      <c r="BD224" s="23"/>
    </row>
    <row r="225" spans="1:56" ht="15.75" customHeight="1" x14ac:dyDescent="0.2">
      <c r="A225" s="1"/>
      <c r="D225" s="21"/>
      <c r="H225" s="22"/>
      <c r="I225" s="22"/>
      <c r="J225" s="22"/>
      <c r="K225" s="42"/>
      <c r="L225" s="23"/>
      <c r="BB225" s="23"/>
      <c r="BC225" s="23"/>
      <c r="BD225" s="23"/>
    </row>
    <row r="226" spans="1:56" ht="15.75" customHeight="1" x14ac:dyDescent="0.2">
      <c r="A226" s="1"/>
      <c r="D226" s="21"/>
      <c r="H226" s="22"/>
      <c r="I226" s="22"/>
      <c r="J226" s="22"/>
      <c r="K226" s="42"/>
      <c r="L226" s="23"/>
      <c r="BB226" s="23"/>
      <c r="BC226" s="23"/>
      <c r="BD226" s="23"/>
    </row>
    <row r="227" spans="1:56" ht="15.75" customHeight="1" x14ac:dyDescent="0.2">
      <c r="A227" s="1"/>
      <c r="D227" s="21"/>
      <c r="H227" s="22"/>
      <c r="I227" s="22"/>
      <c r="J227" s="22"/>
      <c r="K227" s="42"/>
      <c r="L227" s="23"/>
      <c r="BB227" s="23"/>
      <c r="BC227" s="23"/>
      <c r="BD227" s="23"/>
    </row>
    <row r="228" spans="1:56" ht="15.75" customHeight="1" x14ac:dyDescent="0.2">
      <c r="A228" s="1"/>
      <c r="D228" s="21"/>
      <c r="H228" s="22"/>
      <c r="I228" s="22"/>
      <c r="J228" s="22"/>
      <c r="K228" s="42"/>
      <c r="L228" s="23"/>
      <c r="BB228" s="23"/>
      <c r="BC228" s="23"/>
      <c r="BD228" s="23"/>
    </row>
    <row r="229" spans="1:56" ht="15.75" customHeight="1" x14ac:dyDescent="0.2">
      <c r="A229" s="1"/>
      <c r="D229" s="21"/>
      <c r="H229" s="22"/>
      <c r="I229" s="22"/>
      <c r="J229" s="22"/>
      <c r="K229" s="42"/>
      <c r="L229" s="23"/>
      <c r="BB229" s="23"/>
      <c r="BC229" s="23"/>
      <c r="BD229" s="23"/>
    </row>
    <row r="230" spans="1:56" ht="15.75" customHeight="1" x14ac:dyDescent="0.2">
      <c r="A230" s="1"/>
      <c r="D230" s="21"/>
      <c r="H230" s="22"/>
      <c r="I230" s="22"/>
      <c r="J230" s="22"/>
      <c r="K230" s="42"/>
      <c r="L230" s="23"/>
      <c r="BB230" s="23"/>
      <c r="BC230" s="23"/>
      <c r="BD230" s="23"/>
    </row>
    <row r="231" spans="1:56" ht="15.75" customHeight="1" x14ac:dyDescent="0.2">
      <c r="A231" s="1"/>
      <c r="D231" s="21"/>
      <c r="H231" s="22"/>
      <c r="I231" s="22"/>
      <c r="J231" s="22"/>
      <c r="K231" s="42"/>
      <c r="L231" s="23"/>
      <c r="BB231" s="23"/>
      <c r="BC231" s="23"/>
      <c r="BD231" s="23"/>
    </row>
    <row r="232" spans="1:56" ht="15.75" customHeight="1" x14ac:dyDescent="0.2">
      <c r="A232" s="1"/>
      <c r="D232" s="21"/>
      <c r="H232" s="22"/>
      <c r="I232" s="22"/>
      <c r="J232" s="22"/>
      <c r="K232" s="42"/>
      <c r="L232" s="23"/>
      <c r="BB232" s="23"/>
      <c r="BC232" s="23"/>
      <c r="BD232" s="23"/>
    </row>
    <row r="233" spans="1:56" ht="15.75" customHeight="1" x14ac:dyDescent="0.2">
      <c r="A233" s="1"/>
      <c r="D233" s="21"/>
      <c r="H233" s="22"/>
      <c r="I233" s="22"/>
      <c r="J233" s="22"/>
      <c r="K233" s="42"/>
      <c r="L233" s="23"/>
      <c r="BB233" s="23"/>
      <c r="BC233" s="23"/>
      <c r="BD233" s="23"/>
    </row>
    <row r="234" spans="1:56" ht="15.75" customHeight="1" x14ac:dyDescent="0.2">
      <c r="A234" s="1"/>
      <c r="D234" s="21"/>
      <c r="H234" s="22"/>
      <c r="I234" s="22"/>
      <c r="J234" s="22"/>
      <c r="K234" s="42"/>
      <c r="L234" s="23"/>
      <c r="BB234" s="23"/>
      <c r="BC234" s="23"/>
      <c r="BD234" s="23"/>
    </row>
    <row r="235" spans="1:56" ht="15.75" customHeight="1" x14ac:dyDescent="0.2">
      <c r="A235" s="1"/>
      <c r="D235" s="21"/>
      <c r="H235" s="22"/>
      <c r="I235" s="22"/>
      <c r="J235" s="22"/>
      <c r="K235" s="42"/>
      <c r="L235" s="23"/>
      <c r="BB235" s="23"/>
      <c r="BC235" s="23"/>
      <c r="BD235" s="23"/>
    </row>
    <row r="236" spans="1:56" ht="15.75" customHeight="1" x14ac:dyDescent="0.2">
      <c r="A236" s="1"/>
      <c r="D236" s="21"/>
      <c r="H236" s="22"/>
      <c r="I236" s="22"/>
      <c r="J236" s="22"/>
      <c r="K236" s="42"/>
      <c r="L236" s="23"/>
      <c r="BB236" s="23"/>
      <c r="BC236" s="23"/>
      <c r="BD236" s="23"/>
    </row>
    <row r="237" spans="1:56" ht="15.75" customHeight="1" x14ac:dyDescent="0.2">
      <c r="A237" s="1"/>
      <c r="D237" s="21"/>
      <c r="H237" s="22"/>
      <c r="I237" s="22"/>
      <c r="J237" s="22"/>
      <c r="K237" s="42"/>
      <c r="L237" s="23"/>
      <c r="BB237" s="23"/>
      <c r="BC237" s="23"/>
      <c r="BD237" s="23"/>
    </row>
    <row r="238" spans="1:56" ht="15.75" customHeight="1" x14ac:dyDescent="0.2">
      <c r="A238" s="1"/>
      <c r="D238" s="21"/>
      <c r="H238" s="22"/>
      <c r="I238" s="22"/>
      <c r="J238" s="22"/>
      <c r="K238" s="42"/>
      <c r="L238" s="23"/>
      <c r="BB238" s="23"/>
      <c r="BC238" s="23"/>
      <c r="BD238" s="23"/>
    </row>
    <row r="239" spans="1:56" ht="15.75" customHeight="1" x14ac:dyDescent="0.2">
      <c r="A239" s="1"/>
      <c r="D239" s="21"/>
      <c r="H239" s="22"/>
      <c r="I239" s="22"/>
      <c r="J239" s="22"/>
      <c r="K239" s="42"/>
      <c r="L239" s="23"/>
      <c r="BB239" s="23"/>
      <c r="BC239" s="23"/>
      <c r="BD239" s="23"/>
    </row>
    <row r="240" spans="1:56" ht="15.75" customHeight="1" x14ac:dyDescent="0.2">
      <c r="A240" s="1"/>
      <c r="D240" s="21"/>
      <c r="H240" s="22"/>
      <c r="I240" s="22"/>
      <c r="J240" s="22"/>
      <c r="K240" s="42"/>
      <c r="L240" s="23"/>
      <c r="BB240" s="23"/>
      <c r="BC240" s="23"/>
      <c r="BD240" s="23"/>
    </row>
    <row r="241" spans="1:56" ht="15.75" customHeight="1" x14ac:dyDescent="0.2">
      <c r="A241" s="1"/>
      <c r="D241" s="21"/>
      <c r="H241" s="22"/>
      <c r="I241" s="22"/>
      <c r="J241" s="22"/>
      <c r="K241" s="42"/>
      <c r="L241" s="23"/>
      <c r="BB241" s="23"/>
      <c r="BC241" s="23"/>
      <c r="BD241" s="23"/>
    </row>
    <row r="242" spans="1:56" ht="15.75" customHeight="1" x14ac:dyDescent="0.2">
      <c r="A242" s="1"/>
      <c r="D242" s="21"/>
      <c r="H242" s="22"/>
      <c r="I242" s="22"/>
      <c r="J242" s="22"/>
      <c r="K242" s="42"/>
      <c r="L242" s="23"/>
      <c r="BB242" s="23"/>
      <c r="BC242" s="23"/>
      <c r="BD242" s="23"/>
    </row>
    <row r="243" spans="1:56" ht="15.75" customHeight="1" x14ac:dyDescent="0.2">
      <c r="A243" s="1"/>
      <c r="D243" s="21"/>
      <c r="H243" s="22"/>
      <c r="I243" s="22"/>
      <c r="J243" s="22"/>
      <c r="K243" s="42"/>
      <c r="L243" s="23"/>
      <c r="BB243" s="23"/>
      <c r="BC243" s="23"/>
      <c r="BD243" s="23"/>
    </row>
    <row r="244" spans="1:56" ht="15.75" customHeight="1" x14ac:dyDescent="0.2">
      <c r="A244" s="1"/>
      <c r="D244" s="21"/>
      <c r="H244" s="22"/>
      <c r="I244" s="22"/>
      <c r="J244" s="22"/>
      <c r="K244" s="42"/>
      <c r="L244" s="23"/>
      <c r="BB244" s="23"/>
      <c r="BC244" s="23"/>
      <c r="BD244" s="23"/>
    </row>
    <row r="245" spans="1:56" ht="15.75" customHeight="1" x14ac:dyDescent="0.2">
      <c r="A245" s="1"/>
      <c r="D245" s="21"/>
      <c r="H245" s="22"/>
      <c r="I245" s="22"/>
      <c r="J245" s="22"/>
      <c r="K245" s="42"/>
      <c r="L245" s="23"/>
      <c r="BB245" s="23"/>
      <c r="BC245" s="23"/>
      <c r="BD245" s="23"/>
    </row>
    <row r="246" spans="1:56" ht="15.75" customHeight="1" x14ac:dyDescent="0.2">
      <c r="A246" s="1"/>
      <c r="D246" s="21"/>
      <c r="H246" s="22"/>
      <c r="I246" s="22"/>
      <c r="J246" s="22"/>
      <c r="K246" s="42"/>
      <c r="L246" s="23"/>
      <c r="BB246" s="23"/>
      <c r="BC246" s="23"/>
      <c r="BD246" s="23"/>
    </row>
    <row r="247" spans="1:56" ht="15.75" customHeight="1" x14ac:dyDescent="0.2">
      <c r="A247" s="1"/>
      <c r="D247" s="21"/>
      <c r="H247" s="22"/>
      <c r="I247" s="22"/>
      <c r="J247" s="22"/>
      <c r="K247" s="42"/>
      <c r="L247" s="23"/>
      <c r="BB247" s="23"/>
      <c r="BC247" s="23"/>
      <c r="BD247" s="23"/>
    </row>
    <row r="248" spans="1:56" ht="15.75" customHeight="1" x14ac:dyDescent="0.2">
      <c r="A248" s="1"/>
      <c r="D248" s="21"/>
      <c r="H248" s="22"/>
      <c r="I248" s="22"/>
      <c r="J248" s="22"/>
      <c r="K248" s="42"/>
      <c r="L248" s="23"/>
      <c r="BB248" s="23"/>
      <c r="BC248" s="23"/>
      <c r="BD248" s="23"/>
    </row>
    <row r="249" spans="1:56" ht="15.75" customHeight="1" x14ac:dyDescent="0.2">
      <c r="A249" s="1"/>
      <c r="D249" s="21"/>
      <c r="H249" s="22"/>
      <c r="I249" s="22"/>
      <c r="J249" s="22"/>
      <c r="K249" s="42"/>
      <c r="L249" s="23"/>
      <c r="BB249" s="23"/>
      <c r="BC249" s="23"/>
      <c r="BD249" s="23"/>
    </row>
    <row r="250" spans="1:56" ht="15.75" customHeight="1" x14ac:dyDescent="0.2">
      <c r="A250" s="1"/>
      <c r="D250" s="21"/>
      <c r="H250" s="22"/>
      <c r="I250" s="22"/>
      <c r="J250" s="22"/>
      <c r="K250" s="42"/>
      <c r="L250" s="23"/>
      <c r="BB250" s="23"/>
      <c r="BC250" s="23"/>
      <c r="BD250" s="23"/>
    </row>
    <row r="251" spans="1:56" ht="15.75" customHeight="1" x14ac:dyDescent="0.2">
      <c r="A251" s="1"/>
      <c r="D251" s="21"/>
      <c r="H251" s="22"/>
      <c r="I251" s="22"/>
      <c r="J251" s="22"/>
      <c r="K251" s="42"/>
      <c r="L251" s="23"/>
      <c r="BB251" s="23"/>
      <c r="BC251" s="23"/>
      <c r="BD251" s="23"/>
    </row>
    <row r="252" spans="1:56" ht="15.75" customHeight="1" x14ac:dyDescent="0.2">
      <c r="A252" s="1"/>
      <c r="D252" s="21"/>
      <c r="H252" s="22"/>
      <c r="I252" s="22"/>
      <c r="J252" s="22"/>
      <c r="K252" s="42"/>
      <c r="L252" s="23"/>
      <c r="BB252" s="23"/>
      <c r="BC252" s="23"/>
      <c r="BD252" s="23"/>
    </row>
    <row r="253" spans="1:56" ht="15.75" customHeight="1" x14ac:dyDescent="0.2">
      <c r="A253" s="1"/>
      <c r="D253" s="21"/>
      <c r="H253" s="22"/>
      <c r="I253" s="22"/>
      <c r="J253" s="22"/>
      <c r="K253" s="42"/>
      <c r="L253" s="23"/>
      <c r="BB253" s="23"/>
      <c r="BC253" s="23"/>
      <c r="BD253" s="23"/>
    </row>
    <row r="254" spans="1:56" ht="15.75" customHeight="1" x14ac:dyDescent="0.2">
      <c r="A254" s="1"/>
      <c r="D254" s="21"/>
      <c r="H254" s="22"/>
      <c r="I254" s="22"/>
      <c r="J254" s="22"/>
      <c r="K254" s="42"/>
      <c r="L254" s="23"/>
      <c r="BB254" s="23"/>
      <c r="BC254" s="23"/>
      <c r="BD254" s="23"/>
    </row>
    <row r="255" spans="1:56" ht="15.75" customHeight="1" x14ac:dyDescent="0.2">
      <c r="A255" s="1"/>
      <c r="D255" s="21"/>
      <c r="H255" s="22"/>
      <c r="I255" s="22"/>
      <c r="J255" s="22"/>
      <c r="K255" s="42"/>
      <c r="L255" s="23"/>
      <c r="BB255" s="23"/>
      <c r="BC255" s="23"/>
      <c r="BD255" s="23"/>
    </row>
    <row r="256" spans="1:56" ht="15.75" customHeight="1" x14ac:dyDescent="0.2">
      <c r="A256" s="1"/>
      <c r="D256" s="21"/>
      <c r="H256" s="22"/>
      <c r="I256" s="22"/>
      <c r="J256" s="22"/>
      <c r="K256" s="42"/>
      <c r="L256" s="23"/>
      <c r="BB256" s="23"/>
      <c r="BC256" s="23"/>
      <c r="BD256" s="23"/>
    </row>
    <row r="257" spans="1:56" ht="15.75" customHeight="1" x14ac:dyDescent="0.2">
      <c r="A257" s="1"/>
      <c r="D257" s="21"/>
      <c r="H257" s="22"/>
      <c r="I257" s="22"/>
      <c r="J257" s="22"/>
      <c r="K257" s="42"/>
      <c r="L257" s="23"/>
      <c r="BB257" s="23"/>
      <c r="BC257" s="23"/>
      <c r="BD257" s="23"/>
    </row>
    <row r="258" spans="1:56" ht="15.75" customHeight="1" x14ac:dyDescent="0.2">
      <c r="A258" s="1"/>
      <c r="D258" s="21"/>
      <c r="H258" s="22"/>
      <c r="I258" s="22"/>
      <c r="J258" s="22"/>
      <c r="K258" s="42"/>
      <c r="L258" s="23"/>
      <c r="BB258" s="23"/>
      <c r="BC258" s="23"/>
      <c r="BD258" s="23"/>
    </row>
    <row r="259" spans="1:56" ht="15.75" customHeight="1" x14ac:dyDescent="0.2">
      <c r="A259" s="1"/>
      <c r="D259" s="21"/>
      <c r="H259" s="22"/>
      <c r="I259" s="22"/>
      <c r="J259" s="22"/>
      <c r="K259" s="42"/>
      <c r="L259" s="23"/>
      <c r="BB259" s="23"/>
      <c r="BC259" s="23"/>
      <c r="BD259" s="23"/>
    </row>
    <row r="260" spans="1:56" ht="15.75" customHeight="1" x14ac:dyDescent="0.2">
      <c r="A260" s="1"/>
      <c r="D260" s="21"/>
      <c r="H260" s="22"/>
      <c r="I260" s="22"/>
      <c r="J260" s="22"/>
      <c r="K260" s="42"/>
      <c r="L260" s="23"/>
      <c r="BB260" s="23"/>
      <c r="BC260" s="23"/>
      <c r="BD260" s="23"/>
    </row>
    <row r="261" spans="1:56" ht="15.75" customHeight="1" x14ac:dyDescent="0.2">
      <c r="A261" s="1"/>
      <c r="D261" s="21"/>
      <c r="H261" s="22"/>
      <c r="I261" s="22"/>
      <c r="J261" s="22"/>
      <c r="K261" s="42"/>
      <c r="L261" s="23"/>
      <c r="BB261" s="23"/>
      <c r="BC261" s="23"/>
      <c r="BD261" s="23"/>
    </row>
    <row r="262" spans="1:56" ht="15.75" customHeight="1" x14ac:dyDescent="0.2">
      <c r="A262" s="1"/>
      <c r="D262" s="21"/>
      <c r="H262" s="22"/>
      <c r="I262" s="22"/>
      <c r="J262" s="22"/>
      <c r="K262" s="42"/>
      <c r="L262" s="23"/>
      <c r="BB262" s="23"/>
      <c r="BC262" s="23"/>
      <c r="BD262" s="23"/>
    </row>
    <row r="263" spans="1:56" ht="15.75" customHeight="1" x14ac:dyDescent="0.2">
      <c r="A263" s="1"/>
      <c r="D263" s="21"/>
      <c r="H263" s="22"/>
      <c r="I263" s="22"/>
      <c r="J263" s="22"/>
      <c r="K263" s="42"/>
      <c r="L263" s="23"/>
      <c r="BB263" s="23"/>
      <c r="BC263" s="23"/>
      <c r="BD263" s="23"/>
    </row>
    <row r="264" spans="1:56" ht="15.75" customHeight="1" x14ac:dyDescent="0.2">
      <c r="A264" s="1"/>
      <c r="D264" s="21"/>
      <c r="H264" s="22"/>
      <c r="I264" s="22"/>
      <c r="J264" s="22"/>
      <c r="K264" s="42"/>
      <c r="L264" s="23"/>
      <c r="BB264" s="23"/>
      <c r="BC264" s="23"/>
      <c r="BD264" s="23"/>
    </row>
    <row r="265" spans="1:56" ht="15.75" customHeight="1" x14ac:dyDescent="0.2">
      <c r="A265" s="1"/>
      <c r="D265" s="21"/>
      <c r="H265" s="22"/>
      <c r="I265" s="22"/>
      <c r="J265" s="22"/>
      <c r="K265" s="42"/>
      <c r="L265" s="23"/>
      <c r="BB265" s="23"/>
      <c r="BC265" s="23"/>
      <c r="BD265" s="23"/>
    </row>
    <row r="266" spans="1:56" ht="15.75" customHeight="1" x14ac:dyDescent="0.2">
      <c r="A266" s="1"/>
      <c r="D266" s="21"/>
      <c r="H266" s="22"/>
      <c r="I266" s="22"/>
      <c r="J266" s="22"/>
      <c r="K266" s="42"/>
      <c r="L266" s="23"/>
      <c r="BB266" s="23"/>
      <c r="BC266" s="23"/>
      <c r="BD266" s="23"/>
    </row>
    <row r="267" spans="1:56" ht="15.75" customHeight="1" x14ac:dyDescent="0.2">
      <c r="A267" s="1"/>
      <c r="D267" s="21"/>
      <c r="H267" s="22"/>
      <c r="I267" s="22"/>
      <c r="J267" s="22"/>
      <c r="K267" s="42"/>
      <c r="L267" s="23"/>
      <c r="BB267" s="23"/>
      <c r="BC267" s="23"/>
      <c r="BD267" s="23"/>
    </row>
    <row r="268" spans="1:56" ht="15.75" customHeight="1" x14ac:dyDescent="0.2">
      <c r="A268" s="1"/>
      <c r="D268" s="21"/>
      <c r="H268" s="22"/>
      <c r="I268" s="22"/>
      <c r="J268" s="22"/>
      <c r="K268" s="42"/>
      <c r="L268" s="23"/>
      <c r="BB268" s="23"/>
      <c r="BC268" s="23"/>
      <c r="BD268" s="23"/>
    </row>
    <row r="269" spans="1:56" ht="15.75" customHeight="1" x14ac:dyDescent="0.2">
      <c r="A269" s="1"/>
      <c r="D269" s="21"/>
      <c r="H269" s="22"/>
      <c r="I269" s="22"/>
      <c r="J269" s="22"/>
      <c r="K269" s="42"/>
      <c r="L269" s="23"/>
      <c r="BB269" s="23"/>
      <c r="BC269" s="23"/>
      <c r="BD269" s="23"/>
    </row>
    <row r="270" spans="1:56" ht="15.75" customHeight="1" x14ac:dyDescent="0.2">
      <c r="A270" s="1"/>
      <c r="D270" s="21"/>
      <c r="H270" s="22"/>
      <c r="I270" s="22"/>
      <c r="J270" s="22"/>
      <c r="K270" s="42"/>
      <c r="L270" s="23"/>
      <c r="BB270" s="23"/>
      <c r="BC270" s="23"/>
      <c r="BD270" s="23"/>
    </row>
    <row r="271" spans="1:56" ht="15.75" customHeight="1" x14ac:dyDescent="0.2">
      <c r="A271" s="1"/>
      <c r="D271" s="21"/>
      <c r="H271" s="22"/>
      <c r="I271" s="22"/>
      <c r="J271" s="22"/>
      <c r="K271" s="42"/>
      <c r="L271" s="23"/>
      <c r="BB271" s="23"/>
      <c r="BC271" s="23"/>
      <c r="BD271" s="23"/>
    </row>
    <row r="272" spans="1:56" ht="15.75" customHeight="1" x14ac:dyDescent="0.2">
      <c r="A272" s="1"/>
      <c r="D272" s="21"/>
      <c r="H272" s="22"/>
      <c r="I272" s="22"/>
      <c r="J272" s="22"/>
      <c r="K272" s="42"/>
      <c r="L272" s="23"/>
      <c r="BB272" s="23"/>
      <c r="BC272" s="23"/>
      <c r="BD272" s="23"/>
    </row>
    <row r="273" spans="1:56" ht="15.75" customHeight="1" x14ac:dyDescent="0.2">
      <c r="A273" s="1"/>
      <c r="D273" s="21"/>
      <c r="H273" s="22"/>
      <c r="I273" s="22"/>
      <c r="J273" s="22"/>
      <c r="K273" s="42"/>
      <c r="L273" s="23"/>
      <c r="BB273" s="23"/>
      <c r="BC273" s="23"/>
      <c r="BD273" s="23"/>
    </row>
    <row r="274" spans="1:56" ht="15.75" customHeight="1" x14ac:dyDescent="0.2">
      <c r="A274" s="1"/>
      <c r="D274" s="21"/>
      <c r="H274" s="22"/>
      <c r="I274" s="22"/>
      <c r="J274" s="22"/>
      <c r="K274" s="42"/>
      <c r="L274" s="23"/>
      <c r="BB274" s="23"/>
      <c r="BC274" s="23"/>
      <c r="BD274" s="23"/>
    </row>
    <row r="275" spans="1:56" ht="15.75" customHeight="1" x14ac:dyDescent="0.2">
      <c r="A275" s="1"/>
      <c r="D275" s="21"/>
      <c r="H275" s="22"/>
      <c r="I275" s="22"/>
      <c r="J275" s="22"/>
      <c r="K275" s="42"/>
      <c r="L275" s="23"/>
      <c r="BB275" s="23"/>
      <c r="BC275" s="23"/>
      <c r="BD275" s="23"/>
    </row>
    <row r="276" spans="1:56" ht="15.75" customHeight="1" x14ac:dyDescent="0.2">
      <c r="A276" s="1"/>
      <c r="D276" s="21"/>
      <c r="H276" s="22"/>
      <c r="I276" s="22"/>
      <c r="J276" s="22"/>
      <c r="K276" s="42"/>
      <c r="L276" s="23"/>
      <c r="BB276" s="23"/>
      <c r="BC276" s="23"/>
      <c r="BD276" s="23"/>
    </row>
    <row r="277" spans="1:56" ht="15.75" customHeight="1" x14ac:dyDescent="0.2">
      <c r="A277" s="1"/>
      <c r="D277" s="21"/>
      <c r="H277" s="22"/>
      <c r="I277" s="22"/>
      <c r="J277" s="22"/>
      <c r="K277" s="42"/>
      <c r="L277" s="23"/>
      <c r="BB277" s="23"/>
      <c r="BC277" s="23"/>
      <c r="BD277" s="23"/>
    </row>
    <row r="278" spans="1:56" ht="15.75" customHeight="1" x14ac:dyDescent="0.2">
      <c r="A278" s="1"/>
      <c r="D278" s="21"/>
      <c r="H278" s="22"/>
      <c r="I278" s="22"/>
      <c r="J278" s="22"/>
      <c r="K278" s="42"/>
      <c r="L278" s="23"/>
      <c r="BB278" s="23"/>
      <c r="BC278" s="23"/>
      <c r="BD278" s="23"/>
    </row>
    <row r="279" spans="1:56" ht="15.75" customHeight="1" x14ac:dyDescent="0.2">
      <c r="A279" s="1"/>
      <c r="D279" s="21"/>
      <c r="H279" s="22"/>
      <c r="I279" s="22"/>
      <c r="J279" s="22"/>
      <c r="K279" s="42"/>
      <c r="L279" s="23"/>
      <c r="BB279" s="23"/>
      <c r="BC279" s="23"/>
      <c r="BD279" s="23"/>
    </row>
    <row r="280" spans="1:56" ht="15.75" customHeight="1" x14ac:dyDescent="0.2">
      <c r="A280" s="1"/>
      <c r="D280" s="21"/>
      <c r="H280" s="22"/>
      <c r="I280" s="22"/>
      <c r="J280" s="22"/>
      <c r="K280" s="42"/>
      <c r="L280" s="23"/>
      <c r="BB280" s="23"/>
      <c r="BC280" s="23"/>
      <c r="BD280" s="23"/>
    </row>
    <row r="281" spans="1:56" ht="15.75" customHeight="1" x14ac:dyDescent="0.2">
      <c r="A281" s="1"/>
      <c r="D281" s="21"/>
      <c r="H281" s="22"/>
      <c r="I281" s="22"/>
      <c r="J281" s="22"/>
      <c r="K281" s="42"/>
      <c r="L281" s="23"/>
      <c r="BB281" s="23"/>
      <c r="BC281" s="23"/>
      <c r="BD281" s="23"/>
    </row>
    <row r="282" spans="1:56" ht="15.75" customHeight="1" x14ac:dyDescent="0.2">
      <c r="A282" s="1"/>
      <c r="D282" s="21"/>
      <c r="H282" s="22"/>
      <c r="I282" s="22"/>
      <c r="J282" s="22"/>
      <c r="K282" s="42"/>
      <c r="L282" s="23"/>
      <c r="BB282" s="23"/>
      <c r="BC282" s="23"/>
      <c r="BD282" s="23"/>
    </row>
    <row r="283" spans="1:56" ht="15.75" customHeight="1" x14ac:dyDescent="0.2">
      <c r="A283" s="1"/>
      <c r="D283" s="21"/>
      <c r="H283" s="22"/>
      <c r="I283" s="22"/>
      <c r="J283" s="22"/>
      <c r="K283" s="42"/>
      <c r="L283" s="23"/>
      <c r="BB283" s="23"/>
      <c r="BC283" s="23"/>
      <c r="BD283" s="23"/>
    </row>
    <row r="284" spans="1:56" ht="15.75" customHeight="1" x14ac:dyDescent="0.2">
      <c r="A284" s="1"/>
      <c r="D284" s="21"/>
      <c r="H284" s="22"/>
      <c r="I284" s="22"/>
      <c r="J284" s="22"/>
      <c r="K284" s="42"/>
      <c r="L284" s="23"/>
      <c r="BB284" s="23"/>
      <c r="BC284" s="23"/>
      <c r="BD284" s="23"/>
    </row>
    <row r="285" spans="1:56" ht="15.75" customHeight="1" x14ac:dyDescent="0.2">
      <c r="A285" s="1"/>
      <c r="D285" s="21"/>
      <c r="H285" s="22"/>
      <c r="I285" s="22"/>
      <c r="J285" s="22"/>
      <c r="K285" s="42"/>
      <c r="L285" s="23"/>
      <c r="BB285" s="23"/>
      <c r="BC285" s="23"/>
      <c r="BD285" s="23"/>
    </row>
    <row r="286" spans="1:56" ht="15.75" customHeight="1" x14ac:dyDescent="0.2">
      <c r="A286" s="1"/>
      <c r="D286" s="21"/>
      <c r="H286" s="22"/>
      <c r="I286" s="22"/>
      <c r="J286" s="22"/>
      <c r="K286" s="42"/>
      <c r="L286" s="23"/>
      <c r="BB286" s="23"/>
      <c r="BC286" s="23"/>
      <c r="BD286" s="23"/>
    </row>
    <row r="287" spans="1:56" ht="15.75" customHeight="1" x14ac:dyDescent="0.2">
      <c r="A287" s="1"/>
      <c r="D287" s="21"/>
      <c r="H287" s="22"/>
      <c r="I287" s="22"/>
      <c r="J287" s="22"/>
      <c r="K287" s="42"/>
      <c r="L287" s="23"/>
      <c r="BB287" s="23"/>
      <c r="BC287" s="23"/>
      <c r="BD287" s="23"/>
    </row>
    <row r="288" spans="1:56" ht="15.75" customHeight="1" x14ac:dyDescent="0.2">
      <c r="A288" s="1"/>
      <c r="D288" s="21"/>
      <c r="H288" s="22"/>
      <c r="I288" s="22"/>
      <c r="J288" s="22"/>
      <c r="K288" s="42"/>
      <c r="L288" s="23"/>
      <c r="BB288" s="23"/>
      <c r="BC288" s="23"/>
      <c r="BD288" s="23"/>
    </row>
    <row r="289" spans="1:56" ht="15.75" customHeight="1" x14ac:dyDescent="0.2">
      <c r="A289" s="1"/>
      <c r="D289" s="21"/>
      <c r="H289" s="22"/>
      <c r="I289" s="22"/>
      <c r="J289" s="22"/>
      <c r="K289" s="42"/>
      <c r="L289" s="23"/>
      <c r="BB289" s="23"/>
      <c r="BC289" s="23"/>
      <c r="BD289" s="23"/>
    </row>
    <row r="290" spans="1:56" ht="15.75" customHeight="1" x14ac:dyDescent="0.2">
      <c r="A290" s="1"/>
      <c r="D290" s="21"/>
      <c r="H290" s="22"/>
      <c r="I290" s="22"/>
      <c r="J290" s="22"/>
      <c r="K290" s="42"/>
      <c r="L290" s="23"/>
      <c r="BB290" s="23"/>
      <c r="BC290" s="23"/>
      <c r="BD290" s="23"/>
    </row>
    <row r="291" spans="1:56" ht="15.75" customHeight="1" x14ac:dyDescent="0.2">
      <c r="A291" s="1"/>
      <c r="D291" s="21"/>
      <c r="H291" s="22"/>
      <c r="I291" s="22"/>
      <c r="J291" s="22"/>
      <c r="K291" s="42"/>
      <c r="L291" s="23"/>
      <c r="BB291" s="23"/>
      <c r="BC291" s="23"/>
      <c r="BD291" s="23"/>
    </row>
    <row r="292" spans="1:56" ht="15.75" customHeight="1" x14ac:dyDescent="0.2">
      <c r="A292" s="1"/>
      <c r="D292" s="21"/>
      <c r="H292" s="22"/>
      <c r="I292" s="22"/>
      <c r="J292" s="22"/>
      <c r="K292" s="42"/>
      <c r="L292" s="23"/>
      <c r="BB292" s="23"/>
      <c r="BC292" s="23"/>
      <c r="BD292" s="23"/>
    </row>
    <row r="293" spans="1:56" ht="15.75" customHeight="1" x14ac:dyDescent="0.2">
      <c r="A293" s="1"/>
      <c r="D293" s="21"/>
      <c r="H293" s="22"/>
      <c r="I293" s="22"/>
      <c r="J293" s="22"/>
      <c r="K293" s="42"/>
      <c r="L293" s="23"/>
      <c r="BB293" s="23"/>
      <c r="BC293" s="23"/>
      <c r="BD293" s="23"/>
    </row>
    <row r="294" spans="1:56" ht="15.75" customHeight="1" x14ac:dyDescent="0.2">
      <c r="A294" s="1"/>
      <c r="D294" s="21"/>
      <c r="H294" s="22"/>
      <c r="I294" s="22"/>
      <c r="J294" s="22"/>
      <c r="K294" s="42"/>
      <c r="L294" s="23"/>
      <c r="BB294" s="23"/>
      <c r="BC294" s="23"/>
      <c r="BD294" s="23"/>
    </row>
    <row r="295" spans="1:56" ht="15.75" customHeight="1" x14ac:dyDescent="0.2">
      <c r="A295" s="1"/>
      <c r="D295" s="21"/>
      <c r="H295" s="22"/>
      <c r="I295" s="22"/>
      <c r="J295" s="22"/>
      <c r="K295" s="42"/>
      <c r="L295" s="23"/>
      <c r="BB295" s="23"/>
      <c r="BC295" s="23"/>
      <c r="BD295" s="23"/>
    </row>
    <row r="296" spans="1:56" ht="15.75" customHeight="1" x14ac:dyDescent="0.2">
      <c r="A296" s="1"/>
      <c r="D296" s="21"/>
      <c r="H296" s="22"/>
      <c r="I296" s="22"/>
      <c r="J296" s="22"/>
      <c r="K296" s="42"/>
      <c r="L296" s="23"/>
      <c r="BB296" s="23"/>
      <c r="BC296" s="23"/>
      <c r="BD296" s="23"/>
    </row>
    <row r="297" spans="1:56" ht="15.75" customHeight="1" x14ac:dyDescent="0.2">
      <c r="A297" s="1"/>
      <c r="D297" s="21"/>
      <c r="H297" s="22"/>
      <c r="I297" s="22"/>
      <c r="J297" s="22"/>
      <c r="K297" s="42"/>
      <c r="L297" s="23"/>
      <c r="BB297" s="23"/>
      <c r="BC297" s="23"/>
      <c r="BD297" s="23"/>
    </row>
    <row r="298" spans="1:56" ht="15.75" customHeight="1" x14ac:dyDescent="0.2">
      <c r="A298" s="1"/>
      <c r="D298" s="21"/>
      <c r="H298" s="22"/>
      <c r="I298" s="22"/>
      <c r="J298" s="22"/>
      <c r="K298" s="42"/>
      <c r="L298" s="23"/>
      <c r="BB298" s="23"/>
      <c r="BC298" s="23"/>
      <c r="BD298" s="23"/>
    </row>
    <row r="299" spans="1:56" ht="15.75" customHeight="1" x14ac:dyDescent="0.2">
      <c r="A299" s="1"/>
      <c r="D299" s="21"/>
      <c r="H299" s="22"/>
      <c r="I299" s="22"/>
      <c r="J299" s="22"/>
      <c r="K299" s="42"/>
      <c r="L299" s="23"/>
      <c r="BB299" s="23"/>
      <c r="BC299" s="23"/>
      <c r="BD299" s="23"/>
    </row>
    <row r="300" spans="1:56" ht="15.75" customHeight="1" x14ac:dyDescent="0.2">
      <c r="A300" s="1"/>
      <c r="D300" s="21"/>
      <c r="H300" s="22"/>
      <c r="I300" s="22"/>
      <c r="J300" s="22"/>
      <c r="K300" s="42"/>
      <c r="L300" s="23"/>
      <c r="BB300" s="23"/>
      <c r="BC300" s="23"/>
      <c r="BD300" s="23"/>
    </row>
    <row r="301" spans="1:56" ht="15.75" customHeight="1" x14ac:dyDescent="0.2">
      <c r="A301" s="1"/>
      <c r="D301" s="21"/>
      <c r="H301" s="22"/>
      <c r="I301" s="22"/>
      <c r="J301" s="22"/>
      <c r="K301" s="42"/>
      <c r="L301" s="23"/>
      <c r="BB301" s="23"/>
      <c r="BC301" s="23"/>
      <c r="BD301" s="23"/>
    </row>
    <row r="302" spans="1:56" ht="15.75" customHeight="1" x14ac:dyDescent="0.2">
      <c r="A302" s="1"/>
      <c r="D302" s="21"/>
      <c r="H302" s="22"/>
      <c r="I302" s="22"/>
      <c r="J302" s="22"/>
      <c r="K302" s="42"/>
      <c r="L302" s="23"/>
      <c r="BB302" s="23"/>
      <c r="BC302" s="23"/>
      <c r="BD302" s="23"/>
    </row>
    <row r="303" spans="1:56" ht="15.75" customHeight="1" x14ac:dyDescent="0.2">
      <c r="A303" s="1"/>
      <c r="D303" s="21"/>
      <c r="H303" s="22"/>
      <c r="I303" s="22"/>
      <c r="J303" s="22"/>
      <c r="K303" s="42"/>
      <c r="L303" s="23"/>
      <c r="BB303" s="23"/>
      <c r="BC303" s="23"/>
      <c r="BD303" s="23"/>
    </row>
    <row r="304" spans="1:56" ht="15.75" customHeight="1" x14ac:dyDescent="0.2">
      <c r="A304" s="1"/>
      <c r="D304" s="21"/>
      <c r="H304" s="22"/>
      <c r="I304" s="22"/>
      <c r="J304" s="22"/>
      <c r="K304" s="42"/>
      <c r="L304" s="23"/>
      <c r="BB304" s="23"/>
      <c r="BC304" s="23"/>
      <c r="BD304" s="23"/>
    </row>
    <row r="305" spans="1:56" ht="15.75" customHeight="1" x14ac:dyDescent="0.2">
      <c r="A305" s="1"/>
      <c r="D305" s="21"/>
      <c r="H305" s="22"/>
      <c r="I305" s="22"/>
      <c r="J305" s="22"/>
      <c r="K305" s="42"/>
      <c r="L305" s="23"/>
      <c r="BB305" s="23"/>
      <c r="BC305" s="23"/>
      <c r="BD305" s="23"/>
    </row>
    <row r="306" spans="1:56" ht="15.75" customHeight="1" x14ac:dyDescent="0.2">
      <c r="A306" s="1"/>
      <c r="D306" s="21"/>
      <c r="H306" s="22"/>
      <c r="I306" s="22"/>
      <c r="J306" s="22"/>
      <c r="K306" s="42"/>
      <c r="L306" s="23"/>
      <c r="BB306" s="23"/>
      <c r="BC306" s="23"/>
      <c r="BD306" s="23"/>
    </row>
    <row r="307" spans="1:56" ht="15.75" customHeight="1" x14ac:dyDescent="0.2">
      <c r="A307" s="1"/>
      <c r="D307" s="21"/>
      <c r="H307" s="22"/>
      <c r="I307" s="22"/>
      <c r="J307" s="22"/>
      <c r="K307" s="42"/>
      <c r="L307" s="23"/>
      <c r="BB307" s="23"/>
      <c r="BC307" s="23"/>
      <c r="BD307" s="23"/>
    </row>
    <row r="308" spans="1:56" ht="15.75" customHeight="1" x14ac:dyDescent="0.2">
      <c r="A308" s="1"/>
      <c r="D308" s="21"/>
      <c r="H308" s="22"/>
      <c r="I308" s="22"/>
      <c r="J308" s="22"/>
      <c r="K308" s="42"/>
      <c r="L308" s="23"/>
      <c r="BB308" s="23"/>
      <c r="BC308" s="23"/>
      <c r="BD308" s="23"/>
    </row>
    <row r="309" spans="1:56" ht="15.75" customHeight="1" x14ac:dyDescent="0.2">
      <c r="A309" s="1"/>
      <c r="D309" s="21"/>
      <c r="H309" s="22"/>
      <c r="I309" s="22"/>
      <c r="J309" s="22"/>
      <c r="K309" s="42"/>
      <c r="L309" s="23"/>
      <c r="BB309" s="23"/>
      <c r="BC309" s="23"/>
      <c r="BD309" s="23"/>
    </row>
    <row r="310" spans="1:56" ht="15.75" customHeight="1" x14ac:dyDescent="0.2">
      <c r="A310" s="1"/>
      <c r="D310" s="21"/>
      <c r="H310" s="22"/>
      <c r="I310" s="22"/>
      <c r="J310" s="22"/>
      <c r="K310" s="42"/>
      <c r="L310" s="23"/>
      <c r="BB310" s="23"/>
      <c r="BC310" s="23"/>
      <c r="BD310" s="23"/>
    </row>
    <row r="311" spans="1:56" ht="15.75" customHeight="1" x14ac:dyDescent="0.2">
      <c r="A311" s="1"/>
      <c r="D311" s="21"/>
      <c r="H311" s="22"/>
      <c r="I311" s="22"/>
      <c r="J311" s="22"/>
      <c r="K311" s="42"/>
      <c r="L311" s="23"/>
      <c r="BB311" s="23"/>
      <c r="BC311" s="23"/>
      <c r="BD311" s="23"/>
    </row>
    <row r="312" spans="1:56" ht="15.75" customHeight="1" x14ac:dyDescent="0.2">
      <c r="A312" s="1"/>
      <c r="D312" s="21"/>
      <c r="H312" s="22"/>
      <c r="I312" s="22"/>
      <c r="J312" s="22"/>
      <c r="K312" s="42"/>
      <c r="L312" s="23"/>
      <c r="BB312" s="23"/>
      <c r="BC312" s="23"/>
      <c r="BD312" s="23"/>
    </row>
    <row r="313" spans="1:56" ht="15.75" customHeight="1" x14ac:dyDescent="0.2">
      <c r="A313" s="1"/>
      <c r="D313" s="21"/>
      <c r="H313" s="22"/>
      <c r="I313" s="22"/>
      <c r="J313" s="22"/>
      <c r="K313" s="42"/>
      <c r="L313" s="23"/>
      <c r="BB313" s="23"/>
      <c r="BC313" s="23"/>
      <c r="BD313" s="23"/>
    </row>
    <row r="314" spans="1:56" ht="15.75" customHeight="1" x14ac:dyDescent="0.2">
      <c r="A314" s="1"/>
      <c r="D314" s="21"/>
      <c r="H314" s="22"/>
      <c r="I314" s="22"/>
      <c r="J314" s="22"/>
      <c r="K314" s="42"/>
      <c r="L314" s="23"/>
      <c r="BB314" s="23"/>
      <c r="BC314" s="23"/>
      <c r="BD314" s="23"/>
    </row>
    <row r="315" spans="1:56" ht="15.75" customHeight="1" x14ac:dyDescent="0.2">
      <c r="A315" s="1"/>
      <c r="D315" s="21"/>
      <c r="H315" s="22"/>
      <c r="I315" s="22"/>
      <c r="J315" s="22"/>
      <c r="K315" s="42"/>
      <c r="L315" s="23"/>
      <c r="BB315" s="23"/>
      <c r="BC315" s="23"/>
      <c r="BD315" s="23"/>
    </row>
    <row r="316" spans="1:56" ht="15.75" customHeight="1" x14ac:dyDescent="0.2">
      <c r="A316" s="1"/>
      <c r="D316" s="21"/>
      <c r="H316" s="22"/>
      <c r="I316" s="22"/>
      <c r="J316" s="22"/>
      <c r="K316" s="42"/>
      <c r="L316" s="23"/>
      <c r="BB316" s="23"/>
      <c r="BC316" s="23"/>
      <c r="BD316" s="23"/>
    </row>
    <row r="317" spans="1:56" ht="15.75" customHeight="1" x14ac:dyDescent="0.2">
      <c r="A317" s="1"/>
      <c r="D317" s="21"/>
      <c r="H317" s="22"/>
      <c r="I317" s="22"/>
      <c r="J317" s="22"/>
      <c r="K317" s="42"/>
      <c r="L317" s="23"/>
      <c r="BB317" s="23"/>
      <c r="BC317" s="23"/>
      <c r="BD317" s="23"/>
    </row>
    <row r="318" spans="1:56" ht="15.75" customHeight="1" x14ac:dyDescent="0.2">
      <c r="A318" s="1"/>
      <c r="D318" s="21"/>
      <c r="H318" s="22"/>
      <c r="I318" s="22"/>
      <c r="J318" s="22"/>
      <c r="K318" s="42"/>
      <c r="L318" s="23"/>
      <c r="BB318" s="23"/>
      <c r="BC318" s="23"/>
      <c r="BD318" s="23"/>
    </row>
    <row r="319" spans="1:56" ht="15.75" customHeight="1" x14ac:dyDescent="0.2">
      <c r="A319" s="1"/>
      <c r="D319" s="21"/>
      <c r="H319" s="22"/>
      <c r="I319" s="22"/>
      <c r="J319" s="22"/>
      <c r="K319" s="42"/>
      <c r="L319" s="23"/>
      <c r="BB319" s="23"/>
      <c r="BC319" s="23"/>
      <c r="BD319" s="23"/>
    </row>
    <row r="320" spans="1:56" ht="15.75" customHeight="1" x14ac:dyDescent="0.2">
      <c r="A320" s="1"/>
      <c r="D320" s="21"/>
      <c r="H320" s="22"/>
      <c r="I320" s="22"/>
      <c r="J320" s="22"/>
      <c r="K320" s="42"/>
      <c r="L320" s="23"/>
      <c r="BB320" s="23"/>
      <c r="BC320" s="23"/>
      <c r="BD320" s="23"/>
    </row>
    <row r="321" spans="1:56" ht="15.75" customHeight="1" x14ac:dyDescent="0.2">
      <c r="A321" s="1"/>
      <c r="D321" s="21"/>
      <c r="H321" s="22"/>
      <c r="I321" s="22"/>
      <c r="J321" s="22"/>
      <c r="K321" s="42"/>
      <c r="L321" s="23"/>
      <c r="BB321" s="23"/>
      <c r="BC321" s="23"/>
      <c r="BD321" s="23"/>
    </row>
    <row r="322" spans="1:56" ht="15.75" customHeight="1" x14ac:dyDescent="0.2">
      <c r="A322" s="1"/>
      <c r="D322" s="21"/>
      <c r="H322" s="22"/>
      <c r="I322" s="22"/>
      <c r="J322" s="22"/>
      <c r="K322" s="42"/>
      <c r="L322" s="23"/>
      <c r="BB322" s="23"/>
      <c r="BC322" s="23"/>
      <c r="BD322" s="23"/>
    </row>
    <row r="323" spans="1:56" ht="15.75" customHeight="1" x14ac:dyDescent="0.2">
      <c r="A323" s="1"/>
      <c r="D323" s="21"/>
      <c r="H323" s="22"/>
      <c r="I323" s="22"/>
      <c r="J323" s="22"/>
      <c r="K323" s="42"/>
      <c r="L323" s="23"/>
      <c r="BB323" s="23"/>
      <c r="BC323" s="23"/>
      <c r="BD323" s="23"/>
    </row>
    <row r="324" spans="1:56" ht="15.75" customHeight="1" x14ac:dyDescent="0.2">
      <c r="A324" s="1"/>
      <c r="D324" s="21"/>
      <c r="H324" s="22"/>
      <c r="I324" s="22"/>
      <c r="J324" s="22"/>
      <c r="K324" s="42"/>
      <c r="L324" s="23"/>
      <c r="BB324" s="23"/>
      <c r="BC324" s="23"/>
      <c r="BD324" s="23"/>
    </row>
    <row r="325" spans="1:56" ht="15.75" customHeight="1" x14ac:dyDescent="0.2">
      <c r="A325" s="1"/>
      <c r="D325" s="21"/>
      <c r="H325" s="22"/>
      <c r="I325" s="22"/>
      <c r="J325" s="22"/>
      <c r="K325" s="42"/>
      <c r="L325" s="23"/>
      <c r="BB325" s="23"/>
      <c r="BC325" s="23"/>
      <c r="BD325" s="23"/>
    </row>
    <row r="326" spans="1:56" ht="15.75" customHeight="1" x14ac:dyDescent="0.2">
      <c r="A326" s="1"/>
      <c r="D326" s="21"/>
      <c r="H326" s="22"/>
      <c r="I326" s="22"/>
      <c r="J326" s="22"/>
      <c r="K326" s="42"/>
      <c r="L326" s="23"/>
      <c r="BB326" s="23"/>
      <c r="BC326" s="23"/>
      <c r="BD326" s="23"/>
    </row>
    <row r="327" spans="1:56" ht="15.75" customHeight="1" x14ac:dyDescent="0.2">
      <c r="A327" s="1"/>
      <c r="D327" s="21"/>
      <c r="H327" s="22"/>
      <c r="I327" s="22"/>
      <c r="J327" s="22"/>
      <c r="K327" s="42"/>
      <c r="L327" s="23"/>
      <c r="BB327" s="23"/>
      <c r="BC327" s="23"/>
      <c r="BD327" s="23"/>
    </row>
    <row r="328" spans="1:56" ht="15.75" customHeight="1" x14ac:dyDescent="0.2">
      <c r="A328" s="1"/>
      <c r="D328" s="21"/>
      <c r="H328" s="22"/>
      <c r="I328" s="22"/>
      <c r="J328" s="22"/>
      <c r="K328" s="42"/>
      <c r="L328" s="23"/>
      <c r="BB328" s="23"/>
      <c r="BC328" s="23"/>
      <c r="BD328" s="23"/>
    </row>
    <row r="329" spans="1:56" ht="15.75" customHeight="1" x14ac:dyDescent="0.2">
      <c r="A329" s="1"/>
      <c r="D329" s="21"/>
      <c r="H329" s="22"/>
      <c r="I329" s="22"/>
      <c r="J329" s="22"/>
      <c r="K329" s="42"/>
      <c r="L329" s="23"/>
      <c r="BB329" s="23"/>
      <c r="BC329" s="23"/>
      <c r="BD329" s="23"/>
    </row>
    <row r="330" spans="1:56" ht="15.75" customHeight="1" x14ac:dyDescent="0.2">
      <c r="A330" s="1"/>
      <c r="D330" s="21"/>
      <c r="H330" s="22"/>
      <c r="I330" s="22"/>
      <c r="J330" s="22"/>
      <c r="K330" s="42"/>
      <c r="L330" s="23"/>
      <c r="BB330" s="23"/>
      <c r="BC330" s="23"/>
      <c r="BD330" s="23"/>
    </row>
    <row r="331" spans="1:56" ht="15.75" customHeight="1" x14ac:dyDescent="0.2">
      <c r="A331" s="1"/>
      <c r="D331" s="21"/>
      <c r="H331" s="22"/>
      <c r="I331" s="22"/>
      <c r="J331" s="22"/>
      <c r="K331" s="42"/>
      <c r="L331" s="23"/>
      <c r="BB331" s="23"/>
      <c r="BC331" s="23"/>
      <c r="BD331" s="23"/>
    </row>
    <row r="332" spans="1:56" ht="15.75" customHeight="1" x14ac:dyDescent="0.2">
      <c r="A332" s="1"/>
      <c r="D332" s="21"/>
      <c r="H332" s="22"/>
      <c r="I332" s="22"/>
      <c r="J332" s="22"/>
      <c r="K332" s="42"/>
      <c r="L332" s="23"/>
      <c r="BB332" s="23"/>
      <c r="BC332" s="23"/>
      <c r="BD332" s="23"/>
    </row>
    <row r="333" spans="1:56" ht="15.75" customHeight="1" x14ac:dyDescent="0.2">
      <c r="A333" s="1"/>
      <c r="D333" s="21"/>
      <c r="H333" s="22"/>
      <c r="I333" s="22"/>
      <c r="J333" s="22"/>
      <c r="K333" s="42"/>
      <c r="L333" s="23"/>
      <c r="BB333" s="23"/>
      <c r="BC333" s="23"/>
      <c r="BD333" s="23"/>
    </row>
    <row r="334" spans="1:56" ht="15.75" customHeight="1" x14ac:dyDescent="0.2">
      <c r="A334" s="1"/>
      <c r="D334" s="21"/>
      <c r="H334" s="22"/>
      <c r="I334" s="22"/>
      <c r="J334" s="22"/>
      <c r="K334" s="42"/>
      <c r="L334" s="23"/>
      <c r="BB334" s="23"/>
      <c r="BC334" s="23"/>
      <c r="BD334" s="23"/>
    </row>
    <row r="335" spans="1:56" ht="15.75" customHeight="1" x14ac:dyDescent="0.2">
      <c r="A335" s="1"/>
      <c r="D335" s="21"/>
      <c r="H335" s="22"/>
      <c r="I335" s="22"/>
      <c r="J335" s="22"/>
      <c r="K335" s="42"/>
      <c r="L335" s="23"/>
      <c r="BB335" s="23"/>
      <c r="BC335" s="23"/>
      <c r="BD335" s="23"/>
    </row>
    <row r="336" spans="1:56" ht="15.75" customHeight="1" x14ac:dyDescent="0.2">
      <c r="A336" s="1"/>
      <c r="D336" s="21"/>
      <c r="H336" s="22"/>
      <c r="I336" s="22"/>
      <c r="J336" s="22"/>
      <c r="K336" s="42"/>
      <c r="L336" s="23"/>
      <c r="BB336" s="23"/>
      <c r="BC336" s="23"/>
      <c r="BD336" s="23"/>
    </row>
    <row r="337" spans="1:56" ht="15.75" customHeight="1" x14ac:dyDescent="0.2">
      <c r="A337" s="1"/>
      <c r="D337" s="21"/>
      <c r="H337" s="22"/>
      <c r="I337" s="22"/>
      <c r="J337" s="22"/>
      <c r="K337" s="42"/>
      <c r="L337" s="23"/>
      <c r="BB337" s="23"/>
      <c r="BC337" s="23"/>
      <c r="BD337" s="23"/>
    </row>
    <row r="338" spans="1:56" ht="15.75" customHeight="1" x14ac:dyDescent="0.2">
      <c r="A338" s="1"/>
      <c r="D338" s="21"/>
      <c r="H338" s="22"/>
      <c r="I338" s="22"/>
      <c r="J338" s="22"/>
      <c r="K338" s="42"/>
      <c r="L338" s="23"/>
      <c r="BB338" s="23"/>
      <c r="BC338" s="23"/>
      <c r="BD338" s="23"/>
    </row>
    <row r="339" spans="1:56" ht="15.75" customHeight="1" x14ac:dyDescent="0.2">
      <c r="A339" s="1"/>
      <c r="D339" s="21"/>
      <c r="H339" s="22"/>
      <c r="I339" s="22"/>
      <c r="J339" s="22"/>
      <c r="K339" s="42"/>
      <c r="L339" s="23"/>
      <c r="BB339" s="23"/>
      <c r="BC339" s="23"/>
      <c r="BD339" s="23"/>
    </row>
    <row r="340" spans="1:56" ht="15.75" customHeight="1" x14ac:dyDescent="0.2">
      <c r="A340" s="1"/>
      <c r="D340" s="21"/>
      <c r="H340" s="22"/>
      <c r="I340" s="22"/>
      <c r="J340" s="22"/>
      <c r="K340" s="42"/>
      <c r="L340" s="23"/>
      <c r="BB340" s="23"/>
      <c r="BC340" s="23"/>
      <c r="BD340" s="23"/>
    </row>
    <row r="341" spans="1:56" ht="15.75" customHeight="1" x14ac:dyDescent="0.2">
      <c r="A341" s="1"/>
      <c r="D341" s="21"/>
      <c r="H341" s="22"/>
      <c r="I341" s="22"/>
      <c r="J341" s="22"/>
      <c r="K341" s="42"/>
      <c r="L341" s="23"/>
      <c r="BB341" s="23"/>
      <c r="BC341" s="23"/>
      <c r="BD341" s="23"/>
    </row>
    <row r="342" spans="1:56" ht="15.75" customHeight="1" x14ac:dyDescent="0.2">
      <c r="A342" s="1"/>
      <c r="D342" s="21"/>
      <c r="H342" s="22"/>
      <c r="I342" s="22"/>
      <c r="J342" s="22"/>
      <c r="K342" s="42"/>
      <c r="L342" s="23"/>
      <c r="BB342" s="23"/>
      <c r="BC342" s="23"/>
      <c r="BD342" s="23"/>
    </row>
    <row r="343" spans="1:56" ht="15.75" customHeight="1" x14ac:dyDescent="0.2">
      <c r="A343" s="1"/>
      <c r="D343" s="21"/>
      <c r="H343" s="22"/>
      <c r="I343" s="22"/>
      <c r="J343" s="22"/>
      <c r="K343" s="42"/>
      <c r="L343" s="23"/>
      <c r="BB343" s="23"/>
      <c r="BC343" s="23"/>
      <c r="BD343" s="23"/>
    </row>
    <row r="344" spans="1:56" ht="15.75" customHeight="1" x14ac:dyDescent="0.2">
      <c r="A344" s="1"/>
      <c r="D344" s="21"/>
      <c r="H344" s="22"/>
      <c r="I344" s="22"/>
      <c r="J344" s="22"/>
      <c r="K344" s="42"/>
      <c r="L344" s="23"/>
      <c r="BB344" s="23"/>
      <c r="BC344" s="23"/>
      <c r="BD344" s="23"/>
    </row>
    <row r="345" spans="1:56" ht="15.75" customHeight="1" x14ac:dyDescent="0.2">
      <c r="A345" s="1"/>
      <c r="D345" s="21"/>
      <c r="H345" s="22"/>
      <c r="I345" s="22"/>
      <c r="J345" s="22"/>
      <c r="K345" s="42"/>
      <c r="L345" s="23"/>
      <c r="BB345" s="23"/>
      <c r="BC345" s="23"/>
      <c r="BD345" s="23"/>
    </row>
    <row r="346" spans="1:56" ht="15.75" customHeight="1" x14ac:dyDescent="0.2">
      <c r="A346" s="1"/>
      <c r="D346" s="21"/>
      <c r="H346" s="22"/>
      <c r="I346" s="22"/>
      <c r="J346" s="22"/>
      <c r="K346" s="42"/>
      <c r="L346" s="23"/>
      <c r="BB346" s="23"/>
      <c r="BC346" s="23"/>
      <c r="BD346" s="23"/>
    </row>
    <row r="347" spans="1:56" ht="15.75" customHeight="1" x14ac:dyDescent="0.2">
      <c r="A347" s="1"/>
      <c r="D347" s="21"/>
      <c r="H347" s="22"/>
      <c r="I347" s="22"/>
      <c r="J347" s="22"/>
      <c r="K347" s="42"/>
      <c r="L347" s="23"/>
      <c r="BB347" s="23"/>
      <c r="BC347" s="23"/>
      <c r="BD347" s="23"/>
    </row>
    <row r="348" spans="1:56" ht="15.75" customHeight="1" x14ac:dyDescent="0.2">
      <c r="A348" s="1"/>
      <c r="D348" s="21"/>
      <c r="H348" s="22"/>
      <c r="I348" s="22"/>
      <c r="J348" s="22"/>
      <c r="K348" s="42"/>
      <c r="L348" s="23"/>
      <c r="BB348" s="23"/>
      <c r="BC348" s="23"/>
      <c r="BD348" s="23"/>
    </row>
    <row r="349" spans="1:56" ht="15.75" customHeight="1" x14ac:dyDescent="0.2">
      <c r="A349" s="1"/>
      <c r="D349" s="21"/>
      <c r="H349" s="22"/>
      <c r="I349" s="22"/>
      <c r="J349" s="22"/>
      <c r="K349" s="42"/>
      <c r="L349" s="23"/>
      <c r="BB349" s="23"/>
      <c r="BC349" s="23"/>
      <c r="BD349" s="23"/>
    </row>
    <row r="350" spans="1:56" ht="15.75" customHeight="1" x14ac:dyDescent="0.2">
      <c r="A350" s="1"/>
      <c r="D350" s="21"/>
      <c r="H350" s="22"/>
      <c r="I350" s="22"/>
      <c r="J350" s="22"/>
      <c r="K350" s="42"/>
      <c r="L350" s="23"/>
      <c r="BB350" s="23"/>
      <c r="BC350" s="23"/>
      <c r="BD350" s="23"/>
    </row>
    <row r="351" spans="1:56" ht="15.75" customHeight="1" x14ac:dyDescent="0.2">
      <c r="A351" s="1"/>
      <c r="D351" s="21"/>
      <c r="H351" s="22"/>
      <c r="I351" s="22"/>
      <c r="J351" s="22"/>
      <c r="K351" s="42"/>
      <c r="L351" s="23"/>
      <c r="BB351" s="23"/>
      <c r="BC351" s="23"/>
      <c r="BD351" s="23"/>
    </row>
    <row r="352" spans="1:56" ht="15.75" customHeight="1" x14ac:dyDescent="0.2">
      <c r="A352" s="1"/>
      <c r="D352" s="21"/>
      <c r="H352" s="22"/>
      <c r="I352" s="22"/>
      <c r="J352" s="22"/>
      <c r="K352" s="42"/>
      <c r="L352" s="23"/>
      <c r="BB352" s="23"/>
      <c r="BC352" s="23"/>
      <c r="BD352" s="23"/>
    </row>
    <row r="353" spans="1:56" ht="15.75" customHeight="1" x14ac:dyDescent="0.2">
      <c r="A353" s="1"/>
      <c r="D353" s="21"/>
      <c r="H353" s="22"/>
      <c r="I353" s="22"/>
      <c r="J353" s="22"/>
      <c r="K353" s="42"/>
      <c r="L353" s="23"/>
      <c r="BB353" s="23"/>
      <c r="BC353" s="23"/>
      <c r="BD353" s="23"/>
    </row>
    <row r="354" spans="1:56" ht="15.75" customHeight="1" x14ac:dyDescent="0.2">
      <c r="A354" s="1"/>
      <c r="D354" s="21"/>
      <c r="H354" s="22"/>
      <c r="I354" s="22"/>
      <c r="J354" s="22"/>
      <c r="K354" s="42"/>
      <c r="L354" s="23"/>
      <c r="BB354" s="23"/>
      <c r="BC354" s="23"/>
      <c r="BD354" s="23"/>
    </row>
    <row r="355" spans="1:56" ht="15.75" customHeight="1" x14ac:dyDescent="0.2">
      <c r="A355" s="1"/>
      <c r="D355" s="21"/>
      <c r="H355" s="22"/>
      <c r="I355" s="22"/>
      <c r="J355" s="22"/>
      <c r="K355" s="42"/>
      <c r="L355" s="23"/>
      <c r="BB355" s="23"/>
      <c r="BC355" s="23"/>
      <c r="BD355" s="23"/>
    </row>
    <row r="356" spans="1:56" ht="15.75" customHeight="1" x14ac:dyDescent="0.2">
      <c r="A356" s="1"/>
      <c r="D356" s="21"/>
      <c r="H356" s="22"/>
      <c r="I356" s="22"/>
      <c r="J356" s="22"/>
      <c r="K356" s="42"/>
      <c r="L356" s="23"/>
      <c r="BB356" s="23"/>
      <c r="BC356" s="23"/>
      <c r="BD356" s="23"/>
    </row>
    <row r="357" spans="1:56" ht="15.75" customHeight="1" x14ac:dyDescent="0.2">
      <c r="A357" s="1"/>
      <c r="D357" s="21"/>
      <c r="H357" s="22"/>
      <c r="I357" s="22"/>
      <c r="J357" s="22"/>
      <c r="K357" s="42"/>
      <c r="L357" s="23"/>
      <c r="BB357" s="23"/>
      <c r="BC357" s="23"/>
      <c r="BD357" s="23"/>
    </row>
    <row r="358" spans="1:56" ht="15.75" customHeight="1" x14ac:dyDescent="0.2">
      <c r="A358" s="1"/>
      <c r="D358" s="21"/>
      <c r="H358" s="22"/>
      <c r="I358" s="22"/>
      <c r="J358" s="22"/>
      <c r="K358" s="42"/>
      <c r="L358" s="23"/>
      <c r="BB358" s="23"/>
      <c r="BC358" s="23"/>
      <c r="BD358" s="23"/>
    </row>
    <row r="359" spans="1:56" ht="15.75" customHeight="1" x14ac:dyDescent="0.2">
      <c r="A359" s="1"/>
      <c r="D359" s="21"/>
      <c r="H359" s="22"/>
      <c r="I359" s="22"/>
      <c r="J359" s="22"/>
      <c r="K359" s="42"/>
      <c r="L359" s="23"/>
      <c r="BB359" s="23"/>
      <c r="BC359" s="23"/>
      <c r="BD359" s="23"/>
    </row>
    <row r="360" spans="1:56" ht="15.75" customHeight="1" x14ac:dyDescent="0.2">
      <c r="A360" s="1"/>
      <c r="D360" s="21"/>
      <c r="H360" s="22"/>
      <c r="I360" s="22"/>
      <c r="J360" s="22"/>
      <c r="K360" s="42"/>
      <c r="L360" s="23"/>
      <c r="BB360" s="23"/>
      <c r="BC360" s="23"/>
      <c r="BD360" s="23"/>
    </row>
    <row r="361" spans="1:56" ht="15.75" customHeight="1" x14ac:dyDescent="0.2">
      <c r="A361" s="1"/>
      <c r="D361" s="21"/>
      <c r="H361" s="22"/>
      <c r="I361" s="22"/>
      <c r="J361" s="22"/>
      <c r="K361" s="42"/>
      <c r="L361" s="23"/>
      <c r="BB361" s="23"/>
      <c r="BC361" s="23"/>
      <c r="BD361" s="23"/>
    </row>
    <row r="362" spans="1:56" ht="15.75" customHeight="1" x14ac:dyDescent="0.2">
      <c r="A362" s="1"/>
      <c r="D362" s="21"/>
      <c r="H362" s="22"/>
      <c r="I362" s="22"/>
      <c r="J362" s="22"/>
      <c r="K362" s="42"/>
      <c r="L362" s="23"/>
      <c r="BB362" s="23"/>
      <c r="BC362" s="23"/>
      <c r="BD362" s="23"/>
    </row>
    <row r="363" spans="1:56" ht="15.75" customHeight="1" x14ac:dyDescent="0.2">
      <c r="A363" s="1"/>
      <c r="D363" s="21"/>
      <c r="H363" s="22"/>
      <c r="I363" s="22"/>
      <c r="J363" s="22"/>
      <c r="K363" s="42"/>
      <c r="L363" s="23"/>
      <c r="BB363" s="23"/>
      <c r="BC363" s="23"/>
      <c r="BD363" s="23"/>
    </row>
    <row r="364" spans="1:56" ht="15.75" customHeight="1" x14ac:dyDescent="0.2">
      <c r="A364" s="1"/>
      <c r="D364" s="21"/>
      <c r="H364" s="22"/>
      <c r="I364" s="22"/>
      <c r="J364" s="22"/>
      <c r="K364" s="42"/>
      <c r="L364" s="23"/>
      <c r="BB364" s="23"/>
      <c r="BC364" s="23"/>
      <c r="BD364" s="23"/>
    </row>
    <row r="365" spans="1:56" ht="15.75" customHeight="1" x14ac:dyDescent="0.2">
      <c r="A365" s="1"/>
      <c r="D365" s="21"/>
      <c r="H365" s="22"/>
      <c r="I365" s="22"/>
      <c r="J365" s="22"/>
      <c r="K365" s="42"/>
      <c r="L365" s="23"/>
      <c r="BB365" s="23"/>
      <c r="BC365" s="23"/>
      <c r="BD365" s="23"/>
    </row>
    <row r="366" spans="1:56" ht="15.75" customHeight="1" x14ac:dyDescent="0.2">
      <c r="A366" s="1"/>
      <c r="D366" s="21"/>
      <c r="H366" s="22"/>
      <c r="I366" s="22"/>
      <c r="J366" s="22"/>
      <c r="K366" s="42"/>
      <c r="L366" s="23"/>
      <c r="BB366" s="23"/>
      <c r="BC366" s="23"/>
      <c r="BD366" s="23"/>
    </row>
    <row r="367" spans="1:56" ht="15.75" customHeight="1" x14ac:dyDescent="0.2">
      <c r="A367" s="1"/>
      <c r="D367" s="21"/>
      <c r="H367" s="22"/>
      <c r="I367" s="22"/>
      <c r="J367" s="22"/>
      <c r="K367" s="42"/>
      <c r="L367" s="23"/>
      <c r="BB367" s="23"/>
      <c r="BC367" s="23"/>
      <c r="BD367" s="23"/>
    </row>
    <row r="368" spans="1:56" ht="15.75" customHeight="1" x14ac:dyDescent="0.2">
      <c r="A368" s="1"/>
      <c r="D368" s="21"/>
      <c r="H368" s="22"/>
      <c r="I368" s="22"/>
      <c r="J368" s="22"/>
      <c r="K368" s="42"/>
      <c r="L368" s="23"/>
      <c r="BB368" s="23"/>
      <c r="BC368" s="23"/>
      <c r="BD368" s="23"/>
    </row>
    <row r="369" spans="1:56" ht="15.75" customHeight="1" x14ac:dyDescent="0.2">
      <c r="A369" s="1"/>
      <c r="D369" s="21"/>
      <c r="H369" s="22"/>
      <c r="I369" s="22"/>
      <c r="J369" s="22"/>
      <c r="K369" s="42"/>
      <c r="L369" s="23"/>
      <c r="BB369" s="23"/>
      <c r="BC369" s="23"/>
      <c r="BD369" s="23"/>
    </row>
    <row r="370" spans="1:56" ht="15.75" customHeight="1" x14ac:dyDescent="0.2">
      <c r="A370" s="1"/>
      <c r="D370" s="21"/>
      <c r="H370" s="22"/>
      <c r="I370" s="22"/>
      <c r="J370" s="22"/>
      <c r="K370" s="42"/>
      <c r="L370" s="23"/>
      <c r="BB370" s="23"/>
      <c r="BC370" s="23"/>
      <c r="BD370" s="23"/>
    </row>
    <row r="371" spans="1:56" ht="15.75" customHeight="1" x14ac:dyDescent="0.2">
      <c r="A371" s="1"/>
      <c r="D371" s="21"/>
      <c r="H371" s="22"/>
      <c r="I371" s="22"/>
      <c r="J371" s="22"/>
      <c r="K371" s="42"/>
      <c r="L371" s="23"/>
      <c r="BB371" s="23"/>
      <c r="BC371" s="23"/>
      <c r="BD371" s="23"/>
    </row>
    <row r="372" spans="1:56" ht="15.75" customHeight="1" x14ac:dyDescent="0.2">
      <c r="A372" s="1"/>
      <c r="D372" s="21"/>
      <c r="H372" s="22"/>
      <c r="I372" s="22"/>
      <c r="J372" s="22"/>
      <c r="K372" s="42"/>
      <c r="L372" s="23"/>
      <c r="BB372" s="23"/>
      <c r="BC372" s="23"/>
      <c r="BD372" s="23"/>
    </row>
    <row r="373" spans="1:56" ht="15.75" customHeight="1" x14ac:dyDescent="0.2">
      <c r="A373" s="1"/>
      <c r="D373" s="21"/>
      <c r="H373" s="22"/>
      <c r="I373" s="22"/>
      <c r="J373" s="22"/>
      <c r="K373" s="42"/>
      <c r="L373" s="23"/>
      <c r="BB373" s="23"/>
      <c r="BC373" s="23"/>
      <c r="BD373" s="23"/>
    </row>
    <row r="374" spans="1:56" ht="15.75" customHeight="1" x14ac:dyDescent="0.2">
      <c r="A374" s="1"/>
      <c r="D374" s="21"/>
      <c r="H374" s="22"/>
      <c r="I374" s="22"/>
      <c r="J374" s="22"/>
      <c r="K374" s="42"/>
      <c r="L374" s="23"/>
      <c r="BB374" s="23"/>
      <c r="BC374" s="23"/>
      <c r="BD374" s="23"/>
    </row>
    <row r="375" spans="1:56" ht="15.75" customHeight="1" x14ac:dyDescent="0.2">
      <c r="A375" s="1"/>
      <c r="D375" s="21"/>
      <c r="H375" s="22"/>
      <c r="I375" s="22"/>
      <c r="J375" s="22"/>
      <c r="K375" s="42"/>
      <c r="L375" s="23"/>
      <c r="BB375" s="23"/>
      <c r="BC375" s="23"/>
      <c r="BD375" s="23"/>
    </row>
    <row r="376" spans="1:56" ht="15.75" customHeight="1" x14ac:dyDescent="0.2">
      <c r="A376" s="1"/>
      <c r="D376" s="21"/>
      <c r="H376" s="22"/>
      <c r="I376" s="22"/>
      <c r="J376" s="22"/>
      <c r="K376" s="42"/>
      <c r="L376" s="23"/>
      <c r="BB376" s="23"/>
      <c r="BC376" s="23"/>
      <c r="BD376" s="23"/>
    </row>
    <row r="377" spans="1:56" ht="15.75" customHeight="1" x14ac:dyDescent="0.2">
      <c r="A377" s="1"/>
      <c r="D377" s="21"/>
      <c r="H377" s="22"/>
      <c r="I377" s="22"/>
      <c r="J377" s="22"/>
      <c r="K377" s="42"/>
      <c r="L377" s="23"/>
      <c r="BB377" s="23"/>
      <c r="BC377" s="23"/>
      <c r="BD377" s="23"/>
    </row>
    <row r="378" spans="1:56" ht="15.75" customHeight="1" x14ac:dyDescent="0.2">
      <c r="A378" s="1"/>
      <c r="D378" s="21"/>
      <c r="H378" s="22"/>
      <c r="I378" s="22"/>
      <c r="J378" s="22"/>
      <c r="K378" s="42"/>
      <c r="L378" s="23"/>
      <c r="BB378" s="23"/>
      <c r="BC378" s="23"/>
      <c r="BD378" s="23"/>
    </row>
    <row r="379" spans="1:56" ht="15.75" customHeight="1" x14ac:dyDescent="0.2">
      <c r="A379" s="1"/>
      <c r="D379" s="21"/>
      <c r="H379" s="22"/>
      <c r="I379" s="22"/>
      <c r="J379" s="22"/>
      <c r="K379" s="42"/>
      <c r="L379" s="23"/>
      <c r="BB379" s="23"/>
      <c r="BC379" s="23"/>
      <c r="BD379" s="23"/>
    </row>
    <row r="380" spans="1:56" ht="15.75" customHeight="1" x14ac:dyDescent="0.2">
      <c r="A380" s="1"/>
      <c r="D380" s="21"/>
      <c r="H380" s="22"/>
      <c r="I380" s="22"/>
      <c r="J380" s="22"/>
      <c r="K380" s="42"/>
      <c r="L380" s="23"/>
      <c r="BB380" s="23"/>
      <c r="BC380" s="23"/>
      <c r="BD380" s="23"/>
    </row>
    <row r="381" spans="1:56" ht="15.75" customHeight="1" x14ac:dyDescent="0.2">
      <c r="A381" s="1"/>
      <c r="D381" s="21"/>
      <c r="H381" s="22"/>
      <c r="I381" s="22"/>
      <c r="J381" s="22"/>
      <c r="K381" s="42"/>
      <c r="L381" s="23"/>
      <c r="BB381" s="23"/>
      <c r="BC381" s="23"/>
      <c r="BD381" s="23"/>
    </row>
    <row r="382" spans="1:56" ht="15.75" customHeight="1" x14ac:dyDescent="0.2">
      <c r="A382" s="1"/>
      <c r="D382" s="21"/>
      <c r="H382" s="22"/>
      <c r="I382" s="22"/>
      <c r="J382" s="22"/>
      <c r="K382" s="42"/>
      <c r="L382" s="23"/>
      <c r="BB382" s="23"/>
      <c r="BC382" s="23"/>
      <c r="BD382" s="23"/>
    </row>
    <row r="383" spans="1:56" ht="15.75" customHeight="1" x14ac:dyDescent="0.2">
      <c r="A383" s="1"/>
      <c r="D383" s="21"/>
      <c r="H383" s="22"/>
      <c r="I383" s="22"/>
      <c r="J383" s="22"/>
      <c r="K383" s="42"/>
      <c r="L383" s="23"/>
      <c r="BB383" s="23"/>
      <c r="BC383" s="23"/>
      <c r="BD383" s="23"/>
    </row>
    <row r="384" spans="1:56" ht="15.75" customHeight="1" x14ac:dyDescent="0.2">
      <c r="A384" s="1"/>
      <c r="D384" s="21"/>
      <c r="H384" s="22"/>
      <c r="I384" s="22"/>
      <c r="J384" s="22"/>
      <c r="K384" s="42"/>
      <c r="L384" s="23"/>
      <c r="BB384" s="23"/>
      <c r="BC384" s="23"/>
      <c r="BD384" s="23"/>
    </row>
    <row r="385" spans="1:56" ht="15.75" customHeight="1" x14ac:dyDescent="0.2">
      <c r="A385" s="1"/>
      <c r="D385" s="21"/>
      <c r="H385" s="22"/>
      <c r="I385" s="22"/>
      <c r="J385" s="22"/>
      <c r="K385" s="42"/>
      <c r="L385" s="23"/>
      <c r="BB385" s="23"/>
      <c r="BC385" s="23"/>
      <c r="BD385" s="23"/>
    </row>
    <row r="386" spans="1:56" ht="15.75" customHeight="1" x14ac:dyDescent="0.2">
      <c r="A386" s="1"/>
      <c r="D386" s="21"/>
      <c r="H386" s="22"/>
      <c r="I386" s="22"/>
      <c r="J386" s="22"/>
      <c r="K386" s="42"/>
      <c r="L386" s="23"/>
      <c r="BB386" s="23"/>
      <c r="BC386" s="23"/>
      <c r="BD386" s="23"/>
    </row>
    <row r="387" spans="1:56" ht="15.75" customHeight="1" x14ac:dyDescent="0.2">
      <c r="A387" s="1"/>
      <c r="D387" s="21"/>
      <c r="H387" s="22"/>
      <c r="I387" s="22"/>
      <c r="J387" s="22"/>
      <c r="K387" s="42"/>
      <c r="L387" s="23"/>
      <c r="BB387" s="23"/>
      <c r="BC387" s="23"/>
      <c r="BD387" s="23"/>
    </row>
    <row r="388" spans="1:56" ht="15.75" customHeight="1" x14ac:dyDescent="0.2">
      <c r="A388" s="1"/>
      <c r="D388" s="21"/>
      <c r="H388" s="22"/>
      <c r="I388" s="22"/>
      <c r="J388" s="22"/>
      <c r="K388" s="42"/>
      <c r="L388" s="23"/>
      <c r="BB388" s="23"/>
      <c r="BC388" s="23"/>
      <c r="BD388" s="23"/>
    </row>
    <row r="389" spans="1:56" ht="15.75" customHeight="1" x14ac:dyDescent="0.2">
      <c r="A389" s="1"/>
      <c r="D389" s="21"/>
      <c r="H389" s="22"/>
      <c r="I389" s="22"/>
      <c r="J389" s="22"/>
      <c r="K389" s="42"/>
      <c r="L389" s="23"/>
      <c r="BB389" s="23"/>
      <c r="BC389" s="23"/>
      <c r="BD389" s="23"/>
    </row>
    <row r="390" spans="1:56" ht="15.75" customHeight="1" x14ac:dyDescent="0.2">
      <c r="A390" s="1"/>
      <c r="D390" s="21"/>
      <c r="H390" s="22"/>
      <c r="I390" s="22"/>
      <c r="J390" s="22"/>
      <c r="K390" s="42"/>
      <c r="L390" s="23"/>
      <c r="BB390" s="23"/>
      <c r="BC390" s="23"/>
      <c r="BD390" s="23"/>
    </row>
    <row r="391" spans="1:56" ht="15.75" customHeight="1" x14ac:dyDescent="0.2">
      <c r="A391" s="1"/>
      <c r="D391" s="21"/>
      <c r="H391" s="22"/>
      <c r="I391" s="22"/>
      <c r="J391" s="22"/>
      <c r="K391" s="42"/>
      <c r="L391" s="23"/>
      <c r="BB391" s="23"/>
      <c r="BC391" s="23"/>
      <c r="BD391" s="23"/>
    </row>
    <row r="392" spans="1:56" ht="15.75" customHeight="1" x14ac:dyDescent="0.2">
      <c r="A392" s="1"/>
      <c r="D392" s="21"/>
      <c r="H392" s="22"/>
      <c r="I392" s="22"/>
      <c r="J392" s="22"/>
      <c r="K392" s="42"/>
      <c r="L392" s="23"/>
      <c r="BB392" s="23"/>
      <c r="BC392" s="23"/>
      <c r="BD392" s="23"/>
    </row>
    <row r="393" spans="1:56" ht="15.75" customHeight="1" x14ac:dyDescent="0.2">
      <c r="A393" s="1"/>
      <c r="D393" s="21"/>
      <c r="H393" s="22"/>
      <c r="I393" s="22"/>
      <c r="J393" s="22"/>
      <c r="K393" s="42"/>
      <c r="L393" s="23"/>
      <c r="BB393" s="23"/>
      <c r="BC393" s="23"/>
      <c r="BD393" s="23"/>
    </row>
    <row r="394" spans="1:56" ht="15.75" customHeight="1" x14ac:dyDescent="0.2">
      <c r="A394" s="1"/>
      <c r="D394" s="21"/>
      <c r="H394" s="22"/>
      <c r="I394" s="22"/>
      <c r="J394" s="22"/>
      <c r="K394" s="42"/>
      <c r="L394" s="23"/>
      <c r="BB394" s="23"/>
      <c r="BC394" s="23"/>
      <c r="BD394" s="23"/>
    </row>
    <row r="395" spans="1:56" ht="15.75" customHeight="1" x14ac:dyDescent="0.2">
      <c r="A395" s="1"/>
      <c r="D395" s="21"/>
      <c r="H395" s="22"/>
      <c r="I395" s="22"/>
      <c r="J395" s="22"/>
      <c r="K395" s="42"/>
      <c r="L395" s="23"/>
      <c r="BB395" s="23"/>
      <c r="BC395" s="23"/>
      <c r="BD395" s="23"/>
    </row>
    <row r="396" spans="1:56" ht="15.75" customHeight="1" x14ac:dyDescent="0.2">
      <c r="A396" s="1"/>
      <c r="D396" s="21"/>
      <c r="H396" s="22"/>
      <c r="I396" s="22"/>
      <c r="J396" s="22"/>
      <c r="K396" s="42"/>
      <c r="L396" s="23"/>
      <c r="BB396" s="23"/>
      <c r="BC396" s="23"/>
      <c r="BD396" s="23"/>
    </row>
    <row r="397" spans="1:56" ht="15.75" customHeight="1" x14ac:dyDescent="0.2">
      <c r="A397" s="1"/>
      <c r="D397" s="21"/>
      <c r="H397" s="22"/>
      <c r="I397" s="22"/>
      <c r="J397" s="22"/>
      <c r="K397" s="42"/>
      <c r="L397" s="23"/>
      <c r="BB397" s="23"/>
      <c r="BC397" s="23"/>
      <c r="BD397" s="23"/>
    </row>
    <row r="398" spans="1:56" ht="15.75" customHeight="1" x14ac:dyDescent="0.2">
      <c r="A398" s="1"/>
      <c r="D398" s="21"/>
      <c r="H398" s="22"/>
      <c r="I398" s="22"/>
      <c r="J398" s="22"/>
      <c r="K398" s="42"/>
      <c r="L398" s="23"/>
      <c r="BB398" s="23"/>
      <c r="BC398" s="23"/>
      <c r="BD398" s="23"/>
    </row>
    <row r="399" spans="1:56" ht="15.75" customHeight="1" x14ac:dyDescent="0.2">
      <c r="A399" s="1"/>
      <c r="D399" s="21"/>
      <c r="H399" s="22"/>
      <c r="I399" s="22"/>
      <c r="J399" s="22"/>
      <c r="K399" s="42"/>
      <c r="L399" s="23"/>
      <c r="BB399" s="23"/>
      <c r="BC399" s="23"/>
      <c r="BD399" s="23"/>
    </row>
    <row r="400" spans="1:56" ht="15.75" customHeight="1" x14ac:dyDescent="0.2">
      <c r="A400" s="1"/>
      <c r="D400" s="21"/>
      <c r="H400" s="22"/>
      <c r="I400" s="22"/>
      <c r="J400" s="22"/>
      <c r="K400" s="42"/>
      <c r="L400" s="23"/>
      <c r="BB400" s="23"/>
      <c r="BC400" s="23"/>
      <c r="BD400" s="23"/>
    </row>
    <row r="401" spans="1:56" ht="15.75" customHeight="1" x14ac:dyDescent="0.2">
      <c r="A401" s="1"/>
      <c r="D401" s="21"/>
      <c r="H401" s="22"/>
      <c r="I401" s="22"/>
      <c r="J401" s="22"/>
      <c r="K401" s="42"/>
      <c r="L401" s="23"/>
      <c r="BB401" s="23"/>
      <c r="BC401" s="23"/>
      <c r="BD401" s="23"/>
    </row>
    <row r="402" spans="1:56" ht="15.75" customHeight="1" x14ac:dyDescent="0.2">
      <c r="A402" s="1"/>
      <c r="D402" s="21"/>
      <c r="H402" s="22"/>
      <c r="I402" s="22"/>
      <c r="J402" s="22"/>
      <c r="K402" s="42"/>
      <c r="L402" s="23"/>
      <c r="BB402" s="23"/>
      <c r="BC402" s="23"/>
      <c r="BD402" s="23"/>
    </row>
    <row r="403" spans="1:56" ht="15.75" customHeight="1" x14ac:dyDescent="0.2">
      <c r="A403" s="1"/>
      <c r="D403" s="21"/>
      <c r="H403" s="22"/>
      <c r="I403" s="22"/>
      <c r="J403" s="22"/>
      <c r="K403" s="42"/>
      <c r="L403" s="23"/>
      <c r="BB403" s="23"/>
      <c r="BC403" s="23"/>
      <c r="BD403" s="23"/>
    </row>
    <row r="404" spans="1:56" ht="15.75" customHeight="1" x14ac:dyDescent="0.2">
      <c r="A404" s="1"/>
      <c r="D404" s="21"/>
      <c r="H404" s="22"/>
      <c r="I404" s="22"/>
      <c r="J404" s="22"/>
      <c r="K404" s="42"/>
      <c r="L404" s="23"/>
      <c r="BB404" s="23"/>
      <c r="BC404" s="23"/>
      <c r="BD404" s="23"/>
    </row>
    <row r="405" spans="1:56" ht="15.75" customHeight="1" x14ac:dyDescent="0.2">
      <c r="A405" s="1"/>
      <c r="D405" s="21"/>
      <c r="H405" s="22"/>
      <c r="I405" s="22"/>
      <c r="J405" s="22"/>
      <c r="K405" s="42"/>
      <c r="L405" s="23"/>
      <c r="BB405" s="23"/>
      <c r="BC405" s="23"/>
      <c r="BD405" s="23"/>
    </row>
    <row r="406" spans="1:56" ht="15.75" customHeight="1" x14ac:dyDescent="0.2">
      <c r="A406" s="1"/>
      <c r="D406" s="21"/>
      <c r="H406" s="22"/>
      <c r="I406" s="22"/>
      <c r="J406" s="22"/>
      <c r="K406" s="42"/>
      <c r="L406" s="23"/>
      <c r="BB406" s="23"/>
      <c r="BC406" s="23"/>
      <c r="BD406" s="23"/>
    </row>
    <row r="407" spans="1:56" ht="15.75" customHeight="1" x14ac:dyDescent="0.2">
      <c r="A407" s="1"/>
      <c r="D407" s="21"/>
      <c r="H407" s="22"/>
      <c r="I407" s="22"/>
      <c r="J407" s="22"/>
      <c r="K407" s="42"/>
      <c r="L407" s="23"/>
      <c r="BB407" s="23"/>
      <c r="BC407" s="23"/>
      <c r="BD407" s="23"/>
    </row>
    <row r="408" spans="1:56" ht="15.75" customHeight="1" x14ac:dyDescent="0.2">
      <c r="A408" s="1"/>
      <c r="D408" s="21"/>
      <c r="H408" s="22"/>
      <c r="I408" s="22"/>
      <c r="J408" s="22"/>
      <c r="K408" s="42"/>
      <c r="L408" s="23"/>
      <c r="BB408" s="23"/>
      <c r="BC408" s="23"/>
      <c r="BD408" s="23"/>
    </row>
    <row r="409" spans="1:56" ht="15.75" customHeight="1" x14ac:dyDescent="0.2">
      <c r="A409" s="1"/>
      <c r="D409" s="21"/>
      <c r="H409" s="22"/>
      <c r="I409" s="22"/>
      <c r="J409" s="22"/>
      <c r="K409" s="42"/>
      <c r="L409" s="23"/>
      <c r="BB409" s="23"/>
      <c r="BC409" s="23"/>
      <c r="BD409" s="23"/>
    </row>
    <row r="410" spans="1:56" ht="15.75" customHeight="1" x14ac:dyDescent="0.2">
      <c r="A410" s="1"/>
      <c r="D410" s="21"/>
      <c r="H410" s="22"/>
      <c r="I410" s="22"/>
      <c r="J410" s="22"/>
      <c r="K410" s="42"/>
      <c r="L410" s="23"/>
      <c r="BB410" s="23"/>
      <c r="BC410" s="23"/>
      <c r="BD410" s="23"/>
    </row>
    <row r="411" spans="1:56" ht="15.75" customHeight="1" x14ac:dyDescent="0.2">
      <c r="A411" s="1"/>
      <c r="D411" s="21"/>
      <c r="H411" s="22"/>
      <c r="I411" s="22"/>
      <c r="J411" s="22"/>
      <c r="K411" s="42"/>
      <c r="L411" s="23"/>
      <c r="BB411" s="23"/>
      <c r="BC411" s="23"/>
      <c r="BD411" s="23"/>
    </row>
    <row r="412" spans="1:56" ht="15.75" customHeight="1" x14ac:dyDescent="0.2">
      <c r="A412" s="1"/>
      <c r="D412" s="21"/>
      <c r="H412" s="22"/>
      <c r="I412" s="22"/>
      <c r="J412" s="22"/>
      <c r="K412" s="42"/>
      <c r="L412" s="23"/>
      <c r="BB412" s="23"/>
      <c r="BC412" s="23"/>
      <c r="BD412" s="23"/>
    </row>
    <row r="413" spans="1:56" ht="15.75" customHeight="1" x14ac:dyDescent="0.2">
      <c r="A413" s="1"/>
      <c r="D413" s="21"/>
      <c r="H413" s="22"/>
      <c r="I413" s="22"/>
      <c r="J413" s="22"/>
      <c r="K413" s="42"/>
      <c r="L413" s="23"/>
      <c r="BB413" s="23"/>
      <c r="BC413" s="23"/>
      <c r="BD413" s="23"/>
    </row>
    <row r="414" spans="1:56" ht="15.75" customHeight="1" x14ac:dyDescent="0.2">
      <c r="A414" s="1"/>
      <c r="D414" s="21"/>
      <c r="H414" s="22"/>
      <c r="I414" s="22"/>
      <c r="J414" s="22"/>
      <c r="K414" s="42"/>
      <c r="L414" s="23"/>
      <c r="BB414" s="23"/>
      <c r="BC414" s="23"/>
      <c r="BD414" s="23"/>
    </row>
    <row r="415" spans="1:56" ht="15.75" customHeight="1" x14ac:dyDescent="0.2">
      <c r="A415" s="1"/>
      <c r="D415" s="21"/>
      <c r="H415" s="22"/>
      <c r="I415" s="22"/>
      <c r="J415" s="22"/>
      <c r="K415" s="42"/>
      <c r="L415" s="23"/>
      <c r="BB415" s="23"/>
      <c r="BC415" s="23"/>
      <c r="BD415" s="23"/>
    </row>
    <row r="416" spans="1:56" ht="15.75" customHeight="1" x14ac:dyDescent="0.2">
      <c r="A416" s="1"/>
      <c r="D416" s="21"/>
      <c r="H416" s="22"/>
      <c r="I416" s="22"/>
      <c r="J416" s="22"/>
      <c r="K416" s="42"/>
      <c r="L416" s="23"/>
      <c r="BB416" s="23"/>
      <c r="BC416" s="23"/>
      <c r="BD416" s="23"/>
    </row>
    <row r="417" spans="1:56" ht="15.75" customHeight="1" x14ac:dyDescent="0.2">
      <c r="A417" s="1"/>
      <c r="D417" s="21"/>
      <c r="H417" s="22"/>
      <c r="I417" s="22"/>
      <c r="J417" s="22"/>
      <c r="K417" s="42"/>
      <c r="L417" s="23"/>
      <c r="BB417" s="23"/>
      <c r="BC417" s="23"/>
      <c r="BD417" s="23"/>
    </row>
    <row r="418" spans="1:56" ht="15.75" customHeight="1" x14ac:dyDescent="0.2">
      <c r="A418" s="1"/>
      <c r="D418" s="21"/>
      <c r="H418" s="22"/>
      <c r="I418" s="22"/>
      <c r="J418" s="22"/>
      <c r="K418" s="42"/>
      <c r="L418" s="23"/>
      <c r="BB418" s="23"/>
      <c r="BC418" s="23"/>
      <c r="BD418" s="23"/>
    </row>
    <row r="419" spans="1:56" ht="15.75" customHeight="1" x14ac:dyDescent="0.2">
      <c r="A419" s="1"/>
      <c r="D419" s="21"/>
      <c r="H419" s="22"/>
      <c r="I419" s="22"/>
      <c r="J419" s="22"/>
      <c r="K419" s="42"/>
      <c r="L419" s="23"/>
      <c r="BB419" s="23"/>
      <c r="BC419" s="23"/>
      <c r="BD419" s="23"/>
    </row>
    <row r="420" spans="1:56" ht="15.75" customHeight="1" x14ac:dyDescent="0.2">
      <c r="A420" s="1"/>
      <c r="D420" s="21"/>
      <c r="H420" s="22"/>
      <c r="I420" s="22"/>
      <c r="J420" s="22"/>
      <c r="K420" s="42"/>
      <c r="L420" s="23"/>
      <c r="BB420" s="23"/>
      <c r="BC420" s="23"/>
      <c r="BD420" s="23"/>
    </row>
    <row r="421" spans="1:56" ht="15.75" customHeight="1" x14ac:dyDescent="0.2">
      <c r="A421" s="1"/>
      <c r="D421" s="21"/>
      <c r="H421" s="22"/>
      <c r="I421" s="22"/>
      <c r="J421" s="22"/>
      <c r="K421" s="42"/>
      <c r="L421" s="23"/>
      <c r="BB421" s="23"/>
      <c r="BC421" s="23"/>
      <c r="BD421" s="23"/>
    </row>
    <row r="422" spans="1:56" ht="15.75" customHeight="1" x14ac:dyDescent="0.2">
      <c r="A422" s="1"/>
      <c r="D422" s="21"/>
      <c r="H422" s="22"/>
      <c r="I422" s="22"/>
      <c r="J422" s="22"/>
      <c r="K422" s="42"/>
      <c r="L422" s="23"/>
      <c r="BB422" s="23"/>
      <c r="BC422" s="23"/>
      <c r="BD422" s="23"/>
    </row>
    <row r="423" spans="1:56" ht="15.75" customHeight="1" x14ac:dyDescent="0.2">
      <c r="A423" s="1"/>
      <c r="D423" s="21"/>
      <c r="H423" s="22"/>
      <c r="I423" s="22"/>
      <c r="J423" s="22"/>
      <c r="K423" s="42"/>
      <c r="L423" s="23"/>
      <c r="BB423" s="23"/>
      <c r="BC423" s="23"/>
      <c r="BD423" s="23"/>
    </row>
    <row r="424" spans="1:56" ht="15.75" customHeight="1" x14ac:dyDescent="0.2">
      <c r="A424" s="1"/>
      <c r="D424" s="21"/>
      <c r="H424" s="22"/>
      <c r="I424" s="22"/>
      <c r="J424" s="22"/>
      <c r="K424" s="42"/>
      <c r="L424" s="23"/>
      <c r="BB424" s="23"/>
      <c r="BC424" s="23"/>
      <c r="BD424" s="23"/>
    </row>
    <row r="425" spans="1:56" ht="15.75" customHeight="1" x14ac:dyDescent="0.2">
      <c r="A425" s="1"/>
      <c r="D425" s="21"/>
      <c r="H425" s="22"/>
      <c r="I425" s="22"/>
      <c r="J425" s="22"/>
      <c r="K425" s="42"/>
      <c r="L425" s="23"/>
      <c r="BB425" s="23"/>
      <c r="BC425" s="23"/>
      <c r="BD425" s="23"/>
    </row>
    <row r="426" spans="1:56" ht="15.75" customHeight="1" x14ac:dyDescent="0.2">
      <c r="A426" s="1"/>
      <c r="D426" s="21"/>
      <c r="H426" s="22"/>
      <c r="I426" s="22"/>
      <c r="J426" s="22"/>
      <c r="K426" s="42"/>
      <c r="L426" s="23"/>
      <c r="BB426" s="23"/>
      <c r="BC426" s="23"/>
      <c r="BD426" s="23"/>
    </row>
    <row r="427" spans="1:56" ht="15.75" customHeight="1" x14ac:dyDescent="0.2">
      <c r="A427" s="1"/>
      <c r="D427" s="21"/>
      <c r="H427" s="22"/>
      <c r="I427" s="22"/>
      <c r="J427" s="22"/>
      <c r="K427" s="42"/>
      <c r="L427" s="23"/>
      <c r="BB427" s="23"/>
      <c r="BC427" s="23"/>
      <c r="BD427" s="23"/>
    </row>
    <row r="428" spans="1:56" ht="15.75" customHeight="1" x14ac:dyDescent="0.2">
      <c r="A428" s="1"/>
      <c r="D428" s="21"/>
      <c r="H428" s="22"/>
      <c r="I428" s="22"/>
      <c r="J428" s="22"/>
      <c r="K428" s="42"/>
      <c r="L428" s="23"/>
      <c r="BB428" s="23"/>
      <c r="BC428" s="23"/>
      <c r="BD428" s="23"/>
    </row>
    <row r="429" spans="1:56" ht="15.75" customHeight="1" x14ac:dyDescent="0.2">
      <c r="A429" s="1"/>
      <c r="D429" s="21"/>
      <c r="H429" s="22"/>
      <c r="I429" s="22"/>
      <c r="J429" s="22"/>
      <c r="K429" s="42"/>
      <c r="L429" s="23"/>
      <c r="BB429" s="23"/>
      <c r="BC429" s="23"/>
      <c r="BD429" s="23"/>
    </row>
    <row r="430" spans="1:56" ht="15.75" customHeight="1" x14ac:dyDescent="0.2">
      <c r="A430" s="1"/>
      <c r="D430" s="21"/>
      <c r="H430" s="22"/>
      <c r="I430" s="22"/>
      <c r="J430" s="22"/>
      <c r="K430" s="42"/>
      <c r="L430" s="23"/>
      <c r="BB430" s="23"/>
      <c r="BC430" s="23"/>
      <c r="BD430" s="23"/>
    </row>
    <row r="431" spans="1:56" ht="15.75" customHeight="1" x14ac:dyDescent="0.2">
      <c r="A431" s="1"/>
      <c r="D431" s="21"/>
      <c r="H431" s="22"/>
      <c r="I431" s="22"/>
      <c r="J431" s="22"/>
      <c r="K431" s="42"/>
      <c r="L431" s="23"/>
      <c r="BB431" s="23"/>
      <c r="BC431" s="23"/>
      <c r="BD431" s="23"/>
    </row>
    <row r="432" spans="1:56" ht="15.75" customHeight="1" x14ac:dyDescent="0.2">
      <c r="A432" s="1"/>
      <c r="D432" s="21"/>
      <c r="H432" s="22"/>
      <c r="I432" s="22"/>
      <c r="J432" s="22"/>
      <c r="K432" s="42"/>
      <c r="L432" s="23"/>
      <c r="BB432" s="23"/>
      <c r="BC432" s="23"/>
      <c r="BD432" s="23"/>
    </row>
    <row r="433" spans="1:56" ht="15.75" customHeight="1" x14ac:dyDescent="0.2">
      <c r="A433" s="1"/>
      <c r="D433" s="21"/>
      <c r="H433" s="22"/>
      <c r="I433" s="22"/>
      <c r="J433" s="22"/>
      <c r="K433" s="42"/>
      <c r="L433" s="23"/>
      <c r="BB433" s="23"/>
      <c r="BC433" s="23"/>
      <c r="BD433" s="23"/>
    </row>
    <row r="434" spans="1:56" ht="15.75" customHeight="1" x14ac:dyDescent="0.2">
      <c r="A434" s="1"/>
      <c r="D434" s="21"/>
      <c r="H434" s="22"/>
      <c r="I434" s="22"/>
      <c r="J434" s="22"/>
      <c r="K434" s="42"/>
      <c r="L434" s="23"/>
      <c r="BB434" s="23"/>
      <c r="BC434" s="23"/>
      <c r="BD434" s="23"/>
    </row>
    <row r="435" spans="1:56" ht="15.75" customHeight="1" x14ac:dyDescent="0.2">
      <c r="A435" s="1"/>
      <c r="D435" s="21"/>
      <c r="H435" s="22"/>
      <c r="I435" s="22"/>
      <c r="J435" s="22"/>
      <c r="K435" s="42"/>
      <c r="L435" s="23"/>
      <c r="BB435" s="23"/>
      <c r="BC435" s="23"/>
      <c r="BD435" s="23"/>
    </row>
    <row r="436" spans="1:56" ht="15.75" customHeight="1" x14ac:dyDescent="0.2">
      <c r="A436" s="1"/>
      <c r="D436" s="21"/>
      <c r="H436" s="22"/>
      <c r="I436" s="22"/>
      <c r="J436" s="22"/>
      <c r="K436" s="42"/>
      <c r="L436" s="23"/>
      <c r="BB436" s="23"/>
      <c r="BC436" s="23"/>
      <c r="BD436" s="23"/>
    </row>
    <row r="437" spans="1:56" ht="15.75" customHeight="1" x14ac:dyDescent="0.2">
      <c r="A437" s="1"/>
      <c r="D437" s="21"/>
      <c r="H437" s="22"/>
      <c r="I437" s="22"/>
      <c r="J437" s="22"/>
      <c r="K437" s="42"/>
      <c r="L437" s="23"/>
      <c r="BB437" s="23"/>
      <c r="BC437" s="23"/>
      <c r="BD437" s="23"/>
    </row>
    <row r="438" spans="1:56" ht="15.75" customHeight="1" x14ac:dyDescent="0.2">
      <c r="A438" s="1"/>
      <c r="D438" s="21"/>
      <c r="H438" s="22"/>
      <c r="I438" s="22"/>
      <c r="J438" s="22"/>
      <c r="K438" s="42"/>
      <c r="L438" s="23"/>
      <c r="BB438" s="23"/>
      <c r="BC438" s="23"/>
      <c r="BD438" s="23"/>
    </row>
    <row r="439" spans="1:56" ht="15.75" customHeight="1" x14ac:dyDescent="0.2">
      <c r="A439" s="1"/>
      <c r="D439" s="21"/>
      <c r="H439" s="22"/>
      <c r="I439" s="22"/>
      <c r="J439" s="22"/>
      <c r="K439" s="42"/>
      <c r="L439" s="23"/>
      <c r="BB439" s="23"/>
      <c r="BC439" s="23"/>
      <c r="BD439" s="23"/>
    </row>
    <row r="440" spans="1:56" ht="15.75" customHeight="1" x14ac:dyDescent="0.2">
      <c r="A440" s="1"/>
      <c r="D440" s="21"/>
      <c r="H440" s="22"/>
      <c r="I440" s="22"/>
      <c r="J440" s="22"/>
      <c r="K440" s="42"/>
      <c r="L440" s="23"/>
      <c r="BB440" s="23"/>
      <c r="BC440" s="23"/>
      <c r="BD440" s="23"/>
    </row>
    <row r="441" spans="1:56" ht="15.75" customHeight="1" x14ac:dyDescent="0.2">
      <c r="A441" s="1"/>
      <c r="D441" s="21"/>
      <c r="H441" s="22"/>
      <c r="I441" s="22"/>
      <c r="J441" s="22"/>
      <c r="K441" s="42"/>
      <c r="L441" s="23"/>
      <c r="BB441" s="23"/>
      <c r="BC441" s="23"/>
      <c r="BD441" s="23"/>
    </row>
    <row r="442" spans="1:56" ht="15.75" customHeight="1" x14ac:dyDescent="0.2">
      <c r="A442" s="1"/>
      <c r="D442" s="21"/>
      <c r="H442" s="22"/>
      <c r="I442" s="22"/>
      <c r="J442" s="22"/>
      <c r="K442" s="42"/>
      <c r="L442" s="23"/>
      <c r="BB442" s="23"/>
      <c r="BC442" s="23"/>
      <c r="BD442" s="23"/>
    </row>
    <row r="443" spans="1:56" ht="15.75" customHeight="1" x14ac:dyDescent="0.2">
      <c r="A443" s="1"/>
      <c r="D443" s="21"/>
      <c r="H443" s="22"/>
      <c r="I443" s="22"/>
      <c r="J443" s="22"/>
      <c r="K443" s="42"/>
      <c r="L443" s="23"/>
      <c r="BB443" s="23"/>
      <c r="BC443" s="23"/>
      <c r="BD443" s="23"/>
    </row>
    <row r="444" spans="1:56" ht="15.75" customHeight="1" x14ac:dyDescent="0.2">
      <c r="A444" s="1"/>
      <c r="D444" s="21"/>
      <c r="H444" s="22"/>
      <c r="I444" s="22"/>
      <c r="J444" s="22"/>
      <c r="K444" s="42"/>
      <c r="L444" s="23"/>
      <c r="BB444" s="23"/>
      <c r="BC444" s="23"/>
      <c r="BD444" s="23"/>
    </row>
    <row r="445" spans="1:56" ht="15.75" customHeight="1" x14ac:dyDescent="0.2">
      <c r="A445" s="1"/>
      <c r="D445" s="21"/>
      <c r="H445" s="22"/>
      <c r="I445" s="22"/>
      <c r="J445" s="22"/>
      <c r="K445" s="42"/>
      <c r="L445" s="23"/>
      <c r="BB445" s="23"/>
      <c r="BC445" s="23"/>
      <c r="BD445" s="23"/>
    </row>
    <row r="446" spans="1:56" ht="15.75" customHeight="1" x14ac:dyDescent="0.2">
      <c r="A446" s="1"/>
      <c r="D446" s="21"/>
      <c r="H446" s="22"/>
      <c r="I446" s="22"/>
      <c r="J446" s="22"/>
      <c r="K446" s="42"/>
      <c r="L446" s="23"/>
      <c r="BB446" s="23"/>
      <c r="BC446" s="23"/>
      <c r="BD446" s="23"/>
    </row>
    <row r="447" spans="1:56" ht="15.75" customHeight="1" x14ac:dyDescent="0.2">
      <c r="A447" s="1"/>
      <c r="D447" s="21"/>
      <c r="H447" s="22"/>
      <c r="I447" s="22"/>
      <c r="J447" s="22"/>
      <c r="K447" s="42"/>
      <c r="L447" s="23"/>
      <c r="BB447" s="23"/>
      <c r="BC447" s="23"/>
      <c r="BD447" s="23"/>
    </row>
    <row r="448" spans="1:56" ht="15.75" customHeight="1" x14ac:dyDescent="0.2">
      <c r="A448" s="1"/>
      <c r="D448" s="21"/>
      <c r="H448" s="22"/>
      <c r="I448" s="22"/>
      <c r="J448" s="22"/>
      <c r="K448" s="42"/>
      <c r="L448" s="23"/>
      <c r="BB448" s="23"/>
      <c r="BC448" s="23"/>
      <c r="BD448" s="23"/>
    </row>
    <row r="449" spans="1:56" ht="15.75" customHeight="1" x14ac:dyDescent="0.2">
      <c r="A449" s="1"/>
      <c r="D449" s="21"/>
      <c r="H449" s="22"/>
      <c r="I449" s="22"/>
      <c r="J449" s="22"/>
      <c r="K449" s="42"/>
      <c r="L449" s="23"/>
      <c r="BB449" s="23"/>
      <c r="BC449" s="23"/>
      <c r="BD449" s="23"/>
    </row>
    <row r="450" spans="1:56" ht="15.75" customHeight="1" x14ac:dyDescent="0.2">
      <c r="A450" s="1"/>
      <c r="D450" s="21"/>
      <c r="H450" s="22"/>
      <c r="I450" s="22"/>
      <c r="J450" s="22"/>
      <c r="K450" s="42"/>
      <c r="L450" s="23"/>
      <c r="BB450" s="23"/>
      <c r="BC450" s="23"/>
      <c r="BD450" s="23"/>
    </row>
    <row r="451" spans="1:56" ht="15.75" customHeight="1" x14ac:dyDescent="0.2">
      <c r="A451" s="1"/>
      <c r="D451" s="21"/>
      <c r="H451" s="22"/>
      <c r="I451" s="22"/>
      <c r="J451" s="22"/>
      <c r="K451" s="42"/>
      <c r="L451" s="23"/>
      <c r="BB451" s="23"/>
      <c r="BC451" s="23"/>
      <c r="BD451" s="23"/>
    </row>
    <row r="452" spans="1:56" ht="15.75" customHeight="1" x14ac:dyDescent="0.2">
      <c r="A452" s="1"/>
      <c r="D452" s="21"/>
      <c r="H452" s="22"/>
      <c r="I452" s="22"/>
      <c r="J452" s="22"/>
      <c r="K452" s="42"/>
      <c r="L452" s="23"/>
      <c r="BB452" s="23"/>
      <c r="BC452" s="23"/>
      <c r="BD452" s="23"/>
    </row>
    <row r="453" spans="1:56" ht="15.75" customHeight="1" x14ac:dyDescent="0.2">
      <c r="A453" s="1"/>
      <c r="D453" s="21"/>
      <c r="H453" s="22"/>
      <c r="I453" s="22"/>
      <c r="J453" s="22"/>
      <c r="K453" s="42"/>
      <c r="L453" s="23"/>
      <c r="BB453" s="23"/>
      <c r="BC453" s="23"/>
      <c r="BD453" s="23"/>
    </row>
    <row r="454" spans="1:56" ht="15.75" customHeight="1" x14ac:dyDescent="0.2">
      <c r="A454" s="1"/>
      <c r="D454" s="21"/>
      <c r="H454" s="22"/>
      <c r="I454" s="22"/>
      <c r="J454" s="22"/>
      <c r="K454" s="42"/>
      <c r="L454" s="23"/>
      <c r="BB454" s="23"/>
      <c r="BC454" s="23"/>
      <c r="BD454" s="23"/>
    </row>
    <row r="455" spans="1:56" ht="15.75" customHeight="1" x14ac:dyDescent="0.2">
      <c r="A455" s="1"/>
      <c r="D455" s="21"/>
      <c r="H455" s="22"/>
      <c r="I455" s="22"/>
      <c r="J455" s="22"/>
      <c r="K455" s="42"/>
      <c r="L455" s="23"/>
      <c r="BB455" s="23"/>
      <c r="BC455" s="23"/>
      <c r="BD455" s="23"/>
    </row>
    <row r="456" spans="1:56" ht="15.75" customHeight="1" x14ac:dyDescent="0.2">
      <c r="A456" s="1"/>
      <c r="D456" s="21"/>
      <c r="H456" s="22"/>
      <c r="I456" s="22"/>
      <c r="J456" s="22"/>
      <c r="K456" s="42"/>
      <c r="L456" s="23"/>
      <c r="BB456" s="23"/>
      <c r="BC456" s="23"/>
      <c r="BD456" s="23"/>
    </row>
    <row r="457" spans="1:56" ht="15.75" customHeight="1" x14ac:dyDescent="0.2">
      <c r="A457" s="1"/>
      <c r="D457" s="21"/>
      <c r="H457" s="22"/>
      <c r="I457" s="22"/>
      <c r="J457" s="22"/>
      <c r="K457" s="42"/>
      <c r="L457" s="23"/>
      <c r="BB457" s="23"/>
      <c r="BC457" s="23"/>
      <c r="BD457" s="23"/>
    </row>
    <row r="458" spans="1:56" ht="15.75" customHeight="1" x14ac:dyDescent="0.2">
      <c r="A458" s="1"/>
      <c r="D458" s="21"/>
      <c r="H458" s="22"/>
      <c r="I458" s="22"/>
      <c r="J458" s="22"/>
      <c r="K458" s="42"/>
      <c r="L458" s="23"/>
      <c r="BB458" s="23"/>
      <c r="BC458" s="23"/>
      <c r="BD458" s="23"/>
    </row>
    <row r="459" spans="1:56" ht="15.75" customHeight="1" x14ac:dyDescent="0.2">
      <c r="A459" s="1"/>
      <c r="D459" s="21"/>
      <c r="H459" s="22"/>
      <c r="I459" s="22"/>
      <c r="J459" s="22"/>
      <c r="K459" s="42"/>
      <c r="L459" s="23"/>
      <c r="BB459" s="23"/>
      <c r="BC459" s="23"/>
      <c r="BD459" s="23"/>
    </row>
    <row r="460" spans="1:56" ht="15.75" customHeight="1" x14ac:dyDescent="0.2">
      <c r="A460" s="1"/>
      <c r="D460" s="21"/>
      <c r="H460" s="22"/>
      <c r="I460" s="22"/>
      <c r="J460" s="22"/>
      <c r="K460" s="42"/>
      <c r="L460" s="23"/>
      <c r="BB460" s="23"/>
      <c r="BC460" s="23"/>
      <c r="BD460" s="23"/>
    </row>
    <row r="461" spans="1:56" ht="15.75" customHeight="1" x14ac:dyDescent="0.2">
      <c r="A461" s="1"/>
      <c r="D461" s="21"/>
      <c r="H461" s="22"/>
      <c r="I461" s="22"/>
      <c r="J461" s="22"/>
      <c r="K461" s="42"/>
      <c r="L461" s="23"/>
      <c r="BB461" s="23"/>
      <c r="BC461" s="23"/>
      <c r="BD461" s="23"/>
    </row>
    <row r="462" spans="1:56" ht="15.75" customHeight="1" x14ac:dyDescent="0.2">
      <c r="A462" s="1"/>
      <c r="D462" s="21"/>
      <c r="H462" s="22"/>
      <c r="I462" s="22"/>
      <c r="J462" s="22"/>
      <c r="K462" s="42"/>
      <c r="L462" s="23"/>
      <c r="BB462" s="23"/>
      <c r="BC462" s="23"/>
      <c r="BD462" s="23"/>
    </row>
    <row r="463" spans="1:56" ht="15.75" customHeight="1" x14ac:dyDescent="0.2">
      <c r="A463" s="1"/>
      <c r="D463" s="21"/>
      <c r="H463" s="22"/>
      <c r="I463" s="22"/>
      <c r="J463" s="22"/>
      <c r="K463" s="42"/>
      <c r="L463" s="23"/>
      <c r="BB463" s="23"/>
      <c r="BC463" s="23"/>
      <c r="BD463" s="23"/>
    </row>
    <row r="464" spans="1:56" ht="15.75" customHeight="1" x14ac:dyDescent="0.2">
      <c r="A464" s="1"/>
      <c r="D464" s="21"/>
      <c r="H464" s="22"/>
      <c r="I464" s="22"/>
      <c r="J464" s="22"/>
      <c r="K464" s="42"/>
      <c r="L464" s="23"/>
      <c r="BB464" s="23"/>
      <c r="BC464" s="23"/>
      <c r="BD464" s="23"/>
    </row>
    <row r="465" spans="1:56" ht="15.75" customHeight="1" x14ac:dyDescent="0.2">
      <c r="A465" s="1"/>
      <c r="D465" s="21"/>
      <c r="H465" s="22"/>
      <c r="I465" s="22"/>
      <c r="J465" s="22"/>
      <c r="K465" s="42"/>
      <c r="L465" s="23"/>
      <c r="BB465" s="23"/>
      <c r="BC465" s="23"/>
      <c r="BD465" s="23"/>
    </row>
    <row r="466" spans="1:56" ht="15.75" customHeight="1" x14ac:dyDescent="0.2">
      <c r="A466" s="1"/>
      <c r="D466" s="21"/>
      <c r="H466" s="22"/>
      <c r="I466" s="22"/>
      <c r="J466" s="22"/>
      <c r="K466" s="42"/>
      <c r="L466" s="23"/>
      <c r="BB466" s="23"/>
      <c r="BC466" s="23"/>
      <c r="BD466" s="23"/>
    </row>
    <row r="467" spans="1:56" ht="15.75" customHeight="1" x14ac:dyDescent="0.2">
      <c r="A467" s="1"/>
      <c r="D467" s="21"/>
      <c r="H467" s="22"/>
      <c r="I467" s="22"/>
      <c r="J467" s="22"/>
      <c r="K467" s="42"/>
      <c r="L467" s="23"/>
      <c r="BB467" s="23"/>
      <c r="BC467" s="23"/>
      <c r="BD467" s="23"/>
    </row>
    <row r="468" spans="1:56" ht="15.75" customHeight="1" x14ac:dyDescent="0.2">
      <c r="A468" s="1"/>
      <c r="D468" s="21"/>
      <c r="H468" s="22"/>
      <c r="I468" s="22"/>
      <c r="J468" s="22"/>
      <c r="K468" s="42"/>
      <c r="L468" s="23"/>
      <c r="BB468" s="23"/>
      <c r="BC468" s="23"/>
      <c r="BD468" s="23"/>
    </row>
    <row r="469" spans="1:56" ht="15.75" customHeight="1" x14ac:dyDescent="0.2">
      <c r="A469" s="1"/>
      <c r="D469" s="21"/>
      <c r="H469" s="22"/>
      <c r="I469" s="22"/>
      <c r="J469" s="22"/>
      <c r="K469" s="42"/>
      <c r="L469" s="23"/>
      <c r="BB469" s="23"/>
      <c r="BC469" s="23"/>
      <c r="BD469" s="23"/>
    </row>
    <row r="470" spans="1:56" ht="15.75" customHeight="1" x14ac:dyDescent="0.2">
      <c r="A470" s="1"/>
      <c r="D470" s="21"/>
      <c r="H470" s="22"/>
      <c r="I470" s="22"/>
      <c r="J470" s="22"/>
      <c r="K470" s="42"/>
      <c r="L470" s="23"/>
      <c r="BB470" s="23"/>
      <c r="BC470" s="23"/>
      <c r="BD470" s="23"/>
    </row>
    <row r="471" spans="1:56" ht="15.75" customHeight="1" x14ac:dyDescent="0.2">
      <c r="A471" s="1"/>
      <c r="D471" s="21"/>
      <c r="H471" s="22"/>
      <c r="I471" s="22"/>
      <c r="J471" s="22"/>
      <c r="K471" s="42"/>
      <c r="L471" s="23"/>
      <c r="BB471" s="23"/>
      <c r="BC471" s="23"/>
      <c r="BD471" s="23"/>
    </row>
    <row r="472" spans="1:56" ht="15.75" customHeight="1" x14ac:dyDescent="0.2">
      <c r="A472" s="1"/>
      <c r="D472" s="21"/>
      <c r="H472" s="22"/>
      <c r="I472" s="22"/>
      <c r="J472" s="22"/>
      <c r="K472" s="42"/>
      <c r="L472" s="23"/>
      <c r="BB472" s="23"/>
      <c r="BC472" s="23"/>
      <c r="BD472" s="23"/>
    </row>
    <row r="473" spans="1:56" ht="15.75" customHeight="1" x14ac:dyDescent="0.2">
      <c r="A473" s="1"/>
      <c r="D473" s="21"/>
      <c r="H473" s="22"/>
      <c r="I473" s="22"/>
      <c r="J473" s="22"/>
      <c r="K473" s="42"/>
      <c r="L473" s="23"/>
      <c r="BB473" s="23"/>
      <c r="BC473" s="23"/>
      <c r="BD473" s="23"/>
    </row>
    <row r="474" spans="1:56" ht="15.75" customHeight="1" x14ac:dyDescent="0.2">
      <c r="A474" s="1"/>
      <c r="D474" s="21"/>
      <c r="H474" s="22"/>
      <c r="I474" s="22"/>
      <c r="J474" s="22"/>
      <c r="K474" s="42"/>
      <c r="L474" s="23"/>
      <c r="BB474" s="23"/>
      <c r="BC474" s="23"/>
      <c r="BD474" s="23"/>
    </row>
    <row r="475" spans="1:56" ht="15.75" customHeight="1" x14ac:dyDescent="0.2">
      <c r="A475" s="1"/>
      <c r="D475" s="21"/>
      <c r="H475" s="22"/>
      <c r="I475" s="22"/>
      <c r="J475" s="22"/>
      <c r="K475" s="42"/>
      <c r="L475" s="23"/>
      <c r="BB475" s="23"/>
      <c r="BC475" s="23"/>
      <c r="BD475" s="23"/>
    </row>
    <row r="476" spans="1:56" ht="15.75" customHeight="1" x14ac:dyDescent="0.2">
      <c r="A476" s="1"/>
      <c r="D476" s="21"/>
      <c r="H476" s="22"/>
      <c r="I476" s="22"/>
      <c r="J476" s="22"/>
      <c r="K476" s="42"/>
      <c r="L476" s="23"/>
      <c r="BB476" s="23"/>
      <c r="BC476" s="23"/>
      <c r="BD476" s="23"/>
    </row>
    <row r="477" spans="1:56" ht="15.75" customHeight="1" x14ac:dyDescent="0.2">
      <c r="A477" s="1"/>
      <c r="D477" s="21"/>
      <c r="H477" s="22"/>
      <c r="I477" s="22"/>
      <c r="J477" s="22"/>
      <c r="K477" s="42"/>
      <c r="L477" s="23"/>
      <c r="BB477" s="23"/>
      <c r="BC477" s="23"/>
      <c r="BD477" s="23"/>
    </row>
    <row r="478" spans="1:56" ht="15.75" customHeight="1" x14ac:dyDescent="0.2">
      <c r="A478" s="1"/>
      <c r="D478" s="21"/>
      <c r="H478" s="22"/>
      <c r="I478" s="22"/>
      <c r="J478" s="22"/>
      <c r="K478" s="42"/>
      <c r="L478" s="23"/>
      <c r="BB478" s="23"/>
      <c r="BC478" s="23"/>
      <c r="BD478" s="23"/>
    </row>
    <row r="479" spans="1:56" ht="15.75" customHeight="1" x14ac:dyDescent="0.2">
      <c r="A479" s="1"/>
      <c r="D479" s="21"/>
      <c r="H479" s="22"/>
      <c r="I479" s="22"/>
      <c r="J479" s="22"/>
      <c r="K479" s="42"/>
      <c r="L479" s="23"/>
      <c r="BB479" s="23"/>
      <c r="BC479" s="23"/>
      <c r="BD479" s="23"/>
    </row>
    <row r="480" spans="1:56" ht="15.75" customHeight="1" x14ac:dyDescent="0.2">
      <c r="A480" s="1"/>
      <c r="D480" s="21"/>
      <c r="H480" s="22"/>
      <c r="I480" s="22"/>
      <c r="J480" s="22"/>
      <c r="K480" s="42"/>
      <c r="L480" s="23"/>
      <c r="BB480" s="23"/>
      <c r="BC480" s="23"/>
      <c r="BD480" s="23"/>
    </row>
    <row r="481" spans="1:56" ht="15.75" customHeight="1" x14ac:dyDescent="0.2">
      <c r="A481" s="1"/>
      <c r="D481" s="21"/>
      <c r="H481" s="22"/>
      <c r="I481" s="22"/>
      <c r="J481" s="22"/>
      <c r="K481" s="42"/>
      <c r="L481" s="23"/>
      <c r="BB481" s="23"/>
      <c r="BC481" s="23"/>
      <c r="BD481" s="23"/>
    </row>
    <row r="482" spans="1:56" ht="15.75" customHeight="1" x14ac:dyDescent="0.2">
      <c r="A482" s="1"/>
      <c r="D482" s="21"/>
      <c r="H482" s="22"/>
      <c r="I482" s="22"/>
      <c r="J482" s="22"/>
      <c r="K482" s="42"/>
      <c r="L482" s="23"/>
      <c r="BB482" s="23"/>
      <c r="BC482" s="23"/>
      <c r="BD482" s="23"/>
    </row>
    <row r="483" spans="1:56" ht="15.75" customHeight="1" x14ac:dyDescent="0.2">
      <c r="A483" s="1"/>
      <c r="D483" s="21"/>
      <c r="H483" s="22"/>
      <c r="I483" s="22"/>
      <c r="J483" s="22"/>
      <c r="K483" s="42"/>
      <c r="L483" s="23"/>
      <c r="BB483" s="23"/>
      <c r="BC483" s="23"/>
      <c r="BD483" s="23"/>
    </row>
    <row r="484" spans="1:56" ht="15.75" customHeight="1" x14ac:dyDescent="0.2">
      <c r="A484" s="1"/>
      <c r="D484" s="21"/>
      <c r="H484" s="22"/>
      <c r="I484" s="22"/>
      <c r="J484" s="22"/>
      <c r="K484" s="42"/>
      <c r="L484" s="23"/>
      <c r="BB484" s="23"/>
      <c r="BC484" s="23"/>
      <c r="BD484" s="23"/>
    </row>
    <row r="485" spans="1:56" ht="15.75" customHeight="1" x14ac:dyDescent="0.2">
      <c r="A485" s="1"/>
      <c r="D485" s="21"/>
      <c r="H485" s="22"/>
      <c r="I485" s="22"/>
      <c r="J485" s="22"/>
      <c r="K485" s="42"/>
      <c r="L485" s="23"/>
      <c r="BB485" s="23"/>
      <c r="BC485" s="23"/>
      <c r="BD485" s="23"/>
    </row>
    <row r="486" spans="1:56" ht="15.75" customHeight="1" x14ac:dyDescent="0.2">
      <c r="A486" s="1"/>
      <c r="D486" s="21"/>
      <c r="H486" s="22"/>
      <c r="I486" s="22"/>
      <c r="J486" s="22"/>
      <c r="K486" s="42"/>
      <c r="L486" s="23"/>
      <c r="BB486" s="23"/>
      <c r="BC486" s="23"/>
      <c r="BD486" s="23"/>
    </row>
    <row r="487" spans="1:56" ht="15.75" customHeight="1" x14ac:dyDescent="0.2">
      <c r="A487" s="1"/>
      <c r="D487" s="21"/>
      <c r="H487" s="22"/>
      <c r="I487" s="22"/>
      <c r="J487" s="22"/>
      <c r="K487" s="42"/>
      <c r="L487" s="23"/>
      <c r="BB487" s="23"/>
      <c r="BC487" s="23"/>
      <c r="BD487" s="23"/>
    </row>
    <row r="488" spans="1:56" ht="15.75" customHeight="1" x14ac:dyDescent="0.2">
      <c r="A488" s="1"/>
      <c r="D488" s="21"/>
      <c r="H488" s="22"/>
      <c r="I488" s="22"/>
      <c r="J488" s="22"/>
      <c r="K488" s="42"/>
      <c r="L488" s="23"/>
      <c r="BB488" s="23"/>
      <c r="BC488" s="23"/>
      <c r="BD488" s="23"/>
    </row>
    <row r="489" spans="1:56" ht="15.75" customHeight="1" x14ac:dyDescent="0.2">
      <c r="A489" s="1"/>
      <c r="D489" s="21"/>
      <c r="H489" s="22"/>
      <c r="I489" s="22"/>
      <c r="J489" s="22"/>
      <c r="K489" s="42"/>
      <c r="L489" s="23"/>
      <c r="BB489" s="23"/>
      <c r="BC489" s="23"/>
      <c r="BD489" s="23"/>
    </row>
    <row r="490" spans="1:56" ht="15.75" customHeight="1" x14ac:dyDescent="0.2">
      <c r="A490" s="1"/>
      <c r="D490" s="21"/>
      <c r="H490" s="22"/>
      <c r="I490" s="22"/>
      <c r="J490" s="22"/>
      <c r="K490" s="42"/>
      <c r="L490" s="23"/>
      <c r="BB490" s="23"/>
      <c r="BC490" s="23"/>
      <c r="BD490" s="23"/>
    </row>
    <row r="491" spans="1:56" ht="15.75" customHeight="1" x14ac:dyDescent="0.2">
      <c r="A491" s="1"/>
      <c r="D491" s="21"/>
      <c r="H491" s="22"/>
      <c r="I491" s="22"/>
      <c r="J491" s="22"/>
      <c r="K491" s="42"/>
      <c r="L491" s="23"/>
      <c r="BB491" s="23"/>
      <c r="BC491" s="23"/>
      <c r="BD491" s="23"/>
    </row>
    <row r="492" spans="1:56" ht="15.75" customHeight="1" x14ac:dyDescent="0.2">
      <c r="A492" s="1"/>
      <c r="D492" s="21"/>
      <c r="H492" s="22"/>
      <c r="I492" s="22"/>
      <c r="J492" s="22"/>
      <c r="K492" s="42"/>
      <c r="L492" s="23"/>
      <c r="BB492" s="23"/>
      <c r="BC492" s="23"/>
      <c r="BD492" s="23"/>
    </row>
    <row r="493" spans="1:56" ht="15.75" customHeight="1" x14ac:dyDescent="0.2">
      <c r="A493" s="1"/>
      <c r="D493" s="21"/>
      <c r="H493" s="22"/>
      <c r="I493" s="22"/>
      <c r="J493" s="22"/>
      <c r="K493" s="42"/>
      <c r="L493" s="23"/>
      <c r="BB493" s="23"/>
      <c r="BC493" s="23"/>
      <c r="BD493" s="23"/>
    </row>
    <row r="494" spans="1:56" ht="15.75" customHeight="1" x14ac:dyDescent="0.2">
      <c r="A494" s="1"/>
      <c r="D494" s="21"/>
      <c r="H494" s="22"/>
      <c r="I494" s="22"/>
      <c r="J494" s="22"/>
      <c r="K494" s="42"/>
      <c r="L494" s="23"/>
      <c r="BB494" s="23"/>
      <c r="BC494" s="23"/>
      <c r="BD494" s="23"/>
    </row>
    <row r="495" spans="1:56" ht="15.75" customHeight="1" x14ac:dyDescent="0.2">
      <c r="A495" s="1"/>
      <c r="D495" s="21"/>
      <c r="H495" s="22"/>
      <c r="I495" s="22"/>
      <c r="J495" s="22"/>
      <c r="K495" s="42"/>
      <c r="L495" s="23"/>
      <c r="BB495" s="23"/>
      <c r="BC495" s="23"/>
      <c r="BD495" s="23"/>
    </row>
    <row r="496" spans="1:56" ht="15.75" customHeight="1" x14ac:dyDescent="0.2">
      <c r="A496" s="1"/>
      <c r="D496" s="21"/>
      <c r="H496" s="22"/>
      <c r="I496" s="22"/>
      <c r="J496" s="22"/>
      <c r="K496" s="42"/>
      <c r="L496" s="23"/>
      <c r="BB496" s="23"/>
      <c r="BC496" s="23"/>
      <c r="BD496" s="23"/>
    </row>
    <row r="497" spans="1:56" ht="15.75" customHeight="1" x14ac:dyDescent="0.2">
      <c r="A497" s="1"/>
      <c r="D497" s="21"/>
      <c r="H497" s="22"/>
      <c r="I497" s="22"/>
      <c r="J497" s="22"/>
      <c r="K497" s="42"/>
      <c r="L497" s="23"/>
      <c r="BB497" s="23"/>
      <c r="BC497" s="23"/>
      <c r="BD497" s="23"/>
    </row>
    <row r="498" spans="1:56" ht="15.75" customHeight="1" x14ac:dyDescent="0.2">
      <c r="A498" s="1"/>
      <c r="D498" s="21"/>
      <c r="H498" s="22"/>
      <c r="I498" s="22"/>
      <c r="J498" s="22"/>
      <c r="K498" s="42"/>
      <c r="L498" s="23"/>
      <c r="BB498" s="23"/>
      <c r="BC498" s="23"/>
      <c r="BD498" s="23"/>
    </row>
    <row r="499" spans="1:56" ht="15.75" customHeight="1" x14ac:dyDescent="0.2">
      <c r="A499" s="1"/>
      <c r="D499" s="21"/>
      <c r="H499" s="22"/>
      <c r="I499" s="22"/>
      <c r="J499" s="22"/>
      <c r="K499" s="42"/>
      <c r="L499" s="23"/>
      <c r="BB499" s="23"/>
      <c r="BC499" s="23"/>
      <c r="BD499" s="23"/>
    </row>
    <row r="500" spans="1:56" ht="15.75" customHeight="1" x14ac:dyDescent="0.2">
      <c r="A500" s="1"/>
      <c r="D500" s="21"/>
      <c r="H500" s="22"/>
      <c r="I500" s="22"/>
      <c r="J500" s="22"/>
      <c r="K500" s="42"/>
      <c r="L500" s="23"/>
      <c r="BB500" s="23"/>
      <c r="BC500" s="23"/>
      <c r="BD500" s="23"/>
    </row>
    <row r="501" spans="1:56" ht="15.75" customHeight="1" x14ac:dyDescent="0.2">
      <c r="A501" s="1"/>
      <c r="D501" s="21"/>
      <c r="H501" s="22"/>
      <c r="I501" s="22"/>
      <c r="J501" s="22"/>
      <c r="K501" s="42"/>
      <c r="L501" s="23"/>
      <c r="BB501" s="23"/>
      <c r="BC501" s="23"/>
      <c r="BD501" s="23"/>
    </row>
    <row r="502" spans="1:56" ht="15.75" customHeight="1" x14ac:dyDescent="0.2">
      <c r="A502" s="1"/>
      <c r="D502" s="21"/>
      <c r="H502" s="22"/>
      <c r="I502" s="22"/>
      <c r="J502" s="22"/>
      <c r="K502" s="42"/>
      <c r="L502" s="23"/>
      <c r="BB502" s="23"/>
      <c r="BC502" s="23"/>
      <c r="BD502" s="23"/>
    </row>
    <row r="503" spans="1:56" ht="15.75" customHeight="1" x14ac:dyDescent="0.2">
      <c r="A503" s="1"/>
      <c r="D503" s="21"/>
      <c r="H503" s="22"/>
      <c r="I503" s="22"/>
      <c r="J503" s="22"/>
      <c r="K503" s="42"/>
      <c r="L503" s="23"/>
      <c r="BB503" s="23"/>
      <c r="BC503" s="23"/>
      <c r="BD503" s="23"/>
    </row>
    <row r="504" spans="1:56" ht="15.75" customHeight="1" x14ac:dyDescent="0.2">
      <c r="A504" s="1"/>
      <c r="D504" s="21"/>
      <c r="H504" s="22"/>
      <c r="I504" s="22"/>
      <c r="J504" s="22"/>
      <c r="K504" s="42"/>
      <c r="L504" s="23"/>
      <c r="BB504" s="23"/>
      <c r="BC504" s="23"/>
      <c r="BD504" s="23"/>
    </row>
    <row r="505" spans="1:56" ht="15.75" customHeight="1" x14ac:dyDescent="0.2">
      <c r="A505" s="1"/>
      <c r="D505" s="21"/>
      <c r="H505" s="22"/>
      <c r="I505" s="22"/>
      <c r="J505" s="22"/>
      <c r="K505" s="42"/>
      <c r="L505" s="23"/>
      <c r="BB505" s="23"/>
      <c r="BC505" s="23"/>
      <c r="BD505" s="23"/>
    </row>
    <row r="506" spans="1:56" ht="15.75" customHeight="1" x14ac:dyDescent="0.2">
      <c r="A506" s="1"/>
      <c r="D506" s="21"/>
      <c r="H506" s="22"/>
      <c r="I506" s="22"/>
      <c r="J506" s="22"/>
      <c r="K506" s="42"/>
      <c r="L506" s="23"/>
      <c r="BB506" s="23"/>
      <c r="BC506" s="23"/>
      <c r="BD506" s="23"/>
    </row>
    <row r="507" spans="1:56" ht="15.75" customHeight="1" x14ac:dyDescent="0.2">
      <c r="A507" s="1"/>
      <c r="D507" s="21"/>
      <c r="H507" s="22"/>
      <c r="I507" s="22"/>
      <c r="J507" s="22"/>
      <c r="K507" s="42"/>
      <c r="L507" s="23"/>
      <c r="BB507" s="23"/>
      <c r="BC507" s="23"/>
      <c r="BD507" s="23"/>
    </row>
    <row r="508" spans="1:56" ht="15.75" customHeight="1" x14ac:dyDescent="0.2">
      <c r="A508" s="1"/>
      <c r="D508" s="21"/>
      <c r="H508" s="22"/>
      <c r="I508" s="22"/>
      <c r="J508" s="22"/>
      <c r="K508" s="42"/>
      <c r="L508" s="23"/>
      <c r="BB508" s="23"/>
      <c r="BC508" s="23"/>
      <c r="BD508" s="23"/>
    </row>
    <row r="509" spans="1:56" ht="15.75" customHeight="1" x14ac:dyDescent="0.2">
      <c r="A509" s="1"/>
      <c r="D509" s="21"/>
      <c r="H509" s="22"/>
      <c r="I509" s="22"/>
      <c r="J509" s="22"/>
      <c r="K509" s="42"/>
      <c r="L509" s="23"/>
      <c r="BB509" s="23"/>
      <c r="BC509" s="23"/>
      <c r="BD509" s="23"/>
    </row>
    <row r="510" spans="1:56" ht="15.75" customHeight="1" x14ac:dyDescent="0.2">
      <c r="A510" s="1"/>
      <c r="D510" s="21"/>
      <c r="H510" s="22"/>
      <c r="I510" s="22"/>
      <c r="J510" s="22"/>
      <c r="K510" s="42"/>
      <c r="L510" s="23"/>
      <c r="BB510" s="23"/>
      <c r="BC510" s="23"/>
      <c r="BD510" s="23"/>
    </row>
    <row r="511" spans="1:56" ht="15.75" customHeight="1" x14ac:dyDescent="0.2">
      <c r="A511" s="1"/>
      <c r="D511" s="21"/>
      <c r="H511" s="22"/>
      <c r="I511" s="22"/>
      <c r="J511" s="22"/>
      <c r="K511" s="42"/>
      <c r="L511" s="23"/>
      <c r="BB511" s="23"/>
      <c r="BC511" s="23"/>
      <c r="BD511" s="23"/>
    </row>
    <row r="512" spans="1:56" ht="15.75" customHeight="1" x14ac:dyDescent="0.2">
      <c r="A512" s="1"/>
      <c r="D512" s="21"/>
      <c r="H512" s="22"/>
      <c r="I512" s="22"/>
      <c r="J512" s="22"/>
      <c r="K512" s="42"/>
      <c r="L512" s="23"/>
      <c r="BB512" s="23"/>
      <c r="BC512" s="23"/>
      <c r="BD512" s="23"/>
    </row>
    <row r="513" spans="1:56" ht="15.75" customHeight="1" x14ac:dyDescent="0.2">
      <c r="A513" s="1"/>
      <c r="D513" s="21"/>
      <c r="H513" s="22"/>
      <c r="I513" s="22"/>
      <c r="J513" s="22"/>
      <c r="K513" s="42"/>
      <c r="L513" s="23"/>
      <c r="BB513" s="23"/>
      <c r="BC513" s="23"/>
      <c r="BD513" s="23"/>
    </row>
    <row r="514" spans="1:56" ht="15.75" customHeight="1" x14ac:dyDescent="0.2">
      <c r="A514" s="1"/>
      <c r="D514" s="21"/>
      <c r="H514" s="22"/>
      <c r="I514" s="22"/>
      <c r="J514" s="22"/>
      <c r="K514" s="42"/>
      <c r="L514" s="23"/>
      <c r="BB514" s="23"/>
      <c r="BC514" s="23"/>
      <c r="BD514" s="23"/>
    </row>
    <row r="515" spans="1:56" ht="15.75" customHeight="1" x14ac:dyDescent="0.2">
      <c r="A515" s="1"/>
      <c r="D515" s="21"/>
      <c r="H515" s="22"/>
      <c r="I515" s="22"/>
      <c r="J515" s="22"/>
      <c r="K515" s="42"/>
      <c r="L515" s="23"/>
      <c r="BB515" s="23"/>
      <c r="BC515" s="23"/>
      <c r="BD515" s="23"/>
    </row>
    <row r="516" spans="1:56" ht="15.75" customHeight="1" x14ac:dyDescent="0.2">
      <c r="A516" s="1"/>
      <c r="D516" s="21"/>
      <c r="H516" s="22"/>
      <c r="I516" s="22"/>
      <c r="J516" s="22"/>
      <c r="K516" s="42"/>
      <c r="L516" s="23"/>
      <c r="BB516" s="23"/>
      <c r="BC516" s="23"/>
      <c r="BD516" s="23"/>
    </row>
    <row r="517" spans="1:56" ht="15.75" customHeight="1" x14ac:dyDescent="0.2">
      <c r="A517" s="1"/>
      <c r="D517" s="21"/>
      <c r="H517" s="22"/>
      <c r="I517" s="22"/>
      <c r="J517" s="22"/>
      <c r="K517" s="42"/>
      <c r="L517" s="23"/>
      <c r="BB517" s="23"/>
      <c r="BC517" s="23"/>
      <c r="BD517" s="23"/>
    </row>
    <row r="518" spans="1:56" ht="15.75" customHeight="1" x14ac:dyDescent="0.2">
      <c r="A518" s="1"/>
      <c r="D518" s="21"/>
      <c r="H518" s="22"/>
      <c r="I518" s="22"/>
      <c r="J518" s="22"/>
      <c r="K518" s="42"/>
      <c r="L518" s="23"/>
      <c r="BB518" s="23"/>
      <c r="BC518" s="23"/>
      <c r="BD518" s="23"/>
    </row>
    <row r="519" spans="1:56" ht="15.75" customHeight="1" x14ac:dyDescent="0.2">
      <c r="A519" s="1"/>
      <c r="D519" s="21"/>
      <c r="H519" s="22"/>
      <c r="I519" s="22"/>
      <c r="J519" s="22"/>
      <c r="K519" s="42"/>
      <c r="L519" s="23"/>
      <c r="BB519" s="23"/>
      <c r="BC519" s="23"/>
      <c r="BD519" s="23"/>
    </row>
    <row r="520" spans="1:56" ht="15.75" customHeight="1" x14ac:dyDescent="0.2">
      <c r="A520" s="1"/>
      <c r="D520" s="21"/>
      <c r="H520" s="22"/>
      <c r="I520" s="22"/>
      <c r="J520" s="22"/>
      <c r="K520" s="42"/>
      <c r="L520" s="23"/>
      <c r="BB520" s="23"/>
      <c r="BC520" s="23"/>
      <c r="BD520" s="23"/>
    </row>
    <row r="521" spans="1:56" ht="15.75" customHeight="1" x14ac:dyDescent="0.2">
      <c r="A521" s="1"/>
      <c r="D521" s="21"/>
      <c r="H521" s="22"/>
      <c r="I521" s="22"/>
      <c r="J521" s="22"/>
      <c r="K521" s="42"/>
      <c r="L521" s="23"/>
      <c r="BB521" s="23"/>
      <c r="BC521" s="23"/>
      <c r="BD521" s="23"/>
    </row>
    <row r="522" spans="1:56" ht="15.75" customHeight="1" x14ac:dyDescent="0.2">
      <c r="A522" s="1"/>
      <c r="D522" s="21"/>
      <c r="H522" s="22"/>
      <c r="I522" s="22"/>
      <c r="J522" s="22"/>
      <c r="K522" s="42"/>
      <c r="L522" s="23"/>
      <c r="BB522" s="23"/>
      <c r="BC522" s="23"/>
      <c r="BD522" s="23"/>
    </row>
    <row r="523" spans="1:56" ht="15.75" customHeight="1" x14ac:dyDescent="0.2">
      <c r="A523" s="1"/>
      <c r="D523" s="21"/>
      <c r="H523" s="22"/>
      <c r="I523" s="22"/>
      <c r="J523" s="22"/>
      <c r="K523" s="42"/>
      <c r="L523" s="23"/>
      <c r="BB523" s="23"/>
      <c r="BC523" s="23"/>
      <c r="BD523" s="23"/>
    </row>
    <row r="524" spans="1:56" ht="15.75" customHeight="1" x14ac:dyDescent="0.2">
      <c r="A524" s="1"/>
      <c r="D524" s="21"/>
      <c r="H524" s="22"/>
      <c r="I524" s="22"/>
      <c r="J524" s="22"/>
      <c r="K524" s="42"/>
      <c r="L524" s="23"/>
      <c r="BB524" s="23"/>
      <c r="BC524" s="23"/>
      <c r="BD524" s="23"/>
    </row>
    <row r="525" spans="1:56" ht="15.75" customHeight="1" x14ac:dyDescent="0.2">
      <c r="A525" s="1"/>
      <c r="D525" s="21"/>
      <c r="H525" s="22"/>
      <c r="I525" s="22"/>
      <c r="J525" s="22"/>
      <c r="K525" s="42"/>
      <c r="L525" s="23"/>
      <c r="BB525" s="23"/>
      <c r="BC525" s="23"/>
      <c r="BD525" s="23"/>
    </row>
    <row r="526" spans="1:56" ht="15.75" customHeight="1" x14ac:dyDescent="0.2">
      <c r="A526" s="1"/>
      <c r="D526" s="21"/>
      <c r="H526" s="22"/>
      <c r="I526" s="22"/>
      <c r="J526" s="22"/>
      <c r="K526" s="42"/>
      <c r="L526" s="23"/>
      <c r="BB526" s="23"/>
      <c r="BC526" s="23"/>
      <c r="BD526" s="23"/>
    </row>
    <row r="527" spans="1:56" ht="15.75" customHeight="1" x14ac:dyDescent="0.2">
      <c r="A527" s="1"/>
      <c r="D527" s="21"/>
      <c r="H527" s="22"/>
      <c r="I527" s="22"/>
      <c r="J527" s="22"/>
      <c r="K527" s="42"/>
      <c r="L527" s="23"/>
      <c r="BB527" s="23"/>
      <c r="BC527" s="23"/>
      <c r="BD527" s="23"/>
    </row>
    <row r="528" spans="1:56" ht="15.75" customHeight="1" x14ac:dyDescent="0.2">
      <c r="A528" s="1"/>
      <c r="D528" s="21"/>
      <c r="H528" s="22"/>
      <c r="I528" s="22"/>
      <c r="J528" s="22"/>
      <c r="K528" s="42"/>
      <c r="L528" s="23"/>
      <c r="BB528" s="23"/>
      <c r="BC528" s="23"/>
      <c r="BD528" s="23"/>
    </row>
    <row r="529" spans="1:56" ht="15.75" customHeight="1" x14ac:dyDescent="0.2">
      <c r="A529" s="1"/>
      <c r="D529" s="21"/>
      <c r="H529" s="22"/>
      <c r="I529" s="22"/>
      <c r="J529" s="22"/>
      <c r="K529" s="42"/>
      <c r="L529" s="23"/>
      <c r="BB529" s="23"/>
      <c r="BC529" s="23"/>
      <c r="BD529" s="23"/>
    </row>
    <row r="530" spans="1:56" ht="15.75" customHeight="1" x14ac:dyDescent="0.2">
      <c r="A530" s="1"/>
      <c r="D530" s="21"/>
      <c r="H530" s="22"/>
      <c r="I530" s="22"/>
      <c r="J530" s="22"/>
      <c r="K530" s="42"/>
      <c r="L530" s="23"/>
      <c r="BB530" s="23"/>
      <c r="BC530" s="23"/>
      <c r="BD530" s="23"/>
    </row>
    <row r="531" spans="1:56" ht="15.75" customHeight="1" x14ac:dyDescent="0.2">
      <c r="A531" s="1"/>
      <c r="D531" s="21"/>
      <c r="H531" s="22"/>
      <c r="I531" s="22"/>
      <c r="J531" s="22"/>
      <c r="K531" s="42"/>
      <c r="L531" s="23"/>
      <c r="BB531" s="23"/>
      <c r="BC531" s="23"/>
      <c r="BD531" s="23"/>
    </row>
    <row r="532" spans="1:56" ht="15.75" customHeight="1" x14ac:dyDescent="0.2">
      <c r="A532" s="1"/>
      <c r="D532" s="21"/>
      <c r="H532" s="22"/>
      <c r="I532" s="22"/>
      <c r="J532" s="22"/>
      <c r="K532" s="42"/>
      <c r="L532" s="23"/>
      <c r="BB532" s="23"/>
      <c r="BC532" s="23"/>
      <c r="BD532" s="23"/>
    </row>
    <row r="533" spans="1:56" ht="15.75" customHeight="1" x14ac:dyDescent="0.2">
      <c r="A533" s="1"/>
      <c r="D533" s="21"/>
      <c r="H533" s="22"/>
      <c r="I533" s="22"/>
      <c r="J533" s="22"/>
      <c r="K533" s="42"/>
      <c r="L533" s="23"/>
      <c r="BB533" s="23"/>
      <c r="BC533" s="23"/>
      <c r="BD533" s="23"/>
    </row>
    <row r="534" spans="1:56" ht="15.75" customHeight="1" x14ac:dyDescent="0.2">
      <c r="A534" s="1"/>
      <c r="D534" s="21"/>
      <c r="H534" s="22"/>
      <c r="I534" s="22"/>
      <c r="J534" s="22"/>
      <c r="K534" s="42"/>
      <c r="L534" s="23"/>
      <c r="BB534" s="23"/>
      <c r="BC534" s="23"/>
      <c r="BD534" s="23"/>
    </row>
    <row r="535" spans="1:56" ht="15.75" customHeight="1" x14ac:dyDescent="0.2">
      <c r="A535" s="1"/>
      <c r="D535" s="21"/>
      <c r="H535" s="22"/>
      <c r="I535" s="22"/>
      <c r="J535" s="22"/>
      <c r="K535" s="42"/>
      <c r="L535" s="23"/>
      <c r="BB535" s="23"/>
      <c r="BC535" s="23"/>
      <c r="BD535" s="23"/>
    </row>
    <row r="536" spans="1:56" ht="15.75" customHeight="1" x14ac:dyDescent="0.2">
      <c r="A536" s="1"/>
      <c r="D536" s="21"/>
      <c r="H536" s="22"/>
      <c r="I536" s="22"/>
      <c r="J536" s="22"/>
      <c r="K536" s="42"/>
      <c r="L536" s="23"/>
      <c r="BB536" s="23"/>
      <c r="BC536" s="23"/>
      <c r="BD536" s="23"/>
    </row>
    <row r="537" spans="1:56" ht="15.75" customHeight="1" x14ac:dyDescent="0.2">
      <c r="A537" s="1"/>
      <c r="D537" s="21"/>
      <c r="H537" s="22"/>
      <c r="I537" s="22"/>
      <c r="J537" s="22"/>
      <c r="K537" s="42"/>
      <c r="L537" s="23"/>
      <c r="BB537" s="23"/>
      <c r="BC537" s="23"/>
      <c r="BD537" s="23"/>
    </row>
    <row r="538" spans="1:56" ht="15.75" customHeight="1" x14ac:dyDescent="0.2">
      <c r="A538" s="1"/>
      <c r="D538" s="21"/>
      <c r="H538" s="22"/>
      <c r="I538" s="22"/>
      <c r="J538" s="22"/>
      <c r="K538" s="42"/>
      <c r="L538" s="23"/>
      <c r="BB538" s="23"/>
      <c r="BC538" s="23"/>
      <c r="BD538" s="23"/>
    </row>
    <row r="539" spans="1:56" ht="15.75" customHeight="1" x14ac:dyDescent="0.2">
      <c r="A539" s="1"/>
      <c r="D539" s="21"/>
      <c r="H539" s="22"/>
      <c r="I539" s="22"/>
      <c r="J539" s="22"/>
      <c r="K539" s="42"/>
      <c r="L539" s="23"/>
      <c r="BB539" s="23"/>
      <c r="BC539" s="23"/>
      <c r="BD539" s="23"/>
    </row>
    <row r="540" spans="1:56" ht="15.75" customHeight="1" x14ac:dyDescent="0.2">
      <c r="A540" s="1"/>
      <c r="D540" s="21"/>
      <c r="H540" s="22"/>
      <c r="I540" s="22"/>
      <c r="J540" s="22"/>
      <c r="K540" s="42"/>
      <c r="L540" s="23"/>
      <c r="BB540" s="23"/>
      <c r="BC540" s="23"/>
      <c r="BD540" s="23"/>
    </row>
    <row r="541" spans="1:56" ht="15.75" customHeight="1" x14ac:dyDescent="0.2">
      <c r="A541" s="1"/>
      <c r="D541" s="21"/>
      <c r="H541" s="22"/>
      <c r="I541" s="22"/>
      <c r="J541" s="22"/>
      <c r="K541" s="42"/>
      <c r="L541" s="23"/>
      <c r="BB541" s="23"/>
      <c r="BC541" s="23"/>
      <c r="BD541" s="23"/>
    </row>
    <row r="542" spans="1:56" ht="15.75" customHeight="1" x14ac:dyDescent="0.2">
      <c r="A542" s="1"/>
      <c r="D542" s="21"/>
      <c r="H542" s="22"/>
      <c r="I542" s="22"/>
      <c r="J542" s="22"/>
      <c r="K542" s="42"/>
      <c r="L542" s="23"/>
      <c r="BB542" s="23"/>
      <c r="BC542" s="23"/>
      <c r="BD542" s="23"/>
    </row>
    <row r="543" spans="1:56" ht="15.75" customHeight="1" x14ac:dyDescent="0.2">
      <c r="A543" s="1"/>
      <c r="D543" s="21"/>
      <c r="H543" s="22"/>
      <c r="I543" s="22"/>
      <c r="J543" s="22"/>
      <c r="K543" s="42"/>
      <c r="L543" s="23"/>
      <c r="BB543" s="23"/>
      <c r="BC543" s="23"/>
      <c r="BD543" s="23"/>
    </row>
    <row r="544" spans="1:56" ht="15.75" customHeight="1" x14ac:dyDescent="0.2">
      <c r="A544" s="1"/>
      <c r="D544" s="21"/>
      <c r="H544" s="22"/>
      <c r="I544" s="22"/>
      <c r="J544" s="22"/>
      <c r="K544" s="42"/>
      <c r="L544" s="23"/>
      <c r="BB544" s="23"/>
      <c r="BC544" s="23"/>
      <c r="BD544" s="23"/>
    </row>
    <row r="545" spans="1:56" ht="15.75" customHeight="1" x14ac:dyDescent="0.2">
      <c r="A545" s="1"/>
      <c r="D545" s="21"/>
      <c r="H545" s="22"/>
      <c r="I545" s="22"/>
      <c r="J545" s="22"/>
      <c r="K545" s="42"/>
      <c r="L545" s="23"/>
      <c r="BB545" s="23"/>
      <c r="BC545" s="23"/>
      <c r="BD545" s="23"/>
    </row>
    <row r="546" spans="1:56" ht="15.75" customHeight="1" x14ac:dyDescent="0.2">
      <c r="A546" s="1"/>
      <c r="D546" s="21"/>
      <c r="H546" s="22"/>
      <c r="I546" s="22"/>
      <c r="J546" s="22"/>
      <c r="K546" s="42"/>
      <c r="L546" s="23"/>
      <c r="BB546" s="23"/>
      <c r="BC546" s="23"/>
      <c r="BD546" s="23"/>
    </row>
    <row r="547" spans="1:56" ht="15.75" customHeight="1" x14ac:dyDescent="0.2">
      <c r="A547" s="1"/>
      <c r="D547" s="21"/>
      <c r="H547" s="22"/>
      <c r="I547" s="22"/>
      <c r="J547" s="22"/>
      <c r="K547" s="42"/>
      <c r="L547" s="23"/>
      <c r="BB547" s="23"/>
      <c r="BC547" s="23"/>
      <c r="BD547" s="23"/>
    </row>
    <row r="548" spans="1:56" ht="15.75" customHeight="1" x14ac:dyDescent="0.2">
      <c r="A548" s="1"/>
      <c r="D548" s="21"/>
      <c r="H548" s="22"/>
      <c r="I548" s="22"/>
      <c r="J548" s="22"/>
      <c r="K548" s="42"/>
      <c r="L548" s="23"/>
      <c r="BB548" s="23"/>
      <c r="BC548" s="23"/>
      <c r="BD548" s="23"/>
    </row>
    <row r="549" spans="1:56" ht="15.75" customHeight="1" x14ac:dyDescent="0.2">
      <c r="A549" s="1"/>
      <c r="D549" s="21"/>
      <c r="H549" s="22"/>
      <c r="I549" s="22"/>
      <c r="J549" s="22"/>
      <c r="K549" s="42"/>
      <c r="L549" s="23"/>
      <c r="BB549" s="23"/>
      <c r="BC549" s="23"/>
      <c r="BD549" s="23"/>
    </row>
    <row r="550" spans="1:56" ht="15.75" customHeight="1" x14ac:dyDescent="0.2">
      <c r="A550" s="1"/>
      <c r="D550" s="21"/>
      <c r="H550" s="22"/>
      <c r="I550" s="22"/>
      <c r="J550" s="22"/>
      <c r="K550" s="42"/>
      <c r="L550" s="23"/>
      <c r="BB550" s="23"/>
      <c r="BC550" s="23"/>
      <c r="BD550" s="23"/>
    </row>
    <row r="551" spans="1:56" ht="15.75" customHeight="1" x14ac:dyDescent="0.2">
      <c r="A551" s="1"/>
      <c r="D551" s="21"/>
      <c r="H551" s="22"/>
      <c r="I551" s="22"/>
      <c r="J551" s="22"/>
      <c r="K551" s="42"/>
      <c r="L551" s="23"/>
      <c r="BB551" s="23"/>
      <c r="BC551" s="23"/>
      <c r="BD551" s="23"/>
    </row>
    <row r="552" spans="1:56" ht="15.75" customHeight="1" x14ac:dyDescent="0.2">
      <c r="A552" s="1"/>
      <c r="D552" s="21"/>
      <c r="H552" s="22"/>
      <c r="I552" s="22"/>
      <c r="J552" s="22"/>
      <c r="K552" s="42"/>
      <c r="L552" s="23"/>
      <c r="BB552" s="23"/>
      <c r="BC552" s="23"/>
      <c r="BD552" s="23"/>
    </row>
    <row r="553" spans="1:56" ht="15.75" customHeight="1" x14ac:dyDescent="0.2">
      <c r="A553" s="1"/>
      <c r="D553" s="21"/>
      <c r="H553" s="22"/>
      <c r="I553" s="22"/>
      <c r="J553" s="22"/>
      <c r="K553" s="42"/>
      <c r="L553" s="23"/>
      <c r="BB553" s="23"/>
      <c r="BC553" s="23"/>
      <c r="BD553" s="23"/>
    </row>
    <row r="554" spans="1:56" ht="15.75" customHeight="1" x14ac:dyDescent="0.2">
      <c r="A554" s="1"/>
      <c r="D554" s="21"/>
      <c r="H554" s="22"/>
      <c r="I554" s="22"/>
      <c r="J554" s="22"/>
      <c r="K554" s="42"/>
      <c r="L554" s="23"/>
      <c r="BB554" s="23"/>
      <c r="BC554" s="23"/>
      <c r="BD554" s="23"/>
    </row>
    <row r="555" spans="1:56" ht="15.75" customHeight="1" x14ac:dyDescent="0.2">
      <c r="A555" s="1"/>
      <c r="D555" s="21"/>
      <c r="H555" s="22"/>
      <c r="I555" s="22"/>
      <c r="J555" s="22"/>
      <c r="K555" s="42"/>
      <c r="L555" s="23"/>
      <c r="BB555" s="23"/>
      <c r="BC555" s="23"/>
      <c r="BD555" s="23"/>
    </row>
    <row r="556" spans="1:56" ht="15.75" customHeight="1" x14ac:dyDescent="0.2">
      <c r="A556" s="1"/>
      <c r="D556" s="21"/>
      <c r="H556" s="22"/>
      <c r="I556" s="22"/>
      <c r="J556" s="22"/>
      <c r="K556" s="42"/>
      <c r="L556" s="23"/>
      <c r="BB556" s="23"/>
      <c r="BC556" s="23"/>
      <c r="BD556" s="23"/>
    </row>
    <row r="557" spans="1:56" ht="15.75" customHeight="1" x14ac:dyDescent="0.2">
      <c r="A557" s="1"/>
      <c r="D557" s="21"/>
      <c r="H557" s="22"/>
      <c r="I557" s="22"/>
      <c r="J557" s="22"/>
      <c r="K557" s="42"/>
      <c r="L557" s="23"/>
      <c r="BB557" s="23"/>
      <c r="BC557" s="23"/>
      <c r="BD557" s="23"/>
    </row>
    <row r="558" spans="1:56" ht="15.75" customHeight="1" x14ac:dyDescent="0.2">
      <c r="A558" s="1"/>
      <c r="D558" s="21"/>
      <c r="H558" s="22"/>
      <c r="I558" s="22"/>
      <c r="J558" s="22"/>
      <c r="K558" s="42"/>
      <c r="L558" s="23"/>
      <c r="BB558" s="23"/>
      <c r="BC558" s="23"/>
      <c r="BD558" s="23"/>
    </row>
    <row r="559" spans="1:56" ht="15.75" customHeight="1" x14ac:dyDescent="0.2">
      <c r="A559" s="1"/>
      <c r="D559" s="21"/>
      <c r="H559" s="22"/>
      <c r="I559" s="22"/>
      <c r="J559" s="22"/>
      <c r="K559" s="42"/>
      <c r="L559" s="23"/>
      <c r="BB559" s="23"/>
      <c r="BC559" s="23"/>
      <c r="BD559" s="23"/>
    </row>
    <row r="560" spans="1:56" ht="15.75" customHeight="1" x14ac:dyDescent="0.2">
      <c r="A560" s="1"/>
      <c r="D560" s="21"/>
      <c r="H560" s="22"/>
      <c r="I560" s="22"/>
      <c r="J560" s="22"/>
      <c r="K560" s="42"/>
      <c r="L560" s="23"/>
      <c r="BB560" s="23"/>
      <c r="BC560" s="23"/>
      <c r="BD560" s="23"/>
    </row>
    <row r="561" spans="1:56" ht="15.75" customHeight="1" x14ac:dyDescent="0.2">
      <c r="A561" s="1"/>
      <c r="D561" s="21"/>
      <c r="H561" s="22"/>
      <c r="I561" s="22"/>
      <c r="J561" s="22"/>
      <c r="K561" s="42"/>
      <c r="L561" s="23"/>
      <c r="BB561" s="23"/>
      <c r="BC561" s="23"/>
      <c r="BD561" s="23"/>
    </row>
    <row r="562" spans="1:56" ht="15.75" customHeight="1" x14ac:dyDescent="0.2">
      <c r="A562" s="1"/>
      <c r="D562" s="21"/>
      <c r="H562" s="22"/>
      <c r="I562" s="22"/>
      <c r="J562" s="22"/>
      <c r="K562" s="42"/>
      <c r="L562" s="23"/>
      <c r="BB562" s="23"/>
      <c r="BC562" s="23"/>
      <c r="BD562" s="23"/>
    </row>
    <row r="563" spans="1:56" ht="15.75" customHeight="1" x14ac:dyDescent="0.2">
      <c r="A563" s="1"/>
      <c r="D563" s="21"/>
      <c r="H563" s="22"/>
      <c r="I563" s="22"/>
      <c r="J563" s="22"/>
      <c r="K563" s="42"/>
      <c r="L563" s="23"/>
      <c r="BB563" s="23"/>
      <c r="BC563" s="23"/>
      <c r="BD563" s="23"/>
    </row>
    <row r="564" spans="1:56" ht="15.75" customHeight="1" x14ac:dyDescent="0.2">
      <c r="A564" s="1"/>
      <c r="D564" s="21"/>
      <c r="H564" s="22"/>
      <c r="I564" s="22"/>
      <c r="J564" s="22"/>
      <c r="K564" s="42"/>
      <c r="L564" s="23"/>
      <c r="BB564" s="23"/>
      <c r="BC564" s="23"/>
      <c r="BD564" s="23"/>
    </row>
    <row r="565" spans="1:56" ht="15.75" customHeight="1" x14ac:dyDescent="0.2">
      <c r="A565" s="1"/>
      <c r="D565" s="21"/>
      <c r="H565" s="22"/>
      <c r="I565" s="22"/>
      <c r="J565" s="22"/>
      <c r="K565" s="42"/>
      <c r="L565" s="23"/>
      <c r="BB565" s="23"/>
      <c r="BC565" s="23"/>
      <c r="BD565" s="23"/>
    </row>
    <row r="566" spans="1:56" ht="15.75" customHeight="1" x14ac:dyDescent="0.2">
      <c r="A566" s="1"/>
      <c r="D566" s="21"/>
      <c r="H566" s="22"/>
      <c r="I566" s="22"/>
      <c r="J566" s="22"/>
      <c r="K566" s="42"/>
      <c r="L566" s="23"/>
      <c r="BB566" s="23"/>
      <c r="BC566" s="23"/>
      <c r="BD566" s="23"/>
    </row>
    <row r="567" spans="1:56" ht="15.75" customHeight="1" x14ac:dyDescent="0.2">
      <c r="A567" s="1"/>
      <c r="D567" s="21"/>
      <c r="H567" s="22"/>
      <c r="I567" s="22"/>
      <c r="J567" s="22"/>
      <c r="K567" s="42"/>
      <c r="L567" s="23"/>
      <c r="BB567" s="23"/>
      <c r="BC567" s="23"/>
      <c r="BD567" s="23"/>
    </row>
    <row r="568" spans="1:56" ht="15.75" customHeight="1" x14ac:dyDescent="0.2">
      <c r="A568" s="1"/>
      <c r="D568" s="21"/>
      <c r="H568" s="22"/>
      <c r="I568" s="22"/>
      <c r="J568" s="22"/>
      <c r="K568" s="42"/>
      <c r="L568" s="23"/>
      <c r="BB568" s="23"/>
      <c r="BC568" s="23"/>
      <c r="BD568" s="23"/>
    </row>
    <row r="569" spans="1:56" ht="15.75" customHeight="1" x14ac:dyDescent="0.2">
      <c r="A569" s="1"/>
      <c r="D569" s="21"/>
      <c r="H569" s="22"/>
      <c r="I569" s="22"/>
      <c r="J569" s="22"/>
      <c r="K569" s="42"/>
      <c r="L569" s="23"/>
      <c r="BB569" s="23"/>
      <c r="BC569" s="23"/>
      <c r="BD569" s="23"/>
    </row>
    <row r="570" spans="1:56" ht="15.75" customHeight="1" x14ac:dyDescent="0.2">
      <c r="A570" s="1"/>
      <c r="D570" s="21"/>
      <c r="H570" s="22"/>
      <c r="I570" s="22"/>
      <c r="J570" s="22"/>
      <c r="K570" s="42"/>
      <c r="L570" s="23"/>
      <c r="BB570" s="23"/>
      <c r="BC570" s="23"/>
      <c r="BD570" s="23"/>
    </row>
    <row r="571" spans="1:56" ht="15.75" customHeight="1" x14ac:dyDescent="0.2">
      <c r="A571" s="1"/>
      <c r="D571" s="21"/>
      <c r="H571" s="22"/>
      <c r="I571" s="22"/>
      <c r="J571" s="22"/>
      <c r="K571" s="42"/>
      <c r="L571" s="23"/>
      <c r="BB571" s="23"/>
      <c r="BC571" s="23"/>
      <c r="BD571" s="23"/>
    </row>
    <row r="572" spans="1:56" ht="15.75" customHeight="1" x14ac:dyDescent="0.2">
      <c r="A572" s="1"/>
      <c r="D572" s="21"/>
      <c r="H572" s="22"/>
      <c r="I572" s="22"/>
      <c r="J572" s="22"/>
      <c r="K572" s="42"/>
      <c r="L572" s="23"/>
      <c r="BB572" s="23"/>
      <c r="BC572" s="23"/>
      <c r="BD572" s="23"/>
    </row>
    <row r="573" spans="1:56" ht="15.75" customHeight="1" x14ac:dyDescent="0.2">
      <c r="A573" s="1"/>
      <c r="D573" s="21"/>
      <c r="H573" s="22"/>
      <c r="I573" s="22"/>
      <c r="J573" s="22"/>
      <c r="K573" s="42"/>
      <c r="L573" s="23"/>
      <c r="BB573" s="23"/>
      <c r="BC573" s="23"/>
      <c r="BD573" s="23"/>
    </row>
    <row r="574" spans="1:56" ht="15.75" customHeight="1" x14ac:dyDescent="0.2">
      <c r="A574" s="1"/>
      <c r="D574" s="21"/>
      <c r="H574" s="22"/>
      <c r="I574" s="22"/>
      <c r="J574" s="22"/>
      <c r="K574" s="42"/>
      <c r="L574" s="23"/>
      <c r="BB574" s="23"/>
      <c r="BC574" s="23"/>
      <c r="BD574" s="23"/>
    </row>
    <row r="575" spans="1:56" ht="15.75" customHeight="1" x14ac:dyDescent="0.2">
      <c r="A575" s="1"/>
      <c r="D575" s="21"/>
      <c r="H575" s="22"/>
      <c r="I575" s="22"/>
      <c r="J575" s="22"/>
      <c r="K575" s="42"/>
      <c r="L575" s="23"/>
      <c r="BB575" s="23"/>
      <c r="BC575" s="23"/>
      <c r="BD575" s="23"/>
    </row>
    <row r="576" spans="1:56" ht="15.75" customHeight="1" x14ac:dyDescent="0.2">
      <c r="A576" s="1"/>
      <c r="D576" s="21"/>
      <c r="H576" s="22"/>
      <c r="I576" s="22"/>
      <c r="J576" s="22"/>
      <c r="K576" s="42"/>
      <c r="L576" s="23"/>
      <c r="BB576" s="23"/>
      <c r="BC576" s="23"/>
      <c r="BD576" s="23"/>
    </row>
    <row r="577" spans="1:56" ht="15.75" customHeight="1" x14ac:dyDescent="0.2">
      <c r="A577" s="1"/>
      <c r="D577" s="21"/>
      <c r="H577" s="22"/>
      <c r="I577" s="22"/>
      <c r="J577" s="22"/>
      <c r="K577" s="42"/>
      <c r="L577" s="23"/>
      <c r="BB577" s="23"/>
      <c r="BC577" s="23"/>
      <c r="BD577" s="23"/>
    </row>
    <row r="578" spans="1:56" ht="15.75" customHeight="1" x14ac:dyDescent="0.2">
      <c r="A578" s="1"/>
      <c r="D578" s="21"/>
      <c r="H578" s="22"/>
      <c r="I578" s="22"/>
      <c r="J578" s="22"/>
      <c r="K578" s="42"/>
      <c r="L578" s="23"/>
      <c r="BB578" s="23"/>
      <c r="BC578" s="23"/>
      <c r="BD578" s="23"/>
    </row>
    <row r="579" spans="1:56" ht="15.75" customHeight="1" x14ac:dyDescent="0.2">
      <c r="A579" s="1"/>
      <c r="D579" s="21"/>
      <c r="H579" s="22"/>
      <c r="I579" s="22"/>
      <c r="J579" s="22"/>
      <c r="K579" s="42"/>
      <c r="L579" s="23"/>
      <c r="BB579" s="23"/>
      <c r="BC579" s="23"/>
      <c r="BD579" s="23"/>
    </row>
    <row r="580" spans="1:56" ht="15.75" customHeight="1" x14ac:dyDescent="0.2">
      <c r="A580" s="1"/>
      <c r="D580" s="21"/>
      <c r="H580" s="22"/>
      <c r="I580" s="22"/>
      <c r="J580" s="22"/>
      <c r="K580" s="42"/>
      <c r="L580" s="23"/>
      <c r="BB580" s="23"/>
      <c r="BC580" s="23"/>
      <c r="BD580" s="23"/>
    </row>
    <row r="581" spans="1:56" ht="15.75" customHeight="1" x14ac:dyDescent="0.2">
      <c r="A581" s="1"/>
      <c r="D581" s="21"/>
      <c r="H581" s="22"/>
      <c r="I581" s="22"/>
      <c r="J581" s="22"/>
      <c r="K581" s="42"/>
      <c r="L581" s="23"/>
      <c r="BB581" s="23"/>
      <c r="BC581" s="23"/>
      <c r="BD581" s="23"/>
    </row>
    <row r="582" spans="1:56" ht="15.75" customHeight="1" x14ac:dyDescent="0.2">
      <c r="A582" s="1"/>
      <c r="D582" s="21"/>
      <c r="H582" s="22"/>
      <c r="I582" s="22"/>
      <c r="J582" s="22"/>
      <c r="K582" s="42"/>
      <c r="L582" s="23"/>
      <c r="BB582" s="23"/>
      <c r="BC582" s="23"/>
      <c r="BD582" s="23"/>
    </row>
    <row r="583" spans="1:56" ht="15.75" customHeight="1" x14ac:dyDescent="0.2">
      <c r="A583" s="1"/>
      <c r="D583" s="21"/>
      <c r="H583" s="22"/>
      <c r="I583" s="22"/>
      <c r="J583" s="22"/>
      <c r="K583" s="42"/>
      <c r="L583" s="23"/>
      <c r="BB583" s="23"/>
      <c r="BC583" s="23"/>
      <c r="BD583" s="23"/>
    </row>
    <row r="584" spans="1:56" ht="15.75" customHeight="1" x14ac:dyDescent="0.2">
      <c r="A584" s="1"/>
      <c r="D584" s="21"/>
      <c r="H584" s="22"/>
      <c r="I584" s="22"/>
      <c r="J584" s="22"/>
      <c r="K584" s="42"/>
      <c r="L584" s="23"/>
      <c r="BB584" s="23"/>
      <c r="BC584" s="23"/>
      <c r="BD584" s="23"/>
    </row>
    <row r="585" spans="1:56" ht="15.75" customHeight="1" x14ac:dyDescent="0.2">
      <c r="A585" s="1"/>
      <c r="D585" s="21"/>
      <c r="H585" s="22"/>
      <c r="I585" s="22"/>
      <c r="J585" s="22"/>
      <c r="K585" s="42"/>
      <c r="L585" s="23"/>
      <c r="BB585" s="23"/>
      <c r="BC585" s="23"/>
      <c r="BD585" s="23"/>
    </row>
    <row r="586" spans="1:56" ht="15.75" customHeight="1" x14ac:dyDescent="0.2">
      <c r="A586" s="1"/>
      <c r="D586" s="21"/>
      <c r="H586" s="22"/>
      <c r="I586" s="22"/>
      <c r="J586" s="22"/>
      <c r="K586" s="42"/>
      <c r="L586" s="23"/>
      <c r="BB586" s="23"/>
      <c r="BC586" s="23"/>
      <c r="BD586" s="23"/>
    </row>
    <row r="587" spans="1:56" ht="15.75" customHeight="1" x14ac:dyDescent="0.2">
      <c r="A587" s="1"/>
      <c r="D587" s="21"/>
      <c r="H587" s="22"/>
      <c r="I587" s="22"/>
      <c r="J587" s="22"/>
      <c r="K587" s="42"/>
      <c r="L587" s="23"/>
      <c r="BB587" s="23"/>
      <c r="BC587" s="23"/>
      <c r="BD587" s="23"/>
    </row>
    <row r="588" spans="1:56" ht="15.75" customHeight="1" x14ac:dyDescent="0.2">
      <c r="A588" s="1"/>
      <c r="D588" s="21"/>
      <c r="H588" s="22"/>
      <c r="I588" s="22"/>
      <c r="J588" s="22"/>
      <c r="K588" s="42"/>
      <c r="L588" s="23"/>
      <c r="BB588" s="23"/>
      <c r="BC588" s="23"/>
      <c r="BD588" s="23"/>
    </row>
    <row r="589" spans="1:56" ht="15.75" customHeight="1" x14ac:dyDescent="0.2">
      <c r="A589" s="1"/>
      <c r="D589" s="21"/>
      <c r="H589" s="22"/>
      <c r="I589" s="22"/>
      <c r="J589" s="22"/>
      <c r="K589" s="42"/>
      <c r="L589" s="23"/>
      <c r="BB589" s="23"/>
      <c r="BC589" s="23"/>
      <c r="BD589" s="23"/>
    </row>
    <row r="590" spans="1:56" ht="15.75" customHeight="1" x14ac:dyDescent="0.2">
      <c r="A590" s="1"/>
      <c r="D590" s="21"/>
      <c r="H590" s="22"/>
      <c r="I590" s="22"/>
      <c r="J590" s="22"/>
      <c r="K590" s="42"/>
      <c r="L590" s="23"/>
      <c r="BB590" s="23"/>
      <c r="BC590" s="23"/>
      <c r="BD590" s="23"/>
    </row>
    <row r="591" spans="1:56" ht="15.75" customHeight="1" x14ac:dyDescent="0.2">
      <c r="A591" s="1"/>
      <c r="D591" s="21"/>
      <c r="H591" s="22"/>
      <c r="I591" s="22"/>
      <c r="J591" s="22"/>
      <c r="K591" s="42"/>
      <c r="L591" s="23"/>
      <c r="BB591" s="23"/>
      <c r="BC591" s="23"/>
      <c r="BD591" s="23"/>
    </row>
    <row r="592" spans="1:56" ht="15.75" customHeight="1" x14ac:dyDescent="0.2">
      <c r="A592" s="1"/>
      <c r="D592" s="21"/>
      <c r="H592" s="22"/>
      <c r="I592" s="22"/>
      <c r="J592" s="22"/>
      <c r="K592" s="42"/>
      <c r="L592" s="23"/>
      <c r="BB592" s="23"/>
      <c r="BC592" s="23"/>
      <c r="BD592" s="23"/>
    </row>
    <row r="593" spans="1:56" ht="15.75" customHeight="1" x14ac:dyDescent="0.2">
      <c r="A593" s="1"/>
      <c r="D593" s="21"/>
      <c r="H593" s="22"/>
      <c r="I593" s="22"/>
      <c r="J593" s="22"/>
      <c r="K593" s="42"/>
      <c r="L593" s="23"/>
      <c r="BB593" s="23"/>
      <c r="BC593" s="23"/>
      <c r="BD593" s="23"/>
    </row>
    <row r="594" spans="1:56" ht="15.75" customHeight="1" x14ac:dyDescent="0.2">
      <c r="A594" s="1"/>
      <c r="D594" s="21"/>
      <c r="H594" s="22"/>
      <c r="I594" s="22"/>
      <c r="J594" s="22"/>
      <c r="K594" s="42"/>
      <c r="L594" s="23"/>
      <c r="BB594" s="23"/>
      <c r="BC594" s="23"/>
      <c r="BD594" s="23"/>
    </row>
    <row r="595" spans="1:56" ht="15.75" customHeight="1" x14ac:dyDescent="0.2">
      <c r="A595" s="1"/>
      <c r="D595" s="21"/>
      <c r="H595" s="22"/>
      <c r="I595" s="22"/>
      <c r="J595" s="22"/>
      <c r="K595" s="42"/>
      <c r="L595" s="23"/>
      <c r="BB595" s="23"/>
      <c r="BC595" s="23"/>
      <c r="BD595" s="23"/>
    </row>
    <row r="596" spans="1:56" ht="15.75" customHeight="1" x14ac:dyDescent="0.2">
      <c r="A596" s="1"/>
      <c r="D596" s="21"/>
      <c r="H596" s="22"/>
      <c r="I596" s="22"/>
      <c r="J596" s="22"/>
      <c r="K596" s="42"/>
      <c r="L596" s="23"/>
      <c r="BB596" s="23"/>
      <c r="BC596" s="23"/>
      <c r="BD596" s="23"/>
    </row>
    <row r="597" spans="1:56" ht="15.75" customHeight="1" x14ac:dyDescent="0.2">
      <c r="A597" s="1"/>
      <c r="D597" s="21"/>
      <c r="H597" s="22"/>
      <c r="I597" s="22"/>
      <c r="J597" s="22"/>
      <c r="K597" s="42"/>
      <c r="L597" s="23"/>
      <c r="BB597" s="23"/>
      <c r="BC597" s="23"/>
      <c r="BD597" s="23"/>
    </row>
    <row r="598" spans="1:56" ht="15.75" customHeight="1" x14ac:dyDescent="0.2">
      <c r="A598" s="1"/>
      <c r="D598" s="21"/>
      <c r="H598" s="22"/>
      <c r="I598" s="22"/>
      <c r="J598" s="22"/>
      <c r="K598" s="42"/>
      <c r="L598" s="23"/>
      <c r="BB598" s="23"/>
      <c r="BC598" s="23"/>
      <c r="BD598" s="23"/>
    </row>
    <row r="599" spans="1:56" ht="15.75" customHeight="1" x14ac:dyDescent="0.2">
      <c r="A599" s="1"/>
      <c r="D599" s="21"/>
      <c r="H599" s="22"/>
      <c r="I599" s="22"/>
      <c r="J599" s="22"/>
      <c r="K599" s="42"/>
      <c r="L599" s="23"/>
      <c r="BB599" s="23"/>
      <c r="BC599" s="23"/>
      <c r="BD599" s="23"/>
    </row>
    <row r="600" spans="1:56" ht="15.75" customHeight="1" x14ac:dyDescent="0.2">
      <c r="A600" s="1"/>
      <c r="D600" s="21"/>
      <c r="H600" s="22"/>
      <c r="I600" s="22"/>
      <c r="J600" s="22"/>
      <c r="K600" s="42"/>
      <c r="L600" s="23"/>
      <c r="BB600" s="23"/>
      <c r="BC600" s="23"/>
      <c r="BD600" s="23"/>
    </row>
    <row r="601" spans="1:56" ht="15.75" customHeight="1" x14ac:dyDescent="0.2">
      <c r="A601" s="1"/>
      <c r="D601" s="21"/>
      <c r="H601" s="22"/>
      <c r="I601" s="22"/>
      <c r="J601" s="22"/>
      <c r="K601" s="42"/>
      <c r="L601" s="23"/>
      <c r="BB601" s="23"/>
      <c r="BC601" s="23"/>
      <c r="BD601" s="23"/>
    </row>
    <row r="602" spans="1:56" ht="15.75" customHeight="1" x14ac:dyDescent="0.2">
      <c r="A602" s="1"/>
      <c r="D602" s="21"/>
      <c r="H602" s="22"/>
      <c r="I602" s="22"/>
      <c r="J602" s="22"/>
      <c r="K602" s="42"/>
      <c r="L602" s="23"/>
      <c r="BB602" s="23"/>
      <c r="BC602" s="23"/>
      <c r="BD602" s="23"/>
    </row>
    <row r="603" spans="1:56" ht="15.75" customHeight="1" x14ac:dyDescent="0.2">
      <c r="A603" s="1"/>
      <c r="D603" s="21"/>
      <c r="H603" s="22"/>
      <c r="I603" s="22"/>
      <c r="J603" s="22"/>
      <c r="K603" s="42"/>
      <c r="L603" s="23"/>
      <c r="BB603" s="23"/>
      <c r="BC603" s="23"/>
      <c r="BD603" s="23"/>
    </row>
    <row r="604" spans="1:56" ht="15.75" customHeight="1" x14ac:dyDescent="0.2">
      <c r="A604" s="1"/>
      <c r="D604" s="21"/>
      <c r="H604" s="22"/>
      <c r="I604" s="22"/>
      <c r="J604" s="22"/>
      <c r="K604" s="42"/>
      <c r="L604" s="23"/>
      <c r="BB604" s="23"/>
      <c r="BC604" s="23"/>
      <c r="BD604" s="23"/>
    </row>
    <row r="605" spans="1:56" ht="15.75" customHeight="1" x14ac:dyDescent="0.2">
      <c r="A605" s="1"/>
      <c r="D605" s="21"/>
      <c r="H605" s="22"/>
      <c r="I605" s="22"/>
      <c r="J605" s="22"/>
      <c r="K605" s="42"/>
      <c r="L605" s="23"/>
      <c r="BB605" s="23"/>
      <c r="BC605" s="23"/>
      <c r="BD605" s="23"/>
    </row>
    <row r="606" spans="1:56" ht="15.75" customHeight="1" x14ac:dyDescent="0.2">
      <c r="A606" s="1"/>
      <c r="D606" s="21"/>
      <c r="H606" s="22"/>
      <c r="I606" s="22"/>
      <c r="J606" s="22"/>
      <c r="K606" s="42"/>
      <c r="L606" s="23"/>
      <c r="BB606" s="23"/>
      <c r="BC606" s="23"/>
      <c r="BD606" s="23"/>
    </row>
    <row r="607" spans="1:56" ht="15.75" customHeight="1" x14ac:dyDescent="0.2">
      <c r="A607" s="1"/>
      <c r="D607" s="21"/>
      <c r="H607" s="22"/>
      <c r="I607" s="22"/>
      <c r="J607" s="22"/>
      <c r="K607" s="42"/>
      <c r="L607" s="23"/>
      <c r="BB607" s="23"/>
      <c r="BC607" s="23"/>
      <c r="BD607" s="23"/>
    </row>
    <row r="608" spans="1:56" ht="15.75" customHeight="1" x14ac:dyDescent="0.2">
      <c r="A608" s="1"/>
      <c r="D608" s="21"/>
      <c r="H608" s="22"/>
      <c r="I608" s="22"/>
      <c r="J608" s="22"/>
      <c r="K608" s="42"/>
      <c r="L608" s="23"/>
      <c r="BB608" s="23"/>
      <c r="BC608" s="23"/>
      <c r="BD608" s="23"/>
    </row>
    <row r="609" spans="1:56" ht="15.75" customHeight="1" x14ac:dyDescent="0.2">
      <c r="A609" s="1"/>
      <c r="D609" s="21"/>
      <c r="H609" s="22"/>
      <c r="I609" s="22"/>
      <c r="J609" s="22"/>
      <c r="K609" s="42"/>
      <c r="L609" s="23"/>
      <c r="BB609" s="23"/>
      <c r="BC609" s="23"/>
      <c r="BD609" s="23"/>
    </row>
    <row r="610" spans="1:56" ht="15.75" customHeight="1" x14ac:dyDescent="0.2">
      <c r="A610" s="1"/>
      <c r="D610" s="21"/>
      <c r="H610" s="22"/>
      <c r="I610" s="22"/>
      <c r="J610" s="22"/>
      <c r="K610" s="42"/>
      <c r="L610" s="23"/>
      <c r="BB610" s="23"/>
      <c r="BC610" s="23"/>
      <c r="BD610" s="23"/>
    </row>
    <row r="611" spans="1:56" ht="15.75" customHeight="1" x14ac:dyDescent="0.2">
      <c r="A611" s="1"/>
      <c r="D611" s="21"/>
      <c r="H611" s="22"/>
      <c r="I611" s="22"/>
      <c r="J611" s="22"/>
      <c r="K611" s="42"/>
      <c r="L611" s="23"/>
      <c r="BB611" s="23"/>
      <c r="BC611" s="23"/>
      <c r="BD611" s="23"/>
    </row>
    <row r="612" spans="1:56" ht="15.75" customHeight="1" x14ac:dyDescent="0.2">
      <c r="A612" s="1"/>
      <c r="D612" s="21"/>
      <c r="H612" s="22"/>
      <c r="I612" s="22"/>
      <c r="J612" s="22"/>
      <c r="K612" s="42"/>
      <c r="L612" s="23"/>
      <c r="BB612" s="23"/>
      <c r="BC612" s="23"/>
      <c r="BD612" s="23"/>
    </row>
    <row r="613" spans="1:56" ht="15.75" customHeight="1" x14ac:dyDescent="0.2">
      <c r="A613" s="1"/>
      <c r="D613" s="21"/>
      <c r="H613" s="22"/>
      <c r="I613" s="22"/>
      <c r="J613" s="22"/>
      <c r="K613" s="42"/>
      <c r="L613" s="23"/>
      <c r="BB613" s="23"/>
      <c r="BC613" s="23"/>
      <c r="BD613" s="23"/>
    </row>
    <row r="614" spans="1:56" ht="15.75" customHeight="1" x14ac:dyDescent="0.2">
      <c r="A614" s="1"/>
      <c r="D614" s="21"/>
      <c r="H614" s="22"/>
      <c r="I614" s="22"/>
      <c r="J614" s="22"/>
      <c r="K614" s="42"/>
      <c r="L614" s="23"/>
      <c r="BB614" s="23"/>
      <c r="BC614" s="23"/>
      <c r="BD614" s="23"/>
    </row>
    <row r="615" spans="1:56" ht="15.75" customHeight="1" x14ac:dyDescent="0.2">
      <c r="A615" s="1"/>
      <c r="D615" s="21"/>
      <c r="H615" s="22"/>
      <c r="I615" s="22"/>
      <c r="J615" s="22"/>
      <c r="K615" s="42"/>
      <c r="L615" s="23"/>
      <c r="BB615" s="23"/>
      <c r="BC615" s="23"/>
      <c r="BD615" s="23"/>
    </row>
    <row r="616" spans="1:56" ht="15.75" customHeight="1" x14ac:dyDescent="0.2">
      <c r="A616" s="1"/>
      <c r="D616" s="21"/>
      <c r="H616" s="22"/>
      <c r="I616" s="22"/>
      <c r="J616" s="22"/>
      <c r="K616" s="42"/>
      <c r="L616" s="23"/>
      <c r="BB616" s="23"/>
      <c r="BC616" s="23"/>
      <c r="BD616" s="23"/>
    </row>
    <row r="617" spans="1:56" ht="15.75" customHeight="1" x14ac:dyDescent="0.2">
      <c r="A617" s="1"/>
      <c r="D617" s="21"/>
      <c r="H617" s="22"/>
      <c r="I617" s="22"/>
      <c r="J617" s="22"/>
      <c r="K617" s="42"/>
      <c r="L617" s="23"/>
      <c r="BB617" s="23"/>
      <c r="BC617" s="23"/>
      <c r="BD617" s="23"/>
    </row>
    <row r="618" spans="1:56" ht="15.75" customHeight="1" x14ac:dyDescent="0.2">
      <c r="A618" s="1"/>
      <c r="D618" s="21"/>
      <c r="H618" s="22"/>
      <c r="I618" s="22"/>
      <c r="J618" s="22"/>
      <c r="K618" s="42"/>
      <c r="L618" s="23"/>
      <c r="BB618" s="23"/>
      <c r="BC618" s="23"/>
      <c r="BD618" s="23"/>
    </row>
    <row r="619" spans="1:56" ht="15.75" customHeight="1" x14ac:dyDescent="0.2">
      <c r="A619" s="1"/>
      <c r="D619" s="21"/>
      <c r="H619" s="22"/>
      <c r="I619" s="22"/>
      <c r="J619" s="22"/>
      <c r="K619" s="42"/>
      <c r="L619" s="23"/>
      <c r="BB619" s="23"/>
      <c r="BC619" s="23"/>
      <c r="BD619" s="23"/>
    </row>
    <row r="620" spans="1:56" ht="15.75" customHeight="1" x14ac:dyDescent="0.2">
      <c r="A620" s="1"/>
      <c r="D620" s="21"/>
      <c r="H620" s="22"/>
      <c r="I620" s="22"/>
      <c r="J620" s="22"/>
      <c r="K620" s="42"/>
      <c r="L620" s="23"/>
      <c r="BB620" s="23"/>
      <c r="BC620" s="23"/>
      <c r="BD620" s="23"/>
    </row>
    <row r="621" spans="1:56" ht="15.75" customHeight="1" x14ac:dyDescent="0.2">
      <c r="A621" s="1"/>
      <c r="D621" s="21"/>
      <c r="H621" s="22"/>
      <c r="I621" s="22"/>
      <c r="J621" s="22"/>
      <c r="K621" s="42"/>
      <c r="L621" s="23"/>
      <c r="BB621" s="23"/>
      <c r="BC621" s="23"/>
      <c r="BD621" s="23"/>
    </row>
    <row r="622" spans="1:56" ht="15.75" customHeight="1" x14ac:dyDescent="0.2">
      <c r="A622" s="1"/>
      <c r="D622" s="21"/>
      <c r="H622" s="22"/>
      <c r="I622" s="22"/>
      <c r="J622" s="22"/>
      <c r="K622" s="42"/>
      <c r="L622" s="23"/>
      <c r="BB622" s="23"/>
      <c r="BC622" s="23"/>
      <c r="BD622" s="23"/>
    </row>
    <row r="623" spans="1:56" ht="15.75" customHeight="1" x14ac:dyDescent="0.2">
      <c r="A623" s="1"/>
      <c r="D623" s="21"/>
      <c r="H623" s="22"/>
      <c r="I623" s="22"/>
      <c r="J623" s="22"/>
      <c r="K623" s="42"/>
      <c r="L623" s="23"/>
      <c r="BB623" s="23"/>
      <c r="BC623" s="23"/>
      <c r="BD623" s="23"/>
    </row>
    <row r="624" spans="1:56" ht="15.75" customHeight="1" x14ac:dyDescent="0.2">
      <c r="A624" s="1"/>
      <c r="D624" s="21"/>
      <c r="H624" s="22"/>
      <c r="I624" s="22"/>
      <c r="J624" s="22"/>
      <c r="K624" s="42"/>
      <c r="L624" s="23"/>
      <c r="BB624" s="23"/>
      <c r="BC624" s="23"/>
      <c r="BD624" s="23"/>
    </row>
    <row r="625" spans="1:56" ht="15.75" customHeight="1" x14ac:dyDescent="0.2">
      <c r="A625" s="1"/>
      <c r="D625" s="21"/>
      <c r="H625" s="22"/>
      <c r="I625" s="22"/>
      <c r="J625" s="22"/>
      <c r="K625" s="42"/>
      <c r="L625" s="23"/>
      <c r="BB625" s="23"/>
      <c r="BC625" s="23"/>
      <c r="BD625" s="23"/>
    </row>
    <row r="626" spans="1:56" ht="15.75" customHeight="1" x14ac:dyDescent="0.2">
      <c r="A626" s="1"/>
      <c r="D626" s="21"/>
      <c r="H626" s="22"/>
      <c r="I626" s="22"/>
      <c r="J626" s="22"/>
      <c r="K626" s="42"/>
      <c r="L626" s="23"/>
      <c r="BB626" s="23"/>
      <c r="BC626" s="23"/>
      <c r="BD626" s="23"/>
    </row>
    <row r="627" spans="1:56" ht="15.75" customHeight="1" x14ac:dyDescent="0.2">
      <c r="A627" s="1"/>
      <c r="D627" s="21"/>
      <c r="H627" s="22"/>
      <c r="I627" s="22"/>
      <c r="J627" s="22"/>
      <c r="K627" s="42"/>
      <c r="L627" s="23"/>
      <c r="BB627" s="23"/>
      <c r="BC627" s="23"/>
      <c r="BD627" s="23"/>
    </row>
    <row r="628" spans="1:56" ht="15.75" customHeight="1" x14ac:dyDescent="0.2">
      <c r="A628" s="1"/>
      <c r="D628" s="21"/>
      <c r="H628" s="22"/>
      <c r="I628" s="22"/>
      <c r="J628" s="22"/>
      <c r="K628" s="42"/>
      <c r="L628" s="23"/>
      <c r="BB628" s="23"/>
      <c r="BC628" s="23"/>
      <c r="BD628" s="23"/>
    </row>
    <row r="629" spans="1:56" ht="15.75" customHeight="1" x14ac:dyDescent="0.2">
      <c r="A629" s="1"/>
      <c r="D629" s="21"/>
      <c r="H629" s="22"/>
      <c r="I629" s="22"/>
      <c r="J629" s="22"/>
      <c r="K629" s="42"/>
      <c r="L629" s="23"/>
      <c r="BB629" s="23"/>
      <c r="BC629" s="23"/>
      <c r="BD629" s="23"/>
    </row>
    <row r="630" spans="1:56" ht="15.75" customHeight="1" x14ac:dyDescent="0.2">
      <c r="A630" s="1"/>
      <c r="D630" s="21"/>
      <c r="H630" s="22"/>
      <c r="I630" s="22"/>
      <c r="J630" s="22"/>
      <c r="K630" s="42"/>
      <c r="L630" s="23"/>
      <c r="BB630" s="23"/>
      <c r="BC630" s="23"/>
      <c r="BD630" s="23"/>
    </row>
    <row r="631" spans="1:56" ht="15.75" customHeight="1" x14ac:dyDescent="0.2">
      <c r="A631" s="1"/>
      <c r="D631" s="21"/>
      <c r="H631" s="22"/>
      <c r="I631" s="22"/>
      <c r="J631" s="22"/>
      <c r="K631" s="42"/>
      <c r="L631" s="23"/>
      <c r="BB631" s="23"/>
      <c r="BC631" s="23"/>
      <c r="BD631" s="23"/>
    </row>
    <row r="632" spans="1:56" ht="15.75" customHeight="1" x14ac:dyDescent="0.2">
      <c r="A632" s="1"/>
      <c r="D632" s="21"/>
      <c r="H632" s="22"/>
      <c r="I632" s="22"/>
      <c r="J632" s="22"/>
      <c r="K632" s="42"/>
      <c r="L632" s="23"/>
      <c r="BB632" s="23"/>
      <c r="BC632" s="23"/>
      <c r="BD632" s="23"/>
    </row>
    <row r="633" spans="1:56" ht="15.75" customHeight="1" x14ac:dyDescent="0.2">
      <c r="A633" s="1"/>
      <c r="D633" s="21"/>
      <c r="H633" s="22"/>
      <c r="I633" s="22"/>
      <c r="J633" s="22"/>
      <c r="K633" s="42"/>
      <c r="L633" s="23"/>
      <c r="BB633" s="23"/>
      <c r="BC633" s="23"/>
      <c r="BD633" s="23"/>
    </row>
    <row r="634" spans="1:56" ht="15.75" customHeight="1" x14ac:dyDescent="0.2">
      <c r="A634" s="1"/>
      <c r="D634" s="21"/>
      <c r="H634" s="22"/>
      <c r="I634" s="22"/>
      <c r="J634" s="22"/>
      <c r="K634" s="42"/>
      <c r="L634" s="23"/>
      <c r="BB634" s="23"/>
      <c r="BC634" s="23"/>
      <c r="BD634" s="23"/>
    </row>
    <row r="635" spans="1:56" ht="15.75" customHeight="1" x14ac:dyDescent="0.2">
      <c r="A635" s="1"/>
      <c r="D635" s="21"/>
      <c r="H635" s="22"/>
      <c r="I635" s="22"/>
      <c r="J635" s="22"/>
      <c r="K635" s="42"/>
      <c r="L635" s="23"/>
      <c r="BB635" s="23"/>
      <c r="BC635" s="23"/>
      <c r="BD635" s="23"/>
    </row>
    <row r="636" spans="1:56" ht="15.75" customHeight="1" x14ac:dyDescent="0.2">
      <c r="A636" s="1"/>
      <c r="D636" s="21"/>
      <c r="H636" s="22"/>
      <c r="I636" s="22"/>
      <c r="J636" s="22"/>
      <c r="K636" s="42"/>
      <c r="L636" s="23"/>
      <c r="BB636" s="23"/>
      <c r="BC636" s="23"/>
      <c r="BD636" s="23"/>
    </row>
    <row r="637" spans="1:56" ht="15.75" customHeight="1" x14ac:dyDescent="0.2">
      <c r="A637" s="1"/>
      <c r="D637" s="21"/>
      <c r="H637" s="22"/>
      <c r="I637" s="22"/>
      <c r="J637" s="22"/>
      <c r="K637" s="42"/>
      <c r="L637" s="23"/>
      <c r="BB637" s="23"/>
      <c r="BC637" s="23"/>
      <c r="BD637" s="23"/>
    </row>
    <row r="638" spans="1:56" ht="15.75" customHeight="1" x14ac:dyDescent="0.2">
      <c r="A638" s="1"/>
      <c r="D638" s="21"/>
      <c r="H638" s="22"/>
      <c r="I638" s="22"/>
      <c r="J638" s="22"/>
      <c r="K638" s="42"/>
      <c r="L638" s="23"/>
      <c r="BB638" s="23"/>
      <c r="BC638" s="23"/>
      <c r="BD638" s="23"/>
    </row>
    <row r="639" spans="1:56" ht="15.75" customHeight="1" x14ac:dyDescent="0.2">
      <c r="A639" s="1"/>
      <c r="D639" s="21"/>
      <c r="H639" s="22"/>
      <c r="I639" s="22"/>
      <c r="J639" s="22"/>
      <c r="K639" s="42"/>
      <c r="L639" s="23"/>
      <c r="BB639" s="23"/>
      <c r="BC639" s="23"/>
      <c r="BD639" s="23"/>
    </row>
    <row r="640" spans="1:56" ht="15.75" customHeight="1" x14ac:dyDescent="0.2">
      <c r="A640" s="1"/>
      <c r="D640" s="21"/>
      <c r="H640" s="22"/>
      <c r="I640" s="22"/>
      <c r="J640" s="22"/>
      <c r="K640" s="42"/>
      <c r="L640" s="23"/>
      <c r="BB640" s="23"/>
      <c r="BC640" s="23"/>
      <c r="BD640" s="23"/>
    </row>
    <row r="641" spans="1:56" ht="15.75" customHeight="1" x14ac:dyDescent="0.2">
      <c r="A641" s="1"/>
      <c r="D641" s="21"/>
      <c r="H641" s="22"/>
      <c r="I641" s="22"/>
      <c r="J641" s="22"/>
      <c r="K641" s="42"/>
      <c r="L641" s="23"/>
      <c r="BB641" s="23"/>
      <c r="BC641" s="23"/>
      <c r="BD641" s="23"/>
    </row>
    <row r="642" spans="1:56" ht="15.75" customHeight="1" x14ac:dyDescent="0.2">
      <c r="A642" s="1"/>
      <c r="D642" s="21"/>
      <c r="H642" s="22"/>
      <c r="I642" s="22"/>
      <c r="J642" s="22"/>
      <c r="K642" s="42"/>
      <c r="L642" s="23"/>
      <c r="BB642" s="23"/>
      <c r="BC642" s="23"/>
      <c r="BD642" s="23"/>
    </row>
    <row r="643" spans="1:56" ht="15.75" customHeight="1" x14ac:dyDescent="0.2">
      <c r="A643" s="1"/>
      <c r="D643" s="21"/>
      <c r="H643" s="22"/>
      <c r="I643" s="22"/>
      <c r="J643" s="22"/>
      <c r="K643" s="42"/>
      <c r="L643" s="23"/>
      <c r="BB643" s="23"/>
      <c r="BC643" s="23"/>
      <c r="BD643" s="23"/>
    </row>
    <row r="644" spans="1:56" ht="15.75" customHeight="1" x14ac:dyDescent="0.2">
      <c r="A644" s="1"/>
      <c r="D644" s="21"/>
      <c r="H644" s="22"/>
      <c r="I644" s="22"/>
      <c r="J644" s="22"/>
      <c r="K644" s="42"/>
      <c r="L644" s="23"/>
      <c r="BB644" s="23"/>
      <c r="BC644" s="23"/>
      <c r="BD644" s="23"/>
    </row>
    <row r="645" spans="1:56" ht="15.75" customHeight="1" x14ac:dyDescent="0.2">
      <c r="A645" s="1"/>
      <c r="D645" s="21"/>
      <c r="H645" s="22"/>
      <c r="I645" s="22"/>
      <c r="J645" s="22"/>
      <c r="K645" s="42"/>
      <c r="L645" s="23"/>
      <c r="BB645" s="23"/>
      <c r="BC645" s="23"/>
      <c r="BD645" s="23"/>
    </row>
    <row r="646" spans="1:56" ht="15.75" customHeight="1" x14ac:dyDescent="0.2">
      <c r="A646" s="1"/>
      <c r="D646" s="21"/>
      <c r="H646" s="22"/>
      <c r="I646" s="22"/>
      <c r="J646" s="22"/>
      <c r="K646" s="42"/>
      <c r="L646" s="23"/>
      <c r="BB646" s="23"/>
      <c r="BC646" s="23"/>
      <c r="BD646" s="23"/>
    </row>
    <row r="647" spans="1:56" ht="15.75" customHeight="1" x14ac:dyDescent="0.2">
      <c r="A647" s="1"/>
      <c r="D647" s="21"/>
      <c r="H647" s="22"/>
      <c r="I647" s="22"/>
      <c r="J647" s="22"/>
      <c r="K647" s="42"/>
      <c r="L647" s="23"/>
      <c r="BB647" s="23"/>
      <c r="BC647" s="23"/>
      <c r="BD647" s="23"/>
    </row>
    <row r="648" spans="1:56" ht="15.75" customHeight="1" x14ac:dyDescent="0.2">
      <c r="A648" s="1"/>
      <c r="D648" s="21"/>
      <c r="H648" s="22"/>
      <c r="I648" s="22"/>
      <c r="J648" s="22"/>
      <c r="K648" s="42"/>
      <c r="L648" s="23"/>
      <c r="BB648" s="23"/>
      <c r="BC648" s="23"/>
      <c r="BD648" s="23"/>
    </row>
    <row r="649" spans="1:56" ht="15.75" customHeight="1" x14ac:dyDescent="0.2">
      <c r="A649" s="1"/>
      <c r="D649" s="21"/>
      <c r="H649" s="22"/>
      <c r="I649" s="22"/>
      <c r="J649" s="22"/>
      <c r="K649" s="42"/>
      <c r="L649" s="23"/>
      <c r="BB649" s="23"/>
      <c r="BC649" s="23"/>
      <c r="BD649" s="23"/>
    </row>
    <row r="650" spans="1:56" ht="15.75" customHeight="1" x14ac:dyDescent="0.2">
      <c r="A650" s="1"/>
      <c r="D650" s="21"/>
      <c r="H650" s="22"/>
      <c r="I650" s="22"/>
      <c r="J650" s="22"/>
      <c r="K650" s="42"/>
      <c r="L650" s="23"/>
      <c r="BB650" s="23"/>
      <c r="BC650" s="23"/>
      <c r="BD650" s="23"/>
    </row>
    <row r="651" spans="1:56" ht="15.75" customHeight="1" x14ac:dyDescent="0.2">
      <c r="A651" s="1"/>
      <c r="D651" s="21"/>
      <c r="H651" s="22"/>
      <c r="I651" s="22"/>
      <c r="J651" s="22"/>
      <c r="K651" s="42"/>
      <c r="L651" s="23"/>
      <c r="BB651" s="23"/>
      <c r="BC651" s="23"/>
      <c r="BD651" s="23"/>
    </row>
    <row r="652" spans="1:56" ht="15.75" customHeight="1" x14ac:dyDescent="0.2">
      <c r="A652" s="1"/>
      <c r="D652" s="21"/>
      <c r="H652" s="22"/>
      <c r="I652" s="22"/>
      <c r="J652" s="22"/>
      <c r="K652" s="42"/>
      <c r="L652" s="23"/>
      <c r="BB652" s="23"/>
      <c r="BC652" s="23"/>
      <c r="BD652" s="23"/>
    </row>
    <row r="653" spans="1:56" ht="15.75" customHeight="1" x14ac:dyDescent="0.2">
      <c r="A653" s="1"/>
      <c r="D653" s="21"/>
      <c r="H653" s="22"/>
      <c r="I653" s="22"/>
      <c r="J653" s="22"/>
      <c r="K653" s="42"/>
      <c r="L653" s="23"/>
      <c r="BB653" s="23"/>
      <c r="BC653" s="23"/>
      <c r="BD653" s="23"/>
    </row>
    <row r="654" spans="1:56" ht="15.75" customHeight="1" x14ac:dyDescent="0.2">
      <c r="A654" s="1"/>
      <c r="D654" s="21"/>
      <c r="H654" s="22"/>
      <c r="I654" s="22"/>
      <c r="J654" s="22"/>
      <c r="K654" s="42"/>
      <c r="L654" s="23"/>
      <c r="BB654" s="23"/>
      <c r="BC654" s="23"/>
      <c r="BD654" s="23"/>
    </row>
    <row r="655" spans="1:56" ht="15.75" customHeight="1" x14ac:dyDescent="0.2">
      <c r="A655" s="1"/>
      <c r="D655" s="21"/>
      <c r="H655" s="22"/>
      <c r="I655" s="22"/>
      <c r="J655" s="22"/>
      <c r="K655" s="42"/>
      <c r="L655" s="23"/>
      <c r="BB655" s="23"/>
      <c r="BC655" s="23"/>
      <c r="BD655" s="23"/>
    </row>
    <row r="656" spans="1:56" ht="15.75" customHeight="1" x14ac:dyDescent="0.2">
      <c r="A656" s="1"/>
      <c r="D656" s="21"/>
      <c r="H656" s="22"/>
      <c r="I656" s="22"/>
      <c r="J656" s="22"/>
      <c r="K656" s="42"/>
      <c r="L656" s="23"/>
      <c r="BB656" s="23"/>
      <c r="BC656" s="23"/>
      <c r="BD656" s="23"/>
    </row>
    <row r="657" spans="1:56" ht="15.75" customHeight="1" x14ac:dyDescent="0.2">
      <c r="A657" s="1"/>
      <c r="D657" s="21"/>
      <c r="H657" s="22"/>
      <c r="I657" s="22"/>
      <c r="J657" s="22"/>
      <c r="K657" s="42"/>
      <c r="L657" s="23"/>
      <c r="BB657" s="23"/>
      <c r="BC657" s="23"/>
      <c r="BD657" s="23"/>
    </row>
    <row r="658" spans="1:56" ht="15.75" customHeight="1" x14ac:dyDescent="0.2">
      <c r="A658" s="1"/>
      <c r="D658" s="21"/>
      <c r="H658" s="22"/>
      <c r="I658" s="22"/>
      <c r="J658" s="22"/>
      <c r="K658" s="42"/>
      <c r="L658" s="23"/>
      <c r="BB658" s="23"/>
      <c r="BC658" s="23"/>
      <c r="BD658" s="23"/>
    </row>
    <row r="659" spans="1:56" ht="15.75" customHeight="1" x14ac:dyDescent="0.2">
      <c r="A659" s="1"/>
      <c r="D659" s="21"/>
      <c r="H659" s="22"/>
      <c r="I659" s="22"/>
      <c r="J659" s="22"/>
      <c r="K659" s="42"/>
      <c r="L659" s="23"/>
      <c r="BB659" s="23"/>
      <c r="BC659" s="23"/>
      <c r="BD659" s="23"/>
    </row>
    <row r="660" spans="1:56" ht="15.75" customHeight="1" x14ac:dyDescent="0.2">
      <c r="A660" s="1"/>
      <c r="D660" s="21"/>
      <c r="H660" s="22"/>
      <c r="I660" s="22"/>
      <c r="J660" s="22"/>
      <c r="K660" s="42"/>
      <c r="L660" s="23"/>
      <c r="BB660" s="23"/>
      <c r="BC660" s="23"/>
      <c r="BD660" s="23"/>
    </row>
    <row r="661" spans="1:56" ht="15.75" customHeight="1" x14ac:dyDescent="0.2">
      <c r="A661" s="1"/>
      <c r="D661" s="21"/>
      <c r="H661" s="22"/>
      <c r="I661" s="22"/>
      <c r="J661" s="22"/>
      <c r="K661" s="42"/>
      <c r="L661" s="23"/>
      <c r="BB661" s="23"/>
      <c r="BC661" s="23"/>
      <c r="BD661" s="23"/>
    </row>
    <row r="662" spans="1:56" ht="15.75" customHeight="1" x14ac:dyDescent="0.2">
      <c r="A662" s="1"/>
      <c r="D662" s="21"/>
      <c r="H662" s="22"/>
      <c r="I662" s="22"/>
      <c r="J662" s="22"/>
      <c r="K662" s="42"/>
      <c r="L662" s="23"/>
      <c r="BB662" s="23"/>
      <c r="BC662" s="23"/>
      <c r="BD662" s="23"/>
    </row>
    <row r="663" spans="1:56" ht="15.75" customHeight="1" x14ac:dyDescent="0.2">
      <c r="A663" s="1"/>
      <c r="D663" s="21"/>
      <c r="H663" s="22"/>
      <c r="I663" s="22"/>
      <c r="J663" s="22"/>
      <c r="K663" s="42"/>
      <c r="L663" s="23"/>
      <c r="BB663" s="23"/>
      <c r="BC663" s="23"/>
      <c r="BD663" s="23"/>
    </row>
    <row r="664" spans="1:56" ht="15.75" customHeight="1" x14ac:dyDescent="0.2">
      <c r="A664" s="1"/>
      <c r="D664" s="21"/>
      <c r="H664" s="22"/>
      <c r="I664" s="22"/>
      <c r="J664" s="22"/>
      <c r="K664" s="42"/>
      <c r="L664" s="23"/>
      <c r="BB664" s="23"/>
      <c r="BC664" s="23"/>
      <c r="BD664" s="23"/>
    </row>
    <row r="665" spans="1:56" ht="15.75" customHeight="1" x14ac:dyDescent="0.2">
      <c r="A665" s="1"/>
      <c r="D665" s="21"/>
      <c r="H665" s="22"/>
      <c r="I665" s="22"/>
      <c r="J665" s="22"/>
      <c r="K665" s="42"/>
      <c r="L665" s="23"/>
      <c r="BB665" s="23"/>
      <c r="BC665" s="23"/>
      <c r="BD665" s="23"/>
    </row>
    <row r="666" spans="1:56" ht="15.75" customHeight="1" x14ac:dyDescent="0.2">
      <c r="A666" s="1"/>
      <c r="D666" s="21"/>
      <c r="H666" s="22"/>
      <c r="I666" s="22"/>
      <c r="J666" s="22"/>
      <c r="K666" s="42"/>
      <c r="L666" s="23"/>
      <c r="BB666" s="23"/>
      <c r="BC666" s="23"/>
      <c r="BD666" s="23"/>
    </row>
    <row r="667" spans="1:56" ht="15.75" customHeight="1" x14ac:dyDescent="0.2">
      <c r="A667" s="1"/>
      <c r="D667" s="21"/>
      <c r="H667" s="22"/>
      <c r="I667" s="22"/>
      <c r="J667" s="22"/>
      <c r="K667" s="42"/>
      <c r="L667" s="23"/>
      <c r="BB667" s="23"/>
      <c r="BC667" s="23"/>
      <c r="BD667" s="23"/>
    </row>
    <row r="668" spans="1:56" ht="15.75" customHeight="1" x14ac:dyDescent="0.2">
      <c r="A668" s="1"/>
      <c r="D668" s="21"/>
      <c r="H668" s="22"/>
      <c r="I668" s="22"/>
      <c r="J668" s="22"/>
      <c r="K668" s="42"/>
      <c r="L668" s="23"/>
      <c r="BB668" s="23"/>
      <c r="BC668" s="23"/>
      <c r="BD668" s="23"/>
    </row>
    <row r="669" spans="1:56" ht="15.75" customHeight="1" x14ac:dyDescent="0.2">
      <c r="A669" s="1"/>
      <c r="D669" s="21"/>
      <c r="H669" s="22"/>
      <c r="I669" s="22"/>
      <c r="J669" s="22"/>
      <c r="K669" s="42"/>
      <c r="L669" s="23"/>
      <c r="BB669" s="23"/>
      <c r="BC669" s="23"/>
      <c r="BD669" s="23"/>
    </row>
    <row r="670" spans="1:56" ht="15.75" customHeight="1" x14ac:dyDescent="0.2">
      <c r="A670" s="1"/>
      <c r="D670" s="21"/>
      <c r="H670" s="22"/>
      <c r="I670" s="22"/>
      <c r="J670" s="22"/>
      <c r="K670" s="42"/>
      <c r="L670" s="23"/>
      <c r="BB670" s="23"/>
      <c r="BC670" s="23"/>
      <c r="BD670" s="23"/>
    </row>
    <row r="671" spans="1:56" ht="15.75" customHeight="1" x14ac:dyDescent="0.2">
      <c r="A671" s="1"/>
      <c r="D671" s="21"/>
      <c r="H671" s="22"/>
      <c r="I671" s="22"/>
      <c r="J671" s="22"/>
      <c r="K671" s="42"/>
      <c r="L671" s="23"/>
      <c r="BB671" s="23"/>
      <c r="BC671" s="23"/>
      <c r="BD671" s="23"/>
    </row>
    <row r="672" spans="1:56" ht="15.75" customHeight="1" x14ac:dyDescent="0.2">
      <c r="A672" s="1"/>
      <c r="D672" s="21"/>
      <c r="H672" s="22"/>
      <c r="I672" s="22"/>
      <c r="J672" s="22"/>
      <c r="K672" s="42"/>
      <c r="L672" s="23"/>
      <c r="BB672" s="23"/>
      <c r="BC672" s="23"/>
      <c r="BD672" s="23"/>
    </row>
    <row r="673" spans="1:56" ht="15.75" customHeight="1" x14ac:dyDescent="0.2">
      <c r="A673" s="1"/>
      <c r="D673" s="21"/>
      <c r="H673" s="22"/>
      <c r="I673" s="22"/>
      <c r="J673" s="22"/>
      <c r="K673" s="42"/>
      <c r="L673" s="23"/>
      <c r="BB673" s="23"/>
      <c r="BC673" s="23"/>
      <c r="BD673" s="23"/>
    </row>
    <row r="674" spans="1:56" ht="15.75" customHeight="1" x14ac:dyDescent="0.2">
      <c r="A674" s="1"/>
      <c r="D674" s="21"/>
      <c r="H674" s="22"/>
      <c r="I674" s="22"/>
      <c r="J674" s="22"/>
      <c r="K674" s="42"/>
      <c r="L674" s="23"/>
      <c r="BB674" s="23"/>
      <c r="BC674" s="23"/>
      <c r="BD674" s="23"/>
    </row>
    <row r="675" spans="1:56" ht="15.75" customHeight="1" x14ac:dyDescent="0.2">
      <c r="A675" s="1"/>
      <c r="D675" s="21"/>
      <c r="H675" s="22"/>
      <c r="I675" s="22"/>
      <c r="J675" s="22"/>
      <c r="K675" s="42"/>
      <c r="L675" s="23"/>
      <c r="BB675" s="23"/>
      <c r="BC675" s="23"/>
      <c r="BD675" s="23"/>
    </row>
    <row r="676" spans="1:56" ht="15.75" customHeight="1" x14ac:dyDescent="0.2">
      <c r="A676" s="1"/>
      <c r="D676" s="21"/>
      <c r="H676" s="22"/>
      <c r="I676" s="22"/>
      <c r="J676" s="22"/>
      <c r="K676" s="42"/>
      <c r="L676" s="23"/>
      <c r="BB676" s="23"/>
      <c r="BC676" s="23"/>
      <c r="BD676" s="23"/>
    </row>
    <row r="677" spans="1:56" ht="15.75" customHeight="1" x14ac:dyDescent="0.2">
      <c r="A677" s="1"/>
      <c r="D677" s="21"/>
      <c r="H677" s="22"/>
      <c r="I677" s="22"/>
      <c r="J677" s="22"/>
      <c r="K677" s="42"/>
      <c r="L677" s="23"/>
      <c r="BB677" s="23"/>
      <c r="BC677" s="23"/>
      <c r="BD677" s="23"/>
    </row>
    <row r="678" spans="1:56" ht="15.75" customHeight="1" x14ac:dyDescent="0.2">
      <c r="A678" s="1"/>
      <c r="D678" s="21"/>
      <c r="H678" s="22"/>
      <c r="I678" s="22"/>
      <c r="J678" s="22"/>
      <c r="K678" s="42"/>
      <c r="L678" s="23"/>
      <c r="BB678" s="23"/>
      <c r="BC678" s="23"/>
      <c r="BD678" s="23"/>
    </row>
    <row r="679" spans="1:56" ht="15.75" customHeight="1" x14ac:dyDescent="0.2">
      <c r="A679" s="1"/>
      <c r="D679" s="21"/>
      <c r="H679" s="22"/>
      <c r="I679" s="22"/>
      <c r="J679" s="22"/>
      <c r="K679" s="42"/>
      <c r="L679" s="23"/>
      <c r="BB679" s="23"/>
      <c r="BC679" s="23"/>
      <c r="BD679" s="23"/>
    </row>
    <row r="680" spans="1:56" ht="15.75" customHeight="1" x14ac:dyDescent="0.2">
      <c r="A680" s="1"/>
      <c r="D680" s="21"/>
      <c r="H680" s="22"/>
      <c r="I680" s="22"/>
      <c r="J680" s="22"/>
      <c r="K680" s="42"/>
      <c r="L680" s="23"/>
      <c r="BB680" s="23"/>
      <c r="BC680" s="23"/>
      <c r="BD680" s="23"/>
    </row>
    <row r="681" spans="1:56" ht="15.75" customHeight="1" x14ac:dyDescent="0.2">
      <c r="A681" s="1"/>
      <c r="D681" s="21"/>
      <c r="H681" s="22"/>
      <c r="I681" s="22"/>
      <c r="J681" s="22"/>
      <c r="K681" s="42"/>
      <c r="L681" s="23"/>
      <c r="BB681" s="23"/>
      <c r="BC681" s="23"/>
      <c r="BD681" s="23"/>
    </row>
    <row r="682" spans="1:56" ht="15.75" customHeight="1" x14ac:dyDescent="0.2">
      <c r="A682" s="1"/>
      <c r="D682" s="21"/>
      <c r="H682" s="22"/>
      <c r="I682" s="22"/>
      <c r="J682" s="22"/>
      <c r="K682" s="42"/>
      <c r="L682" s="23"/>
      <c r="BB682" s="23"/>
      <c r="BC682" s="23"/>
      <c r="BD682" s="23"/>
    </row>
    <row r="683" spans="1:56" ht="15.75" customHeight="1" x14ac:dyDescent="0.2">
      <c r="A683" s="1"/>
      <c r="D683" s="21"/>
      <c r="H683" s="22"/>
      <c r="I683" s="22"/>
      <c r="J683" s="22"/>
      <c r="K683" s="42"/>
      <c r="L683" s="23"/>
      <c r="BB683" s="23"/>
      <c r="BC683" s="23"/>
      <c r="BD683" s="23"/>
    </row>
    <row r="684" spans="1:56" ht="15.75" customHeight="1" x14ac:dyDescent="0.2">
      <c r="A684" s="1"/>
      <c r="D684" s="21"/>
      <c r="H684" s="22"/>
      <c r="I684" s="22"/>
      <c r="J684" s="22"/>
      <c r="K684" s="42"/>
      <c r="L684" s="23"/>
      <c r="BB684" s="23"/>
      <c r="BC684" s="23"/>
      <c r="BD684" s="23"/>
    </row>
    <row r="685" spans="1:56" ht="15.75" customHeight="1" x14ac:dyDescent="0.2">
      <c r="A685" s="1"/>
      <c r="D685" s="21"/>
      <c r="H685" s="22"/>
      <c r="I685" s="22"/>
      <c r="J685" s="22"/>
      <c r="K685" s="42"/>
      <c r="L685" s="23"/>
      <c r="BB685" s="23"/>
      <c r="BC685" s="23"/>
      <c r="BD685" s="23"/>
    </row>
    <row r="686" spans="1:56" ht="15.75" customHeight="1" x14ac:dyDescent="0.2">
      <c r="A686" s="1"/>
      <c r="D686" s="21"/>
      <c r="H686" s="22"/>
      <c r="I686" s="22"/>
      <c r="J686" s="22"/>
      <c r="K686" s="42"/>
      <c r="L686" s="23"/>
      <c r="BB686" s="23"/>
      <c r="BC686" s="23"/>
      <c r="BD686" s="23"/>
    </row>
    <row r="687" spans="1:56" ht="15.75" customHeight="1" x14ac:dyDescent="0.2">
      <c r="A687" s="1"/>
      <c r="D687" s="21"/>
      <c r="H687" s="22"/>
      <c r="I687" s="22"/>
      <c r="J687" s="22"/>
      <c r="K687" s="42"/>
      <c r="L687" s="23"/>
      <c r="BB687" s="23"/>
      <c r="BC687" s="23"/>
      <c r="BD687" s="23"/>
    </row>
    <row r="688" spans="1:56" ht="15.75" customHeight="1" x14ac:dyDescent="0.2">
      <c r="A688" s="1"/>
      <c r="D688" s="21"/>
      <c r="H688" s="22"/>
      <c r="I688" s="22"/>
      <c r="J688" s="22"/>
      <c r="K688" s="42"/>
      <c r="L688" s="23"/>
      <c r="BB688" s="23"/>
      <c r="BC688" s="23"/>
      <c r="BD688" s="23"/>
    </row>
    <row r="689" spans="1:56" ht="15.75" customHeight="1" x14ac:dyDescent="0.2">
      <c r="A689" s="1"/>
      <c r="D689" s="21"/>
      <c r="H689" s="22"/>
      <c r="I689" s="22"/>
      <c r="J689" s="22"/>
      <c r="K689" s="42"/>
      <c r="L689" s="23"/>
      <c r="BB689" s="23"/>
      <c r="BC689" s="23"/>
      <c r="BD689" s="23"/>
    </row>
    <row r="690" spans="1:56" ht="15.75" customHeight="1" x14ac:dyDescent="0.2">
      <c r="A690" s="1"/>
      <c r="D690" s="21"/>
      <c r="H690" s="22"/>
      <c r="I690" s="22"/>
      <c r="J690" s="22"/>
      <c r="K690" s="42"/>
      <c r="L690" s="23"/>
      <c r="BB690" s="23"/>
      <c r="BC690" s="23"/>
      <c r="BD690" s="23"/>
    </row>
    <row r="691" spans="1:56" ht="15.75" customHeight="1" x14ac:dyDescent="0.2">
      <c r="A691" s="1"/>
      <c r="D691" s="21"/>
      <c r="H691" s="22"/>
      <c r="I691" s="22"/>
      <c r="J691" s="22"/>
      <c r="K691" s="42"/>
      <c r="L691" s="23"/>
      <c r="BB691" s="23"/>
      <c r="BC691" s="23"/>
      <c r="BD691" s="23"/>
    </row>
    <row r="692" spans="1:56" ht="15.75" customHeight="1" x14ac:dyDescent="0.2">
      <c r="A692" s="1"/>
      <c r="D692" s="21"/>
      <c r="H692" s="22"/>
      <c r="I692" s="22"/>
      <c r="J692" s="22"/>
      <c r="K692" s="42"/>
      <c r="L692" s="23"/>
      <c r="BB692" s="23"/>
      <c r="BC692" s="23"/>
      <c r="BD692" s="23"/>
    </row>
    <row r="693" spans="1:56" ht="15.75" customHeight="1" x14ac:dyDescent="0.2">
      <c r="A693" s="1"/>
      <c r="D693" s="21"/>
      <c r="H693" s="22"/>
      <c r="I693" s="22"/>
      <c r="J693" s="22"/>
      <c r="K693" s="42"/>
      <c r="L693" s="23"/>
      <c r="BB693" s="23"/>
      <c r="BC693" s="23"/>
      <c r="BD693" s="23"/>
    </row>
    <row r="694" spans="1:56" ht="15.75" customHeight="1" x14ac:dyDescent="0.2">
      <c r="A694" s="1"/>
      <c r="D694" s="21"/>
      <c r="H694" s="22"/>
      <c r="I694" s="22"/>
      <c r="J694" s="22"/>
      <c r="K694" s="42"/>
      <c r="L694" s="23"/>
      <c r="BB694" s="23"/>
      <c r="BC694" s="23"/>
      <c r="BD694" s="23"/>
    </row>
    <row r="695" spans="1:56" ht="15.75" customHeight="1" x14ac:dyDescent="0.2">
      <c r="A695" s="1"/>
      <c r="D695" s="21"/>
      <c r="H695" s="22"/>
      <c r="I695" s="22"/>
      <c r="J695" s="22"/>
      <c r="K695" s="42"/>
      <c r="L695" s="23"/>
      <c r="BB695" s="23"/>
      <c r="BC695" s="23"/>
      <c r="BD695" s="23"/>
    </row>
    <row r="696" spans="1:56" ht="15.75" customHeight="1" x14ac:dyDescent="0.2">
      <c r="A696" s="1"/>
      <c r="D696" s="21"/>
      <c r="H696" s="22"/>
      <c r="I696" s="22"/>
      <c r="J696" s="22"/>
      <c r="K696" s="42"/>
      <c r="L696" s="23"/>
      <c r="BB696" s="23"/>
      <c r="BC696" s="23"/>
      <c r="BD696" s="23"/>
    </row>
    <row r="697" spans="1:56" ht="15.75" customHeight="1" x14ac:dyDescent="0.2">
      <c r="A697" s="1"/>
      <c r="D697" s="21"/>
      <c r="H697" s="22"/>
      <c r="I697" s="22"/>
      <c r="J697" s="22"/>
      <c r="K697" s="42"/>
      <c r="L697" s="23"/>
      <c r="BB697" s="23"/>
      <c r="BC697" s="23"/>
      <c r="BD697" s="23"/>
    </row>
    <row r="698" spans="1:56" ht="15.75" customHeight="1" x14ac:dyDescent="0.2">
      <c r="A698" s="1"/>
      <c r="D698" s="21"/>
      <c r="H698" s="22"/>
      <c r="I698" s="22"/>
      <c r="J698" s="22"/>
      <c r="K698" s="42"/>
      <c r="L698" s="23"/>
      <c r="BB698" s="23"/>
      <c r="BC698" s="23"/>
      <c r="BD698" s="23"/>
    </row>
    <row r="699" spans="1:56" ht="15.75" customHeight="1" x14ac:dyDescent="0.2">
      <c r="A699" s="1"/>
      <c r="D699" s="21"/>
      <c r="H699" s="22"/>
      <c r="I699" s="22"/>
      <c r="J699" s="22"/>
      <c r="K699" s="42"/>
      <c r="L699" s="23"/>
      <c r="BB699" s="23"/>
      <c r="BC699" s="23"/>
      <c r="BD699" s="23"/>
    </row>
    <row r="700" spans="1:56" ht="15.75" customHeight="1" x14ac:dyDescent="0.2">
      <c r="A700" s="1"/>
      <c r="D700" s="21"/>
      <c r="H700" s="22"/>
      <c r="I700" s="22"/>
      <c r="J700" s="22"/>
      <c r="K700" s="42"/>
      <c r="L700" s="23"/>
      <c r="BB700" s="23"/>
      <c r="BC700" s="23"/>
      <c r="BD700" s="23"/>
    </row>
    <row r="701" spans="1:56" ht="15.75" customHeight="1" x14ac:dyDescent="0.2">
      <c r="A701" s="1"/>
      <c r="D701" s="21"/>
      <c r="H701" s="22"/>
      <c r="I701" s="22"/>
      <c r="J701" s="22"/>
      <c r="K701" s="42"/>
      <c r="L701" s="23"/>
      <c r="BB701" s="23"/>
      <c r="BC701" s="23"/>
      <c r="BD701" s="23"/>
    </row>
    <row r="702" spans="1:56" ht="15.75" customHeight="1" x14ac:dyDescent="0.2">
      <c r="A702" s="1"/>
      <c r="D702" s="21"/>
      <c r="H702" s="22"/>
      <c r="I702" s="22"/>
      <c r="J702" s="22"/>
      <c r="K702" s="42"/>
      <c r="L702" s="23"/>
      <c r="BB702" s="23"/>
      <c r="BC702" s="23"/>
      <c r="BD702" s="23"/>
    </row>
    <row r="703" spans="1:56" ht="15.75" customHeight="1" x14ac:dyDescent="0.2">
      <c r="A703" s="1"/>
      <c r="D703" s="21"/>
      <c r="H703" s="22"/>
      <c r="I703" s="22"/>
      <c r="J703" s="22"/>
      <c r="K703" s="42"/>
      <c r="L703" s="23"/>
      <c r="BB703" s="23"/>
      <c r="BC703" s="23"/>
      <c r="BD703" s="23"/>
    </row>
    <row r="704" spans="1:56" ht="15.75" customHeight="1" x14ac:dyDescent="0.2">
      <c r="A704" s="1"/>
      <c r="D704" s="21"/>
      <c r="H704" s="22"/>
      <c r="I704" s="22"/>
      <c r="J704" s="22"/>
      <c r="K704" s="42"/>
      <c r="L704" s="23"/>
      <c r="BB704" s="23"/>
      <c r="BC704" s="23"/>
      <c r="BD704" s="23"/>
    </row>
    <row r="705" spans="1:56" ht="15.75" customHeight="1" x14ac:dyDescent="0.2">
      <c r="A705" s="1"/>
      <c r="D705" s="21"/>
      <c r="H705" s="22"/>
      <c r="I705" s="22"/>
      <c r="J705" s="22"/>
      <c r="K705" s="42"/>
      <c r="L705" s="23"/>
      <c r="BB705" s="23"/>
      <c r="BC705" s="23"/>
      <c r="BD705" s="23"/>
    </row>
    <row r="706" spans="1:56" ht="15.75" customHeight="1" x14ac:dyDescent="0.2">
      <c r="A706" s="1"/>
      <c r="D706" s="21"/>
      <c r="H706" s="22"/>
      <c r="I706" s="22"/>
      <c r="J706" s="22"/>
      <c r="K706" s="42"/>
      <c r="L706" s="23"/>
      <c r="BB706" s="23"/>
      <c r="BC706" s="23"/>
      <c r="BD706" s="23"/>
    </row>
    <row r="707" spans="1:56" ht="15.75" customHeight="1" x14ac:dyDescent="0.2">
      <c r="A707" s="1"/>
      <c r="D707" s="21"/>
      <c r="H707" s="22"/>
      <c r="I707" s="22"/>
      <c r="J707" s="22"/>
      <c r="K707" s="42"/>
      <c r="L707" s="23"/>
      <c r="BB707" s="23"/>
      <c r="BC707" s="23"/>
      <c r="BD707" s="23"/>
    </row>
    <row r="708" spans="1:56" ht="15.75" customHeight="1" x14ac:dyDescent="0.2">
      <c r="A708" s="1"/>
      <c r="D708" s="21"/>
      <c r="H708" s="22"/>
      <c r="I708" s="22"/>
      <c r="J708" s="22"/>
      <c r="K708" s="42"/>
      <c r="L708" s="23"/>
      <c r="BB708" s="23"/>
      <c r="BC708" s="23"/>
      <c r="BD708" s="23"/>
    </row>
    <row r="709" spans="1:56" ht="15.75" customHeight="1" x14ac:dyDescent="0.2">
      <c r="A709" s="1"/>
      <c r="D709" s="21"/>
      <c r="H709" s="22"/>
      <c r="I709" s="22"/>
      <c r="J709" s="22"/>
      <c r="K709" s="42"/>
      <c r="L709" s="23"/>
      <c r="BB709" s="23"/>
      <c r="BC709" s="23"/>
      <c r="BD709" s="23"/>
    </row>
    <row r="710" spans="1:56" ht="15.75" customHeight="1" x14ac:dyDescent="0.2">
      <c r="A710" s="1"/>
      <c r="D710" s="21"/>
      <c r="H710" s="22"/>
      <c r="I710" s="22"/>
      <c r="J710" s="22"/>
      <c r="K710" s="42"/>
      <c r="L710" s="23"/>
      <c r="BB710" s="23"/>
      <c r="BC710" s="23"/>
      <c r="BD710" s="23"/>
    </row>
    <row r="711" spans="1:56" ht="15.75" customHeight="1" x14ac:dyDescent="0.2">
      <c r="A711" s="1"/>
      <c r="D711" s="21"/>
      <c r="H711" s="22"/>
      <c r="I711" s="22"/>
      <c r="J711" s="22"/>
      <c r="K711" s="42"/>
      <c r="L711" s="23"/>
      <c r="BB711" s="23"/>
      <c r="BC711" s="23"/>
      <c r="BD711" s="23"/>
    </row>
    <row r="712" spans="1:56" ht="15.75" customHeight="1" x14ac:dyDescent="0.2">
      <c r="A712" s="1"/>
      <c r="D712" s="21"/>
      <c r="H712" s="22"/>
      <c r="I712" s="22"/>
      <c r="J712" s="22"/>
      <c r="K712" s="42"/>
      <c r="L712" s="23"/>
      <c r="BB712" s="23"/>
      <c r="BC712" s="23"/>
      <c r="BD712" s="23"/>
    </row>
    <row r="713" spans="1:56" ht="15.75" customHeight="1" x14ac:dyDescent="0.2">
      <c r="A713" s="1"/>
      <c r="D713" s="21"/>
      <c r="H713" s="22"/>
      <c r="I713" s="22"/>
      <c r="J713" s="22"/>
      <c r="K713" s="42"/>
      <c r="L713" s="23"/>
      <c r="BB713" s="23"/>
      <c r="BC713" s="23"/>
      <c r="BD713" s="23"/>
    </row>
    <row r="714" spans="1:56" ht="15.75" customHeight="1" x14ac:dyDescent="0.2">
      <c r="A714" s="1"/>
      <c r="D714" s="21"/>
      <c r="H714" s="22"/>
      <c r="I714" s="22"/>
      <c r="J714" s="22"/>
      <c r="K714" s="42"/>
      <c r="L714" s="23"/>
      <c r="BB714" s="23"/>
      <c r="BC714" s="23"/>
      <c r="BD714" s="23"/>
    </row>
    <row r="715" spans="1:56" ht="15.75" customHeight="1" x14ac:dyDescent="0.2">
      <c r="A715" s="1"/>
      <c r="D715" s="21"/>
      <c r="H715" s="22"/>
      <c r="I715" s="22"/>
      <c r="J715" s="22"/>
      <c r="K715" s="42"/>
      <c r="L715" s="23"/>
      <c r="BB715" s="23"/>
      <c r="BC715" s="23"/>
      <c r="BD715" s="23"/>
    </row>
    <row r="716" spans="1:56" ht="15.75" customHeight="1" x14ac:dyDescent="0.2">
      <c r="A716" s="1"/>
      <c r="D716" s="21"/>
      <c r="H716" s="22"/>
      <c r="I716" s="22"/>
      <c r="J716" s="22"/>
      <c r="K716" s="42"/>
      <c r="L716" s="23"/>
      <c r="BB716" s="23"/>
      <c r="BC716" s="23"/>
      <c r="BD716" s="23"/>
    </row>
    <row r="717" spans="1:56" ht="15.75" customHeight="1" x14ac:dyDescent="0.2">
      <c r="A717" s="1"/>
      <c r="D717" s="21"/>
      <c r="H717" s="22"/>
      <c r="I717" s="22"/>
      <c r="J717" s="22"/>
      <c r="K717" s="42"/>
      <c r="L717" s="23"/>
      <c r="BB717" s="23"/>
      <c r="BC717" s="23"/>
      <c r="BD717" s="23"/>
    </row>
    <row r="718" spans="1:56" ht="15.75" customHeight="1" x14ac:dyDescent="0.2">
      <c r="A718" s="1"/>
      <c r="D718" s="21"/>
      <c r="H718" s="22"/>
      <c r="I718" s="22"/>
      <c r="J718" s="22"/>
      <c r="K718" s="42"/>
      <c r="L718" s="23"/>
      <c r="BB718" s="23"/>
      <c r="BC718" s="23"/>
      <c r="BD718" s="23"/>
    </row>
    <row r="719" spans="1:56" ht="15.75" customHeight="1" x14ac:dyDescent="0.2">
      <c r="A719" s="1"/>
      <c r="D719" s="21"/>
      <c r="H719" s="22"/>
      <c r="I719" s="22"/>
      <c r="J719" s="22"/>
      <c r="K719" s="42"/>
      <c r="L719" s="23"/>
      <c r="BB719" s="23"/>
      <c r="BC719" s="23"/>
      <c r="BD719" s="23"/>
    </row>
    <row r="720" spans="1:56" ht="15.75" customHeight="1" x14ac:dyDescent="0.2">
      <c r="A720" s="1"/>
      <c r="D720" s="21"/>
      <c r="H720" s="22"/>
      <c r="I720" s="22"/>
      <c r="J720" s="22"/>
      <c r="K720" s="42"/>
      <c r="L720" s="23"/>
      <c r="BB720" s="23"/>
      <c r="BC720" s="23"/>
      <c r="BD720" s="23"/>
    </row>
    <row r="721" spans="1:56" ht="15.75" customHeight="1" x14ac:dyDescent="0.2">
      <c r="A721" s="1"/>
      <c r="D721" s="21"/>
      <c r="H721" s="22"/>
      <c r="I721" s="22"/>
      <c r="J721" s="22"/>
      <c r="K721" s="42"/>
      <c r="L721" s="23"/>
      <c r="BB721" s="23"/>
      <c r="BC721" s="23"/>
      <c r="BD721" s="23"/>
    </row>
    <row r="722" spans="1:56" ht="15.75" customHeight="1" x14ac:dyDescent="0.2">
      <c r="A722" s="1"/>
      <c r="D722" s="21"/>
      <c r="H722" s="22"/>
      <c r="I722" s="22"/>
      <c r="J722" s="22"/>
      <c r="K722" s="42"/>
      <c r="L722" s="23"/>
      <c r="BB722" s="23"/>
      <c r="BC722" s="23"/>
      <c r="BD722" s="23"/>
    </row>
    <row r="723" spans="1:56" ht="15.75" customHeight="1" x14ac:dyDescent="0.2">
      <c r="A723" s="1"/>
      <c r="D723" s="21"/>
      <c r="H723" s="22"/>
      <c r="I723" s="22"/>
      <c r="J723" s="22"/>
      <c r="K723" s="42"/>
      <c r="L723" s="23"/>
      <c r="BB723" s="23"/>
      <c r="BC723" s="23"/>
      <c r="BD723" s="23"/>
    </row>
    <row r="724" spans="1:56" ht="15.75" customHeight="1" x14ac:dyDescent="0.2">
      <c r="A724" s="1"/>
      <c r="D724" s="21"/>
      <c r="H724" s="22"/>
      <c r="I724" s="22"/>
      <c r="J724" s="22"/>
      <c r="K724" s="42"/>
      <c r="L724" s="23"/>
      <c r="BB724" s="23"/>
      <c r="BC724" s="23"/>
      <c r="BD724" s="23"/>
    </row>
    <row r="725" spans="1:56" ht="15.75" customHeight="1" x14ac:dyDescent="0.2">
      <c r="A725" s="1"/>
      <c r="D725" s="21"/>
      <c r="H725" s="22"/>
      <c r="I725" s="22"/>
      <c r="J725" s="22"/>
      <c r="K725" s="42"/>
      <c r="L725" s="23"/>
      <c r="BB725" s="23"/>
      <c r="BC725" s="23"/>
      <c r="BD725" s="23"/>
    </row>
    <row r="726" spans="1:56" ht="15.75" customHeight="1" x14ac:dyDescent="0.2">
      <c r="A726" s="1"/>
      <c r="D726" s="21"/>
      <c r="H726" s="22"/>
      <c r="I726" s="22"/>
      <c r="J726" s="22"/>
      <c r="K726" s="42"/>
      <c r="L726" s="23"/>
      <c r="BB726" s="23"/>
      <c r="BC726" s="23"/>
      <c r="BD726" s="23"/>
    </row>
    <row r="727" spans="1:56" ht="15.75" customHeight="1" x14ac:dyDescent="0.2">
      <c r="A727" s="1"/>
      <c r="D727" s="21"/>
      <c r="H727" s="22"/>
      <c r="I727" s="22"/>
      <c r="J727" s="22"/>
      <c r="K727" s="42"/>
      <c r="L727" s="23"/>
      <c r="BB727" s="23"/>
      <c r="BC727" s="23"/>
      <c r="BD727" s="23"/>
    </row>
    <row r="728" spans="1:56" ht="15.75" customHeight="1" x14ac:dyDescent="0.2">
      <c r="A728" s="1"/>
      <c r="D728" s="21"/>
      <c r="H728" s="22"/>
      <c r="I728" s="22"/>
      <c r="J728" s="22"/>
      <c r="K728" s="42"/>
      <c r="L728" s="23"/>
      <c r="BB728" s="23"/>
      <c r="BC728" s="23"/>
      <c r="BD728" s="23"/>
    </row>
    <row r="729" spans="1:56" ht="15.75" customHeight="1" x14ac:dyDescent="0.2">
      <c r="A729" s="1"/>
      <c r="D729" s="21"/>
      <c r="H729" s="22"/>
      <c r="I729" s="22"/>
      <c r="J729" s="22"/>
      <c r="K729" s="42"/>
      <c r="L729" s="23"/>
      <c r="BB729" s="23"/>
      <c r="BC729" s="23"/>
      <c r="BD729" s="23"/>
    </row>
    <row r="730" spans="1:56" ht="15.75" customHeight="1" x14ac:dyDescent="0.2">
      <c r="A730" s="1"/>
      <c r="D730" s="21"/>
      <c r="H730" s="22"/>
      <c r="I730" s="22"/>
      <c r="J730" s="22"/>
      <c r="K730" s="42"/>
      <c r="L730" s="23"/>
      <c r="BB730" s="23"/>
      <c r="BC730" s="23"/>
      <c r="BD730" s="23"/>
    </row>
    <row r="731" spans="1:56" ht="15.75" customHeight="1" x14ac:dyDescent="0.2">
      <c r="A731" s="1"/>
      <c r="D731" s="21"/>
      <c r="H731" s="22"/>
      <c r="I731" s="22"/>
      <c r="J731" s="22"/>
      <c r="K731" s="42"/>
      <c r="L731" s="23"/>
      <c r="BB731" s="23"/>
      <c r="BC731" s="23"/>
      <c r="BD731" s="23"/>
    </row>
    <row r="732" spans="1:56" ht="15.75" customHeight="1" x14ac:dyDescent="0.2">
      <c r="A732" s="1"/>
      <c r="D732" s="21"/>
      <c r="H732" s="22"/>
      <c r="I732" s="22"/>
      <c r="J732" s="22"/>
      <c r="K732" s="42"/>
      <c r="L732" s="23"/>
      <c r="BB732" s="23"/>
      <c r="BC732" s="23"/>
      <c r="BD732" s="23"/>
    </row>
    <row r="733" spans="1:56" ht="15.75" customHeight="1" x14ac:dyDescent="0.2">
      <c r="A733" s="1"/>
      <c r="D733" s="21"/>
      <c r="H733" s="22"/>
      <c r="I733" s="22"/>
      <c r="J733" s="22"/>
      <c r="K733" s="42"/>
      <c r="L733" s="23"/>
      <c r="BB733" s="23"/>
      <c r="BC733" s="23"/>
      <c r="BD733" s="23"/>
    </row>
    <row r="734" spans="1:56" ht="15.75" customHeight="1" x14ac:dyDescent="0.2">
      <c r="A734" s="1"/>
      <c r="D734" s="21"/>
      <c r="H734" s="22"/>
      <c r="I734" s="22"/>
      <c r="J734" s="22"/>
      <c r="K734" s="42"/>
      <c r="L734" s="23"/>
      <c r="BB734" s="23"/>
      <c r="BC734" s="23"/>
      <c r="BD734" s="23"/>
    </row>
    <row r="735" spans="1:56" ht="15.75" customHeight="1" x14ac:dyDescent="0.2">
      <c r="A735" s="1"/>
      <c r="D735" s="21"/>
      <c r="H735" s="22"/>
      <c r="I735" s="22"/>
      <c r="J735" s="22"/>
      <c r="K735" s="42"/>
      <c r="L735" s="23"/>
      <c r="BB735" s="23"/>
      <c r="BC735" s="23"/>
      <c r="BD735" s="23"/>
    </row>
    <row r="736" spans="1:56" ht="15.75" customHeight="1" x14ac:dyDescent="0.2">
      <c r="A736" s="1"/>
      <c r="D736" s="21"/>
      <c r="H736" s="22"/>
      <c r="I736" s="22"/>
      <c r="J736" s="22"/>
      <c r="K736" s="42"/>
      <c r="L736" s="23"/>
      <c r="BB736" s="23"/>
      <c r="BC736" s="23"/>
      <c r="BD736" s="23"/>
    </row>
    <row r="737" spans="1:56" ht="15.75" customHeight="1" x14ac:dyDescent="0.2">
      <c r="A737" s="1"/>
      <c r="D737" s="21"/>
      <c r="H737" s="22"/>
      <c r="I737" s="22"/>
      <c r="J737" s="22"/>
      <c r="K737" s="42"/>
      <c r="L737" s="23"/>
      <c r="BB737" s="23"/>
      <c r="BC737" s="23"/>
      <c r="BD737" s="23"/>
    </row>
    <row r="738" spans="1:56" ht="15.75" customHeight="1" x14ac:dyDescent="0.2">
      <c r="A738" s="1"/>
      <c r="D738" s="21"/>
      <c r="H738" s="22"/>
      <c r="I738" s="22"/>
      <c r="J738" s="22"/>
      <c r="K738" s="42"/>
      <c r="L738" s="23"/>
      <c r="BB738" s="23"/>
      <c r="BC738" s="23"/>
      <c r="BD738" s="23"/>
    </row>
    <row r="739" spans="1:56" ht="15.75" customHeight="1" x14ac:dyDescent="0.2">
      <c r="A739" s="1"/>
      <c r="D739" s="21"/>
      <c r="H739" s="22"/>
      <c r="I739" s="22"/>
      <c r="J739" s="22"/>
      <c r="K739" s="42"/>
      <c r="L739" s="23"/>
      <c r="BB739" s="23"/>
      <c r="BC739" s="23"/>
      <c r="BD739" s="23"/>
    </row>
    <row r="740" spans="1:56" ht="15.75" customHeight="1" x14ac:dyDescent="0.2">
      <c r="A740" s="1"/>
      <c r="D740" s="21"/>
      <c r="H740" s="22"/>
      <c r="I740" s="22"/>
      <c r="J740" s="22"/>
      <c r="K740" s="42"/>
      <c r="L740" s="23"/>
      <c r="BB740" s="23"/>
      <c r="BC740" s="23"/>
      <c r="BD740" s="23"/>
    </row>
    <row r="741" spans="1:56" ht="15.75" customHeight="1" x14ac:dyDescent="0.2">
      <c r="A741" s="1"/>
      <c r="D741" s="21"/>
      <c r="H741" s="22"/>
      <c r="I741" s="22"/>
      <c r="J741" s="22"/>
      <c r="K741" s="42"/>
      <c r="L741" s="23"/>
      <c r="BB741" s="23"/>
      <c r="BC741" s="23"/>
      <c r="BD741" s="23"/>
    </row>
    <row r="742" spans="1:56" ht="15.75" customHeight="1" x14ac:dyDescent="0.2">
      <c r="A742" s="1"/>
      <c r="D742" s="21"/>
      <c r="H742" s="22"/>
      <c r="I742" s="22"/>
      <c r="J742" s="22"/>
      <c r="K742" s="42"/>
      <c r="L742" s="23"/>
      <c r="BB742" s="23"/>
      <c r="BC742" s="23"/>
      <c r="BD742" s="23"/>
    </row>
    <row r="743" spans="1:56" ht="15.75" customHeight="1" x14ac:dyDescent="0.2">
      <c r="A743" s="1"/>
      <c r="D743" s="21"/>
      <c r="H743" s="22"/>
      <c r="I743" s="22"/>
      <c r="J743" s="22"/>
      <c r="K743" s="42"/>
      <c r="L743" s="23"/>
      <c r="BB743" s="23"/>
      <c r="BC743" s="23"/>
      <c r="BD743" s="23"/>
    </row>
    <row r="744" spans="1:56" ht="15.75" customHeight="1" x14ac:dyDescent="0.2">
      <c r="A744" s="1"/>
      <c r="D744" s="21"/>
      <c r="H744" s="22"/>
      <c r="I744" s="22"/>
      <c r="J744" s="22"/>
      <c r="K744" s="42"/>
      <c r="L744" s="23"/>
      <c r="BB744" s="23"/>
      <c r="BC744" s="23"/>
      <c r="BD744" s="23"/>
    </row>
    <row r="745" spans="1:56" ht="15.75" customHeight="1" x14ac:dyDescent="0.2">
      <c r="A745" s="1"/>
      <c r="D745" s="21"/>
      <c r="H745" s="22"/>
      <c r="I745" s="22"/>
      <c r="J745" s="22"/>
      <c r="K745" s="42"/>
      <c r="L745" s="23"/>
      <c r="BB745" s="23"/>
      <c r="BC745" s="23"/>
      <c r="BD745" s="23"/>
    </row>
    <row r="746" spans="1:56" ht="15.75" customHeight="1" x14ac:dyDescent="0.2">
      <c r="A746" s="1"/>
      <c r="D746" s="21"/>
      <c r="H746" s="22"/>
      <c r="I746" s="22"/>
      <c r="J746" s="22"/>
      <c r="K746" s="42"/>
      <c r="L746" s="23"/>
      <c r="BB746" s="23"/>
      <c r="BC746" s="23"/>
      <c r="BD746" s="23"/>
    </row>
    <row r="747" spans="1:56" ht="15.75" customHeight="1" x14ac:dyDescent="0.2">
      <c r="A747" s="1"/>
      <c r="D747" s="21"/>
      <c r="H747" s="22"/>
      <c r="I747" s="22"/>
      <c r="J747" s="22"/>
      <c r="K747" s="42"/>
      <c r="L747" s="23"/>
      <c r="BB747" s="23"/>
      <c r="BC747" s="23"/>
      <c r="BD747" s="23"/>
    </row>
    <row r="748" spans="1:56" ht="15.75" customHeight="1" x14ac:dyDescent="0.2">
      <c r="A748" s="1"/>
      <c r="D748" s="21"/>
      <c r="H748" s="22"/>
      <c r="I748" s="22"/>
      <c r="J748" s="22"/>
      <c r="K748" s="42"/>
      <c r="L748" s="23"/>
      <c r="BB748" s="23"/>
      <c r="BC748" s="23"/>
      <c r="BD748" s="23"/>
    </row>
    <row r="749" spans="1:56" ht="15.75" customHeight="1" x14ac:dyDescent="0.2">
      <c r="A749" s="1"/>
      <c r="D749" s="21"/>
      <c r="H749" s="22"/>
      <c r="I749" s="22"/>
      <c r="J749" s="22"/>
      <c r="K749" s="42"/>
      <c r="L749" s="23"/>
      <c r="BB749" s="23"/>
      <c r="BC749" s="23"/>
      <c r="BD749" s="23"/>
    </row>
    <row r="750" spans="1:56" ht="15.75" customHeight="1" x14ac:dyDescent="0.2">
      <c r="A750" s="1"/>
      <c r="D750" s="21"/>
      <c r="H750" s="22"/>
      <c r="I750" s="22"/>
      <c r="J750" s="22"/>
      <c r="K750" s="42"/>
      <c r="L750" s="23"/>
      <c r="BB750" s="23"/>
      <c r="BC750" s="23"/>
      <c r="BD750" s="23"/>
    </row>
    <row r="751" spans="1:56" ht="15.75" customHeight="1" x14ac:dyDescent="0.2">
      <c r="A751" s="1"/>
      <c r="D751" s="21"/>
      <c r="H751" s="22"/>
      <c r="I751" s="22"/>
      <c r="J751" s="22"/>
      <c r="K751" s="42"/>
      <c r="L751" s="23"/>
      <c r="BB751" s="23"/>
      <c r="BC751" s="23"/>
      <c r="BD751" s="23"/>
    </row>
    <row r="752" spans="1:56" ht="15.75" customHeight="1" x14ac:dyDescent="0.2">
      <c r="A752" s="1"/>
      <c r="D752" s="21"/>
      <c r="H752" s="22"/>
      <c r="I752" s="22"/>
      <c r="J752" s="22"/>
      <c r="K752" s="42"/>
      <c r="L752" s="23"/>
      <c r="BB752" s="23"/>
      <c r="BC752" s="23"/>
      <c r="BD752" s="23"/>
    </row>
    <row r="753" spans="1:56" ht="15.75" customHeight="1" x14ac:dyDescent="0.2">
      <c r="A753" s="1"/>
      <c r="D753" s="21"/>
      <c r="H753" s="22"/>
      <c r="I753" s="22"/>
      <c r="J753" s="22"/>
      <c r="K753" s="42"/>
      <c r="L753" s="23"/>
      <c r="BB753" s="23"/>
      <c r="BC753" s="23"/>
      <c r="BD753" s="23"/>
    </row>
    <row r="754" spans="1:56" ht="15.75" customHeight="1" x14ac:dyDescent="0.2">
      <c r="A754" s="1"/>
      <c r="D754" s="21"/>
      <c r="H754" s="22"/>
      <c r="I754" s="22"/>
      <c r="J754" s="22"/>
      <c r="K754" s="42"/>
      <c r="L754" s="23"/>
      <c r="BB754" s="23"/>
      <c r="BC754" s="23"/>
      <c r="BD754" s="23"/>
    </row>
    <row r="755" spans="1:56" ht="15.75" customHeight="1" x14ac:dyDescent="0.2">
      <c r="A755" s="1"/>
      <c r="D755" s="21"/>
      <c r="H755" s="22"/>
      <c r="I755" s="22"/>
      <c r="J755" s="22"/>
      <c r="K755" s="42"/>
      <c r="L755" s="23"/>
      <c r="BB755" s="23"/>
      <c r="BC755" s="23"/>
      <c r="BD755" s="23"/>
    </row>
    <row r="756" spans="1:56" ht="15.75" customHeight="1" x14ac:dyDescent="0.2">
      <c r="A756" s="1"/>
      <c r="D756" s="21"/>
      <c r="H756" s="22"/>
      <c r="I756" s="22"/>
      <c r="J756" s="22"/>
      <c r="K756" s="42"/>
      <c r="L756" s="23"/>
      <c r="BB756" s="23"/>
      <c r="BC756" s="23"/>
      <c r="BD756" s="23"/>
    </row>
    <row r="757" spans="1:56" ht="15.75" customHeight="1" x14ac:dyDescent="0.2">
      <c r="A757" s="1"/>
      <c r="D757" s="21"/>
      <c r="H757" s="22"/>
      <c r="I757" s="22"/>
      <c r="J757" s="22"/>
      <c r="K757" s="42"/>
      <c r="L757" s="23"/>
      <c r="BB757" s="23"/>
      <c r="BC757" s="23"/>
      <c r="BD757" s="23"/>
    </row>
    <row r="758" spans="1:56" ht="15.75" customHeight="1" x14ac:dyDescent="0.2">
      <c r="A758" s="1"/>
      <c r="D758" s="21"/>
      <c r="H758" s="22"/>
      <c r="I758" s="22"/>
      <c r="J758" s="22"/>
      <c r="K758" s="42"/>
      <c r="L758" s="23"/>
      <c r="BB758" s="23"/>
      <c r="BC758" s="23"/>
      <c r="BD758" s="23"/>
    </row>
    <row r="759" spans="1:56" ht="15.75" customHeight="1" x14ac:dyDescent="0.2">
      <c r="A759" s="1"/>
      <c r="D759" s="21"/>
      <c r="H759" s="22"/>
      <c r="I759" s="22"/>
      <c r="J759" s="22"/>
      <c r="K759" s="42"/>
      <c r="L759" s="23"/>
      <c r="BB759" s="23"/>
      <c r="BC759" s="23"/>
      <c r="BD759" s="23"/>
    </row>
    <row r="760" spans="1:56" ht="15.75" customHeight="1" x14ac:dyDescent="0.2">
      <c r="A760" s="1"/>
      <c r="D760" s="21"/>
      <c r="H760" s="22"/>
      <c r="I760" s="22"/>
      <c r="J760" s="22"/>
      <c r="K760" s="42"/>
      <c r="L760" s="23"/>
      <c r="BB760" s="23"/>
      <c r="BC760" s="23"/>
      <c r="BD760" s="23"/>
    </row>
    <row r="761" spans="1:56" ht="15.75" customHeight="1" x14ac:dyDescent="0.2">
      <c r="A761" s="1"/>
      <c r="D761" s="21"/>
      <c r="H761" s="22"/>
      <c r="I761" s="22"/>
      <c r="J761" s="22"/>
      <c r="K761" s="42"/>
      <c r="L761" s="23"/>
      <c r="BB761" s="23"/>
      <c r="BC761" s="23"/>
      <c r="BD761" s="23"/>
    </row>
    <row r="762" spans="1:56" ht="15.75" customHeight="1" x14ac:dyDescent="0.2">
      <c r="A762" s="1"/>
      <c r="D762" s="21"/>
      <c r="H762" s="22"/>
      <c r="I762" s="22"/>
      <c r="J762" s="22"/>
      <c r="K762" s="42"/>
      <c r="L762" s="23"/>
      <c r="BB762" s="23"/>
      <c r="BC762" s="23"/>
      <c r="BD762" s="23"/>
    </row>
    <row r="763" spans="1:56" ht="15.75" customHeight="1" x14ac:dyDescent="0.2">
      <c r="A763" s="1"/>
      <c r="D763" s="21"/>
      <c r="H763" s="22"/>
      <c r="I763" s="22"/>
      <c r="J763" s="22"/>
      <c r="K763" s="42"/>
      <c r="L763" s="23"/>
      <c r="BB763" s="23"/>
      <c r="BC763" s="23"/>
      <c r="BD763" s="23"/>
    </row>
    <row r="764" spans="1:56" ht="15.75" customHeight="1" x14ac:dyDescent="0.2">
      <c r="A764" s="1"/>
      <c r="D764" s="21"/>
      <c r="H764" s="22"/>
      <c r="I764" s="22"/>
      <c r="J764" s="22"/>
      <c r="K764" s="42"/>
      <c r="L764" s="23"/>
      <c r="BB764" s="23"/>
      <c r="BC764" s="23"/>
      <c r="BD764" s="23"/>
    </row>
    <row r="765" spans="1:56" ht="15.75" customHeight="1" x14ac:dyDescent="0.2">
      <c r="A765" s="1"/>
      <c r="D765" s="21"/>
      <c r="H765" s="22"/>
      <c r="I765" s="22"/>
      <c r="J765" s="22"/>
      <c r="K765" s="42"/>
      <c r="L765" s="23"/>
      <c r="BB765" s="23"/>
      <c r="BC765" s="23"/>
      <c r="BD765" s="23"/>
    </row>
    <row r="766" spans="1:56" ht="15.75" customHeight="1" x14ac:dyDescent="0.2">
      <c r="A766" s="1"/>
      <c r="D766" s="21"/>
      <c r="H766" s="22"/>
      <c r="I766" s="22"/>
      <c r="J766" s="22"/>
      <c r="K766" s="42"/>
      <c r="L766" s="23"/>
      <c r="BB766" s="23"/>
      <c r="BC766" s="23"/>
      <c r="BD766" s="23"/>
    </row>
    <row r="767" spans="1:56" ht="15.75" customHeight="1" x14ac:dyDescent="0.2">
      <c r="A767" s="1"/>
      <c r="D767" s="21"/>
      <c r="H767" s="22"/>
      <c r="I767" s="22"/>
      <c r="J767" s="22"/>
      <c r="K767" s="42"/>
      <c r="L767" s="23"/>
      <c r="BB767" s="23"/>
      <c r="BC767" s="23"/>
      <c r="BD767" s="23"/>
    </row>
    <row r="768" spans="1:56" ht="15.75" customHeight="1" x14ac:dyDescent="0.2">
      <c r="A768" s="1"/>
      <c r="D768" s="21"/>
      <c r="H768" s="22"/>
      <c r="I768" s="22"/>
      <c r="J768" s="22"/>
      <c r="K768" s="42"/>
      <c r="L768" s="23"/>
      <c r="BB768" s="23"/>
      <c r="BC768" s="23"/>
      <c r="BD768" s="23"/>
    </row>
    <row r="769" spans="1:56" ht="15.75" customHeight="1" x14ac:dyDescent="0.2">
      <c r="A769" s="1"/>
      <c r="D769" s="21"/>
      <c r="H769" s="22"/>
      <c r="I769" s="22"/>
      <c r="J769" s="22"/>
      <c r="K769" s="42"/>
      <c r="L769" s="23"/>
      <c r="BB769" s="23"/>
      <c r="BC769" s="23"/>
      <c r="BD769" s="23"/>
    </row>
    <row r="770" spans="1:56" ht="15.75" customHeight="1" x14ac:dyDescent="0.2">
      <c r="A770" s="1"/>
      <c r="D770" s="21"/>
      <c r="H770" s="22"/>
      <c r="I770" s="22"/>
      <c r="J770" s="22"/>
      <c r="K770" s="42"/>
      <c r="L770" s="23"/>
      <c r="BB770" s="23"/>
      <c r="BC770" s="23"/>
      <c r="BD770" s="23"/>
    </row>
    <row r="771" spans="1:56" ht="15.75" customHeight="1" x14ac:dyDescent="0.2">
      <c r="A771" s="1"/>
      <c r="D771" s="21"/>
      <c r="H771" s="22"/>
      <c r="I771" s="22"/>
      <c r="J771" s="22"/>
      <c r="K771" s="42"/>
      <c r="L771" s="23"/>
      <c r="BB771" s="23"/>
      <c r="BC771" s="23"/>
      <c r="BD771" s="23"/>
    </row>
    <row r="772" spans="1:56" ht="15.75" customHeight="1" x14ac:dyDescent="0.2">
      <c r="A772" s="1"/>
      <c r="D772" s="21"/>
      <c r="H772" s="22"/>
      <c r="I772" s="22"/>
      <c r="J772" s="22"/>
      <c r="K772" s="42"/>
      <c r="L772" s="23"/>
      <c r="BB772" s="23"/>
      <c r="BC772" s="23"/>
      <c r="BD772" s="23"/>
    </row>
    <row r="773" spans="1:56" ht="15.75" customHeight="1" x14ac:dyDescent="0.2">
      <c r="A773" s="1"/>
      <c r="D773" s="21"/>
      <c r="H773" s="22"/>
      <c r="I773" s="22"/>
      <c r="J773" s="22"/>
      <c r="K773" s="42"/>
      <c r="L773" s="23"/>
      <c r="BB773" s="23"/>
      <c r="BC773" s="23"/>
      <c r="BD773" s="23"/>
    </row>
    <row r="774" spans="1:56" ht="15.75" customHeight="1" x14ac:dyDescent="0.2">
      <c r="A774" s="1"/>
      <c r="D774" s="21"/>
      <c r="H774" s="22"/>
      <c r="I774" s="22"/>
      <c r="J774" s="22"/>
      <c r="K774" s="42"/>
      <c r="L774" s="23"/>
      <c r="BB774" s="23"/>
      <c r="BC774" s="23"/>
      <c r="BD774" s="23"/>
    </row>
    <row r="775" spans="1:56" ht="15.75" customHeight="1" x14ac:dyDescent="0.2">
      <c r="A775" s="1"/>
      <c r="D775" s="21"/>
      <c r="H775" s="22"/>
      <c r="I775" s="22"/>
      <c r="J775" s="22"/>
      <c r="K775" s="42"/>
      <c r="L775" s="23"/>
      <c r="BB775" s="23"/>
      <c r="BC775" s="23"/>
      <c r="BD775" s="23"/>
    </row>
    <row r="776" spans="1:56" ht="15.75" customHeight="1" x14ac:dyDescent="0.2">
      <c r="A776" s="1"/>
      <c r="D776" s="21"/>
      <c r="H776" s="22"/>
      <c r="I776" s="22"/>
      <c r="J776" s="22"/>
      <c r="K776" s="42"/>
      <c r="L776" s="23"/>
      <c r="BB776" s="23"/>
      <c r="BC776" s="23"/>
      <c r="BD776" s="23"/>
    </row>
    <row r="777" spans="1:56" ht="15.75" customHeight="1" x14ac:dyDescent="0.2">
      <c r="A777" s="1"/>
      <c r="D777" s="21"/>
      <c r="H777" s="22"/>
      <c r="I777" s="22"/>
      <c r="J777" s="22"/>
      <c r="K777" s="42"/>
      <c r="L777" s="23"/>
      <c r="BB777" s="23"/>
      <c r="BC777" s="23"/>
      <c r="BD777" s="23"/>
    </row>
    <row r="778" spans="1:56" ht="15.75" customHeight="1" x14ac:dyDescent="0.2">
      <c r="A778" s="1"/>
      <c r="D778" s="21"/>
      <c r="H778" s="22"/>
      <c r="I778" s="22"/>
      <c r="J778" s="22"/>
      <c r="K778" s="42"/>
      <c r="L778" s="23"/>
      <c r="BB778" s="23"/>
      <c r="BC778" s="23"/>
      <c r="BD778" s="23"/>
    </row>
    <row r="779" spans="1:56" ht="15.75" customHeight="1" x14ac:dyDescent="0.2">
      <c r="A779" s="1"/>
      <c r="D779" s="21"/>
      <c r="H779" s="22"/>
      <c r="I779" s="22"/>
      <c r="J779" s="22"/>
      <c r="K779" s="42"/>
      <c r="L779" s="23"/>
      <c r="BB779" s="23"/>
      <c r="BC779" s="23"/>
      <c r="BD779" s="23"/>
    </row>
    <row r="780" spans="1:56" ht="15.75" customHeight="1" x14ac:dyDescent="0.2">
      <c r="A780" s="1"/>
      <c r="D780" s="21"/>
      <c r="H780" s="22"/>
      <c r="I780" s="22"/>
      <c r="J780" s="22"/>
      <c r="K780" s="42"/>
      <c r="L780" s="23"/>
      <c r="BB780" s="23"/>
      <c r="BC780" s="23"/>
      <c r="BD780" s="23"/>
    </row>
    <row r="781" spans="1:56" ht="15.75" customHeight="1" x14ac:dyDescent="0.2">
      <c r="A781" s="1"/>
      <c r="D781" s="21"/>
      <c r="H781" s="22"/>
      <c r="I781" s="22"/>
      <c r="J781" s="22"/>
      <c r="K781" s="42"/>
      <c r="L781" s="23"/>
      <c r="BB781" s="23"/>
      <c r="BC781" s="23"/>
      <c r="BD781" s="23"/>
    </row>
    <row r="782" spans="1:56" ht="15.75" customHeight="1" x14ac:dyDescent="0.2">
      <c r="A782" s="1"/>
      <c r="D782" s="21"/>
      <c r="H782" s="22"/>
      <c r="I782" s="22"/>
      <c r="J782" s="22"/>
      <c r="K782" s="42"/>
      <c r="L782" s="23"/>
      <c r="BB782" s="23"/>
      <c r="BC782" s="23"/>
      <c r="BD782" s="23"/>
    </row>
    <row r="783" spans="1:56" ht="15.75" customHeight="1" x14ac:dyDescent="0.2">
      <c r="A783" s="1"/>
      <c r="D783" s="21"/>
      <c r="H783" s="22"/>
      <c r="I783" s="22"/>
      <c r="J783" s="22"/>
      <c r="K783" s="42"/>
      <c r="L783" s="23"/>
      <c r="BB783" s="23"/>
      <c r="BC783" s="23"/>
      <c r="BD783" s="23"/>
    </row>
    <row r="784" spans="1:56" ht="15.75" customHeight="1" x14ac:dyDescent="0.2">
      <c r="A784" s="1"/>
      <c r="D784" s="21"/>
      <c r="H784" s="22"/>
      <c r="I784" s="22"/>
      <c r="J784" s="22"/>
      <c r="K784" s="42"/>
      <c r="L784" s="23"/>
      <c r="BB784" s="23"/>
      <c r="BC784" s="23"/>
      <c r="BD784" s="23"/>
    </row>
    <row r="785" spans="1:56" ht="15.75" customHeight="1" x14ac:dyDescent="0.2">
      <c r="A785" s="1"/>
      <c r="D785" s="21"/>
      <c r="H785" s="22"/>
      <c r="I785" s="22"/>
      <c r="J785" s="22"/>
      <c r="K785" s="42"/>
      <c r="L785" s="23"/>
      <c r="BB785" s="23"/>
      <c r="BC785" s="23"/>
      <c r="BD785" s="23"/>
    </row>
    <row r="786" spans="1:56" ht="15.75" customHeight="1" x14ac:dyDescent="0.2">
      <c r="A786" s="1"/>
      <c r="D786" s="21"/>
      <c r="H786" s="22"/>
      <c r="I786" s="22"/>
      <c r="J786" s="22"/>
      <c r="K786" s="42"/>
      <c r="L786" s="23"/>
      <c r="BB786" s="23"/>
      <c r="BC786" s="23"/>
      <c r="BD786" s="23"/>
    </row>
    <row r="787" spans="1:56" ht="15.75" customHeight="1" x14ac:dyDescent="0.2">
      <c r="A787" s="1"/>
      <c r="D787" s="21"/>
      <c r="H787" s="22"/>
      <c r="I787" s="22"/>
      <c r="J787" s="22"/>
      <c r="K787" s="42"/>
      <c r="L787" s="23"/>
      <c r="BB787" s="23"/>
      <c r="BC787" s="23"/>
      <c r="BD787" s="23"/>
    </row>
    <row r="788" spans="1:56" ht="15.75" customHeight="1" x14ac:dyDescent="0.2">
      <c r="A788" s="1"/>
      <c r="D788" s="21"/>
      <c r="H788" s="22"/>
      <c r="I788" s="22"/>
      <c r="J788" s="22"/>
      <c r="K788" s="42"/>
      <c r="L788" s="23"/>
      <c r="BB788" s="23"/>
      <c r="BC788" s="23"/>
      <c r="BD788" s="23"/>
    </row>
    <row r="789" spans="1:56" ht="15.75" customHeight="1" x14ac:dyDescent="0.2">
      <c r="A789" s="1"/>
      <c r="D789" s="21"/>
      <c r="H789" s="22"/>
      <c r="I789" s="22"/>
      <c r="J789" s="22"/>
      <c r="K789" s="42"/>
      <c r="L789" s="23"/>
      <c r="BB789" s="23"/>
      <c r="BC789" s="23"/>
      <c r="BD789" s="23"/>
    </row>
    <row r="790" spans="1:56" ht="15.75" customHeight="1" x14ac:dyDescent="0.2">
      <c r="A790" s="1"/>
      <c r="D790" s="21"/>
      <c r="H790" s="22"/>
      <c r="I790" s="22"/>
      <c r="J790" s="22"/>
      <c r="K790" s="42"/>
      <c r="L790" s="23"/>
      <c r="BB790" s="23"/>
      <c r="BC790" s="23"/>
      <c r="BD790" s="23"/>
    </row>
    <row r="791" spans="1:56" ht="15.75" customHeight="1" x14ac:dyDescent="0.2">
      <c r="A791" s="1"/>
      <c r="D791" s="21"/>
      <c r="H791" s="22"/>
      <c r="I791" s="22"/>
      <c r="J791" s="22"/>
      <c r="K791" s="42"/>
      <c r="L791" s="23"/>
      <c r="BB791" s="23"/>
      <c r="BC791" s="23"/>
      <c r="BD791" s="23"/>
    </row>
    <row r="792" spans="1:56" ht="15.75" customHeight="1" x14ac:dyDescent="0.2">
      <c r="A792" s="1"/>
      <c r="D792" s="21"/>
      <c r="H792" s="22"/>
      <c r="I792" s="22"/>
      <c r="J792" s="22"/>
      <c r="K792" s="42"/>
      <c r="L792" s="23"/>
      <c r="BB792" s="23"/>
      <c r="BC792" s="23"/>
      <c r="BD792" s="23"/>
    </row>
    <row r="793" spans="1:56" ht="15.75" customHeight="1" x14ac:dyDescent="0.2">
      <c r="A793" s="1"/>
      <c r="D793" s="21"/>
      <c r="H793" s="22"/>
      <c r="I793" s="22"/>
      <c r="J793" s="22"/>
      <c r="K793" s="42"/>
      <c r="L793" s="23"/>
      <c r="BB793" s="23"/>
      <c r="BC793" s="23"/>
      <c r="BD793" s="23"/>
    </row>
    <row r="794" spans="1:56" ht="15.75" customHeight="1" x14ac:dyDescent="0.2">
      <c r="A794" s="1"/>
      <c r="D794" s="21"/>
      <c r="H794" s="22"/>
      <c r="I794" s="22"/>
      <c r="J794" s="22"/>
      <c r="K794" s="42"/>
      <c r="L794" s="23"/>
      <c r="BB794" s="23"/>
      <c r="BC794" s="23"/>
      <c r="BD794" s="23"/>
    </row>
    <row r="795" spans="1:56" ht="15.75" customHeight="1" x14ac:dyDescent="0.2">
      <c r="A795" s="1"/>
      <c r="D795" s="21"/>
      <c r="H795" s="22"/>
      <c r="I795" s="22"/>
      <c r="J795" s="22"/>
      <c r="K795" s="42"/>
      <c r="L795" s="23"/>
      <c r="BB795" s="23"/>
      <c r="BC795" s="23"/>
      <c r="BD795" s="23"/>
    </row>
    <row r="796" spans="1:56" ht="15.75" customHeight="1" x14ac:dyDescent="0.2">
      <c r="A796" s="1"/>
      <c r="D796" s="21"/>
      <c r="H796" s="22"/>
      <c r="I796" s="22"/>
      <c r="J796" s="22"/>
      <c r="K796" s="42"/>
      <c r="L796" s="23"/>
      <c r="BB796" s="23"/>
      <c r="BC796" s="23"/>
      <c r="BD796" s="23"/>
    </row>
    <row r="797" spans="1:56" ht="15.75" customHeight="1" x14ac:dyDescent="0.2">
      <c r="A797" s="1"/>
      <c r="D797" s="21"/>
      <c r="H797" s="22"/>
      <c r="I797" s="22"/>
      <c r="J797" s="22"/>
      <c r="K797" s="42"/>
      <c r="L797" s="23"/>
      <c r="BB797" s="23"/>
      <c r="BC797" s="23"/>
      <c r="BD797" s="23"/>
    </row>
    <row r="798" spans="1:56" ht="15.75" customHeight="1" x14ac:dyDescent="0.2">
      <c r="A798" s="1"/>
      <c r="D798" s="21"/>
      <c r="H798" s="22"/>
      <c r="I798" s="22"/>
      <c r="J798" s="22"/>
      <c r="K798" s="42"/>
      <c r="L798" s="23"/>
      <c r="BB798" s="23"/>
      <c r="BC798" s="23"/>
      <c r="BD798" s="23"/>
    </row>
    <row r="799" spans="1:56" ht="15.75" customHeight="1" x14ac:dyDescent="0.2">
      <c r="A799" s="1"/>
      <c r="D799" s="21"/>
      <c r="H799" s="22"/>
      <c r="I799" s="22"/>
      <c r="J799" s="22"/>
      <c r="K799" s="42"/>
      <c r="L799" s="23"/>
      <c r="BB799" s="23"/>
      <c r="BC799" s="23"/>
      <c r="BD799" s="23"/>
    </row>
    <row r="800" spans="1:56" ht="15.75" customHeight="1" x14ac:dyDescent="0.2">
      <c r="A800" s="1"/>
      <c r="D800" s="21"/>
      <c r="H800" s="22"/>
      <c r="I800" s="22"/>
      <c r="J800" s="22"/>
      <c r="K800" s="42"/>
      <c r="L800" s="23"/>
      <c r="BB800" s="23"/>
      <c r="BC800" s="23"/>
      <c r="BD800" s="23"/>
    </row>
    <row r="801" spans="1:56" ht="15.75" customHeight="1" x14ac:dyDescent="0.2">
      <c r="A801" s="1"/>
      <c r="D801" s="21"/>
      <c r="H801" s="22"/>
      <c r="I801" s="22"/>
      <c r="J801" s="22"/>
      <c r="K801" s="42"/>
      <c r="L801" s="23"/>
      <c r="BB801" s="23"/>
      <c r="BC801" s="23"/>
      <c r="BD801" s="23"/>
    </row>
    <row r="802" spans="1:56" ht="15.75" customHeight="1" x14ac:dyDescent="0.2">
      <c r="A802" s="1"/>
      <c r="D802" s="21"/>
      <c r="H802" s="22"/>
      <c r="I802" s="22"/>
      <c r="J802" s="22"/>
      <c r="K802" s="42"/>
      <c r="L802" s="23"/>
      <c r="BB802" s="23"/>
      <c r="BC802" s="23"/>
      <c r="BD802" s="23"/>
    </row>
    <row r="803" spans="1:56" ht="15.75" customHeight="1" x14ac:dyDescent="0.2">
      <c r="A803" s="1"/>
      <c r="D803" s="21"/>
      <c r="H803" s="22"/>
      <c r="I803" s="22"/>
      <c r="J803" s="22"/>
      <c r="K803" s="42"/>
      <c r="L803" s="23"/>
      <c r="BB803" s="23"/>
      <c r="BC803" s="23"/>
      <c r="BD803" s="23"/>
    </row>
    <row r="804" spans="1:56" ht="15.75" customHeight="1" x14ac:dyDescent="0.2">
      <c r="A804" s="1"/>
      <c r="D804" s="21"/>
      <c r="H804" s="22"/>
      <c r="I804" s="22"/>
      <c r="J804" s="22"/>
      <c r="K804" s="42"/>
      <c r="L804" s="23"/>
      <c r="BB804" s="23"/>
      <c r="BC804" s="23"/>
      <c r="BD804" s="23"/>
    </row>
    <row r="805" spans="1:56" ht="15.75" customHeight="1" x14ac:dyDescent="0.2">
      <c r="A805" s="1"/>
      <c r="D805" s="21"/>
      <c r="H805" s="22"/>
      <c r="I805" s="22"/>
      <c r="J805" s="22"/>
      <c r="K805" s="42"/>
      <c r="L805" s="23"/>
      <c r="BB805" s="23"/>
      <c r="BC805" s="23"/>
      <c r="BD805" s="23"/>
    </row>
    <row r="806" spans="1:56" ht="15.75" customHeight="1" x14ac:dyDescent="0.2">
      <c r="A806" s="1"/>
      <c r="D806" s="21"/>
      <c r="H806" s="22"/>
      <c r="I806" s="22"/>
      <c r="J806" s="22"/>
      <c r="K806" s="42"/>
      <c r="L806" s="23"/>
      <c r="BB806" s="23"/>
      <c r="BC806" s="23"/>
      <c r="BD806" s="23"/>
    </row>
    <row r="807" spans="1:56" ht="15.75" customHeight="1" x14ac:dyDescent="0.2">
      <c r="A807" s="1"/>
      <c r="D807" s="21"/>
      <c r="H807" s="22"/>
      <c r="I807" s="22"/>
      <c r="J807" s="22"/>
      <c r="K807" s="42"/>
      <c r="L807" s="23"/>
      <c r="BB807" s="23"/>
      <c r="BC807" s="23"/>
      <c r="BD807" s="23"/>
    </row>
    <row r="808" spans="1:56" ht="15.75" customHeight="1" x14ac:dyDescent="0.2">
      <c r="A808" s="1"/>
      <c r="D808" s="21"/>
      <c r="H808" s="22"/>
      <c r="I808" s="22"/>
      <c r="J808" s="22"/>
      <c r="K808" s="42"/>
      <c r="L808" s="23"/>
      <c r="BB808" s="23"/>
      <c r="BC808" s="23"/>
      <c r="BD808" s="23"/>
    </row>
    <row r="809" spans="1:56" ht="15.75" customHeight="1" x14ac:dyDescent="0.2">
      <c r="A809" s="1"/>
      <c r="D809" s="21"/>
      <c r="H809" s="22"/>
      <c r="I809" s="22"/>
      <c r="J809" s="22"/>
      <c r="K809" s="42"/>
      <c r="L809" s="23"/>
      <c r="BB809" s="23"/>
      <c r="BC809" s="23"/>
      <c r="BD809" s="23"/>
    </row>
    <row r="810" spans="1:56" ht="15.75" customHeight="1" x14ac:dyDescent="0.2">
      <c r="A810" s="1"/>
      <c r="D810" s="21"/>
      <c r="H810" s="22"/>
      <c r="I810" s="22"/>
      <c r="J810" s="22"/>
      <c r="K810" s="42"/>
      <c r="L810" s="23"/>
      <c r="BB810" s="23"/>
      <c r="BC810" s="23"/>
      <c r="BD810" s="23"/>
    </row>
    <row r="811" spans="1:56" ht="15.75" customHeight="1" x14ac:dyDescent="0.2">
      <c r="A811" s="1"/>
      <c r="D811" s="21"/>
      <c r="H811" s="22"/>
      <c r="I811" s="22"/>
      <c r="J811" s="22"/>
      <c r="K811" s="42"/>
      <c r="L811" s="23"/>
      <c r="BB811" s="23"/>
      <c r="BC811" s="23"/>
      <c r="BD811" s="23"/>
    </row>
    <row r="812" spans="1:56" ht="15.75" customHeight="1" x14ac:dyDescent="0.2">
      <c r="A812" s="1"/>
      <c r="D812" s="21"/>
      <c r="H812" s="22"/>
      <c r="I812" s="22"/>
      <c r="J812" s="22"/>
      <c r="K812" s="42"/>
      <c r="L812" s="23"/>
      <c r="BB812" s="23"/>
      <c r="BC812" s="23"/>
      <c r="BD812" s="23"/>
    </row>
    <row r="813" spans="1:56" ht="15.75" customHeight="1" x14ac:dyDescent="0.2">
      <c r="A813" s="1"/>
      <c r="D813" s="21"/>
      <c r="H813" s="22"/>
      <c r="I813" s="22"/>
      <c r="J813" s="22"/>
      <c r="K813" s="42"/>
      <c r="L813" s="23"/>
      <c r="BB813" s="23"/>
      <c r="BC813" s="23"/>
      <c r="BD813" s="23"/>
    </row>
    <row r="814" spans="1:56" ht="15.75" customHeight="1" x14ac:dyDescent="0.2">
      <c r="A814" s="1"/>
      <c r="D814" s="21"/>
      <c r="H814" s="22"/>
      <c r="I814" s="22"/>
      <c r="J814" s="22"/>
      <c r="K814" s="42"/>
      <c r="L814" s="23"/>
      <c r="BB814" s="23"/>
      <c r="BC814" s="23"/>
      <c r="BD814" s="23"/>
    </row>
    <row r="815" spans="1:56" ht="15.75" customHeight="1" x14ac:dyDescent="0.2">
      <c r="A815" s="1"/>
      <c r="D815" s="21"/>
      <c r="H815" s="22"/>
      <c r="I815" s="22"/>
      <c r="J815" s="22"/>
      <c r="K815" s="42"/>
      <c r="L815" s="23"/>
      <c r="BB815" s="23"/>
      <c r="BC815" s="23"/>
      <c r="BD815" s="23"/>
    </row>
    <row r="816" spans="1:56" ht="15.75" customHeight="1" x14ac:dyDescent="0.2">
      <c r="A816" s="1"/>
      <c r="D816" s="21"/>
      <c r="H816" s="22"/>
      <c r="I816" s="22"/>
      <c r="J816" s="22"/>
      <c r="K816" s="42"/>
      <c r="L816" s="23"/>
      <c r="BB816" s="23"/>
      <c r="BC816" s="23"/>
      <c r="BD816" s="23"/>
    </row>
    <row r="817" spans="1:56" ht="15.75" customHeight="1" x14ac:dyDescent="0.2">
      <c r="A817" s="1"/>
      <c r="D817" s="21"/>
      <c r="H817" s="22"/>
      <c r="I817" s="22"/>
      <c r="J817" s="22"/>
      <c r="K817" s="42"/>
      <c r="L817" s="23"/>
      <c r="BB817" s="23"/>
      <c r="BC817" s="23"/>
      <c r="BD817" s="23"/>
    </row>
    <row r="818" spans="1:56" ht="15.75" customHeight="1" x14ac:dyDescent="0.2">
      <c r="A818" s="1"/>
      <c r="D818" s="21"/>
      <c r="H818" s="22"/>
      <c r="I818" s="22"/>
      <c r="J818" s="22"/>
      <c r="K818" s="42"/>
      <c r="L818" s="23"/>
      <c r="BB818" s="23"/>
      <c r="BC818" s="23"/>
      <c r="BD818" s="23"/>
    </row>
    <row r="819" spans="1:56" ht="15.75" customHeight="1" x14ac:dyDescent="0.2">
      <c r="A819" s="1"/>
      <c r="D819" s="21"/>
      <c r="H819" s="22"/>
      <c r="I819" s="22"/>
      <c r="J819" s="22"/>
      <c r="K819" s="42"/>
      <c r="L819" s="23"/>
      <c r="BB819" s="23"/>
      <c r="BC819" s="23"/>
      <c r="BD819" s="23"/>
    </row>
    <row r="820" spans="1:56" ht="15.75" customHeight="1" x14ac:dyDescent="0.2">
      <c r="A820" s="1"/>
      <c r="D820" s="21"/>
      <c r="H820" s="22"/>
      <c r="I820" s="22"/>
      <c r="J820" s="22"/>
      <c r="K820" s="42"/>
      <c r="L820" s="23"/>
      <c r="BB820" s="23"/>
      <c r="BC820" s="23"/>
      <c r="BD820" s="23"/>
    </row>
    <row r="821" spans="1:56" ht="15.75" customHeight="1" x14ac:dyDescent="0.2">
      <c r="A821" s="1"/>
      <c r="D821" s="21"/>
      <c r="H821" s="22"/>
      <c r="I821" s="22"/>
      <c r="J821" s="22"/>
      <c r="K821" s="42"/>
      <c r="L821" s="23"/>
      <c r="BB821" s="23"/>
      <c r="BC821" s="23"/>
      <c r="BD821" s="23"/>
    </row>
    <row r="822" spans="1:56" ht="15.75" customHeight="1" x14ac:dyDescent="0.2">
      <c r="A822" s="1"/>
      <c r="D822" s="21"/>
      <c r="H822" s="22"/>
      <c r="I822" s="22"/>
      <c r="J822" s="22"/>
      <c r="K822" s="42"/>
      <c r="L822" s="23"/>
      <c r="BB822" s="23"/>
      <c r="BC822" s="23"/>
      <c r="BD822" s="23"/>
    </row>
    <row r="823" spans="1:56" ht="15.75" customHeight="1" x14ac:dyDescent="0.2">
      <c r="A823" s="1"/>
      <c r="D823" s="21"/>
      <c r="H823" s="22"/>
      <c r="I823" s="22"/>
      <c r="J823" s="22"/>
      <c r="K823" s="42"/>
      <c r="L823" s="23"/>
      <c r="BB823" s="23"/>
      <c r="BC823" s="23"/>
      <c r="BD823" s="23"/>
    </row>
    <row r="824" spans="1:56" ht="15.75" customHeight="1" x14ac:dyDescent="0.2">
      <c r="A824" s="1"/>
      <c r="D824" s="21"/>
      <c r="H824" s="22"/>
      <c r="I824" s="22"/>
      <c r="J824" s="22"/>
      <c r="K824" s="42"/>
      <c r="L824" s="23"/>
      <c r="BB824" s="23"/>
      <c r="BC824" s="23"/>
      <c r="BD824" s="23"/>
    </row>
    <row r="825" spans="1:56" ht="15.75" customHeight="1" x14ac:dyDescent="0.2">
      <c r="A825" s="1"/>
      <c r="D825" s="21"/>
      <c r="H825" s="22"/>
      <c r="I825" s="22"/>
      <c r="J825" s="22"/>
      <c r="K825" s="42"/>
      <c r="L825" s="23"/>
      <c r="BB825" s="23"/>
      <c r="BC825" s="23"/>
      <c r="BD825" s="23"/>
    </row>
    <row r="826" spans="1:56" ht="15.75" customHeight="1" x14ac:dyDescent="0.2">
      <c r="A826" s="1"/>
      <c r="D826" s="21"/>
      <c r="H826" s="22"/>
      <c r="I826" s="22"/>
      <c r="J826" s="22"/>
      <c r="K826" s="42"/>
      <c r="L826" s="23"/>
      <c r="BB826" s="23"/>
      <c r="BC826" s="23"/>
      <c r="BD826" s="23"/>
    </row>
    <row r="827" spans="1:56" ht="15.75" customHeight="1" x14ac:dyDescent="0.2">
      <c r="A827" s="1"/>
      <c r="D827" s="21"/>
      <c r="H827" s="22"/>
      <c r="I827" s="22"/>
      <c r="J827" s="22"/>
      <c r="K827" s="42"/>
      <c r="L827" s="23"/>
      <c r="BB827" s="23"/>
      <c r="BC827" s="23"/>
      <c r="BD827" s="23"/>
    </row>
    <row r="828" spans="1:56" ht="15.75" customHeight="1" x14ac:dyDescent="0.2">
      <c r="A828" s="1"/>
      <c r="D828" s="21"/>
      <c r="H828" s="22"/>
      <c r="I828" s="22"/>
      <c r="J828" s="22"/>
      <c r="K828" s="42"/>
      <c r="L828" s="23"/>
      <c r="BB828" s="23"/>
      <c r="BC828" s="23"/>
      <c r="BD828" s="23"/>
    </row>
    <row r="829" spans="1:56" ht="15.75" customHeight="1" x14ac:dyDescent="0.2">
      <c r="A829" s="1"/>
      <c r="D829" s="21"/>
      <c r="H829" s="22"/>
      <c r="I829" s="22"/>
      <c r="J829" s="22"/>
      <c r="K829" s="42"/>
      <c r="L829" s="23"/>
      <c r="BB829" s="23"/>
      <c r="BC829" s="23"/>
      <c r="BD829" s="23"/>
    </row>
    <row r="830" spans="1:56" ht="15.75" customHeight="1" x14ac:dyDescent="0.2">
      <c r="A830" s="1"/>
      <c r="D830" s="21"/>
      <c r="H830" s="22"/>
      <c r="I830" s="22"/>
      <c r="J830" s="22"/>
      <c r="K830" s="42"/>
      <c r="L830" s="23"/>
      <c r="BB830" s="23"/>
      <c r="BC830" s="23"/>
      <c r="BD830" s="23"/>
    </row>
    <row r="831" spans="1:56" ht="15.75" customHeight="1" x14ac:dyDescent="0.2">
      <c r="A831" s="1"/>
      <c r="D831" s="21"/>
      <c r="H831" s="22"/>
      <c r="I831" s="22"/>
      <c r="J831" s="22"/>
      <c r="K831" s="42"/>
      <c r="L831" s="23"/>
      <c r="BB831" s="23"/>
      <c r="BC831" s="23"/>
      <c r="BD831" s="23"/>
    </row>
    <row r="832" spans="1:56" ht="15.75" customHeight="1" x14ac:dyDescent="0.2">
      <c r="A832" s="1"/>
      <c r="D832" s="21"/>
      <c r="H832" s="22"/>
      <c r="I832" s="22"/>
      <c r="J832" s="22"/>
      <c r="K832" s="42"/>
      <c r="L832" s="23"/>
      <c r="BB832" s="23"/>
      <c r="BC832" s="23"/>
      <c r="BD832" s="23"/>
    </row>
    <row r="833" spans="1:56" ht="15.75" customHeight="1" x14ac:dyDescent="0.2">
      <c r="A833" s="1"/>
      <c r="D833" s="21"/>
      <c r="H833" s="22"/>
      <c r="I833" s="22"/>
      <c r="J833" s="22"/>
      <c r="K833" s="42"/>
      <c r="L833" s="23"/>
      <c r="BB833" s="23"/>
      <c r="BC833" s="23"/>
      <c r="BD833" s="23"/>
    </row>
    <row r="834" spans="1:56" ht="15.75" customHeight="1" x14ac:dyDescent="0.2">
      <c r="A834" s="1"/>
      <c r="D834" s="21"/>
      <c r="H834" s="22"/>
      <c r="I834" s="22"/>
      <c r="J834" s="22"/>
      <c r="K834" s="42"/>
      <c r="L834" s="23"/>
      <c r="BB834" s="23"/>
      <c r="BC834" s="23"/>
      <c r="BD834" s="23"/>
    </row>
    <row r="835" spans="1:56" ht="15.75" customHeight="1" x14ac:dyDescent="0.2">
      <c r="A835" s="1"/>
      <c r="D835" s="21"/>
      <c r="H835" s="22"/>
      <c r="I835" s="22"/>
      <c r="J835" s="22"/>
      <c r="K835" s="42"/>
      <c r="L835" s="23"/>
      <c r="BB835" s="23"/>
      <c r="BC835" s="23"/>
      <c r="BD835" s="23"/>
    </row>
    <row r="836" spans="1:56" ht="15.75" customHeight="1" x14ac:dyDescent="0.2">
      <c r="A836" s="1"/>
      <c r="D836" s="21"/>
      <c r="H836" s="22"/>
      <c r="I836" s="22"/>
      <c r="J836" s="22"/>
      <c r="K836" s="42"/>
      <c r="L836" s="23"/>
      <c r="BB836" s="23"/>
      <c r="BC836" s="23"/>
      <c r="BD836" s="23"/>
    </row>
    <row r="837" spans="1:56" ht="15.75" customHeight="1" x14ac:dyDescent="0.2">
      <c r="A837" s="1"/>
      <c r="D837" s="21"/>
      <c r="H837" s="22"/>
      <c r="I837" s="22"/>
      <c r="J837" s="22"/>
      <c r="K837" s="42"/>
      <c r="L837" s="23"/>
      <c r="BB837" s="23"/>
      <c r="BC837" s="23"/>
      <c r="BD837" s="23"/>
    </row>
    <row r="838" spans="1:56" ht="15.75" customHeight="1" x14ac:dyDescent="0.2">
      <c r="A838" s="1"/>
      <c r="D838" s="21"/>
      <c r="H838" s="22"/>
      <c r="I838" s="22"/>
      <c r="J838" s="22"/>
      <c r="K838" s="42"/>
      <c r="L838" s="23"/>
      <c r="BB838" s="23"/>
      <c r="BC838" s="23"/>
      <c r="BD838" s="23"/>
    </row>
    <row r="839" spans="1:56" ht="15.75" customHeight="1" x14ac:dyDescent="0.2">
      <c r="A839" s="1"/>
      <c r="D839" s="21"/>
      <c r="H839" s="22"/>
      <c r="I839" s="22"/>
      <c r="J839" s="22"/>
      <c r="K839" s="42"/>
      <c r="L839" s="23"/>
      <c r="BB839" s="23"/>
      <c r="BC839" s="23"/>
      <c r="BD839" s="23"/>
    </row>
    <row r="840" spans="1:56" ht="15.75" customHeight="1" x14ac:dyDescent="0.2">
      <c r="A840" s="1"/>
      <c r="D840" s="21"/>
      <c r="H840" s="22"/>
      <c r="I840" s="22"/>
      <c r="J840" s="22"/>
      <c r="K840" s="42"/>
      <c r="L840" s="23"/>
      <c r="BB840" s="23"/>
      <c r="BC840" s="23"/>
      <c r="BD840" s="23"/>
    </row>
    <row r="841" spans="1:56" ht="15.75" customHeight="1" x14ac:dyDescent="0.2">
      <c r="A841" s="1"/>
      <c r="D841" s="21"/>
      <c r="H841" s="22"/>
      <c r="I841" s="22"/>
      <c r="J841" s="22"/>
      <c r="K841" s="42"/>
      <c r="L841" s="23"/>
      <c r="BB841" s="23"/>
      <c r="BC841" s="23"/>
      <c r="BD841" s="23"/>
    </row>
    <row r="842" spans="1:56" ht="15.75" customHeight="1" x14ac:dyDescent="0.2">
      <c r="A842" s="1"/>
      <c r="D842" s="21"/>
      <c r="H842" s="22"/>
      <c r="I842" s="22"/>
      <c r="J842" s="22"/>
      <c r="K842" s="42"/>
      <c r="L842" s="23"/>
      <c r="BB842" s="23"/>
      <c r="BC842" s="23"/>
      <c r="BD842" s="23"/>
    </row>
    <row r="843" spans="1:56" ht="15.75" customHeight="1" x14ac:dyDescent="0.2">
      <c r="A843" s="1"/>
      <c r="D843" s="21"/>
      <c r="H843" s="22"/>
      <c r="I843" s="22"/>
      <c r="J843" s="22"/>
      <c r="K843" s="42"/>
      <c r="L843" s="23"/>
      <c r="BB843" s="23"/>
      <c r="BC843" s="23"/>
      <c r="BD843" s="23"/>
    </row>
    <row r="844" spans="1:56" ht="15.75" customHeight="1" x14ac:dyDescent="0.2">
      <c r="A844" s="1"/>
      <c r="D844" s="21"/>
      <c r="H844" s="22"/>
      <c r="I844" s="22"/>
      <c r="J844" s="22"/>
      <c r="K844" s="42"/>
      <c r="L844" s="23"/>
      <c r="BB844" s="23"/>
      <c r="BC844" s="23"/>
      <c r="BD844" s="23"/>
    </row>
    <row r="845" spans="1:56" ht="15.75" customHeight="1" x14ac:dyDescent="0.2">
      <c r="A845" s="1"/>
      <c r="D845" s="21"/>
      <c r="H845" s="22"/>
      <c r="I845" s="22"/>
      <c r="J845" s="22"/>
      <c r="K845" s="42"/>
      <c r="L845" s="23"/>
      <c r="BB845" s="23"/>
      <c r="BC845" s="23"/>
      <c r="BD845" s="23"/>
    </row>
    <row r="846" spans="1:56" ht="15.75" customHeight="1" x14ac:dyDescent="0.2">
      <c r="A846" s="1"/>
      <c r="D846" s="21"/>
      <c r="H846" s="22"/>
      <c r="I846" s="22"/>
      <c r="J846" s="22"/>
      <c r="K846" s="42"/>
      <c r="L846" s="23"/>
      <c r="BB846" s="23"/>
      <c r="BC846" s="23"/>
      <c r="BD846" s="23"/>
    </row>
    <row r="847" spans="1:56" ht="15.75" customHeight="1" x14ac:dyDescent="0.2">
      <c r="A847" s="1"/>
      <c r="D847" s="21"/>
      <c r="H847" s="22"/>
      <c r="I847" s="22"/>
      <c r="J847" s="22"/>
      <c r="K847" s="42"/>
      <c r="L847" s="23"/>
      <c r="BB847" s="23"/>
      <c r="BC847" s="23"/>
      <c r="BD847" s="23"/>
    </row>
    <row r="848" spans="1:56" ht="15.75" customHeight="1" x14ac:dyDescent="0.2">
      <c r="A848" s="1"/>
      <c r="D848" s="21"/>
      <c r="H848" s="22"/>
      <c r="I848" s="22"/>
      <c r="J848" s="22"/>
      <c r="K848" s="42"/>
      <c r="L848" s="23"/>
      <c r="BB848" s="23"/>
      <c r="BC848" s="23"/>
      <c r="BD848" s="23"/>
    </row>
    <row r="849" spans="1:56" ht="15.75" customHeight="1" x14ac:dyDescent="0.2">
      <c r="A849" s="1"/>
      <c r="D849" s="21"/>
      <c r="H849" s="22"/>
      <c r="I849" s="22"/>
      <c r="J849" s="22"/>
      <c r="K849" s="42"/>
      <c r="L849" s="23"/>
      <c r="BB849" s="23"/>
      <c r="BC849" s="23"/>
      <c r="BD849" s="23"/>
    </row>
    <row r="850" spans="1:56" ht="15.75" customHeight="1" x14ac:dyDescent="0.2">
      <c r="A850" s="1"/>
      <c r="D850" s="21"/>
      <c r="H850" s="22"/>
      <c r="I850" s="22"/>
      <c r="J850" s="22"/>
      <c r="K850" s="42"/>
      <c r="L850" s="23"/>
      <c r="BB850" s="23"/>
      <c r="BC850" s="23"/>
      <c r="BD850" s="23"/>
    </row>
    <row r="851" spans="1:56" ht="15.75" customHeight="1" x14ac:dyDescent="0.2">
      <c r="A851" s="1"/>
      <c r="D851" s="21"/>
      <c r="H851" s="22"/>
      <c r="I851" s="22"/>
      <c r="J851" s="22"/>
      <c r="K851" s="42"/>
      <c r="L851" s="23"/>
      <c r="BB851" s="23"/>
      <c r="BC851" s="23"/>
      <c r="BD851" s="23"/>
    </row>
    <row r="852" spans="1:56" ht="15.75" customHeight="1" x14ac:dyDescent="0.2">
      <c r="A852" s="1"/>
      <c r="D852" s="21"/>
      <c r="H852" s="22"/>
      <c r="I852" s="22"/>
      <c r="J852" s="22"/>
      <c r="K852" s="42"/>
      <c r="L852" s="23"/>
      <c r="BB852" s="23"/>
      <c r="BC852" s="23"/>
      <c r="BD852" s="23"/>
    </row>
    <row r="853" spans="1:56" ht="15.75" customHeight="1" x14ac:dyDescent="0.2">
      <c r="A853" s="1"/>
      <c r="D853" s="21"/>
      <c r="H853" s="22"/>
      <c r="I853" s="22"/>
      <c r="J853" s="22"/>
      <c r="K853" s="42"/>
      <c r="L853" s="23"/>
      <c r="BB853" s="23"/>
      <c r="BC853" s="23"/>
      <c r="BD853" s="23"/>
    </row>
    <row r="854" spans="1:56" ht="15.75" customHeight="1" x14ac:dyDescent="0.2">
      <c r="A854" s="1"/>
      <c r="D854" s="21"/>
      <c r="H854" s="22"/>
      <c r="I854" s="22"/>
      <c r="J854" s="22"/>
      <c r="K854" s="42"/>
      <c r="L854" s="23"/>
      <c r="BB854" s="23"/>
      <c r="BC854" s="23"/>
      <c r="BD854" s="23"/>
    </row>
    <row r="855" spans="1:56" ht="15.75" customHeight="1" x14ac:dyDescent="0.2">
      <c r="A855" s="1"/>
      <c r="D855" s="21"/>
      <c r="H855" s="22"/>
      <c r="I855" s="22"/>
      <c r="J855" s="22"/>
      <c r="K855" s="42"/>
      <c r="L855" s="23"/>
      <c r="BB855" s="23"/>
      <c r="BC855" s="23"/>
      <c r="BD855" s="23"/>
    </row>
    <row r="856" spans="1:56" ht="15.75" customHeight="1" x14ac:dyDescent="0.2">
      <c r="A856" s="1"/>
      <c r="D856" s="21"/>
      <c r="H856" s="22"/>
      <c r="I856" s="22"/>
      <c r="J856" s="22"/>
      <c r="K856" s="42"/>
      <c r="L856" s="23"/>
      <c r="BB856" s="23"/>
      <c r="BC856" s="23"/>
      <c r="BD856" s="23"/>
    </row>
    <row r="857" spans="1:56" ht="15.75" customHeight="1" x14ac:dyDescent="0.2">
      <c r="A857" s="1"/>
      <c r="D857" s="21"/>
      <c r="H857" s="22"/>
      <c r="I857" s="22"/>
      <c r="J857" s="22"/>
      <c r="K857" s="42"/>
      <c r="L857" s="23"/>
      <c r="BB857" s="23"/>
      <c r="BC857" s="23"/>
      <c r="BD857" s="23"/>
    </row>
    <row r="858" spans="1:56" ht="15.75" customHeight="1" x14ac:dyDescent="0.2">
      <c r="A858" s="1"/>
      <c r="D858" s="21"/>
      <c r="H858" s="22"/>
      <c r="I858" s="22"/>
      <c r="J858" s="22"/>
      <c r="K858" s="42"/>
      <c r="L858" s="23"/>
      <c r="BB858" s="23"/>
      <c r="BC858" s="23"/>
      <c r="BD858" s="23"/>
    </row>
    <row r="859" spans="1:56" ht="15.75" customHeight="1" x14ac:dyDescent="0.2">
      <c r="A859" s="1"/>
      <c r="D859" s="21"/>
      <c r="H859" s="22"/>
      <c r="I859" s="22"/>
      <c r="J859" s="22"/>
      <c r="K859" s="42"/>
      <c r="L859" s="23"/>
      <c r="BB859" s="23"/>
      <c r="BC859" s="23"/>
      <c r="BD859" s="23"/>
    </row>
    <row r="860" spans="1:56" ht="15.75" customHeight="1" x14ac:dyDescent="0.2">
      <c r="A860" s="1"/>
      <c r="D860" s="21"/>
      <c r="H860" s="22"/>
      <c r="I860" s="22"/>
      <c r="J860" s="22"/>
      <c r="K860" s="42"/>
      <c r="L860" s="23"/>
      <c r="BB860" s="23"/>
      <c r="BC860" s="23"/>
      <c r="BD860" s="23"/>
    </row>
    <row r="861" spans="1:56" ht="15.75" customHeight="1" x14ac:dyDescent="0.2">
      <c r="A861" s="1"/>
      <c r="D861" s="21"/>
      <c r="H861" s="22"/>
      <c r="I861" s="22"/>
      <c r="J861" s="22"/>
      <c r="K861" s="42"/>
      <c r="L861" s="23"/>
      <c r="BB861" s="23"/>
      <c r="BC861" s="23"/>
      <c r="BD861" s="23"/>
    </row>
    <row r="862" spans="1:56" ht="15.75" customHeight="1" x14ac:dyDescent="0.2">
      <c r="A862" s="1"/>
      <c r="D862" s="21"/>
      <c r="H862" s="22"/>
      <c r="I862" s="22"/>
      <c r="J862" s="22"/>
      <c r="K862" s="42"/>
      <c r="L862" s="23"/>
      <c r="BB862" s="23"/>
      <c r="BC862" s="23"/>
      <c r="BD862" s="23"/>
    </row>
    <row r="863" spans="1:56" ht="15.75" customHeight="1" x14ac:dyDescent="0.2">
      <c r="A863" s="1"/>
      <c r="D863" s="21"/>
      <c r="H863" s="22"/>
      <c r="I863" s="22"/>
      <c r="J863" s="22"/>
      <c r="K863" s="42"/>
      <c r="L863" s="23"/>
      <c r="BB863" s="23"/>
      <c r="BC863" s="23"/>
      <c r="BD863" s="23"/>
    </row>
    <row r="864" spans="1:56" ht="15.75" customHeight="1" x14ac:dyDescent="0.2">
      <c r="A864" s="1"/>
      <c r="D864" s="21"/>
      <c r="H864" s="22"/>
      <c r="I864" s="22"/>
      <c r="J864" s="22"/>
      <c r="K864" s="42"/>
      <c r="L864" s="23"/>
      <c r="BB864" s="23"/>
      <c r="BC864" s="23"/>
      <c r="BD864" s="23"/>
    </row>
    <row r="865" spans="1:56" ht="15.75" customHeight="1" x14ac:dyDescent="0.2">
      <c r="A865" s="1"/>
      <c r="D865" s="21"/>
      <c r="H865" s="22"/>
      <c r="I865" s="22"/>
      <c r="J865" s="22"/>
      <c r="K865" s="42"/>
      <c r="L865" s="23"/>
      <c r="BB865" s="23"/>
      <c r="BC865" s="23"/>
      <c r="BD865" s="23"/>
    </row>
    <row r="866" spans="1:56" ht="15.75" customHeight="1" x14ac:dyDescent="0.2">
      <c r="A866" s="1"/>
      <c r="D866" s="21"/>
      <c r="H866" s="22"/>
      <c r="I866" s="22"/>
      <c r="J866" s="22"/>
      <c r="K866" s="42"/>
      <c r="L866" s="23"/>
      <c r="BB866" s="23"/>
      <c r="BC866" s="23"/>
      <c r="BD866" s="23"/>
    </row>
    <row r="867" spans="1:56" ht="15.75" customHeight="1" x14ac:dyDescent="0.2">
      <c r="A867" s="1"/>
      <c r="D867" s="21"/>
      <c r="H867" s="22"/>
      <c r="I867" s="22"/>
      <c r="J867" s="22"/>
      <c r="K867" s="42"/>
      <c r="L867" s="23"/>
      <c r="BB867" s="23"/>
      <c r="BC867" s="23"/>
      <c r="BD867" s="23"/>
    </row>
    <row r="868" spans="1:56" ht="15.75" customHeight="1" x14ac:dyDescent="0.2">
      <c r="A868" s="1"/>
      <c r="D868" s="21"/>
      <c r="H868" s="22"/>
      <c r="I868" s="22"/>
      <c r="J868" s="22"/>
      <c r="K868" s="42"/>
      <c r="L868" s="23"/>
      <c r="BB868" s="23"/>
      <c r="BC868" s="23"/>
      <c r="BD868" s="23"/>
    </row>
    <row r="869" spans="1:56" ht="15.75" customHeight="1" x14ac:dyDescent="0.2">
      <c r="A869" s="1"/>
      <c r="D869" s="21"/>
      <c r="H869" s="22"/>
      <c r="I869" s="22"/>
      <c r="J869" s="22"/>
      <c r="K869" s="42"/>
      <c r="L869" s="23"/>
      <c r="BB869" s="23"/>
      <c r="BC869" s="23"/>
      <c r="BD869" s="23"/>
    </row>
    <row r="870" spans="1:56" ht="15.75" customHeight="1" x14ac:dyDescent="0.2">
      <c r="A870" s="1"/>
      <c r="D870" s="21"/>
      <c r="H870" s="22"/>
      <c r="I870" s="22"/>
      <c r="J870" s="22"/>
      <c r="K870" s="42"/>
      <c r="L870" s="23"/>
      <c r="BB870" s="23"/>
      <c r="BC870" s="23"/>
      <c r="BD870" s="23"/>
    </row>
    <row r="871" spans="1:56" ht="15.75" customHeight="1" x14ac:dyDescent="0.2">
      <c r="A871" s="1"/>
      <c r="D871" s="21"/>
      <c r="H871" s="22"/>
      <c r="I871" s="22"/>
      <c r="J871" s="22"/>
      <c r="K871" s="42"/>
      <c r="L871" s="23"/>
      <c r="BB871" s="23"/>
      <c r="BC871" s="23"/>
      <c r="BD871" s="23"/>
    </row>
    <row r="872" spans="1:56" ht="15.75" customHeight="1" x14ac:dyDescent="0.2">
      <c r="A872" s="1"/>
      <c r="D872" s="21"/>
      <c r="H872" s="22"/>
      <c r="I872" s="22"/>
      <c r="J872" s="22"/>
      <c r="K872" s="42"/>
      <c r="L872" s="23"/>
      <c r="BB872" s="23"/>
      <c r="BC872" s="23"/>
      <c r="BD872" s="23"/>
    </row>
    <row r="873" spans="1:56" ht="15.75" customHeight="1" x14ac:dyDescent="0.2">
      <c r="A873" s="1"/>
      <c r="D873" s="21"/>
      <c r="H873" s="22"/>
      <c r="I873" s="22"/>
      <c r="J873" s="22"/>
      <c r="K873" s="42"/>
      <c r="L873" s="23"/>
      <c r="BB873" s="23"/>
      <c r="BC873" s="23"/>
      <c r="BD873" s="23"/>
    </row>
    <row r="874" spans="1:56" ht="15.75" customHeight="1" x14ac:dyDescent="0.2">
      <c r="A874" s="1"/>
      <c r="D874" s="21"/>
      <c r="H874" s="22"/>
      <c r="I874" s="22"/>
      <c r="J874" s="22"/>
      <c r="K874" s="42"/>
      <c r="L874" s="23"/>
      <c r="BB874" s="23"/>
      <c r="BC874" s="23"/>
      <c r="BD874" s="23"/>
    </row>
    <row r="875" spans="1:56" ht="15.75" customHeight="1" x14ac:dyDescent="0.2">
      <c r="A875" s="1"/>
      <c r="D875" s="21"/>
      <c r="H875" s="22"/>
      <c r="I875" s="22"/>
      <c r="J875" s="22"/>
      <c r="K875" s="42"/>
      <c r="L875" s="23"/>
      <c r="BB875" s="23"/>
      <c r="BC875" s="23"/>
      <c r="BD875" s="23"/>
    </row>
    <row r="876" spans="1:56" ht="15.75" customHeight="1" x14ac:dyDescent="0.2">
      <c r="A876" s="1"/>
      <c r="D876" s="21"/>
      <c r="H876" s="22"/>
      <c r="I876" s="22"/>
      <c r="J876" s="22"/>
      <c r="K876" s="42"/>
      <c r="L876" s="23"/>
      <c r="BB876" s="23"/>
      <c r="BC876" s="23"/>
      <c r="BD876" s="23"/>
    </row>
    <row r="877" spans="1:56" ht="15.75" customHeight="1" x14ac:dyDescent="0.2">
      <c r="A877" s="1"/>
      <c r="D877" s="21"/>
      <c r="H877" s="22"/>
      <c r="I877" s="22"/>
      <c r="J877" s="22"/>
      <c r="K877" s="42"/>
      <c r="L877" s="23"/>
      <c r="BB877" s="23"/>
      <c r="BC877" s="23"/>
      <c r="BD877" s="23"/>
    </row>
    <row r="878" spans="1:56" ht="15.75" customHeight="1" x14ac:dyDescent="0.2">
      <c r="A878" s="1"/>
      <c r="D878" s="21"/>
      <c r="H878" s="22"/>
      <c r="I878" s="22"/>
      <c r="J878" s="22"/>
      <c r="K878" s="42"/>
      <c r="L878" s="23"/>
      <c r="BB878" s="23"/>
      <c r="BC878" s="23"/>
      <c r="BD878" s="23"/>
    </row>
    <row r="879" spans="1:56" ht="15.75" customHeight="1" x14ac:dyDescent="0.2">
      <c r="A879" s="1"/>
      <c r="D879" s="21"/>
      <c r="H879" s="22"/>
      <c r="I879" s="22"/>
      <c r="J879" s="22"/>
      <c r="K879" s="42"/>
      <c r="L879" s="23"/>
      <c r="BB879" s="23"/>
      <c r="BC879" s="23"/>
      <c r="BD879" s="23"/>
    </row>
    <row r="880" spans="1:56" ht="15.75" customHeight="1" x14ac:dyDescent="0.2">
      <c r="A880" s="1"/>
      <c r="D880" s="21"/>
      <c r="H880" s="22"/>
      <c r="I880" s="22"/>
      <c r="J880" s="22"/>
      <c r="K880" s="42"/>
      <c r="L880" s="23"/>
      <c r="BB880" s="23"/>
      <c r="BC880" s="23"/>
      <c r="BD880" s="23"/>
    </row>
    <row r="881" spans="1:56" ht="15.75" customHeight="1" x14ac:dyDescent="0.2">
      <c r="A881" s="1"/>
      <c r="D881" s="21"/>
      <c r="H881" s="22"/>
      <c r="I881" s="22"/>
      <c r="J881" s="22"/>
      <c r="K881" s="42"/>
      <c r="L881" s="23"/>
      <c r="BB881" s="23"/>
      <c r="BC881" s="23"/>
      <c r="BD881" s="23"/>
    </row>
    <row r="882" spans="1:56" ht="15.75" customHeight="1" x14ac:dyDescent="0.2">
      <c r="A882" s="1"/>
      <c r="D882" s="21"/>
      <c r="H882" s="22"/>
      <c r="I882" s="22"/>
      <c r="J882" s="22"/>
      <c r="K882" s="42"/>
      <c r="L882" s="23"/>
      <c r="BB882" s="23"/>
      <c r="BC882" s="23"/>
      <c r="BD882" s="23"/>
    </row>
    <row r="883" spans="1:56" ht="15.75" customHeight="1" x14ac:dyDescent="0.2">
      <c r="A883" s="1"/>
      <c r="D883" s="21"/>
      <c r="H883" s="22"/>
      <c r="I883" s="22"/>
      <c r="J883" s="22"/>
      <c r="K883" s="42"/>
      <c r="L883" s="23"/>
      <c r="BB883" s="23"/>
      <c r="BC883" s="23"/>
      <c r="BD883" s="23"/>
    </row>
    <row r="884" spans="1:56" ht="15.75" customHeight="1" x14ac:dyDescent="0.2">
      <c r="A884" s="1"/>
      <c r="D884" s="21"/>
      <c r="H884" s="22"/>
      <c r="I884" s="22"/>
      <c r="J884" s="22"/>
      <c r="K884" s="42"/>
      <c r="L884" s="23"/>
      <c r="BB884" s="23"/>
      <c r="BC884" s="23"/>
      <c r="BD884" s="23"/>
    </row>
    <row r="885" spans="1:56" ht="15.75" customHeight="1" x14ac:dyDescent="0.2">
      <c r="A885" s="1"/>
      <c r="D885" s="21"/>
      <c r="H885" s="22"/>
      <c r="I885" s="22"/>
      <c r="J885" s="22"/>
      <c r="K885" s="42"/>
      <c r="L885" s="23"/>
      <c r="BB885" s="23"/>
      <c r="BC885" s="23"/>
      <c r="BD885" s="23"/>
    </row>
    <row r="886" spans="1:56" ht="15.75" customHeight="1" x14ac:dyDescent="0.2">
      <c r="A886" s="1"/>
      <c r="D886" s="21"/>
      <c r="H886" s="22"/>
      <c r="I886" s="22"/>
      <c r="J886" s="22"/>
      <c r="K886" s="42"/>
      <c r="L886" s="23"/>
      <c r="BB886" s="23"/>
      <c r="BC886" s="23"/>
      <c r="BD886" s="23"/>
    </row>
    <row r="887" spans="1:56" ht="15.75" customHeight="1" x14ac:dyDescent="0.2">
      <c r="A887" s="1"/>
      <c r="D887" s="21"/>
      <c r="H887" s="22"/>
      <c r="I887" s="22"/>
      <c r="J887" s="22"/>
      <c r="K887" s="42"/>
      <c r="L887" s="23"/>
      <c r="BB887" s="23"/>
      <c r="BC887" s="23"/>
      <c r="BD887" s="23"/>
    </row>
    <row r="888" spans="1:56" ht="15.75" customHeight="1" x14ac:dyDescent="0.2">
      <c r="A888" s="1"/>
      <c r="D888" s="21"/>
      <c r="H888" s="22"/>
      <c r="I888" s="22"/>
      <c r="J888" s="22"/>
      <c r="K888" s="42"/>
      <c r="L888" s="23"/>
      <c r="BB888" s="23"/>
      <c r="BC888" s="23"/>
      <c r="BD888" s="23"/>
    </row>
    <row r="889" spans="1:56" ht="15.75" customHeight="1" x14ac:dyDescent="0.2">
      <c r="A889" s="1"/>
      <c r="D889" s="21"/>
      <c r="H889" s="22"/>
      <c r="I889" s="22"/>
      <c r="J889" s="22"/>
      <c r="K889" s="42"/>
      <c r="L889" s="23"/>
      <c r="BB889" s="23"/>
      <c r="BC889" s="23"/>
      <c r="BD889" s="23"/>
    </row>
    <row r="890" spans="1:56" ht="15.75" customHeight="1" x14ac:dyDescent="0.2">
      <c r="A890" s="1"/>
      <c r="D890" s="21"/>
      <c r="H890" s="22"/>
      <c r="I890" s="22"/>
      <c r="J890" s="22"/>
      <c r="K890" s="42"/>
      <c r="L890" s="23"/>
      <c r="BB890" s="23"/>
      <c r="BC890" s="23"/>
      <c r="BD890" s="23"/>
    </row>
    <row r="891" spans="1:56" ht="15.75" customHeight="1" x14ac:dyDescent="0.2">
      <c r="A891" s="1"/>
      <c r="D891" s="21"/>
      <c r="H891" s="22"/>
      <c r="I891" s="22"/>
      <c r="J891" s="22"/>
      <c r="K891" s="42"/>
      <c r="L891" s="23"/>
      <c r="BB891" s="23"/>
      <c r="BC891" s="23"/>
      <c r="BD891" s="23"/>
    </row>
    <row r="892" spans="1:56" ht="15.75" customHeight="1" x14ac:dyDescent="0.2">
      <c r="A892" s="1"/>
      <c r="D892" s="21"/>
      <c r="H892" s="22"/>
      <c r="I892" s="22"/>
      <c r="J892" s="22"/>
      <c r="K892" s="42"/>
      <c r="L892" s="23"/>
      <c r="BB892" s="23"/>
      <c r="BC892" s="23"/>
      <c r="BD892" s="23"/>
    </row>
    <row r="893" spans="1:56" ht="15.75" customHeight="1" x14ac:dyDescent="0.2">
      <c r="A893" s="1"/>
      <c r="D893" s="21"/>
      <c r="H893" s="22"/>
      <c r="I893" s="22"/>
      <c r="J893" s="22"/>
      <c r="K893" s="42"/>
      <c r="L893" s="23"/>
      <c r="BB893" s="23"/>
      <c r="BC893" s="23"/>
      <c r="BD893" s="23"/>
    </row>
    <row r="894" spans="1:56" ht="15.75" customHeight="1" x14ac:dyDescent="0.2">
      <c r="A894" s="1"/>
      <c r="D894" s="21"/>
      <c r="H894" s="22"/>
      <c r="I894" s="22"/>
      <c r="J894" s="22"/>
      <c r="K894" s="42"/>
      <c r="L894" s="23"/>
      <c r="BB894" s="23"/>
      <c r="BC894" s="23"/>
      <c r="BD894" s="23"/>
    </row>
    <row r="895" spans="1:56" ht="15.75" customHeight="1" x14ac:dyDescent="0.2">
      <c r="A895" s="1"/>
      <c r="D895" s="21"/>
      <c r="H895" s="22"/>
      <c r="I895" s="22"/>
      <c r="J895" s="22"/>
      <c r="K895" s="42"/>
      <c r="L895" s="23"/>
      <c r="BB895" s="23"/>
      <c r="BC895" s="23"/>
      <c r="BD895" s="23"/>
    </row>
    <row r="896" spans="1:56" ht="15.75" customHeight="1" x14ac:dyDescent="0.2">
      <c r="A896" s="1"/>
      <c r="D896" s="21"/>
      <c r="H896" s="22"/>
      <c r="I896" s="22"/>
      <c r="J896" s="22"/>
      <c r="K896" s="42"/>
      <c r="L896" s="23"/>
      <c r="BB896" s="23"/>
      <c r="BC896" s="23"/>
      <c r="BD896" s="23"/>
    </row>
    <row r="897" spans="1:56" ht="15.75" customHeight="1" x14ac:dyDescent="0.2">
      <c r="A897" s="1"/>
      <c r="D897" s="21"/>
      <c r="H897" s="22"/>
      <c r="I897" s="22"/>
      <c r="J897" s="22"/>
      <c r="K897" s="42"/>
      <c r="L897" s="23"/>
      <c r="BB897" s="23"/>
      <c r="BC897" s="23"/>
      <c r="BD897" s="23"/>
    </row>
    <row r="898" spans="1:56" ht="15.75" customHeight="1" x14ac:dyDescent="0.2">
      <c r="A898" s="1"/>
      <c r="D898" s="21"/>
      <c r="H898" s="22"/>
      <c r="I898" s="22"/>
      <c r="J898" s="22"/>
      <c r="K898" s="42"/>
      <c r="L898" s="23"/>
      <c r="BB898" s="23"/>
      <c r="BC898" s="23"/>
      <c r="BD898" s="23"/>
    </row>
    <row r="899" spans="1:56" ht="15.75" customHeight="1" x14ac:dyDescent="0.2">
      <c r="A899" s="1"/>
      <c r="D899" s="21"/>
      <c r="H899" s="22"/>
      <c r="I899" s="22"/>
      <c r="J899" s="22"/>
      <c r="K899" s="42"/>
      <c r="L899" s="23"/>
      <c r="BB899" s="23"/>
      <c r="BC899" s="23"/>
      <c r="BD899" s="23"/>
    </row>
    <row r="900" spans="1:56" ht="15.75" customHeight="1" x14ac:dyDescent="0.2">
      <c r="A900" s="1"/>
      <c r="D900" s="21"/>
      <c r="H900" s="22"/>
      <c r="I900" s="22"/>
      <c r="J900" s="22"/>
      <c r="K900" s="42"/>
      <c r="L900" s="23"/>
      <c r="BB900" s="23"/>
      <c r="BC900" s="23"/>
      <c r="BD900" s="23"/>
    </row>
    <row r="901" spans="1:56" ht="15.75" customHeight="1" x14ac:dyDescent="0.2">
      <c r="A901" s="1"/>
      <c r="D901" s="21"/>
      <c r="H901" s="22"/>
      <c r="I901" s="22"/>
      <c r="J901" s="22"/>
      <c r="K901" s="42"/>
      <c r="L901" s="23"/>
      <c r="BB901" s="23"/>
      <c r="BC901" s="23"/>
      <c r="BD901" s="23"/>
    </row>
    <row r="902" spans="1:56" ht="15.75" customHeight="1" x14ac:dyDescent="0.2">
      <c r="A902" s="1"/>
      <c r="D902" s="21"/>
      <c r="H902" s="22"/>
      <c r="I902" s="22"/>
      <c r="J902" s="22"/>
      <c r="K902" s="42"/>
      <c r="L902" s="23"/>
      <c r="BB902" s="23"/>
      <c r="BC902" s="23"/>
      <c r="BD902" s="23"/>
    </row>
    <row r="903" spans="1:56" ht="15.75" customHeight="1" x14ac:dyDescent="0.2">
      <c r="A903" s="1"/>
      <c r="D903" s="21"/>
      <c r="H903" s="22"/>
      <c r="I903" s="22"/>
      <c r="J903" s="22"/>
      <c r="K903" s="42"/>
      <c r="L903" s="23"/>
      <c r="BB903" s="23"/>
      <c r="BC903" s="23"/>
      <c r="BD903" s="23"/>
    </row>
    <row r="904" spans="1:56" ht="15.75" customHeight="1" x14ac:dyDescent="0.2">
      <c r="A904" s="1"/>
      <c r="D904" s="21"/>
      <c r="H904" s="22"/>
      <c r="I904" s="22"/>
      <c r="J904" s="22"/>
      <c r="K904" s="42"/>
      <c r="L904" s="23"/>
      <c r="BB904" s="23"/>
      <c r="BC904" s="23"/>
      <c r="BD904" s="23"/>
    </row>
    <row r="905" spans="1:56" ht="15.75" customHeight="1" x14ac:dyDescent="0.2">
      <c r="A905" s="1"/>
      <c r="D905" s="21"/>
      <c r="H905" s="22"/>
      <c r="I905" s="22"/>
      <c r="J905" s="22"/>
      <c r="K905" s="42"/>
      <c r="L905" s="23"/>
      <c r="BB905" s="23"/>
      <c r="BC905" s="23"/>
      <c r="BD905" s="23"/>
    </row>
    <row r="906" spans="1:56" ht="15.75" customHeight="1" x14ac:dyDescent="0.2">
      <c r="A906" s="1"/>
      <c r="D906" s="21"/>
      <c r="H906" s="22"/>
      <c r="I906" s="22"/>
      <c r="J906" s="22"/>
      <c r="K906" s="42"/>
      <c r="L906" s="23"/>
      <c r="BB906" s="23"/>
      <c r="BC906" s="23"/>
      <c r="BD906" s="23"/>
    </row>
    <row r="907" spans="1:56" ht="15.75" customHeight="1" x14ac:dyDescent="0.2">
      <c r="A907" s="1"/>
      <c r="D907" s="21"/>
      <c r="H907" s="22"/>
      <c r="I907" s="22"/>
      <c r="J907" s="22"/>
      <c r="K907" s="42"/>
      <c r="L907" s="23"/>
      <c r="BB907" s="23"/>
      <c r="BC907" s="23"/>
      <c r="BD907" s="23"/>
    </row>
    <row r="908" spans="1:56" ht="15.75" customHeight="1" x14ac:dyDescent="0.2">
      <c r="A908" s="1"/>
      <c r="D908" s="21"/>
      <c r="H908" s="22"/>
      <c r="I908" s="22"/>
      <c r="J908" s="22"/>
      <c r="K908" s="42"/>
      <c r="L908" s="23"/>
      <c r="BB908" s="23"/>
      <c r="BC908" s="23"/>
      <c r="BD908" s="23"/>
    </row>
    <row r="909" spans="1:56" ht="15.75" customHeight="1" x14ac:dyDescent="0.2">
      <c r="A909" s="1"/>
      <c r="D909" s="21"/>
      <c r="H909" s="22"/>
      <c r="I909" s="22"/>
      <c r="J909" s="22"/>
      <c r="K909" s="42"/>
      <c r="L909" s="23"/>
      <c r="BB909" s="23"/>
      <c r="BC909" s="23"/>
      <c r="BD909" s="23"/>
    </row>
    <row r="910" spans="1:56" ht="15.75" customHeight="1" x14ac:dyDescent="0.2">
      <c r="A910" s="1"/>
      <c r="D910" s="21"/>
      <c r="H910" s="22"/>
      <c r="I910" s="22"/>
      <c r="J910" s="22"/>
      <c r="K910" s="42"/>
      <c r="L910" s="23"/>
      <c r="BB910" s="23"/>
      <c r="BC910" s="23"/>
      <c r="BD910" s="23"/>
    </row>
    <row r="911" spans="1:56" ht="15.75" customHeight="1" x14ac:dyDescent="0.2">
      <c r="A911" s="1"/>
      <c r="D911" s="21"/>
      <c r="H911" s="22"/>
      <c r="I911" s="22"/>
      <c r="J911" s="22"/>
      <c r="K911" s="42"/>
      <c r="L911" s="23"/>
      <c r="BB911" s="23"/>
      <c r="BC911" s="23"/>
      <c r="BD911" s="23"/>
    </row>
    <row r="912" spans="1:56" ht="15.75" customHeight="1" x14ac:dyDescent="0.2">
      <c r="A912" s="1"/>
      <c r="D912" s="21"/>
      <c r="H912" s="22"/>
      <c r="I912" s="22"/>
      <c r="J912" s="22"/>
      <c r="K912" s="42"/>
      <c r="L912" s="23"/>
      <c r="BB912" s="23"/>
      <c r="BC912" s="23"/>
      <c r="BD912" s="23"/>
    </row>
    <row r="913" spans="1:56" ht="15.75" customHeight="1" x14ac:dyDescent="0.2">
      <c r="A913" s="1"/>
      <c r="D913" s="21"/>
      <c r="H913" s="22"/>
      <c r="I913" s="22"/>
      <c r="J913" s="22"/>
      <c r="K913" s="42"/>
      <c r="L913" s="23"/>
      <c r="BB913" s="23"/>
      <c r="BC913" s="23"/>
      <c r="BD913" s="23"/>
    </row>
    <row r="914" spans="1:56" ht="15.75" customHeight="1" x14ac:dyDescent="0.2">
      <c r="A914" s="1"/>
      <c r="D914" s="21"/>
      <c r="H914" s="22"/>
      <c r="I914" s="22"/>
      <c r="J914" s="22"/>
      <c r="K914" s="42"/>
      <c r="L914" s="23"/>
      <c r="BB914" s="23"/>
      <c r="BC914" s="23"/>
      <c r="BD914" s="23"/>
    </row>
    <row r="915" spans="1:56" ht="15.75" customHeight="1" x14ac:dyDescent="0.2">
      <c r="A915" s="1"/>
      <c r="D915" s="21"/>
      <c r="H915" s="22"/>
      <c r="I915" s="22"/>
      <c r="J915" s="22"/>
      <c r="K915" s="42"/>
      <c r="L915" s="23"/>
      <c r="BB915" s="23"/>
      <c r="BC915" s="23"/>
      <c r="BD915" s="23"/>
    </row>
    <row r="916" spans="1:56" ht="15.75" customHeight="1" x14ac:dyDescent="0.2">
      <c r="A916" s="1"/>
      <c r="D916" s="21"/>
      <c r="H916" s="22"/>
      <c r="I916" s="22"/>
      <c r="J916" s="22"/>
      <c r="K916" s="42"/>
      <c r="L916" s="23"/>
      <c r="BB916" s="23"/>
      <c r="BC916" s="23"/>
      <c r="BD916" s="23"/>
    </row>
    <row r="917" spans="1:56" ht="15.75" customHeight="1" x14ac:dyDescent="0.2">
      <c r="A917" s="1"/>
      <c r="D917" s="21"/>
      <c r="H917" s="22"/>
      <c r="I917" s="22"/>
      <c r="J917" s="22"/>
      <c r="K917" s="42"/>
      <c r="L917" s="23"/>
      <c r="BB917" s="23"/>
      <c r="BC917" s="23"/>
      <c r="BD917" s="23"/>
    </row>
    <row r="918" spans="1:56" ht="15.75" customHeight="1" x14ac:dyDescent="0.2">
      <c r="A918" s="1"/>
      <c r="D918" s="21"/>
      <c r="H918" s="22"/>
      <c r="I918" s="22"/>
      <c r="J918" s="22"/>
      <c r="K918" s="42"/>
      <c r="L918" s="23"/>
      <c r="BB918" s="23"/>
      <c r="BC918" s="23"/>
      <c r="BD918" s="23"/>
    </row>
    <row r="919" spans="1:56" ht="15.75" customHeight="1" x14ac:dyDescent="0.2">
      <c r="A919" s="1"/>
      <c r="D919" s="21"/>
      <c r="H919" s="22"/>
      <c r="I919" s="22"/>
      <c r="J919" s="22"/>
      <c r="K919" s="42"/>
      <c r="L919" s="23"/>
      <c r="BB919" s="23"/>
      <c r="BC919" s="23"/>
      <c r="BD919" s="23"/>
    </row>
    <row r="920" spans="1:56" ht="15.75" customHeight="1" x14ac:dyDescent="0.2">
      <c r="A920" s="1"/>
      <c r="D920" s="21"/>
      <c r="H920" s="22"/>
      <c r="I920" s="22"/>
      <c r="J920" s="22"/>
      <c r="K920" s="42"/>
      <c r="L920" s="23"/>
      <c r="BB920" s="23"/>
      <c r="BC920" s="23"/>
      <c r="BD920" s="23"/>
    </row>
    <row r="921" spans="1:56" ht="15.75" customHeight="1" x14ac:dyDescent="0.2">
      <c r="A921" s="1"/>
      <c r="D921" s="21"/>
      <c r="H921" s="22"/>
      <c r="I921" s="22"/>
      <c r="J921" s="22"/>
      <c r="K921" s="42"/>
      <c r="L921" s="23"/>
      <c r="BB921" s="23"/>
      <c r="BC921" s="23"/>
      <c r="BD921" s="23"/>
    </row>
    <row r="922" spans="1:56" ht="15.75" customHeight="1" x14ac:dyDescent="0.2">
      <c r="A922" s="1"/>
      <c r="D922" s="21"/>
      <c r="H922" s="22"/>
      <c r="I922" s="22"/>
      <c r="J922" s="22"/>
      <c r="K922" s="42"/>
      <c r="L922" s="23"/>
      <c r="BB922" s="23"/>
      <c r="BC922" s="23"/>
      <c r="BD922" s="23"/>
    </row>
    <row r="923" spans="1:56" ht="15.75" customHeight="1" x14ac:dyDescent="0.2">
      <c r="A923" s="1"/>
      <c r="D923" s="21"/>
      <c r="H923" s="22"/>
      <c r="I923" s="22"/>
      <c r="J923" s="22"/>
      <c r="K923" s="42"/>
      <c r="L923" s="23"/>
      <c r="BB923" s="23"/>
      <c r="BC923" s="23"/>
      <c r="BD923" s="23"/>
    </row>
    <row r="924" spans="1:56" ht="15.75" customHeight="1" x14ac:dyDescent="0.2">
      <c r="A924" s="1"/>
      <c r="D924" s="21"/>
      <c r="H924" s="22"/>
      <c r="I924" s="22"/>
      <c r="J924" s="22"/>
      <c r="K924" s="42"/>
      <c r="L924" s="23"/>
      <c r="BB924" s="23"/>
      <c r="BC924" s="23"/>
      <c r="BD924" s="23"/>
    </row>
    <row r="925" spans="1:56" ht="15.75" customHeight="1" x14ac:dyDescent="0.2">
      <c r="A925" s="1"/>
      <c r="D925" s="21"/>
      <c r="H925" s="22"/>
      <c r="I925" s="22"/>
      <c r="J925" s="22"/>
      <c r="K925" s="42"/>
      <c r="L925" s="23"/>
      <c r="BB925" s="23"/>
      <c r="BC925" s="23"/>
      <c r="BD925" s="23"/>
    </row>
    <row r="926" spans="1:56" ht="15.75" customHeight="1" x14ac:dyDescent="0.2">
      <c r="A926" s="1"/>
      <c r="D926" s="21"/>
      <c r="H926" s="22"/>
      <c r="I926" s="22"/>
      <c r="J926" s="22"/>
      <c r="K926" s="42"/>
      <c r="L926" s="23"/>
      <c r="BB926" s="23"/>
      <c r="BC926" s="23"/>
      <c r="BD926" s="23"/>
    </row>
    <row r="927" spans="1:56" ht="15.75" customHeight="1" x14ac:dyDescent="0.2">
      <c r="A927" s="1"/>
      <c r="D927" s="21"/>
      <c r="H927" s="22"/>
      <c r="I927" s="22"/>
      <c r="J927" s="22"/>
      <c r="K927" s="42"/>
      <c r="L927" s="23"/>
      <c r="BB927" s="23"/>
      <c r="BC927" s="23"/>
      <c r="BD927" s="23"/>
    </row>
    <row r="928" spans="1:56" ht="15.75" customHeight="1" x14ac:dyDescent="0.2">
      <c r="A928" s="1"/>
      <c r="D928" s="21"/>
      <c r="H928" s="22"/>
      <c r="I928" s="22"/>
      <c r="J928" s="22"/>
      <c r="K928" s="42"/>
      <c r="L928" s="23"/>
      <c r="BB928" s="23"/>
      <c r="BC928" s="23"/>
      <c r="BD928" s="23"/>
    </row>
    <row r="929" spans="1:56" ht="15.75" customHeight="1" x14ac:dyDescent="0.2">
      <c r="A929" s="1"/>
      <c r="D929" s="21"/>
      <c r="H929" s="22"/>
      <c r="I929" s="22"/>
      <c r="J929" s="22"/>
      <c r="K929" s="42"/>
      <c r="L929" s="23"/>
      <c r="BB929" s="23"/>
      <c r="BC929" s="23"/>
      <c r="BD929" s="23"/>
    </row>
    <row r="930" spans="1:56" ht="15.75" customHeight="1" x14ac:dyDescent="0.2">
      <c r="A930" s="1"/>
      <c r="D930" s="21"/>
      <c r="H930" s="22"/>
      <c r="I930" s="22"/>
      <c r="J930" s="22"/>
      <c r="K930" s="42"/>
      <c r="L930" s="23"/>
      <c r="BB930" s="23"/>
      <c r="BC930" s="23"/>
      <c r="BD930" s="23"/>
    </row>
    <row r="931" spans="1:56" ht="15.75" customHeight="1" x14ac:dyDescent="0.2">
      <c r="A931" s="1"/>
      <c r="D931" s="21"/>
      <c r="H931" s="22"/>
      <c r="I931" s="22"/>
      <c r="J931" s="22"/>
      <c r="K931" s="42"/>
      <c r="L931" s="23"/>
      <c r="BB931" s="23"/>
      <c r="BC931" s="23"/>
      <c r="BD931" s="23"/>
    </row>
    <row r="932" spans="1:56" ht="15.75" customHeight="1" x14ac:dyDescent="0.2">
      <c r="A932" s="1"/>
      <c r="D932" s="21"/>
      <c r="H932" s="22"/>
      <c r="I932" s="22"/>
      <c r="J932" s="22"/>
      <c r="K932" s="42"/>
      <c r="L932" s="23"/>
      <c r="BB932" s="23"/>
      <c r="BC932" s="23"/>
      <c r="BD932" s="23"/>
    </row>
    <row r="933" spans="1:56" ht="15.75" customHeight="1" x14ac:dyDescent="0.2">
      <c r="A933" s="1"/>
      <c r="D933" s="21"/>
      <c r="H933" s="22"/>
      <c r="I933" s="22"/>
      <c r="J933" s="22"/>
      <c r="K933" s="42"/>
      <c r="L933" s="23"/>
      <c r="BB933" s="23"/>
      <c r="BC933" s="23"/>
      <c r="BD933" s="23"/>
    </row>
    <row r="934" spans="1:56" ht="15.75" customHeight="1" x14ac:dyDescent="0.2">
      <c r="A934" s="1"/>
      <c r="D934" s="21"/>
      <c r="H934" s="22"/>
      <c r="I934" s="22"/>
      <c r="J934" s="22"/>
      <c r="K934" s="42"/>
      <c r="L934" s="23"/>
      <c r="BB934" s="23"/>
      <c r="BC934" s="23"/>
      <c r="BD934" s="23"/>
    </row>
    <row r="935" spans="1:56" ht="15.75" customHeight="1" x14ac:dyDescent="0.2">
      <c r="A935" s="1"/>
      <c r="D935" s="21"/>
      <c r="H935" s="22"/>
      <c r="I935" s="22"/>
      <c r="J935" s="22"/>
      <c r="K935" s="42"/>
      <c r="L935" s="23"/>
      <c r="BB935" s="23"/>
      <c r="BC935" s="23"/>
      <c r="BD935" s="23"/>
    </row>
    <row r="936" spans="1:56" ht="15.75" customHeight="1" x14ac:dyDescent="0.2">
      <c r="A936" s="1"/>
      <c r="D936" s="21"/>
      <c r="H936" s="22"/>
      <c r="I936" s="22"/>
      <c r="J936" s="22"/>
      <c r="K936" s="42"/>
      <c r="L936" s="23"/>
      <c r="BB936" s="23"/>
      <c r="BC936" s="23"/>
      <c r="BD936" s="23"/>
    </row>
    <row r="937" spans="1:56" ht="15.75" customHeight="1" x14ac:dyDescent="0.2">
      <c r="A937" s="1"/>
      <c r="D937" s="21"/>
      <c r="H937" s="22"/>
      <c r="I937" s="22"/>
      <c r="J937" s="22"/>
      <c r="K937" s="42"/>
      <c r="L937" s="23"/>
      <c r="BB937" s="23"/>
      <c r="BC937" s="23"/>
      <c r="BD937" s="23"/>
    </row>
    <row r="938" spans="1:56" ht="15.75" customHeight="1" x14ac:dyDescent="0.2">
      <c r="A938" s="1"/>
      <c r="D938" s="21"/>
      <c r="H938" s="22"/>
      <c r="I938" s="22"/>
      <c r="J938" s="22"/>
      <c r="K938" s="42"/>
      <c r="L938" s="23"/>
      <c r="BB938" s="23"/>
      <c r="BC938" s="23"/>
      <c r="BD938" s="23"/>
    </row>
    <row r="939" spans="1:56" ht="15.75" customHeight="1" x14ac:dyDescent="0.2">
      <c r="A939" s="1"/>
      <c r="D939" s="21"/>
      <c r="H939" s="22"/>
      <c r="I939" s="22"/>
      <c r="J939" s="22"/>
      <c r="K939" s="42"/>
      <c r="L939" s="23"/>
      <c r="BB939" s="23"/>
      <c r="BC939" s="23"/>
      <c r="BD939" s="23"/>
    </row>
    <row r="940" spans="1:56" ht="15.75" customHeight="1" x14ac:dyDescent="0.2">
      <c r="A940" s="1"/>
      <c r="D940" s="21"/>
      <c r="H940" s="22"/>
      <c r="I940" s="22"/>
      <c r="J940" s="22"/>
      <c r="K940" s="42"/>
      <c r="L940" s="23"/>
      <c r="BB940" s="23"/>
      <c r="BC940" s="23"/>
      <c r="BD940" s="23"/>
    </row>
    <row r="941" spans="1:56" ht="15.75" customHeight="1" x14ac:dyDescent="0.2">
      <c r="A941" s="1"/>
      <c r="D941" s="21"/>
      <c r="H941" s="22"/>
      <c r="I941" s="22"/>
      <c r="J941" s="22"/>
      <c r="K941" s="42"/>
      <c r="L941" s="23"/>
      <c r="BB941" s="23"/>
      <c r="BC941" s="23"/>
      <c r="BD941" s="23"/>
    </row>
    <row r="942" spans="1:56" ht="15.75" customHeight="1" x14ac:dyDescent="0.2">
      <c r="A942" s="1"/>
      <c r="D942" s="21"/>
      <c r="H942" s="22"/>
      <c r="I942" s="22"/>
      <c r="J942" s="22"/>
      <c r="K942" s="42"/>
      <c r="L942" s="23"/>
      <c r="BB942" s="23"/>
      <c r="BC942" s="23"/>
      <c r="BD942" s="23"/>
    </row>
    <row r="943" spans="1:56" ht="15.75" customHeight="1" x14ac:dyDescent="0.2">
      <c r="A943" s="1"/>
      <c r="D943" s="21"/>
      <c r="H943" s="22"/>
      <c r="I943" s="22"/>
      <c r="J943" s="22"/>
      <c r="K943" s="42"/>
      <c r="L943" s="23"/>
      <c r="BB943" s="23"/>
      <c r="BC943" s="23"/>
      <c r="BD943" s="23"/>
    </row>
    <row r="944" spans="1:56" ht="15.75" customHeight="1" x14ac:dyDescent="0.2">
      <c r="A944" s="1"/>
      <c r="D944" s="21"/>
      <c r="H944" s="22"/>
      <c r="I944" s="22"/>
      <c r="J944" s="22"/>
      <c r="K944" s="42"/>
      <c r="L944" s="23"/>
      <c r="BB944" s="23"/>
      <c r="BC944" s="23"/>
      <c r="BD944" s="23"/>
    </row>
    <row r="945" spans="1:56" ht="15.75" customHeight="1" x14ac:dyDescent="0.2">
      <c r="A945" s="1"/>
      <c r="D945" s="21"/>
      <c r="H945" s="22"/>
      <c r="I945" s="22"/>
      <c r="J945" s="22"/>
      <c r="K945" s="42"/>
      <c r="L945" s="23"/>
      <c r="BB945" s="23"/>
      <c r="BC945" s="23"/>
      <c r="BD945" s="23"/>
    </row>
    <row r="946" spans="1:56" ht="15.75" customHeight="1" x14ac:dyDescent="0.2">
      <c r="A946" s="1"/>
      <c r="D946" s="21"/>
      <c r="H946" s="22"/>
      <c r="I946" s="22"/>
      <c r="J946" s="22"/>
      <c r="K946" s="42"/>
      <c r="L946" s="23"/>
      <c r="BB946" s="23"/>
      <c r="BC946" s="23"/>
      <c r="BD946" s="23"/>
    </row>
    <row r="947" spans="1:56" ht="15.75" customHeight="1" x14ac:dyDescent="0.2">
      <c r="A947" s="1"/>
      <c r="D947" s="21"/>
      <c r="H947" s="22"/>
      <c r="I947" s="22"/>
      <c r="J947" s="22"/>
      <c r="K947" s="42"/>
      <c r="L947" s="23"/>
      <c r="BB947" s="23"/>
      <c r="BC947" s="23"/>
      <c r="BD947" s="23"/>
    </row>
    <row r="948" spans="1:56" ht="15.75" customHeight="1" x14ac:dyDescent="0.2">
      <c r="A948" s="1"/>
      <c r="D948" s="21"/>
      <c r="H948" s="22"/>
      <c r="I948" s="22"/>
      <c r="J948" s="22"/>
      <c r="K948" s="42"/>
      <c r="L948" s="23"/>
      <c r="BB948" s="23"/>
      <c r="BC948" s="23"/>
      <c r="BD948" s="23"/>
    </row>
    <row r="949" spans="1:56" ht="15.75" customHeight="1" x14ac:dyDescent="0.2">
      <c r="A949" s="1"/>
      <c r="D949" s="21"/>
      <c r="H949" s="22"/>
      <c r="I949" s="22"/>
      <c r="J949" s="22"/>
      <c r="K949" s="42"/>
      <c r="L949" s="23"/>
      <c r="BB949" s="23"/>
      <c r="BC949" s="23"/>
      <c r="BD949" s="23"/>
    </row>
    <row r="950" spans="1:56" ht="15.75" customHeight="1" x14ac:dyDescent="0.2">
      <c r="A950" s="1"/>
      <c r="D950" s="21"/>
      <c r="H950" s="22"/>
      <c r="I950" s="22"/>
      <c r="J950" s="22"/>
      <c r="K950" s="42"/>
      <c r="L950" s="23"/>
      <c r="BB950" s="23"/>
      <c r="BC950" s="23"/>
      <c r="BD950" s="23"/>
    </row>
    <row r="951" spans="1:56" ht="15.75" customHeight="1" x14ac:dyDescent="0.2">
      <c r="A951" s="1"/>
      <c r="D951" s="21"/>
      <c r="H951" s="22"/>
      <c r="I951" s="22"/>
      <c r="J951" s="22"/>
      <c r="K951" s="42"/>
      <c r="L951" s="23"/>
      <c r="BB951" s="23"/>
      <c r="BC951" s="23"/>
      <c r="BD951" s="23"/>
    </row>
    <row r="952" spans="1:56" ht="15.75" customHeight="1" x14ac:dyDescent="0.2">
      <c r="A952" s="1"/>
      <c r="D952" s="21"/>
      <c r="H952" s="22"/>
      <c r="I952" s="22"/>
      <c r="J952" s="22"/>
      <c r="K952" s="42"/>
      <c r="L952" s="23"/>
      <c r="BB952" s="23"/>
      <c r="BC952" s="23"/>
      <c r="BD952" s="23"/>
    </row>
    <row r="953" spans="1:56" ht="15.75" customHeight="1" x14ac:dyDescent="0.2">
      <c r="A953" s="1"/>
      <c r="D953" s="21"/>
      <c r="H953" s="22"/>
      <c r="I953" s="22"/>
      <c r="J953" s="22"/>
      <c r="K953" s="42"/>
      <c r="L953" s="23"/>
      <c r="BB953" s="23"/>
      <c r="BC953" s="23"/>
      <c r="BD953" s="23"/>
    </row>
    <row r="954" spans="1:56" ht="15.75" customHeight="1" x14ac:dyDescent="0.2">
      <c r="A954" s="1"/>
      <c r="D954" s="21"/>
      <c r="H954" s="22"/>
      <c r="I954" s="22"/>
      <c r="J954" s="22"/>
      <c r="K954" s="42"/>
      <c r="L954" s="23"/>
      <c r="BB954" s="23"/>
      <c r="BC954" s="23"/>
      <c r="BD954" s="23"/>
    </row>
    <row r="955" spans="1:56" ht="15.75" customHeight="1" x14ac:dyDescent="0.2">
      <c r="A955" s="1"/>
      <c r="D955" s="21"/>
      <c r="H955" s="22"/>
      <c r="I955" s="22"/>
      <c r="J955" s="22"/>
      <c r="K955" s="42"/>
      <c r="L955" s="23"/>
      <c r="BB955" s="23"/>
      <c r="BC955" s="23"/>
      <c r="BD955" s="23"/>
    </row>
    <row r="956" spans="1:56" ht="15.75" customHeight="1" x14ac:dyDescent="0.2">
      <c r="A956" s="1"/>
      <c r="D956" s="21"/>
      <c r="H956" s="22"/>
      <c r="I956" s="22"/>
      <c r="J956" s="22"/>
      <c r="K956" s="42"/>
      <c r="L956" s="23"/>
      <c r="BB956" s="23"/>
      <c r="BC956" s="23"/>
      <c r="BD956" s="23"/>
    </row>
    <row r="957" spans="1:56" ht="15.75" customHeight="1" x14ac:dyDescent="0.2">
      <c r="A957" s="1"/>
      <c r="D957" s="21"/>
      <c r="H957" s="22"/>
      <c r="I957" s="22"/>
      <c r="J957" s="22"/>
      <c r="K957" s="42"/>
      <c r="L957" s="23"/>
      <c r="BB957" s="23"/>
      <c r="BC957" s="23"/>
      <c r="BD957" s="23"/>
    </row>
    <row r="958" spans="1:56" ht="15.75" customHeight="1" x14ac:dyDescent="0.2">
      <c r="A958" s="1"/>
      <c r="D958" s="21"/>
      <c r="H958" s="22"/>
      <c r="I958" s="22"/>
      <c r="J958" s="22"/>
      <c r="K958" s="42"/>
      <c r="L958" s="23"/>
      <c r="BB958" s="23"/>
      <c r="BC958" s="23"/>
      <c r="BD958" s="23"/>
    </row>
    <row r="959" spans="1:56" ht="15.75" customHeight="1" x14ac:dyDescent="0.2">
      <c r="A959" s="1"/>
      <c r="D959" s="21"/>
      <c r="H959" s="22"/>
      <c r="I959" s="22"/>
      <c r="J959" s="22"/>
      <c r="K959" s="42"/>
      <c r="L959" s="23"/>
      <c r="BB959" s="23"/>
      <c r="BC959" s="23"/>
      <c r="BD959" s="23"/>
    </row>
    <row r="960" spans="1:56" ht="15.75" customHeight="1" x14ac:dyDescent="0.2">
      <c r="A960" s="1"/>
      <c r="D960" s="21"/>
      <c r="H960" s="22"/>
      <c r="I960" s="22"/>
      <c r="J960" s="22"/>
      <c r="K960" s="42"/>
      <c r="L960" s="23"/>
      <c r="BB960" s="23"/>
      <c r="BC960" s="23"/>
      <c r="BD960" s="23"/>
    </row>
    <row r="961" spans="1:56" ht="15.75" customHeight="1" x14ac:dyDescent="0.2">
      <c r="A961" s="1"/>
      <c r="D961" s="21"/>
      <c r="H961" s="22"/>
      <c r="I961" s="22"/>
      <c r="J961" s="22"/>
      <c r="K961" s="42"/>
      <c r="L961" s="23"/>
      <c r="BB961" s="23"/>
      <c r="BC961" s="23"/>
      <c r="BD961" s="23"/>
    </row>
    <row r="962" spans="1:56" ht="15.75" customHeight="1" x14ac:dyDescent="0.2">
      <c r="A962" s="1"/>
      <c r="D962" s="21"/>
      <c r="H962" s="22"/>
      <c r="I962" s="22"/>
      <c r="J962" s="22"/>
      <c r="K962" s="42"/>
      <c r="L962" s="23"/>
      <c r="BB962" s="23"/>
      <c r="BC962" s="23"/>
      <c r="BD962" s="23"/>
    </row>
    <row r="963" spans="1:56" ht="15.75" customHeight="1" x14ac:dyDescent="0.2">
      <c r="A963" s="1"/>
      <c r="D963" s="21"/>
      <c r="H963" s="22"/>
      <c r="I963" s="22"/>
      <c r="J963" s="22"/>
      <c r="K963" s="42"/>
      <c r="L963" s="23"/>
      <c r="BB963" s="23"/>
      <c r="BC963" s="23"/>
      <c r="BD963" s="23"/>
    </row>
    <row r="964" spans="1:56" ht="15.75" customHeight="1" x14ac:dyDescent="0.2">
      <c r="A964" s="1"/>
      <c r="D964" s="21"/>
      <c r="H964" s="22"/>
      <c r="I964" s="22"/>
      <c r="J964" s="22"/>
      <c r="K964" s="42"/>
      <c r="L964" s="23"/>
      <c r="BB964" s="23"/>
      <c r="BC964" s="23"/>
      <c r="BD964" s="23"/>
    </row>
    <row r="965" spans="1:56" ht="15.75" customHeight="1" x14ac:dyDescent="0.2">
      <c r="A965" s="1"/>
      <c r="D965" s="21"/>
      <c r="H965" s="22"/>
      <c r="I965" s="22"/>
      <c r="J965" s="22"/>
      <c r="K965" s="42"/>
      <c r="L965" s="23"/>
      <c r="BB965" s="23"/>
      <c r="BC965" s="23"/>
      <c r="BD965" s="23"/>
    </row>
    <row r="966" spans="1:56" ht="15.75" customHeight="1" x14ac:dyDescent="0.2">
      <c r="A966" s="1"/>
      <c r="D966" s="21"/>
      <c r="H966" s="22"/>
      <c r="I966" s="22"/>
      <c r="J966" s="22"/>
      <c r="K966" s="42"/>
      <c r="L966" s="23"/>
      <c r="BB966" s="23"/>
      <c r="BC966" s="23"/>
      <c r="BD966" s="23"/>
    </row>
    <row r="967" spans="1:56" ht="15.75" customHeight="1" x14ac:dyDescent="0.2">
      <c r="A967" s="1"/>
      <c r="D967" s="21"/>
      <c r="H967" s="22"/>
      <c r="I967" s="22"/>
      <c r="J967" s="22"/>
      <c r="K967" s="42"/>
      <c r="L967" s="23"/>
      <c r="BB967" s="23"/>
      <c r="BC967" s="23"/>
      <c r="BD967" s="23"/>
    </row>
    <row r="968" spans="1:56" ht="15.75" customHeight="1" x14ac:dyDescent="0.2">
      <c r="A968" s="1"/>
      <c r="D968" s="21"/>
      <c r="H968" s="22"/>
      <c r="I968" s="22"/>
      <c r="J968" s="22"/>
      <c r="K968" s="42"/>
      <c r="L968" s="23"/>
      <c r="BB968" s="23"/>
      <c r="BC968" s="23"/>
      <c r="BD968" s="23"/>
    </row>
    <row r="969" spans="1:56" ht="15.75" customHeight="1" x14ac:dyDescent="0.2">
      <c r="A969" s="1"/>
      <c r="D969" s="21"/>
      <c r="H969" s="22"/>
      <c r="I969" s="22"/>
      <c r="J969" s="22"/>
      <c r="K969" s="42"/>
      <c r="L969" s="23"/>
      <c r="BB969" s="23"/>
      <c r="BC969" s="23"/>
      <c r="BD969" s="23"/>
    </row>
    <row r="970" spans="1:56" ht="15.75" customHeight="1" x14ac:dyDescent="0.2">
      <c r="A970" s="1"/>
      <c r="D970" s="21"/>
      <c r="H970" s="22"/>
      <c r="I970" s="22"/>
      <c r="J970" s="22"/>
      <c r="K970" s="42"/>
      <c r="L970" s="23"/>
      <c r="BB970" s="23"/>
      <c r="BC970" s="23"/>
      <c r="BD970" s="23"/>
    </row>
    <row r="971" spans="1:56" ht="15.75" customHeight="1" x14ac:dyDescent="0.2">
      <c r="A971" s="1"/>
      <c r="D971" s="21"/>
      <c r="H971" s="22"/>
      <c r="I971" s="22"/>
      <c r="J971" s="22"/>
      <c r="K971" s="42"/>
      <c r="L971" s="23"/>
      <c r="BB971" s="23"/>
      <c r="BC971" s="23"/>
      <c r="BD971" s="23"/>
    </row>
    <row r="972" spans="1:56" ht="15.75" customHeight="1" x14ac:dyDescent="0.2">
      <c r="A972" s="1"/>
      <c r="D972" s="21"/>
      <c r="H972" s="22"/>
      <c r="I972" s="22"/>
      <c r="J972" s="22"/>
      <c r="K972" s="42"/>
      <c r="L972" s="23"/>
      <c r="BB972" s="23"/>
      <c r="BC972" s="23"/>
      <c r="BD972" s="23"/>
    </row>
    <row r="973" spans="1:56" ht="15.75" customHeight="1" x14ac:dyDescent="0.2">
      <c r="A973" s="1"/>
      <c r="D973" s="21"/>
      <c r="H973" s="22"/>
      <c r="I973" s="22"/>
      <c r="J973" s="22"/>
      <c r="K973" s="42"/>
      <c r="L973" s="23"/>
      <c r="BB973" s="23"/>
      <c r="BC973" s="23"/>
      <c r="BD973" s="23"/>
    </row>
    <row r="974" spans="1:56" ht="15.75" customHeight="1" x14ac:dyDescent="0.2">
      <c r="A974" s="1"/>
      <c r="D974" s="21"/>
      <c r="H974" s="22"/>
      <c r="I974" s="22"/>
      <c r="J974" s="22"/>
      <c r="K974" s="42"/>
      <c r="L974" s="23"/>
      <c r="BB974" s="23"/>
      <c r="BC974" s="23"/>
      <c r="BD974" s="23"/>
    </row>
    <row r="975" spans="1:56" ht="15.75" customHeight="1" x14ac:dyDescent="0.2">
      <c r="A975" s="1"/>
      <c r="D975" s="21"/>
      <c r="H975" s="22"/>
      <c r="I975" s="22"/>
      <c r="J975" s="22"/>
      <c r="K975" s="42"/>
      <c r="L975" s="23"/>
      <c r="BB975" s="23"/>
      <c r="BC975" s="23"/>
      <c r="BD975" s="23"/>
    </row>
    <row r="976" spans="1:56" ht="15.75" customHeight="1" x14ac:dyDescent="0.2">
      <c r="A976" s="1"/>
      <c r="D976" s="21"/>
      <c r="H976" s="22"/>
      <c r="I976" s="22"/>
      <c r="J976" s="22"/>
      <c r="K976" s="42"/>
      <c r="L976" s="23"/>
      <c r="BB976" s="23"/>
      <c r="BC976" s="23"/>
      <c r="BD976" s="23"/>
    </row>
    <row r="977" spans="1:56" ht="15.75" customHeight="1" x14ac:dyDescent="0.2">
      <c r="A977" s="1"/>
      <c r="D977" s="21"/>
      <c r="H977" s="22"/>
      <c r="I977" s="22"/>
      <c r="J977" s="22"/>
      <c r="K977" s="42"/>
      <c r="L977" s="23"/>
      <c r="BB977" s="23"/>
      <c r="BC977" s="23"/>
      <c r="BD977" s="23"/>
    </row>
    <row r="978" spans="1:56" ht="15.75" customHeight="1" x14ac:dyDescent="0.2">
      <c r="A978" s="1"/>
      <c r="D978" s="21"/>
      <c r="H978" s="22"/>
      <c r="I978" s="22"/>
      <c r="J978" s="22"/>
      <c r="K978" s="42"/>
      <c r="L978" s="23"/>
      <c r="BB978" s="23"/>
      <c r="BC978" s="23"/>
      <c r="BD978" s="23"/>
    </row>
    <row r="979" spans="1:56" ht="15.75" customHeight="1" x14ac:dyDescent="0.2">
      <c r="A979" s="1"/>
      <c r="D979" s="21"/>
      <c r="H979" s="22"/>
      <c r="I979" s="22"/>
      <c r="J979" s="22"/>
      <c r="K979" s="42"/>
      <c r="L979" s="23"/>
      <c r="BB979" s="23"/>
      <c r="BC979" s="23"/>
      <c r="BD979" s="23"/>
    </row>
    <row r="980" spans="1:56" ht="15.75" customHeight="1" x14ac:dyDescent="0.2">
      <c r="A980" s="1"/>
      <c r="D980" s="21"/>
      <c r="H980" s="22"/>
      <c r="I980" s="22"/>
      <c r="J980" s="22"/>
      <c r="K980" s="42"/>
      <c r="L980" s="23"/>
      <c r="BB980" s="23"/>
      <c r="BC980" s="23"/>
      <c r="BD980" s="23"/>
    </row>
    <row r="981" spans="1:56" ht="15.75" customHeight="1" x14ac:dyDescent="0.2">
      <c r="A981" s="1"/>
      <c r="D981" s="21"/>
      <c r="H981" s="22"/>
      <c r="I981" s="22"/>
      <c r="J981" s="22"/>
      <c r="K981" s="42"/>
      <c r="L981" s="23"/>
      <c r="BB981" s="23"/>
      <c r="BC981" s="23"/>
      <c r="BD981" s="23"/>
    </row>
    <row r="982" spans="1:56" ht="15.75" customHeight="1" x14ac:dyDescent="0.2">
      <c r="A982" s="1"/>
      <c r="D982" s="21"/>
      <c r="H982" s="22"/>
      <c r="I982" s="22"/>
      <c r="J982" s="22"/>
      <c r="K982" s="42"/>
      <c r="L982" s="23"/>
      <c r="BB982" s="23"/>
      <c r="BC982" s="23"/>
      <c r="BD982" s="23"/>
    </row>
    <row r="983" spans="1:56" ht="15.75" customHeight="1" x14ac:dyDescent="0.2">
      <c r="A983" s="1"/>
      <c r="D983" s="21"/>
      <c r="H983" s="22"/>
      <c r="I983" s="22"/>
      <c r="J983" s="22"/>
      <c r="K983" s="42"/>
      <c r="L983" s="23"/>
      <c r="BB983" s="23"/>
      <c r="BC983" s="23"/>
      <c r="BD983" s="23"/>
    </row>
    <row r="984" spans="1:56" ht="15.75" customHeight="1" x14ac:dyDescent="0.2">
      <c r="A984" s="1"/>
      <c r="D984" s="21"/>
      <c r="H984" s="22"/>
      <c r="I984" s="22"/>
      <c r="J984" s="22"/>
      <c r="K984" s="42"/>
      <c r="L984" s="23"/>
      <c r="BB984" s="23"/>
      <c r="BC984" s="23"/>
      <c r="BD984" s="23"/>
    </row>
    <row r="985" spans="1:56" ht="15.75" customHeight="1" x14ac:dyDescent="0.2">
      <c r="A985" s="1"/>
      <c r="D985" s="21"/>
      <c r="H985" s="22"/>
      <c r="I985" s="22"/>
      <c r="J985" s="22"/>
      <c r="K985" s="42"/>
      <c r="L985" s="23"/>
      <c r="BB985" s="23"/>
      <c r="BC985" s="23"/>
      <c r="BD985" s="23"/>
    </row>
    <row r="986" spans="1:56" ht="15.75" customHeight="1" x14ac:dyDescent="0.2">
      <c r="A986" s="1"/>
      <c r="D986" s="21"/>
      <c r="H986" s="22"/>
      <c r="I986" s="22"/>
      <c r="J986" s="22"/>
      <c r="K986" s="42"/>
      <c r="L986" s="23"/>
      <c r="BB986" s="23"/>
      <c r="BC986" s="23"/>
      <c r="BD986" s="23"/>
    </row>
    <row r="987" spans="1:56" ht="15.75" customHeight="1" x14ac:dyDescent="0.2">
      <c r="A987" s="1"/>
      <c r="D987" s="21"/>
      <c r="H987" s="22"/>
      <c r="I987" s="22"/>
      <c r="J987" s="22"/>
      <c r="K987" s="42"/>
      <c r="L987" s="23"/>
      <c r="BB987" s="23"/>
      <c r="BC987" s="23"/>
      <c r="BD987" s="23"/>
    </row>
    <row r="988" spans="1:56" ht="15.75" customHeight="1" x14ac:dyDescent="0.2">
      <c r="A988" s="1"/>
      <c r="D988" s="21"/>
      <c r="H988" s="22"/>
      <c r="I988" s="22"/>
      <c r="J988" s="22"/>
      <c r="K988" s="42"/>
      <c r="L988" s="23"/>
      <c r="BB988" s="23"/>
      <c r="BC988" s="23"/>
      <c r="BD988" s="23"/>
    </row>
    <row r="989" spans="1:56" ht="15.75" customHeight="1" x14ac:dyDescent="0.2">
      <c r="A989" s="1"/>
      <c r="D989" s="21"/>
      <c r="H989" s="22"/>
      <c r="I989" s="22"/>
      <c r="J989" s="22"/>
      <c r="K989" s="42"/>
      <c r="L989" s="23"/>
      <c r="BB989" s="23"/>
      <c r="BC989" s="23"/>
      <c r="BD989" s="23"/>
    </row>
    <row r="990" spans="1:56" ht="15.75" customHeight="1" x14ac:dyDescent="0.2">
      <c r="A990" s="1"/>
      <c r="D990" s="21"/>
      <c r="H990" s="22"/>
      <c r="I990" s="22"/>
      <c r="J990" s="22"/>
      <c r="K990" s="42"/>
      <c r="L990" s="23"/>
      <c r="BB990" s="23"/>
      <c r="BC990" s="23"/>
      <c r="BD990" s="23"/>
    </row>
    <row r="991" spans="1:56" ht="15.75" customHeight="1" x14ac:dyDescent="0.2">
      <c r="A991" s="1"/>
      <c r="D991" s="21"/>
      <c r="H991" s="22"/>
      <c r="I991" s="22"/>
      <c r="J991" s="22"/>
      <c r="K991" s="42"/>
      <c r="L991" s="23"/>
      <c r="BB991" s="23"/>
      <c r="BC991" s="23"/>
      <c r="BD991" s="23"/>
    </row>
    <row r="992" spans="1:56" ht="15.75" customHeight="1" x14ac:dyDescent="0.2">
      <c r="A992" s="1"/>
      <c r="D992" s="21"/>
      <c r="H992" s="22"/>
      <c r="I992" s="22"/>
      <c r="J992" s="22"/>
      <c r="K992" s="42"/>
      <c r="L992" s="23"/>
      <c r="BB992" s="23"/>
      <c r="BC992" s="23"/>
      <c r="BD992" s="23"/>
    </row>
    <row r="993" spans="1:56" ht="15.75" customHeight="1" x14ac:dyDescent="0.2">
      <c r="A993" s="1"/>
      <c r="D993" s="21"/>
      <c r="H993" s="22"/>
      <c r="I993" s="22"/>
      <c r="J993" s="22"/>
      <c r="K993" s="42"/>
      <c r="L993" s="23"/>
      <c r="BB993" s="23"/>
      <c r="BC993" s="23"/>
      <c r="BD993" s="23"/>
    </row>
    <row r="994" spans="1:56" ht="15.75" customHeight="1" x14ac:dyDescent="0.2">
      <c r="A994" s="1"/>
      <c r="D994" s="21"/>
      <c r="H994" s="22"/>
      <c r="I994" s="22"/>
      <c r="J994" s="22"/>
      <c r="K994" s="42"/>
      <c r="L994" s="23"/>
      <c r="BB994" s="23"/>
      <c r="BC994" s="23"/>
      <c r="BD994" s="23"/>
    </row>
    <row r="995" spans="1:56" ht="15.75" customHeight="1" x14ac:dyDescent="0.2">
      <c r="A995" s="1"/>
      <c r="D995" s="21"/>
      <c r="I995" s="22"/>
      <c r="J995" s="22"/>
      <c r="K995" s="42"/>
      <c r="L995" s="23"/>
      <c r="BB995" s="23"/>
      <c r="BC995" s="23"/>
      <c r="BD995" s="23"/>
    </row>
    <row r="996" spans="1:56" ht="15.75" customHeight="1" x14ac:dyDescent="0.2">
      <c r="A996" s="1"/>
      <c r="D996" s="21"/>
      <c r="I996" s="22"/>
      <c r="J996" s="22"/>
      <c r="K996" s="42"/>
      <c r="L996" s="23"/>
      <c r="BB996" s="23"/>
      <c r="BC996" s="23"/>
      <c r="BD996" s="23"/>
    </row>
    <row r="997" spans="1:56" ht="15.75" customHeight="1" x14ac:dyDescent="0.2">
      <c r="A997" s="1"/>
      <c r="D997" s="21"/>
      <c r="I997" s="22"/>
      <c r="J997" s="22"/>
      <c r="K997" s="42"/>
      <c r="L997" s="23"/>
      <c r="BB997" s="23"/>
      <c r="BC997" s="23"/>
      <c r="BD997" s="23"/>
    </row>
    <row r="998" spans="1:56" ht="15.75" customHeight="1" x14ac:dyDescent="0.2">
      <c r="A998" s="1"/>
      <c r="D998" s="21"/>
      <c r="I998" s="22"/>
      <c r="J998" s="22"/>
      <c r="K998" s="42"/>
      <c r="L998" s="23"/>
      <c r="BB998" s="23"/>
      <c r="BC998" s="23"/>
      <c r="BD998" s="23"/>
    </row>
    <row r="999" spans="1:56" ht="15.75" customHeight="1" x14ac:dyDescent="0.2">
      <c r="A999" s="1"/>
      <c r="D999" s="21"/>
      <c r="I999" s="22"/>
      <c r="J999" s="22"/>
      <c r="K999" s="42"/>
      <c r="L999" s="23"/>
      <c r="BB999" s="23"/>
      <c r="BC999" s="23"/>
      <c r="BD999" s="23"/>
    </row>
    <row r="1000" spans="1:56" ht="15.75" customHeight="1" x14ac:dyDescent="0.2">
      <c r="A1000" s="1"/>
      <c r="D1000" s="21"/>
      <c r="I1000" s="22"/>
      <c r="J1000" s="22"/>
      <c r="K1000" s="42"/>
      <c r="L1000" s="23"/>
      <c r="BB1000" s="23"/>
      <c r="BC1000" s="23"/>
      <c r="BD1000" s="23"/>
    </row>
    <row r="1001" spans="1:56" ht="15.75" customHeight="1" x14ac:dyDescent="0.2">
      <c r="A1001" s="1"/>
      <c r="D1001" s="21"/>
      <c r="I1001" s="22"/>
      <c r="J1001" s="22"/>
      <c r="K1001" s="42"/>
      <c r="L1001" s="23"/>
      <c r="BB1001" s="23"/>
      <c r="BC1001" s="23"/>
      <c r="BD1001" s="23"/>
    </row>
    <row r="1002" spans="1:56" ht="15.75" customHeight="1" x14ac:dyDescent="0.2">
      <c r="A1002" s="1"/>
      <c r="D1002" s="21"/>
      <c r="I1002" s="22"/>
      <c r="J1002" s="22"/>
      <c r="K1002" s="42"/>
      <c r="L1002" s="23"/>
      <c r="BB1002" s="23"/>
      <c r="BC1002" s="23"/>
      <c r="BD1002" s="23"/>
    </row>
  </sheetData>
  <hyperlinks>
    <hyperlink ref="D1" r:id="rId1" xr:uid="{00000000-0004-0000-0000-000000000000}"/>
  </hyperlinks>
  <pageMargins left="0.7" right="0.7" top="0.75" bottom="0.75" header="0" footer="0"/>
  <pageSetup orientation="landscape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AI81"/>
  <sheetViews>
    <sheetView topLeftCell="B1" workbookViewId="0">
      <selection activeCell="H2" sqref="H2:H9"/>
    </sheetView>
  </sheetViews>
  <sheetFormatPr baseColWidth="10" defaultColWidth="14.5" defaultRowHeight="15" customHeight="1" x14ac:dyDescent="0.2"/>
  <cols>
    <col min="1" max="1" width="19.1640625" bestFit="1" customWidth="1"/>
    <col min="2" max="2" width="19.1640625" customWidth="1"/>
    <col min="3" max="3" width="10.6640625" bestFit="1" customWidth="1"/>
    <col min="4" max="4" width="19.1640625" style="30" customWidth="1"/>
    <col min="5" max="5" width="16" bestFit="1" customWidth="1"/>
    <col min="6" max="6" width="16" style="30" customWidth="1"/>
    <col min="7" max="7" width="13.5" bestFit="1" customWidth="1"/>
    <col min="8" max="8" width="15.33203125" bestFit="1" customWidth="1"/>
    <col min="9" max="9" width="19.1640625" style="37" customWidth="1"/>
    <col min="10" max="10" width="16.33203125" bestFit="1" customWidth="1"/>
    <col min="11" max="11" width="16.33203125" style="48" customWidth="1"/>
    <col min="12" max="12" width="16" bestFit="1" customWidth="1"/>
    <col min="14" max="14" width="16.1640625" customWidth="1"/>
    <col min="16" max="16" width="16.1640625" customWidth="1"/>
  </cols>
  <sheetData>
    <row r="1" spans="1:35" ht="32" x14ac:dyDescent="0.2">
      <c r="A1" s="26" t="s">
        <v>74</v>
      </c>
      <c r="B1" s="26" t="s">
        <v>87</v>
      </c>
      <c r="C1" s="33" t="s">
        <v>88</v>
      </c>
      <c r="D1" s="38" t="s">
        <v>89</v>
      </c>
      <c r="E1" s="32" t="s">
        <v>84</v>
      </c>
      <c r="F1" s="45" t="s">
        <v>126</v>
      </c>
      <c r="G1" s="33" t="s">
        <v>91</v>
      </c>
      <c r="H1" s="33" t="s">
        <v>90</v>
      </c>
      <c r="I1" s="35" t="s">
        <v>89</v>
      </c>
      <c r="J1" s="49" t="s">
        <v>85</v>
      </c>
      <c r="K1" s="46" t="s">
        <v>127</v>
      </c>
      <c r="L1" s="32" t="s">
        <v>86</v>
      </c>
      <c r="M1" s="27" t="s">
        <v>52</v>
      </c>
      <c r="N1" s="27" t="s">
        <v>53</v>
      </c>
      <c r="O1" s="27" t="s">
        <v>51</v>
      </c>
      <c r="Q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</row>
    <row r="2" spans="1:35" x14ac:dyDescent="0.2">
      <c r="A2" s="25" t="s">
        <v>76</v>
      </c>
      <c r="B2" s="25" t="s">
        <v>113</v>
      </c>
      <c r="C2" s="25" t="s">
        <v>114</v>
      </c>
      <c r="D2" s="23">
        <f>ROUND(0.55261319/(3.58498312/30.973762),2)</f>
        <v>4.7699999999999996</v>
      </c>
      <c r="E2" s="29" t="str">
        <f>CONCATENATE(ROUND(Sheet1!K2, 2), " (",ROUND( Sheet1!L2, 2), ")")</f>
        <v>1.27 (0.07)</v>
      </c>
      <c r="F2" s="47">
        <v>2</v>
      </c>
      <c r="G2" s="25" t="s">
        <v>107</v>
      </c>
      <c r="H2" s="25" t="s">
        <v>100</v>
      </c>
      <c r="I2" s="36">
        <f>ROUND(0.59851366/(290.57953259/14.0067),3)</f>
        <v>2.9000000000000001E-2</v>
      </c>
      <c r="J2" s="29" t="str">
        <f>CONCATENATE(ROUND(Sheet1!AT2, 2), " (",ROUND( Sheet1!AU2, 2), ")")</f>
        <v>28.86 (2.57)</v>
      </c>
      <c r="K2" s="47">
        <v>145.30000000000001</v>
      </c>
      <c r="L2" s="29" t="str">
        <f>CONCATENATE(ROUND(Sheet1!AZ2, 2), " (",ROUND( Sheet1!BA2, 2), ")")</f>
        <v>176.14 (13.79)</v>
      </c>
      <c r="M2" s="27">
        <v>22.72</v>
      </c>
      <c r="N2" s="27">
        <v>6.1</v>
      </c>
      <c r="O2" s="27">
        <v>138.69999999999999</v>
      </c>
      <c r="Q2" s="25"/>
    </row>
    <row r="3" spans="1:35" ht="15" customHeight="1" x14ac:dyDescent="0.2">
      <c r="A3" t="s">
        <v>75</v>
      </c>
      <c r="B3" s="25" t="s">
        <v>115</v>
      </c>
      <c r="C3" s="25" t="s">
        <v>116</v>
      </c>
      <c r="D3" s="30">
        <f>ROUND(0.49354604/(1.71552134/30.973762),2)</f>
        <v>8.91</v>
      </c>
      <c r="E3" s="29" t="str">
        <f>CONCATENATE(ROUND(Sheet1!K3, 2), " (",ROUND( Sheet1!L3, 2), ")")</f>
        <v>0.85 (0.05)</v>
      </c>
      <c r="F3" s="47">
        <v>1.2</v>
      </c>
      <c r="G3" s="25" t="s">
        <v>108</v>
      </c>
      <c r="H3" s="25" t="s">
        <v>106</v>
      </c>
      <c r="I3" s="37">
        <f>ROUND(0.47352663/(66.7570954/14.0067),3)</f>
        <v>9.9000000000000005E-2</v>
      </c>
      <c r="J3" s="29" t="str">
        <f>CONCATENATE(ROUND(Sheet1!AT3, 2), " (",ROUND( Sheet1!AU3, 2), ")")</f>
        <v>48.22 (3.27)</v>
      </c>
      <c r="K3" s="47">
        <v>49.4</v>
      </c>
      <c r="L3" s="29" t="str">
        <f>CONCATENATE(ROUND(Sheet1!AZ3, 2), " (",ROUND( Sheet1!BA3, 2), ")")</f>
        <v>263.6 (14.26)</v>
      </c>
      <c r="M3" s="27">
        <v>56.71</v>
      </c>
      <c r="N3" s="27">
        <v>5.47</v>
      </c>
      <c r="O3" s="27">
        <v>310.02999999999997</v>
      </c>
    </row>
    <row r="4" spans="1:35" ht="15" customHeight="1" x14ac:dyDescent="0.2">
      <c r="A4" t="s">
        <v>77</v>
      </c>
      <c r="B4" s="34" t="s">
        <v>96</v>
      </c>
      <c r="C4" s="34" t="s">
        <v>97</v>
      </c>
      <c r="D4" s="30">
        <f>ROUND(0.47940886/(0.91863577/30.973762),2)</f>
        <v>16.16</v>
      </c>
      <c r="E4" s="29" t="str">
        <f>CONCATENATE(ROUND(Sheet1!K4, 2), " (",ROUND( Sheet1!L4, 2), ")")</f>
        <v>0.88 (0.38)</v>
      </c>
      <c r="F4" s="47">
        <v>0.7</v>
      </c>
      <c r="G4" s="25" t="s">
        <v>92</v>
      </c>
      <c r="H4" s="25" t="s">
        <v>101</v>
      </c>
      <c r="I4" s="37">
        <f>ROUND(0.58334616/(233.13164273/14.0067),3)</f>
        <v>3.5000000000000003E-2</v>
      </c>
      <c r="J4" s="29" t="str">
        <f>CONCATENATE(ROUND(Sheet1!AT4, 2), " (",ROUND( Sheet1!AU4, 2), ")")</f>
        <v>48.1 (2.87)</v>
      </c>
      <c r="K4" s="47">
        <v>122.7</v>
      </c>
      <c r="L4" s="29" t="str">
        <f>CONCATENATE(ROUND(Sheet1!AZ4, 2), " (",ROUND( Sheet1!BA4, 2), ")")</f>
        <v>367.44 (23.97)</v>
      </c>
      <c r="M4" s="27">
        <v>54.96</v>
      </c>
      <c r="N4" s="27">
        <v>7.64</v>
      </c>
      <c r="O4" s="27">
        <v>419.84</v>
      </c>
    </row>
    <row r="5" spans="1:35" x14ac:dyDescent="0.2">
      <c r="A5" s="25" t="s">
        <v>78</v>
      </c>
      <c r="B5" s="34" t="s">
        <v>98</v>
      </c>
      <c r="C5" s="34" t="s">
        <v>99</v>
      </c>
      <c r="D5" s="23">
        <f>ROUND(0.46743717/(0.62740703/30.973762),2)</f>
        <v>23.08</v>
      </c>
      <c r="E5" s="29" t="str">
        <f>CONCATENATE(ROUND(Sheet1!K5, 2), " (",ROUND( Sheet1!L5, 2), ")")</f>
        <v>0.72 (0.05)</v>
      </c>
      <c r="F5" s="47">
        <v>0.5</v>
      </c>
      <c r="G5" s="25" t="s">
        <v>112</v>
      </c>
      <c r="H5" s="25" t="s">
        <v>102</v>
      </c>
      <c r="I5" s="36">
        <f>ROUND(0.42607685/(63.28002501/14.0067),3)</f>
        <v>9.4E-2</v>
      </c>
      <c r="J5" s="29" t="str">
        <f>CONCATENATE(ROUND(Sheet1!AT5, 2), " (",ROUND( Sheet1!AU5, 2), ")")</f>
        <v>44.89 (2.33)</v>
      </c>
      <c r="K5" s="47">
        <v>55</v>
      </c>
      <c r="L5" s="29" t="str">
        <f>CONCATENATE(ROUND(Sheet1!AZ5, 2), " (",ROUND( Sheet1!BA5, 2), ")")</f>
        <v>309.22 (16.14)</v>
      </c>
      <c r="M5" s="27">
        <v>62.73</v>
      </c>
      <c r="N5" s="27">
        <v>6.89</v>
      </c>
      <c r="O5" s="27">
        <v>432.09</v>
      </c>
    </row>
    <row r="6" spans="1:35" x14ac:dyDescent="0.2">
      <c r="A6" s="25" t="s">
        <v>79</v>
      </c>
      <c r="B6" s="34" t="s">
        <v>93</v>
      </c>
      <c r="C6" s="25" t="s">
        <v>118</v>
      </c>
      <c r="D6" s="23">
        <f xml:space="preserve"> ROUND(0.53665288/(5.3513132/30.973762),2)</f>
        <v>3.11</v>
      </c>
      <c r="E6" s="29" t="str">
        <f>CONCATENATE(ROUND(Sheet1!K6, 2), " (",ROUND( Sheet1!L6, 2), ")")</f>
        <v>1.89 (0.14)</v>
      </c>
      <c r="F6" s="47">
        <v>3.1</v>
      </c>
      <c r="G6" s="34" t="s">
        <v>94</v>
      </c>
      <c r="H6" s="25" t="s">
        <v>103</v>
      </c>
      <c r="I6" s="36">
        <f>ROUND(0.57745837/(342.09716493/14.0067),3)</f>
        <v>2.4E-2</v>
      </c>
      <c r="J6" s="29" t="str">
        <f>CONCATENATE(ROUND(Sheet1!AT6, 2), " (",ROUND( Sheet1!AU6, 2), ")")</f>
        <v>94.16 (6.86)</v>
      </c>
      <c r="K6" s="47">
        <v>180</v>
      </c>
      <c r="L6" s="29" t="str">
        <f>CONCATENATE(ROUND(Sheet1!AZ6, 2), " (",ROUND( Sheet1!BA6, 2), ")")</f>
        <v>587.91 (59.63)</v>
      </c>
      <c r="M6" s="27">
        <v>49.81</v>
      </c>
      <c r="N6" s="27">
        <v>6.24</v>
      </c>
      <c r="O6" s="27">
        <v>311.01</v>
      </c>
    </row>
    <row r="7" spans="1:35" x14ac:dyDescent="0.2">
      <c r="A7" s="25" t="s">
        <v>80</v>
      </c>
      <c r="B7" s="25" t="s">
        <v>117</v>
      </c>
      <c r="C7" s="25" t="s">
        <v>119</v>
      </c>
      <c r="D7" s="23">
        <f>ROUND(0.58480329/(7.10750605/30.973762),2)</f>
        <v>2.5499999999999998</v>
      </c>
      <c r="E7" s="29" t="str">
        <f>CONCATENATE(ROUND(Sheet1!K7, 2), " (",ROUND( Sheet1!L7, 2), ")")</f>
        <v>3.41 (0.31)</v>
      </c>
      <c r="F7" s="47">
        <v>3.7</v>
      </c>
      <c r="G7" s="25" t="s">
        <v>94</v>
      </c>
      <c r="H7" s="25" t="s">
        <v>104</v>
      </c>
      <c r="I7" s="36">
        <f>ROUND(0.57953214/(133.63828927/14.0067),3)</f>
        <v>6.0999999999999999E-2</v>
      </c>
      <c r="J7" s="29" t="str">
        <f>CONCATENATE(ROUND(Sheet1!AT7, 2), " (",ROUND( Sheet1!AU7, 2), ")")</f>
        <v>157.44 (11.43)</v>
      </c>
      <c r="K7" s="47">
        <v>70.3</v>
      </c>
      <c r="L7" s="29" t="str">
        <f>CONCATENATE(ROUND(Sheet1!AZ7, 2), " (",ROUND( Sheet1!BA7, 2), ")")</f>
        <v>849.97 (62.65)</v>
      </c>
      <c r="M7" s="27">
        <v>46.12</v>
      </c>
      <c r="N7" s="27">
        <v>5.4</v>
      </c>
      <c r="O7" s="27">
        <v>248.97</v>
      </c>
    </row>
    <row r="8" spans="1:35" x14ac:dyDescent="0.2">
      <c r="A8" s="25" t="s">
        <v>81</v>
      </c>
      <c r="B8" s="34" t="s">
        <v>95</v>
      </c>
      <c r="C8" s="25" t="s">
        <v>121</v>
      </c>
      <c r="D8" s="23">
        <f>ROUND(0.53964194/(4.00963363/30.973762),2)</f>
        <v>4.17</v>
      </c>
      <c r="E8" s="29" t="str">
        <f>CONCATENATE(ROUND(Sheet1!K8, 2), " (",ROUND( Sheet1!L8, 2), ")")</f>
        <v>3.24 (0.41)</v>
      </c>
      <c r="F8" s="47">
        <v>2.4</v>
      </c>
      <c r="G8" s="25" t="s">
        <v>110</v>
      </c>
      <c r="H8" s="25" t="s">
        <v>105</v>
      </c>
      <c r="I8" s="36">
        <f>ROUND(0.53681167/(371.77858719/14.0067),3)</f>
        <v>0.02</v>
      </c>
      <c r="J8" s="29" t="str">
        <f>CONCATENATE(ROUND(Sheet1!AT8, 2), " (",ROUND( Sheet1!AU8, 2), ")")</f>
        <v>53.33 (4.15)</v>
      </c>
      <c r="K8" s="47">
        <v>218.7</v>
      </c>
      <c r="L8" s="29" t="str">
        <f>CONCATENATE(ROUND(Sheet1!AZ8, 2), " (",ROUND( Sheet1!BA8, 2), ")")</f>
        <v>304.92 (26.95)</v>
      </c>
      <c r="M8" s="27">
        <v>16.47</v>
      </c>
      <c r="N8" s="27">
        <v>5.72</v>
      </c>
      <c r="O8" s="27">
        <v>94.18</v>
      </c>
    </row>
    <row r="9" spans="1:35" ht="15" customHeight="1" x14ac:dyDescent="0.2">
      <c r="A9" t="s">
        <v>82</v>
      </c>
      <c r="B9" s="25" t="s">
        <v>113</v>
      </c>
      <c r="C9" s="25" t="s">
        <v>120</v>
      </c>
      <c r="D9" s="30">
        <f>ROUND(0.54778403/(3.93783017/30.973762),2)</f>
        <v>4.3099999999999996</v>
      </c>
      <c r="E9" s="29" t="str">
        <f>CONCATENATE(ROUND(Sheet1!K9, 2), " (",ROUND( Sheet1!L9, 2), ")")</f>
        <v>2.61 (0.27)</v>
      </c>
      <c r="F9" s="47">
        <v>2.2999999999999998</v>
      </c>
      <c r="G9" s="25" t="s">
        <v>109</v>
      </c>
      <c r="H9" s="25" t="s">
        <v>111</v>
      </c>
      <c r="I9" s="37">
        <f>ROUND(0.47965622/(121.4402652/14.0067),3)</f>
        <v>5.5E-2</v>
      </c>
      <c r="J9" s="29" t="str">
        <f>CONCATENATE(ROUND(Sheet1!AT9, 2), " (",ROUND( Sheet1!AU9, 2), ")")</f>
        <v>55.12 (5.66)</v>
      </c>
      <c r="K9" s="47">
        <v>86.7</v>
      </c>
      <c r="L9" s="29" t="str">
        <f>CONCATENATE(ROUND(Sheet1!AZ9, 2), " (",ROUND( Sheet1!BA9, 2), ")")</f>
        <v>305.29 (29.98)</v>
      </c>
      <c r="M9" s="27">
        <v>21.11</v>
      </c>
      <c r="N9" s="27">
        <v>5.54</v>
      </c>
      <c r="O9" s="27">
        <v>116.92</v>
      </c>
    </row>
    <row r="19" spans="1:1" ht="15" customHeight="1" x14ac:dyDescent="0.2">
      <c r="A19" s="44"/>
    </row>
    <row r="20" spans="1:1" ht="15" customHeight="1" x14ac:dyDescent="0.2">
      <c r="A20" s="44"/>
    </row>
    <row r="21" spans="1:1" ht="15" customHeight="1" x14ac:dyDescent="0.2">
      <c r="A21" s="44"/>
    </row>
    <row r="22" spans="1:1" ht="15" customHeight="1" x14ac:dyDescent="0.2">
      <c r="A22" s="44"/>
    </row>
    <row r="23" spans="1:1" ht="15" customHeight="1" x14ac:dyDescent="0.2">
      <c r="A23" s="44"/>
    </row>
    <row r="24" spans="1:1" ht="15" customHeight="1" x14ac:dyDescent="0.2">
      <c r="A24" s="44"/>
    </row>
    <row r="25" spans="1:1" ht="15" customHeight="1" x14ac:dyDescent="0.2">
      <c r="A25" s="44"/>
    </row>
    <row r="26" spans="1:1" ht="15" customHeight="1" x14ac:dyDescent="0.2">
      <c r="A26" s="44"/>
    </row>
    <row r="27" spans="1:1" ht="15" customHeight="1" x14ac:dyDescent="0.2">
      <c r="A27" s="44"/>
    </row>
    <row r="28" spans="1:1" ht="15" customHeight="1" x14ac:dyDescent="0.2">
      <c r="A28" s="44"/>
    </row>
    <row r="29" spans="1:1" ht="15" customHeight="1" x14ac:dyDescent="0.2">
      <c r="A29" s="44"/>
    </row>
    <row r="30" spans="1:1" ht="15" customHeight="1" x14ac:dyDescent="0.2">
      <c r="A30" s="44"/>
    </row>
    <row r="31" spans="1:1" ht="15" customHeight="1" x14ac:dyDescent="0.2">
      <c r="A31" s="44"/>
    </row>
    <row r="32" spans="1:1" ht="15" customHeight="1" x14ac:dyDescent="0.2">
      <c r="A32" s="44"/>
    </row>
    <row r="33" spans="1:1" ht="15" customHeight="1" x14ac:dyDescent="0.2">
      <c r="A33" s="44"/>
    </row>
    <row r="34" spans="1:1" ht="15" customHeight="1" x14ac:dyDescent="0.2">
      <c r="A34" s="44"/>
    </row>
    <row r="35" spans="1:1" ht="15" customHeight="1" x14ac:dyDescent="0.2">
      <c r="A35" s="44"/>
    </row>
    <row r="36" spans="1:1" ht="15" customHeight="1" x14ac:dyDescent="0.2">
      <c r="A36" s="44"/>
    </row>
    <row r="37" spans="1:1" ht="15" customHeight="1" x14ac:dyDescent="0.2">
      <c r="A37" s="44"/>
    </row>
    <row r="38" spans="1:1" ht="15" customHeight="1" x14ac:dyDescent="0.2">
      <c r="A38" s="44"/>
    </row>
    <row r="39" spans="1:1" ht="15" customHeight="1" x14ac:dyDescent="0.2">
      <c r="A39" s="44"/>
    </row>
    <row r="40" spans="1:1" ht="15" customHeight="1" x14ac:dyDescent="0.2">
      <c r="A40" s="44"/>
    </row>
    <row r="41" spans="1:1" ht="15" customHeight="1" x14ac:dyDescent="0.2">
      <c r="A41" s="44"/>
    </row>
    <row r="42" spans="1:1" ht="15" customHeight="1" x14ac:dyDescent="0.2">
      <c r="A42" s="44"/>
    </row>
    <row r="43" spans="1:1" ht="15" customHeight="1" x14ac:dyDescent="0.2">
      <c r="A43" s="44"/>
    </row>
    <row r="44" spans="1:1" ht="15" customHeight="1" x14ac:dyDescent="0.2">
      <c r="A44" s="44"/>
    </row>
    <row r="45" spans="1:1" ht="15" customHeight="1" x14ac:dyDescent="0.2">
      <c r="A45" s="44"/>
    </row>
    <row r="46" spans="1:1" ht="15" customHeight="1" x14ac:dyDescent="0.2">
      <c r="A46" s="44"/>
    </row>
    <row r="47" spans="1:1" ht="15" customHeight="1" x14ac:dyDescent="0.2">
      <c r="A47" s="44"/>
    </row>
    <row r="48" spans="1:1" ht="15" customHeight="1" x14ac:dyDescent="0.2">
      <c r="A48" s="44"/>
    </row>
    <row r="49" spans="1:1" ht="15" customHeight="1" x14ac:dyDescent="0.2">
      <c r="A49" s="44"/>
    </row>
    <row r="50" spans="1:1" ht="15" customHeight="1" x14ac:dyDescent="0.2">
      <c r="A50" s="44"/>
    </row>
    <row r="51" spans="1:1" ht="15" customHeight="1" x14ac:dyDescent="0.2">
      <c r="A51" s="44"/>
    </row>
    <row r="52" spans="1:1" ht="15" customHeight="1" x14ac:dyDescent="0.2">
      <c r="A52" s="44"/>
    </row>
    <row r="53" spans="1:1" ht="15" customHeight="1" x14ac:dyDescent="0.2">
      <c r="A53" s="44"/>
    </row>
    <row r="54" spans="1:1" ht="15" customHeight="1" x14ac:dyDescent="0.2">
      <c r="A54" s="44"/>
    </row>
    <row r="55" spans="1:1" ht="15" customHeight="1" x14ac:dyDescent="0.2">
      <c r="A55" s="44"/>
    </row>
    <row r="56" spans="1:1" ht="15" customHeight="1" x14ac:dyDescent="0.2">
      <c r="A56" s="44"/>
    </row>
    <row r="57" spans="1:1" ht="15" customHeight="1" x14ac:dyDescent="0.2">
      <c r="A57" s="44"/>
    </row>
    <row r="58" spans="1:1" ht="15" customHeight="1" x14ac:dyDescent="0.2">
      <c r="A58" s="44"/>
    </row>
    <row r="59" spans="1:1" ht="15" customHeight="1" x14ac:dyDescent="0.2">
      <c r="A59" s="44"/>
    </row>
    <row r="60" spans="1:1" ht="15" customHeight="1" x14ac:dyDescent="0.2">
      <c r="A60" s="44"/>
    </row>
    <row r="61" spans="1:1" ht="15" customHeight="1" x14ac:dyDescent="0.2">
      <c r="A61" s="44"/>
    </row>
    <row r="62" spans="1:1" ht="15" customHeight="1" x14ac:dyDescent="0.2">
      <c r="A62" s="44"/>
    </row>
    <row r="63" spans="1:1" ht="15" customHeight="1" x14ac:dyDescent="0.2">
      <c r="A63" s="44"/>
    </row>
    <row r="64" spans="1:1" ht="15" customHeight="1" x14ac:dyDescent="0.2">
      <c r="A64" s="44"/>
    </row>
    <row r="65" spans="1:1" ht="15" customHeight="1" x14ac:dyDescent="0.2">
      <c r="A65" s="44"/>
    </row>
    <row r="66" spans="1:1" ht="15" customHeight="1" x14ac:dyDescent="0.2">
      <c r="A66" s="44"/>
    </row>
    <row r="67" spans="1:1" ht="15" customHeight="1" x14ac:dyDescent="0.2">
      <c r="A67" s="44"/>
    </row>
    <row r="68" spans="1:1" ht="15" customHeight="1" x14ac:dyDescent="0.2">
      <c r="A68" s="44"/>
    </row>
    <row r="69" spans="1:1" ht="15" customHeight="1" x14ac:dyDescent="0.2">
      <c r="A69" s="44"/>
    </row>
    <row r="70" spans="1:1" ht="15" customHeight="1" x14ac:dyDescent="0.2">
      <c r="A70" s="44"/>
    </row>
    <row r="71" spans="1:1" ht="15" customHeight="1" x14ac:dyDescent="0.2">
      <c r="A71" s="44"/>
    </row>
    <row r="72" spans="1:1" ht="15" customHeight="1" x14ac:dyDescent="0.2">
      <c r="A72" s="44"/>
    </row>
    <row r="73" spans="1:1" ht="15" customHeight="1" x14ac:dyDescent="0.2">
      <c r="A73" s="44"/>
    </row>
    <row r="74" spans="1:1" ht="15" customHeight="1" x14ac:dyDescent="0.2">
      <c r="A74" s="44"/>
    </row>
    <row r="75" spans="1:1" ht="15" customHeight="1" x14ac:dyDescent="0.2">
      <c r="A75" s="44"/>
    </row>
    <row r="76" spans="1:1" ht="15" customHeight="1" x14ac:dyDescent="0.2">
      <c r="A76" s="44"/>
    </row>
    <row r="77" spans="1:1" ht="15" customHeight="1" x14ac:dyDescent="0.2">
      <c r="A77" s="44"/>
    </row>
    <row r="78" spans="1:1" ht="15" customHeight="1" x14ac:dyDescent="0.2">
      <c r="A78" s="44"/>
    </row>
    <row r="79" spans="1:1" ht="15" customHeight="1" x14ac:dyDescent="0.2">
      <c r="A79" s="44"/>
    </row>
    <row r="80" spans="1:1" ht="15" customHeight="1" x14ac:dyDescent="0.2">
      <c r="A80" s="44"/>
    </row>
    <row r="81" spans="1:1" ht="15" customHeight="1" x14ac:dyDescent="0.2">
      <c r="A81" s="4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4B1D5-101C-4A4D-AE53-A7B30166C909}">
  <dimension ref="A1:P9"/>
  <sheetViews>
    <sheetView tabSelected="1" zoomScaleNormal="100" workbookViewId="0">
      <selection activeCell="N10" sqref="N10"/>
    </sheetView>
  </sheetViews>
  <sheetFormatPr baseColWidth="10" defaultRowHeight="15" x14ac:dyDescent="0.2"/>
  <cols>
    <col min="1" max="1" width="19.1640625" bestFit="1" customWidth="1"/>
    <col min="2" max="2" width="19.1640625" customWidth="1"/>
    <col min="14" max="14" width="13.6640625" bestFit="1" customWidth="1"/>
  </cols>
  <sheetData>
    <row r="1" spans="1:16" ht="16" x14ac:dyDescent="0.2">
      <c r="A1" s="26" t="s">
        <v>74</v>
      </c>
      <c r="B1" s="26" t="s">
        <v>136</v>
      </c>
      <c r="C1" s="25" t="s">
        <v>122</v>
      </c>
      <c r="D1" s="25" t="s">
        <v>145</v>
      </c>
      <c r="E1" s="25" t="s">
        <v>129</v>
      </c>
      <c r="F1" s="25" t="s">
        <v>123</v>
      </c>
      <c r="G1" s="25" t="s">
        <v>146</v>
      </c>
      <c r="H1" s="25" t="s">
        <v>130</v>
      </c>
      <c r="I1" s="25" t="s">
        <v>143</v>
      </c>
      <c r="J1" s="25" t="s">
        <v>124</v>
      </c>
      <c r="K1" s="25" t="s">
        <v>147</v>
      </c>
      <c r="L1" s="25" t="s">
        <v>131</v>
      </c>
      <c r="M1" s="25" t="s">
        <v>125</v>
      </c>
      <c r="N1" s="25" t="s">
        <v>148</v>
      </c>
      <c r="O1" s="25" t="s">
        <v>132</v>
      </c>
      <c r="P1" s="25" t="s">
        <v>144</v>
      </c>
    </row>
    <row r="2" spans="1:16" x14ac:dyDescent="0.2">
      <c r="A2" s="25" t="s">
        <v>140</v>
      </c>
      <c r="B2" s="25" t="s">
        <v>137</v>
      </c>
      <c r="C2">
        <v>0.55261318999999998</v>
      </c>
      <c r="D2">
        <v>0.01</v>
      </c>
      <c r="F2">
        <v>3.58498312</v>
      </c>
      <c r="G2" s="50">
        <v>0.75</v>
      </c>
      <c r="I2">
        <v>1.269892</v>
      </c>
      <c r="J2">
        <v>0.59851365999999995</v>
      </c>
      <c r="K2" s="25">
        <v>0.04</v>
      </c>
      <c r="M2">
        <v>290.57953258999999</v>
      </c>
      <c r="N2" s="25">
        <v>100.11</v>
      </c>
      <c r="P2">
        <v>28.857124373192608</v>
      </c>
    </row>
    <row r="3" spans="1:16" x14ac:dyDescent="0.2">
      <c r="A3" t="s">
        <v>140</v>
      </c>
      <c r="B3" t="s">
        <v>138</v>
      </c>
      <c r="C3">
        <v>0.49354604000000002</v>
      </c>
      <c r="D3">
        <v>0.01</v>
      </c>
      <c r="E3" t="s">
        <v>133</v>
      </c>
      <c r="F3">
        <v>1.71552134</v>
      </c>
      <c r="G3" s="50">
        <v>0.42</v>
      </c>
      <c r="H3" t="s">
        <v>135</v>
      </c>
      <c r="I3">
        <v>0.85024500000000003</v>
      </c>
      <c r="J3">
        <v>0.47352663</v>
      </c>
      <c r="K3" s="25">
        <v>0.03</v>
      </c>
      <c r="L3" t="s">
        <v>134</v>
      </c>
      <c r="M3">
        <v>66.757095399999997</v>
      </c>
      <c r="N3" s="25">
        <v>25.29</v>
      </c>
      <c r="O3" t="s">
        <v>134</v>
      </c>
      <c r="P3">
        <v>48.220093955177489</v>
      </c>
    </row>
    <row r="4" spans="1:16" x14ac:dyDescent="0.2">
      <c r="A4" t="s">
        <v>141</v>
      </c>
      <c r="B4" s="25" t="s">
        <v>137</v>
      </c>
      <c r="C4">
        <v>0.47940885999999999</v>
      </c>
      <c r="D4">
        <v>0.01</v>
      </c>
      <c r="F4">
        <v>0.91863576999999996</v>
      </c>
      <c r="G4" s="50">
        <v>0.16</v>
      </c>
      <c r="I4">
        <v>0.87520600000000004</v>
      </c>
      <c r="J4">
        <v>0.58334615999999995</v>
      </c>
      <c r="K4" s="25">
        <v>0.04</v>
      </c>
      <c r="M4">
        <v>233.13164273000001</v>
      </c>
      <c r="N4" s="25">
        <v>83.95</v>
      </c>
      <c r="P4">
        <v>48.098719100125038</v>
      </c>
    </row>
    <row r="5" spans="1:16" x14ac:dyDescent="0.2">
      <c r="A5" s="25" t="s">
        <v>141</v>
      </c>
      <c r="B5" t="s">
        <v>138</v>
      </c>
      <c r="C5">
        <v>0.46743717000000001</v>
      </c>
      <c r="D5">
        <v>0.01</v>
      </c>
      <c r="E5" t="s">
        <v>135</v>
      </c>
      <c r="F5">
        <v>0.62740702999999998</v>
      </c>
      <c r="G5" s="50">
        <v>0.12</v>
      </c>
      <c r="H5" t="s">
        <v>135</v>
      </c>
      <c r="I5">
        <v>0.71563100000000002</v>
      </c>
      <c r="J5">
        <v>0.42607685000000001</v>
      </c>
      <c r="K5" s="25">
        <v>0.03</v>
      </c>
      <c r="L5" t="s">
        <v>133</v>
      </c>
      <c r="M5">
        <v>63.280025010000003</v>
      </c>
      <c r="N5" s="25">
        <v>27.84</v>
      </c>
      <c r="O5" t="s">
        <v>135</v>
      </c>
      <c r="P5">
        <v>44.888032763902238</v>
      </c>
    </row>
    <row r="6" spans="1:16" x14ac:dyDescent="0.2">
      <c r="A6" s="25" t="s">
        <v>142</v>
      </c>
      <c r="B6" s="25" t="s">
        <v>137</v>
      </c>
      <c r="C6">
        <v>0.53665288</v>
      </c>
      <c r="D6">
        <v>0.02</v>
      </c>
      <c r="F6">
        <v>5.3513131999999999</v>
      </c>
      <c r="G6" s="50">
        <v>1.34</v>
      </c>
      <c r="I6">
        <v>1.890333</v>
      </c>
      <c r="J6">
        <v>0.57745837</v>
      </c>
      <c r="K6" s="34">
        <v>0.03</v>
      </c>
      <c r="M6">
        <v>342.09716493000002</v>
      </c>
      <c r="N6" s="25">
        <v>112.68</v>
      </c>
      <c r="P6">
        <v>94.157133928072739</v>
      </c>
    </row>
    <row r="7" spans="1:16" x14ac:dyDescent="0.2">
      <c r="A7" s="25" t="s">
        <v>142</v>
      </c>
      <c r="B7" t="s">
        <v>138</v>
      </c>
      <c r="C7">
        <v>0.58480328999999998</v>
      </c>
      <c r="D7">
        <v>0.02</v>
      </c>
      <c r="E7" t="s">
        <v>135</v>
      </c>
      <c r="F7">
        <v>7.1075060499999996</v>
      </c>
      <c r="G7" s="50">
        <v>1.5</v>
      </c>
      <c r="H7" t="s">
        <v>135</v>
      </c>
      <c r="I7">
        <v>3.4139400000000002</v>
      </c>
      <c r="J7">
        <v>0.57953213999999997</v>
      </c>
      <c r="K7" s="25">
        <v>0.03</v>
      </c>
      <c r="L7" t="s">
        <v>135</v>
      </c>
      <c r="M7">
        <v>133.63828927</v>
      </c>
      <c r="N7" s="25">
        <v>39.25</v>
      </c>
      <c r="O7" t="s">
        <v>135</v>
      </c>
      <c r="P7">
        <v>157.43766245406945</v>
      </c>
    </row>
    <row r="8" spans="1:16" x14ac:dyDescent="0.2">
      <c r="A8" s="25" t="s">
        <v>139</v>
      </c>
      <c r="B8" s="25" t="s">
        <v>137</v>
      </c>
      <c r="C8">
        <v>0.53964193999999999</v>
      </c>
      <c r="D8">
        <v>0.01</v>
      </c>
      <c r="F8">
        <v>4.0096336299999997</v>
      </c>
      <c r="G8" s="50">
        <v>0.9</v>
      </c>
      <c r="I8">
        <v>3.2375069999999999</v>
      </c>
      <c r="J8">
        <v>0.53681166999999996</v>
      </c>
      <c r="K8" s="25">
        <v>0.03</v>
      </c>
      <c r="M8">
        <v>371.77858719</v>
      </c>
      <c r="N8" s="25">
        <v>92.89</v>
      </c>
      <c r="P8">
        <v>53.330997650974808</v>
      </c>
    </row>
    <row r="9" spans="1:16" x14ac:dyDescent="0.2">
      <c r="A9" t="s">
        <v>139</v>
      </c>
      <c r="B9" t="s">
        <v>138</v>
      </c>
      <c r="C9">
        <v>0.54778402999999998</v>
      </c>
      <c r="D9">
        <v>0.01</v>
      </c>
      <c r="E9" t="s">
        <v>135</v>
      </c>
      <c r="F9">
        <v>3.9378301699999998</v>
      </c>
      <c r="G9" s="50">
        <v>0.87</v>
      </c>
      <c r="H9" t="s">
        <v>135</v>
      </c>
      <c r="I9">
        <v>2.611081</v>
      </c>
      <c r="J9">
        <v>0.47965622000000002</v>
      </c>
      <c r="K9" s="25">
        <v>0.02</v>
      </c>
      <c r="L9" t="s">
        <v>135</v>
      </c>
      <c r="M9">
        <v>121.4402652</v>
      </c>
      <c r="N9" s="25">
        <v>29.81</v>
      </c>
      <c r="O9" t="s">
        <v>134</v>
      </c>
      <c r="P9">
        <v>55.122246771368097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final_table</vt:lpstr>
      <vt:lpstr>corr_matrix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Baker, Dylan</cp:lastModifiedBy>
  <dcterms:modified xsi:type="dcterms:W3CDTF">2023-05-09T17:22:19Z</dcterms:modified>
</cp:coreProperties>
</file>