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nuary 2023" sheetId="1" r:id="rId4"/>
    <sheet state="visible" name="February 2023" sheetId="2" r:id="rId5"/>
    <sheet state="visible" name="March 2023" sheetId="3" r:id="rId6"/>
    <sheet state="visible" name="April 2023" sheetId="4" r:id="rId7"/>
    <sheet state="visible" name="May 2023" sheetId="5" r:id="rId8"/>
    <sheet state="visible" name="June 2023" sheetId="6" r:id="rId9"/>
    <sheet state="visible" name="July 2023" sheetId="7" r:id="rId10"/>
    <sheet state="visible" name="August 2023" sheetId="8" r:id="rId11"/>
    <sheet state="visible" name="September 2023" sheetId="9" r:id="rId12"/>
    <sheet state="visible" name="Sheet10" sheetId="10" r:id="rId13"/>
    <sheet state="visible" name="Sheet11" sheetId="11" r:id="rId14"/>
    <sheet state="visible" name="Sheet12" sheetId="12" r:id="rId15"/>
  </sheets>
  <definedNames/>
  <calcPr/>
</workbook>
</file>

<file path=xl/sharedStrings.xml><?xml version="1.0" encoding="utf-8"?>
<sst xmlns="http://schemas.openxmlformats.org/spreadsheetml/2006/main" count="434" uniqueCount="85">
  <si>
    <t>House # 19, Road # 5, Word # 40</t>
  </si>
  <si>
    <t>Madani Avenue, Dhaka-1212, Bangladesh.</t>
  </si>
  <si>
    <t>Email: pixpower.bd@gmail.com, Web: www.pixpower.com.bd</t>
  </si>
  <si>
    <t>Contact: +880 1988 600 400</t>
  </si>
  <si>
    <t xml:space="preserve">Pix Power Salary Sheet </t>
  </si>
  <si>
    <t>Salary of "January 2023"</t>
  </si>
  <si>
    <t xml:space="preserve">Sl No </t>
  </si>
  <si>
    <t xml:space="preserve">Name </t>
  </si>
  <si>
    <t xml:space="preserve">Designation </t>
  </si>
  <si>
    <t>Date of Joining</t>
  </si>
  <si>
    <t xml:space="preserve">Contact Number </t>
  </si>
  <si>
    <t xml:space="preserve">Salary </t>
  </si>
  <si>
    <t>Others Benefits</t>
  </si>
  <si>
    <t>Festival Bonus</t>
  </si>
  <si>
    <t>Mobile Bill</t>
  </si>
  <si>
    <t>Total Outdoor Working Day</t>
  </si>
  <si>
    <t>Outdoor Working Bill Per Day</t>
  </si>
  <si>
    <t>Total Outdoor Working Bill</t>
  </si>
  <si>
    <t>Advance Salary</t>
  </si>
  <si>
    <t xml:space="preserve">Due Salary </t>
  </si>
  <si>
    <t>Fine</t>
  </si>
  <si>
    <t xml:space="preserve">Total Payment </t>
  </si>
  <si>
    <t xml:space="preserve">Total Deduction </t>
  </si>
  <si>
    <t xml:space="preserve">Net Payment </t>
  </si>
  <si>
    <t xml:space="preserve">Salary Receiving Date </t>
  </si>
  <si>
    <t>Remarks</t>
  </si>
  <si>
    <t xml:space="preserve">Md Monir Hossain </t>
  </si>
  <si>
    <t xml:space="preserve">Head of Broadcast </t>
  </si>
  <si>
    <t>Dipak Chandra Das</t>
  </si>
  <si>
    <t>Head of Operations</t>
  </si>
  <si>
    <t>Md. Rezaul Karim</t>
  </si>
  <si>
    <t xml:space="preserve">Executive, Broadcast </t>
  </si>
  <si>
    <t>16.02.2023</t>
  </si>
  <si>
    <t>Paid</t>
  </si>
  <si>
    <t>Rabiul Islam Rabin</t>
  </si>
  <si>
    <t xml:space="preserve">Md. Sajib </t>
  </si>
  <si>
    <t xml:space="preserve">Junior Executive, Broadcast </t>
  </si>
  <si>
    <t>Al Amin Akon Pranto</t>
  </si>
  <si>
    <t>8801407076937</t>
  </si>
  <si>
    <t xml:space="preserve">Hridoy Sarkar </t>
  </si>
  <si>
    <t xml:space="preserve">Total </t>
  </si>
  <si>
    <t xml:space="preserve">28th January </t>
  </si>
  <si>
    <t>Salary of "February 2023"</t>
  </si>
  <si>
    <t>+880 1849 795 746</t>
  </si>
  <si>
    <t>13Days Salary</t>
  </si>
  <si>
    <t>+880 1714 096 010</t>
  </si>
  <si>
    <t>17.03.2023</t>
  </si>
  <si>
    <t>+880 1407 076 936</t>
  </si>
  <si>
    <t>09.03.2023</t>
  </si>
  <si>
    <t>+880 1407 076 935</t>
  </si>
  <si>
    <t xml:space="preserve">MD Sajib </t>
  </si>
  <si>
    <t>+880 1407 076 939</t>
  </si>
  <si>
    <t>+880 1407 076 940</t>
  </si>
  <si>
    <t>+880 1407 076 941</t>
  </si>
  <si>
    <t>28th Feb update</t>
  </si>
  <si>
    <t>Salary of "March 2023"</t>
  </si>
  <si>
    <t xml:space="preserve">12 day Deduction </t>
  </si>
  <si>
    <t>Only Bouns Payment</t>
  </si>
  <si>
    <t>19.04.2023</t>
  </si>
  <si>
    <t>Rakib Sikder</t>
  </si>
  <si>
    <t>Junior Executive, Broadcast</t>
  </si>
  <si>
    <t xml:space="preserve">22nd march </t>
  </si>
  <si>
    <t>Salary of "April 2023"</t>
  </si>
  <si>
    <t xml:space="preserve">9th April Update </t>
  </si>
  <si>
    <t>Salary of "May 2023"</t>
  </si>
  <si>
    <t>Rajib Singha</t>
  </si>
  <si>
    <t xml:space="preserve">Camera Crew </t>
  </si>
  <si>
    <t>Salary of "June 2023"</t>
  </si>
  <si>
    <t>17.07.2023</t>
  </si>
  <si>
    <t>Salary of "July 2023"</t>
  </si>
  <si>
    <t>16.08.2023</t>
  </si>
  <si>
    <t>BJC 100 Taka</t>
  </si>
  <si>
    <t xml:space="preserve">Rom Zaman </t>
  </si>
  <si>
    <t>Video Editor &amp; Graphics Designer</t>
  </si>
  <si>
    <t>Salary of "August 2023"</t>
  </si>
  <si>
    <t>Employee ID</t>
  </si>
  <si>
    <t>PP-00010</t>
  </si>
  <si>
    <t>Assaduzzaman Sabuj</t>
  </si>
  <si>
    <t xml:space="preserve">Training Executive </t>
  </si>
  <si>
    <t>PP-00011</t>
  </si>
  <si>
    <t>Salary of "September 2023"</t>
  </si>
  <si>
    <t xml:space="preserve">Founder &amp; Head of Broadcast </t>
  </si>
  <si>
    <t>Co-Founder &amp; Head of Operations</t>
  </si>
  <si>
    <t>A.K.M Aminul Hoque Khan</t>
  </si>
  <si>
    <t>Co-Founder &amp; Technical Director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</si>
</sst>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-* #,##0.00[$৳-845]_-;\-* #,##0.00[$৳-845]_-;_-* &quot;-&quot;??[$৳-845]_-;_-@"/>
    <numFmt numFmtId="165" formatCode="d&quot;-&quot;mmm&quot;-&quot;yyyy"/>
    <numFmt numFmtId="166" formatCode="mobile"/>
    <numFmt numFmtId="167" formatCode="#,##0.00;(#,##0.00)"/>
  </numFmts>
  <fonts count="15">
    <font>
      <sz val="10.0"/>
      <color rgb="FF000000"/>
      <name val="Arial"/>
      <scheme val="minor"/>
    </font>
    <font>
      <sz val="11.0"/>
      <color theme="1"/>
      <name val="Calibri"/>
    </font>
    <font>
      <sz val="9.0"/>
      <color theme="1"/>
      <name val="&quot;Times New Roman&quot;"/>
    </font>
    <font>
      <b/>
      <sz val="22.0"/>
      <color theme="1"/>
      <name val="&quot;Times New Roman&quot;"/>
    </font>
    <font>
      <b/>
      <sz val="16.0"/>
      <color theme="1"/>
      <name val="&quot;Times New Roman&quot;"/>
    </font>
    <font>
      <color theme="1"/>
      <name val="Arial"/>
      <scheme val="minor"/>
    </font>
    <font/>
    <font>
      <b/>
      <sz val="14.0"/>
      <color theme="1"/>
      <name val="Times New Roman"/>
    </font>
    <font>
      <b/>
      <sz val="12.0"/>
      <color theme="1"/>
      <name val="Times New Roman"/>
    </font>
    <font>
      <sz val="12.0"/>
      <color theme="1"/>
      <name val="Times New Roman"/>
    </font>
    <font>
      <b/>
      <sz val="12.0"/>
      <color rgb="FFFF0000"/>
      <name val="Times New Roman"/>
    </font>
    <font>
      <sz val="12.0"/>
      <color rgb="FFFF0000"/>
      <name val="Times New Roman"/>
    </font>
    <font>
      <color rgb="FFFF0000"/>
      <name val="Arial"/>
      <scheme val="minor"/>
    </font>
    <font>
      <b/>
      <sz val="12.0"/>
      <color rgb="FF000000"/>
      <name val="Times New Roman"/>
    </font>
    <font>
      <sz val="12.0"/>
      <color rgb="FF000000"/>
      <name val="Times New Roman"/>
    </font>
  </fonts>
  <fills count="2">
    <fill>
      <patternFill patternType="none"/>
    </fill>
    <fill>
      <patternFill patternType="lightGray"/>
    </fill>
  </fills>
  <borders count="8">
    <border/>
    <border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Font="1"/>
    <xf borderId="0" fillId="0" fontId="1" numFmtId="164" xfId="0" applyAlignment="1" applyFont="1" applyNumberFormat="1">
      <alignment vertical="bottom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1" fillId="0" fontId="5" numFmtId="0" xfId="0" applyBorder="1" applyFont="1"/>
    <xf borderId="1" fillId="0" fontId="6" numFmtId="0" xfId="0" applyBorder="1" applyFont="1"/>
    <xf borderId="2" fillId="0" fontId="7" numFmtId="0" xfId="0" applyAlignment="1" applyBorder="1" applyFont="1">
      <alignment horizontal="center" shrinkToFit="0" vertical="center" wrapText="1"/>
    </xf>
    <xf borderId="3" fillId="0" fontId="7" numFmtId="0" xfId="0" applyAlignment="1" applyBorder="1" applyFont="1">
      <alignment horizontal="center" shrinkToFit="0" vertical="center" wrapText="1"/>
    </xf>
    <xf borderId="3" fillId="0" fontId="7" numFmtId="49" xfId="0" applyAlignment="1" applyBorder="1" applyFont="1" applyNumberFormat="1">
      <alignment horizontal="center" readingOrder="0" shrinkToFit="0" vertical="center" wrapText="1"/>
    </xf>
    <xf borderId="3" fillId="0" fontId="7" numFmtId="49" xfId="0" applyAlignment="1" applyBorder="1" applyFont="1" applyNumberFormat="1">
      <alignment horizontal="center" shrinkToFit="0" vertical="center" wrapText="1"/>
    </xf>
    <xf borderId="3" fillId="0" fontId="7" numFmtId="164" xfId="0" applyAlignment="1" applyBorder="1" applyFont="1" applyNumberFormat="1">
      <alignment horizontal="center" shrinkToFit="0" vertical="center" wrapText="1"/>
    </xf>
    <xf borderId="3" fillId="0" fontId="8" numFmtId="0" xfId="0" applyAlignment="1" applyBorder="1" applyFont="1">
      <alignment horizontal="center" shrinkToFit="0" vertical="center" wrapText="1"/>
    </xf>
    <xf borderId="3" fillId="0" fontId="8" numFmtId="164" xfId="0" applyAlignment="1" applyBorder="1" applyFont="1" applyNumberFormat="1">
      <alignment horizontal="center" shrinkToFit="0" vertical="center" wrapText="1"/>
    </xf>
    <xf borderId="3" fillId="0" fontId="8" numFmtId="0" xfId="0" applyAlignment="1" applyBorder="1" applyFont="1">
      <alignment horizontal="center" shrinkToFit="0" wrapText="1"/>
    </xf>
    <xf borderId="3" fillId="0" fontId="8" numFmtId="164" xfId="0" applyAlignment="1" applyBorder="1" applyFont="1" applyNumberFormat="1">
      <alignment horizontal="center" shrinkToFit="0" wrapText="1"/>
    </xf>
    <xf borderId="4" fillId="0" fontId="7" numFmtId="0" xfId="0" applyAlignment="1" applyBorder="1" applyFont="1">
      <alignment horizontal="center" shrinkToFit="0" vertical="center" wrapText="1"/>
    </xf>
    <xf borderId="5" fillId="0" fontId="8" numFmtId="0" xfId="0" applyAlignment="1" applyBorder="1" applyFont="1">
      <alignment horizontal="center"/>
    </xf>
    <xf borderId="6" fillId="0" fontId="8" numFmtId="0" xfId="0" applyBorder="1" applyFont="1"/>
    <xf borderId="6" fillId="0" fontId="9" numFmtId="0" xfId="0" applyBorder="1" applyFont="1"/>
    <xf borderId="6" fillId="0" fontId="9" numFmtId="165" xfId="0" applyAlignment="1" applyBorder="1" applyFont="1" applyNumberFormat="1">
      <alignment horizontal="center" readingOrder="0"/>
    </xf>
    <xf borderId="6" fillId="0" fontId="8" numFmtId="166" xfId="0" applyAlignment="1" applyBorder="1" applyFont="1" applyNumberFormat="1">
      <alignment horizontal="center"/>
    </xf>
    <xf borderId="6" fillId="0" fontId="8" numFmtId="164" xfId="0" applyAlignment="1" applyBorder="1" applyFont="1" applyNumberFormat="1">
      <alignment horizontal="center" readingOrder="0"/>
    </xf>
    <xf borderId="6" fillId="0" fontId="8" numFmtId="2" xfId="0" applyBorder="1" applyFont="1" applyNumberFormat="1"/>
    <xf borderId="6" fillId="0" fontId="8" numFmtId="0" xfId="0" applyAlignment="1" applyBorder="1" applyFont="1">
      <alignment horizontal="center"/>
    </xf>
    <xf borderId="6" fillId="0" fontId="8" numFmtId="0" xfId="0" applyAlignment="1" applyBorder="1" applyFont="1">
      <alignment horizontal="center" readingOrder="0"/>
    </xf>
    <xf borderId="6" fillId="0" fontId="8" numFmtId="164" xfId="0" applyAlignment="1" applyBorder="1" applyFont="1" applyNumberFormat="1">
      <alignment horizontal="center"/>
    </xf>
    <xf borderId="6" fillId="0" fontId="9" numFmtId="0" xfId="0" applyAlignment="1" applyBorder="1" applyFont="1">
      <alignment readingOrder="0"/>
    </xf>
    <xf borderId="6" fillId="0" fontId="8" numFmtId="49" xfId="0" applyAlignment="1" applyBorder="1" applyFont="1" applyNumberFormat="1">
      <alignment horizontal="center"/>
    </xf>
    <xf borderId="6" fillId="0" fontId="8" numFmtId="0" xfId="0" applyAlignment="1" applyBorder="1" applyFont="1">
      <alignment readingOrder="0"/>
    </xf>
    <xf borderId="6" fillId="0" fontId="8" numFmtId="2" xfId="0" applyAlignment="1" applyBorder="1" applyFont="1" applyNumberFormat="1">
      <alignment readingOrder="0"/>
    </xf>
    <xf borderId="6" fillId="0" fontId="9" numFmtId="0" xfId="0" applyAlignment="1" applyBorder="1" applyFont="1">
      <alignment horizontal="center" readingOrder="0"/>
    </xf>
    <xf borderId="6" fillId="0" fontId="8" numFmtId="49" xfId="0" applyAlignment="1" applyBorder="1" applyFont="1" applyNumberFormat="1">
      <alignment horizontal="center" readingOrder="0"/>
    </xf>
    <xf borderId="6" fillId="0" fontId="9" numFmtId="165" xfId="0" applyAlignment="1" applyBorder="1" applyFont="1" applyNumberFormat="1">
      <alignment horizontal="center"/>
    </xf>
    <xf borderId="7" fillId="0" fontId="8" numFmtId="0" xfId="0" applyAlignment="1" applyBorder="1" applyFont="1">
      <alignment horizontal="center"/>
    </xf>
    <xf borderId="3" fillId="0" fontId="8" numFmtId="0" xfId="0" applyBorder="1" applyFont="1"/>
    <xf borderId="3" fillId="0" fontId="9" numFmtId="165" xfId="0" applyBorder="1" applyFont="1" applyNumberFormat="1"/>
    <xf borderId="3" fillId="0" fontId="8" numFmtId="49" xfId="0" applyBorder="1" applyFont="1" applyNumberFormat="1"/>
    <xf borderId="3" fillId="0" fontId="8" numFmtId="164" xfId="0" applyAlignment="1" applyBorder="1" applyFont="1" applyNumberFormat="1">
      <alignment horizontal="center"/>
    </xf>
    <xf borderId="3" fillId="0" fontId="8" numFmtId="0" xfId="0" applyAlignment="1" applyBorder="1" applyFont="1">
      <alignment horizontal="center"/>
    </xf>
    <xf borderId="3" fillId="0" fontId="9" numFmtId="165" xfId="0" applyAlignment="1" applyBorder="1" applyFont="1" applyNumberFormat="1">
      <alignment horizontal="center"/>
    </xf>
    <xf borderId="2" fillId="0" fontId="8" numFmtId="0" xfId="0" applyBorder="1" applyFont="1"/>
    <xf borderId="1" fillId="0" fontId="8" numFmtId="0" xfId="0" applyAlignment="1" applyBorder="1" applyFont="1">
      <alignment horizontal="center"/>
    </xf>
    <xf borderId="3" fillId="0" fontId="6" numFmtId="0" xfId="0" applyBorder="1" applyFont="1"/>
    <xf borderId="4" fillId="0" fontId="8" numFmtId="0" xfId="0" applyBorder="1" applyFont="1"/>
    <xf borderId="0" fillId="0" fontId="5" numFmtId="0" xfId="0" applyAlignment="1" applyFont="1">
      <alignment readingOrder="0"/>
    </xf>
    <xf borderId="6" fillId="0" fontId="9" numFmtId="49" xfId="0" applyAlignment="1" applyBorder="1" applyFont="1" applyNumberFormat="1">
      <alignment horizontal="center"/>
    </xf>
    <xf borderId="5" fillId="0" fontId="10" numFmtId="0" xfId="0" applyAlignment="1" applyBorder="1" applyFont="1">
      <alignment horizontal="center"/>
    </xf>
    <xf borderId="6" fillId="0" fontId="10" numFmtId="0" xfId="0" applyAlignment="1" applyBorder="1" applyFont="1">
      <alignment readingOrder="0"/>
    </xf>
    <xf borderId="6" fillId="0" fontId="11" numFmtId="0" xfId="0" applyAlignment="1" applyBorder="1" applyFont="1">
      <alignment readingOrder="0"/>
    </xf>
    <xf borderId="6" fillId="0" fontId="11" numFmtId="165" xfId="0" applyAlignment="1" applyBorder="1" applyFont="1" applyNumberFormat="1">
      <alignment horizontal="center" readingOrder="0"/>
    </xf>
    <xf borderId="6" fillId="0" fontId="11" numFmtId="49" xfId="0" applyAlignment="1" applyBorder="1" applyFont="1" applyNumberFormat="1">
      <alignment horizontal="center"/>
    </xf>
    <xf borderId="6" fillId="0" fontId="10" numFmtId="164" xfId="0" applyAlignment="1" applyBorder="1" applyFont="1" applyNumberFormat="1">
      <alignment horizontal="center" readingOrder="0"/>
    </xf>
    <xf borderId="6" fillId="0" fontId="10" numFmtId="2" xfId="0" applyBorder="1" applyFont="1" applyNumberFormat="1"/>
    <xf borderId="6" fillId="0" fontId="10" numFmtId="0" xfId="0" applyAlignment="1" applyBorder="1" applyFont="1">
      <alignment horizontal="center"/>
    </xf>
    <xf borderId="6" fillId="0" fontId="10" numFmtId="164" xfId="0" applyAlignment="1" applyBorder="1" applyFont="1" applyNumberFormat="1">
      <alignment horizontal="center"/>
    </xf>
    <xf borderId="6" fillId="0" fontId="10" numFmtId="0" xfId="0" applyAlignment="1" applyBorder="1" applyFont="1">
      <alignment horizontal="center" readingOrder="0"/>
    </xf>
    <xf borderId="6" fillId="0" fontId="11" numFmtId="165" xfId="0" applyAlignment="1" applyBorder="1" applyFont="1" applyNumberFormat="1">
      <alignment horizontal="center"/>
    </xf>
    <xf borderId="0" fillId="0" fontId="12" numFmtId="0" xfId="0" applyAlignment="1" applyFont="1">
      <alignment horizontal="center" readingOrder="0" vertical="center"/>
    </xf>
    <xf borderId="5" fillId="0" fontId="13" numFmtId="0" xfId="0" applyAlignment="1" applyBorder="1" applyFont="1">
      <alignment horizontal="center"/>
    </xf>
    <xf borderId="6" fillId="0" fontId="13" numFmtId="0" xfId="0" applyAlignment="1" applyBorder="1" applyFont="1">
      <alignment readingOrder="0"/>
    </xf>
    <xf borderId="6" fillId="0" fontId="14" numFmtId="0" xfId="0" applyBorder="1" applyFont="1"/>
    <xf borderId="6" fillId="0" fontId="14" numFmtId="165" xfId="0" applyAlignment="1" applyBorder="1" applyFont="1" applyNumberFormat="1">
      <alignment horizontal="center" readingOrder="0"/>
    </xf>
    <xf borderId="6" fillId="0" fontId="14" numFmtId="49" xfId="0" applyAlignment="1" applyBorder="1" applyFont="1" applyNumberFormat="1">
      <alignment horizontal="center"/>
    </xf>
    <xf borderId="6" fillId="0" fontId="13" numFmtId="164" xfId="0" applyAlignment="1" applyBorder="1" applyFont="1" applyNumberFormat="1">
      <alignment horizontal="center" readingOrder="0"/>
    </xf>
    <xf borderId="6" fillId="0" fontId="13" numFmtId="2" xfId="0" applyAlignment="1" applyBorder="1" applyFont="1" applyNumberFormat="1">
      <alignment readingOrder="0"/>
    </xf>
    <xf borderId="6" fillId="0" fontId="13" numFmtId="0" xfId="0" applyAlignment="1" applyBorder="1" applyFont="1">
      <alignment horizontal="center" readingOrder="0"/>
    </xf>
    <xf borderId="6" fillId="0" fontId="13" numFmtId="164" xfId="0" applyAlignment="1" applyBorder="1" applyFont="1" applyNumberFormat="1">
      <alignment horizontal="center"/>
    </xf>
    <xf borderId="6" fillId="0" fontId="14" numFmtId="0" xfId="0" applyAlignment="1" applyBorder="1" applyFont="1">
      <alignment horizontal="center" readingOrder="0"/>
    </xf>
    <xf borderId="6" fillId="0" fontId="13" numFmtId="0" xfId="0" applyAlignment="1" applyBorder="1" applyFont="1">
      <alignment horizontal="center"/>
    </xf>
    <xf borderId="6" fillId="0" fontId="14" numFmtId="165" xfId="0" applyAlignment="1" applyBorder="1" applyFont="1" applyNumberFormat="1">
      <alignment horizontal="center"/>
    </xf>
    <xf borderId="5" fillId="0" fontId="8" numFmtId="0" xfId="0" applyAlignment="1" applyBorder="1" applyFont="1">
      <alignment horizontal="center" readingOrder="0"/>
    </xf>
    <xf borderId="7" fillId="0" fontId="8" numFmtId="0" xfId="0" applyAlignment="1" applyBorder="1" applyFont="1">
      <alignment horizontal="center" readingOrder="0"/>
    </xf>
    <xf borderId="6" fillId="0" fontId="8" numFmtId="167" xfId="0" applyAlignment="1" applyBorder="1" applyFont="1" applyNumberFormat="1">
      <alignment horizontal="center"/>
    </xf>
    <xf borderId="6" fillId="0" fontId="8" numFmtId="167" xfId="0" applyAlignment="1" applyBorder="1" applyFont="1" applyNumberFormat="1">
      <alignment horizontal="center" readingOrder="0"/>
    </xf>
    <xf borderId="6" fillId="0" fontId="9" numFmtId="49" xfId="0" applyAlignment="1" applyBorder="1" applyFont="1" applyNumberFormat="1">
      <alignment horizontal="center" readingOrder="0"/>
    </xf>
    <xf borderId="6" fillId="0" fontId="14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88"/>
    <col customWidth="1" min="2" max="2" width="19.88"/>
    <col customWidth="1" min="3" max="3" width="25.63"/>
    <col customWidth="1" min="4" max="4" width="15.38"/>
    <col customWidth="1" min="5" max="5" width="16.63"/>
    <col customWidth="1" min="7" max="7" width="13.75"/>
    <col customWidth="1" min="13" max="13" width="18.13"/>
    <col customWidth="1" min="16" max="16" width="17.38"/>
    <col customWidth="1" min="17" max="17" width="17.5"/>
    <col customWidth="1" min="18" max="18" width="17.25"/>
    <col customWidth="1" min="19" max="19" width="25.5"/>
    <col customWidth="1" min="20" max="20" width="20.63"/>
  </cols>
  <sheetData>
    <row r="1">
      <c r="A1" s="1"/>
      <c r="B1" s="1"/>
      <c r="C1" s="1"/>
      <c r="D1" s="2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>
      <c r="A2" s="1"/>
      <c r="B2" s="1"/>
      <c r="C2" s="1"/>
      <c r="D2" s="2"/>
      <c r="E2" s="2"/>
      <c r="F2" s="1"/>
      <c r="G2" s="1"/>
      <c r="H2" s="1"/>
      <c r="I2" s="3"/>
      <c r="J2" s="1"/>
      <c r="K2" s="3"/>
      <c r="L2" s="3"/>
      <c r="M2" s="3"/>
      <c r="N2" s="3"/>
      <c r="O2" s="3"/>
      <c r="P2" s="3"/>
      <c r="Q2" s="3"/>
      <c r="R2" s="3"/>
      <c r="S2" s="1"/>
      <c r="T2" s="1"/>
    </row>
    <row r="3">
      <c r="A3" s="1"/>
      <c r="B3" s="1"/>
      <c r="C3" s="1"/>
      <c r="D3" s="2"/>
      <c r="E3" s="2"/>
      <c r="F3" s="1"/>
      <c r="G3" s="1"/>
      <c r="H3" s="1"/>
      <c r="I3" s="3"/>
      <c r="J3" s="1"/>
      <c r="K3" s="3"/>
      <c r="L3" s="3"/>
      <c r="M3" s="3"/>
      <c r="N3" s="3"/>
      <c r="O3" s="3"/>
      <c r="P3" s="3"/>
      <c r="Q3" s="3"/>
      <c r="R3" s="3"/>
      <c r="S3" s="1"/>
      <c r="T3" s="1"/>
    </row>
    <row r="4">
      <c r="A4" s="4" t="s">
        <v>0</v>
      </c>
    </row>
    <row r="5">
      <c r="A5" s="4" t="s">
        <v>1</v>
      </c>
    </row>
    <row r="6">
      <c r="A6" s="4" t="s">
        <v>2</v>
      </c>
    </row>
    <row r="7">
      <c r="A7" s="4" t="s">
        <v>3</v>
      </c>
    </row>
    <row r="9">
      <c r="A9" s="5" t="s">
        <v>4</v>
      </c>
    </row>
    <row r="11">
      <c r="A11" s="6" t="s">
        <v>5</v>
      </c>
    </row>
    <row r="12">
      <c r="A12" s="7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</row>
    <row r="13">
      <c r="A13" s="9" t="s">
        <v>6</v>
      </c>
      <c r="B13" s="10" t="s">
        <v>7</v>
      </c>
      <c r="C13" s="10" t="s">
        <v>8</v>
      </c>
      <c r="D13" s="11" t="s">
        <v>9</v>
      </c>
      <c r="E13" s="12" t="s">
        <v>10</v>
      </c>
      <c r="F13" s="13" t="s">
        <v>11</v>
      </c>
      <c r="G13" s="14" t="s">
        <v>12</v>
      </c>
      <c r="H13" s="14" t="s">
        <v>13</v>
      </c>
      <c r="I13" s="15" t="s">
        <v>14</v>
      </c>
      <c r="J13" s="16" t="s">
        <v>15</v>
      </c>
      <c r="K13" s="17" t="s">
        <v>16</v>
      </c>
      <c r="L13" s="17" t="s">
        <v>17</v>
      </c>
      <c r="M13" s="13" t="s">
        <v>18</v>
      </c>
      <c r="N13" s="13" t="s">
        <v>19</v>
      </c>
      <c r="O13" s="13" t="s">
        <v>20</v>
      </c>
      <c r="P13" s="13" t="s">
        <v>21</v>
      </c>
      <c r="Q13" s="13" t="s">
        <v>22</v>
      </c>
      <c r="R13" s="13" t="s">
        <v>23</v>
      </c>
      <c r="S13" s="10" t="s">
        <v>24</v>
      </c>
      <c r="T13" s="18" t="s">
        <v>25</v>
      </c>
    </row>
    <row r="14">
      <c r="A14" s="19">
        <v>1.0</v>
      </c>
      <c r="B14" s="20" t="s">
        <v>26</v>
      </c>
      <c r="C14" s="21" t="s">
        <v>27</v>
      </c>
      <c r="D14" s="22">
        <v>44562.0</v>
      </c>
      <c r="E14" s="23">
        <f>8801849795746</f>
        <v>8801849795746</v>
      </c>
      <c r="F14" s="24">
        <f t="shared" ref="F14:F15" si="1">40000+4000</f>
        <v>44000</v>
      </c>
      <c r="G14" s="25"/>
      <c r="H14" s="26"/>
      <c r="I14" s="24">
        <v>500.0</v>
      </c>
      <c r="J14" s="27">
        <v>0.0</v>
      </c>
      <c r="K14" s="24">
        <v>0.0</v>
      </c>
      <c r="L14" s="28">
        <f t="shared" ref="L14:L28" si="2">J14*K14</f>
        <v>0</v>
      </c>
      <c r="M14" s="24">
        <v>0.0</v>
      </c>
      <c r="N14" s="24">
        <v>0.0</v>
      </c>
      <c r="O14" s="24">
        <v>39600.0</v>
      </c>
      <c r="P14" s="28">
        <f t="shared" ref="P14:P28" si="3">F14+I14+L14+N14+G14+H14</f>
        <v>44500</v>
      </c>
      <c r="Q14" s="28">
        <f t="shared" ref="Q14:Q28" si="4">M14+O14</f>
        <v>39600</v>
      </c>
      <c r="R14" s="28">
        <f t="shared" ref="R14:R28" si="5">P14-Q14</f>
        <v>4900</v>
      </c>
      <c r="S14" s="22"/>
      <c r="T14" s="26"/>
    </row>
    <row r="15">
      <c r="A15" s="19">
        <v>2.0</v>
      </c>
      <c r="B15" s="20" t="s">
        <v>28</v>
      </c>
      <c r="C15" s="29" t="s">
        <v>29</v>
      </c>
      <c r="D15" s="22">
        <v>44562.0</v>
      </c>
      <c r="E15" s="30">
        <f>8801714096010</f>
        <v>8801714096010</v>
      </c>
      <c r="F15" s="24">
        <f t="shared" si="1"/>
        <v>44000</v>
      </c>
      <c r="G15" s="25"/>
      <c r="H15" s="26"/>
      <c r="I15" s="24">
        <v>500.0</v>
      </c>
      <c r="J15" s="27">
        <v>0.0</v>
      </c>
      <c r="K15" s="28"/>
      <c r="L15" s="28">
        <f t="shared" si="2"/>
        <v>0</v>
      </c>
      <c r="M15" s="28"/>
      <c r="N15" s="28"/>
      <c r="O15" s="24">
        <v>0.0</v>
      </c>
      <c r="P15" s="28">
        <f t="shared" si="3"/>
        <v>44500</v>
      </c>
      <c r="Q15" s="28">
        <f t="shared" si="4"/>
        <v>0</v>
      </c>
      <c r="R15" s="28">
        <f t="shared" si="5"/>
        <v>44500</v>
      </c>
      <c r="S15" s="22"/>
      <c r="T15" s="26"/>
    </row>
    <row r="16">
      <c r="A16" s="19">
        <v>3.0</v>
      </c>
      <c r="B16" s="31" t="s">
        <v>30</v>
      </c>
      <c r="C16" s="21" t="s">
        <v>31</v>
      </c>
      <c r="D16" s="22">
        <v>44562.0</v>
      </c>
      <c r="E16" s="30">
        <f>8801407076935</f>
        <v>8801407076935</v>
      </c>
      <c r="F16" s="24">
        <f t="shared" ref="F16:F17" si="6">12500+1250</f>
        <v>13750</v>
      </c>
      <c r="G16" s="32">
        <f>1500+1000+500</f>
        <v>3000</v>
      </c>
      <c r="H16" s="26"/>
      <c r="I16" s="24">
        <v>300.0</v>
      </c>
      <c r="J16" s="27">
        <f t="shared" ref="J16:J17" si="7">3+3+1+1</f>
        <v>8</v>
      </c>
      <c r="K16" s="24">
        <v>300.0</v>
      </c>
      <c r="L16" s="28">
        <f t="shared" si="2"/>
        <v>2400</v>
      </c>
      <c r="M16" s="24">
        <f>1000+1000+1000</f>
        <v>3000</v>
      </c>
      <c r="N16" s="28"/>
      <c r="O16" s="28"/>
      <c r="P16" s="28">
        <f t="shared" si="3"/>
        <v>19450</v>
      </c>
      <c r="Q16" s="28">
        <f t="shared" si="4"/>
        <v>3000</v>
      </c>
      <c r="R16" s="28">
        <f t="shared" si="5"/>
        <v>16450</v>
      </c>
      <c r="S16" s="33" t="s">
        <v>32</v>
      </c>
      <c r="T16" s="27" t="s">
        <v>33</v>
      </c>
    </row>
    <row r="17">
      <c r="A17" s="19">
        <v>4.0</v>
      </c>
      <c r="B17" s="31" t="s">
        <v>34</v>
      </c>
      <c r="C17" s="21" t="s">
        <v>31</v>
      </c>
      <c r="D17" s="22">
        <v>44562.0</v>
      </c>
      <c r="E17" s="30">
        <f>8801407076939</f>
        <v>8801407076939</v>
      </c>
      <c r="F17" s="28">
        <f t="shared" si="6"/>
        <v>13750</v>
      </c>
      <c r="G17" s="32">
        <f>1000+1000+500</f>
        <v>2500</v>
      </c>
      <c r="H17" s="26"/>
      <c r="I17" s="24">
        <v>300.0</v>
      </c>
      <c r="J17" s="27">
        <f t="shared" si="7"/>
        <v>8</v>
      </c>
      <c r="K17" s="24">
        <v>300.0</v>
      </c>
      <c r="L17" s="28">
        <f t="shared" si="2"/>
        <v>2400</v>
      </c>
      <c r="M17" s="28"/>
      <c r="N17" s="28"/>
      <c r="O17" s="28"/>
      <c r="P17" s="28">
        <f t="shared" si="3"/>
        <v>18950</v>
      </c>
      <c r="Q17" s="28">
        <f t="shared" si="4"/>
        <v>0</v>
      </c>
      <c r="R17" s="28">
        <f t="shared" si="5"/>
        <v>18950</v>
      </c>
      <c r="S17" s="33" t="s">
        <v>32</v>
      </c>
      <c r="T17" s="27" t="s">
        <v>33</v>
      </c>
    </row>
    <row r="18">
      <c r="A18" s="19">
        <v>5.0</v>
      </c>
      <c r="B18" s="31" t="s">
        <v>35</v>
      </c>
      <c r="C18" s="29" t="s">
        <v>36</v>
      </c>
      <c r="D18" s="22">
        <v>44873.0</v>
      </c>
      <c r="E18" s="30">
        <f>8801407076936</f>
        <v>8801407076936</v>
      </c>
      <c r="F18" s="24">
        <v>10500.0</v>
      </c>
      <c r="G18" s="25"/>
      <c r="H18" s="26"/>
      <c r="I18" s="28">
        <v>200.0</v>
      </c>
      <c r="J18" s="27">
        <f t="shared" ref="J18:J19" si="8">3+3</f>
        <v>6</v>
      </c>
      <c r="K18" s="24">
        <v>100.0</v>
      </c>
      <c r="L18" s="28">
        <f t="shared" si="2"/>
        <v>600</v>
      </c>
      <c r="M18" s="24">
        <f>1500+1500</f>
        <v>3000</v>
      </c>
      <c r="N18" s="28"/>
      <c r="O18" s="28"/>
      <c r="P18" s="28">
        <f t="shared" si="3"/>
        <v>11300</v>
      </c>
      <c r="Q18" s="28">
        <f t="shared" si="4"/>
        <v>3000</v>
      </c>
      <c r="R18" s="28">
        <f t="shared" si="5"/>
        <v>8300</v>
      </c>
      <c r="S18" s="33" t="s">
        <v>32</v>
      </c>
      <c r="T18" s="27" t="s">
        <v>33</v>
      </c>
    </row>
    <row r="19">
      <c r="A19" s="19">
        <v>6.0</v>
      </c>
      <c r="B19" s="31" t="s">
        <v>37</v>
      </c>
      <c r="C19" s="29" t="s">
        <v>36</v>
      </c>
      <c r="D19" s="22">
        <v>44888.0</v>
      </c>
      <c r="E19" s="34" t="s">
        <v>38</v>
      </c>
      <c r="F19" s="28">
        <v>10000.0</v>
      </c>
      <c r="G19" s="25"/>
      <c r="H19" s="26"/>
      <c r="I19" s="28">
        <v>200.0</v>
      </c>
      <c r="J19" s="27">
        <f t="shared" si="8"/>
        <v>6</v>
      </c>
      <c r="K19" s="24">
        <v>100.0</v>
      </c>
      <c r="L19" s="28">
        <f t="shared" si="2"/>
        <v>600</v>
      </c>
      <c r="M19" s="24">
        <v>2000.0</v>
      </c>
      <c r="N19" s="28"/>
      <c r="O19" s="24">
        <v>150.0</v>
      </c>
      <c r="P19" s="28">
        <f t="shared" si="3"/>
        <v>10800</v>
      </c>
      <c r="Q19" s="28">
        <f t="shared" si="4"/>
        <v>2150</v>
      </c>
      <c r="R19" s="28">
        <f t="shared" si="5"/>
        <v>8650</v>
      </c>
      <c r="S19" s="22"/>
      <c r="T19" s="26"/>
    </row>
    <row r="20">
      <c r="A20" s="19">
        <v>7.0</v>
      </c>
      <c r="B20" s="31" t="s">
        <v>39</v>
      </c>
      <c r="C20" s="29" t="s">
        <v>31</v>
      </c>
      <c r="D20" s="22">
        <v>44927.0</v>
      </c>
      <c r="E20" s="30">
        <f>8801407076934</f>
        <v>8801407076934</v>
      </c>
      <c r="F20" s="24">
        <v>13000.0</v>
      </c>
      <c r="G20" s="32">
        <v>500.0</v>
      </c>
      <c r="H20" s="26"/>
      <c r="I20" s="24">
        <v>300.0</v>
      </c>
      <c r="J20" s="27">
        <f>3+3+1</f>
        <v>7</v>
      </c>
      <c r="K20" s="24">
        <v>200.0</v>
      </c>
      <c r="L20" s="28">
        <f t="shared" si="2"/>
        <v>1400</v>
      </c>
      <c r="M20" s="28"/>
      <c r="N20" s="28"/>
      <c r="O20" s="28">
        <f>350+150</f>
        <v>500</v>
      </c>
      <c r="P20" s="28">
        <f t="shared" si="3"/>
        <v>15200</v>
      </c>
      <c r="Q20" s="28">
        <f t="shared" si="4"/>
        <v>500</v>
      </c>
      <c r="R20" s="28">
        <f t="shared" si="5"/>
        <v>14700</v>
      </c>
      <c r="S20" s="33" t="s">
        <v>32</v>
      </c>
      <c r="T20" s="27" t="s">
        <v>33</v>
      </c>
    </row>
    <row r="21">
      <c r="A21" s="19">
        <v>8.0</v>
      </c>
      <c r="B21" s="20"/>
      <c r="C21" s="20"/>
      <c r="D21" s="22"/>
      <c r="E21" s="30"/>
      <c r="F21" s="28"/>
      <c r="G21" s="25"/>
      <c r="H21" s="26"/>
      <c r="I21" s="28"/>
      <c r="J21" s="26"/>
      <c r="K21" s="28"/>
      <c r="L21" s="28">
        <f t="shared" si="2"/>
        <v>0</v>
      </c>
      <c r="M21" s="28"/>
      <c r="N21" s="28"/>
      <c r="O21" s="28"/>
      <c r="P21" s="28">
        <f t="shared" si="3"/>
        <v>0</v>
      </c>
      <c r="Q21" s="28">
        <f t="shared" si="4"/>
        <v>0</v>
      </c>
      <c r="R21" s="28">
        <f t="shared" si="5"/>
        <v>0</v>
      </c>
      <c r="S21" s="35"/>
      <c r="T21" s="26"/>
    </row>
    <row r="22">
      <c r="A22" s="19">
        <v>9.0</v>
      </c>
      <c r="B22" s="20"/>
      <c r="C22" s="20"/>
      <c r="D22" s="35"/>
      <c r="E22" s="30"/>
      <c r="F22" s="28"/>
      <c r="G22" s="25"/>
      <c r="H22" s="26"/>
      <c r="I22" s="28"/>
      <c r="J22" s="26"/>
      <c r="K22" s="28"/>
      <c r="L22" s="28">
        <f t="shared" si="2"/>
        <v>0</v>
      </c>
      <c r="M22" s="28"/>
      <c r="N22" s="28"/>
      <c r="O22" s="28"/>
      <c r="P22" s="28">
        <f t="shared" si="3"/>
        <v>0</v>
      </c>
      <c r="Q22" s="28">
        <f t="shared" si="4"/>
        <v>0</v>
      </c>
      <c r="R22" s="28">
        <f t="shared" si="5"/>
        <v>0</v>
      </c>
      <c r="S22" s="35"/>
      <c r="T22" s="26"/>
    </row>
    <row r="23">
      <c r="A23" s="19">
        <v>10.0</v>
      </c>
      <c r="B23" s="20"/>
      <c r="C23" s="20"/>
      <c r="D23" s="35"/>
      <c r="E23" s="30"/>
      <c r="F23" s="28"/>
      <c r="G23" s="25"/>
      <c r="H23" s="26"/>
      <c r="I23" s="28"/>
      <c r="J23" s="26"/>
      <c r="K23" s="28"/>
      <c r="L23" s="28">
        <f t="shared" si="2"/>
        <v>0</v>
      </c>
      <c r="M23" s="28"/>
      <c r="N23" s="28"/>
      <c r="O23" s="28"/>
      <c r="P23" s="28">
        <f t="shared" si="3"/>
        <v>0</v>
      </c>
      <c r="Q23" s="28">
        <f t="shared" si="4"/>
        <v>0</v>
      </c>
      <c r="R23" s="28">
        <f t="shared" si="5"/>
        <v>0</v>
      </c>
      <c r="S23" s="35"/>
      <c r="T23" s="26"/>
    </row>
    <row r="24">
      <c r="A24" s="19">
        <v>11.0</v>
      </c>
      <c r="B24" s="20"/>
      <c r="C24" s="20"/>
      <c r="D24" s="35"/>
      <c r="E24" s="30"/>
      <c r="F24" s="28"/>
      <c r="G24" s="25"/>
      <c r="H24" s="26"/>
      <c r="I24" s="28"/>
      <c r="J24" s="26"/>
      <c r="K24" s="28"/>
      <c r="L24" s="28">
        <f t="shared" si="2"/>
        <v>0</v>
      </c>
      <c r="M24" s="28"/>
      <c r="N24" s="28"/>
      <c r="O24" s="28"/>
      <c r="P24" s="28">
        <f t="shared" si="3"/>
        <v>0</v>
      </c>
      <c r="Q24" s="28">
        <f t="shared" si="4"/>
        <v>0</v>
      </c>
      <c r="R24" s="28">
        <f t="shared" si="5"/>
        <v>0</v>
      </c>
      <c r="S24" s="35"/>
      <c r="T24" s="26"/>
    </row>
    <row r="25">
      <c r="A25" s="19">
        <v>12.0</v>
      </c>
      <c r="B25" s="20"/>
      <c r="C25" s="20"/>
      <c r="D25" s="35"/>
      <c r="E25" s="30"/>
      <c r="F25" s="28"/>
      <c r="G25" s="25"/>
      <c r="H25" s="26"/>
      <c r="I25" s="28"/>
      <c r="J25" s="26"/>
      <c r="K25" s="28"/>
      <c r="L25" s="28">
        <f t="shared" si="2"/>
        <v>0</v>
      </c>
      <c r="M25" s="28"/>
      <c r="N25" s="28"/>
      <c r="O25" s="28"/>
      <c r="P25" s="28">
        <f t="shared" si="3"/>
        <v>0</v>
      </c>
      <c r="Q25" s="28">
        <f t="shared" si="4"/>
        <v>0</v>
      </c>
      <c r="R25" s="28">
        <f t="shared" si="5"/>
        <v>0</v>
      </c>
      <c r="S25" s="35"/>
      <c r="T25" s="26"/>
    </row>
    <row r="26">
      <c r="A26" s="19">
        <v>13.0</v>
      </c>
      <c r="B26" s="20"/>
      <c r="C26" s="20"/>
      <c r="D26" s="35"/>
      <c r="E26" s="30"/>
      <c r="F26" s="28"/>
      <c r="G26" s="25"/>
      <c r="H26" s="26"/>
      <c r="I26" s="28"/>
      <c r="J26" s="26"/>
      <c r="K26" s="28"/>
      <c r="L26" s="28">
        <f t="shared" si="2"/>
        <v>0</v>
      </c>
      <c r="M26" s="28"/>
      <c r="N26" s="28"/>
      <c r="O26" s="28"/>
      <c r="P26" s="28">
        <f t="shared" si="3"/>
        <v>0</v>
      </c>
      <c r="Q26" s="28">
        <f t="shared" si="4"/>
        <v>0</v>
      </c>
      <c r="R26" s="28">
        <f t="shared" si="5"/>
        <v>0</v>
      </c>
      <c r="S26" s="22"/>
      <c r="T26" s="26"/>
    </row>
    <row r="27">
      <c r="A27" s="19">
        <v>14.0</v>
      </c>
      <c r="B27" s="20"/>
      <c r="C27" s="20"/>
      <c r="D27" s="35"/>
      <c r="E27" s="30"/>
      <c r="F27" s="28"/>
      <c r="G27" s="25"/>
      <c r="H27" s="26"/>
      <c r="I27" s="28"/>
      <c r="J27" s="26"/>
      <c r="K27" s="28"/>
      <c r="L27" s="28">
        <f t="shared" si="2"/>
        <v>0</v>
      </c>
      <c r="M27" s="28"/>
      <c r="N27" s="28"/>
      <c r="O27" s="28"/>
      <c r="P27" s="28">
        <f t="shared" si="3"/>
        <v>0</v>
      </c>
      <c r="Q27" s="28">
        <f t="shared" si="4"/>
        <v>0</v>
      </c>
      <c r="R27" s="28">
        <f t="shared" si="5"/>
        <v>0</v>
      </c>
      <c r="S27" s="35"/>
      <c r="T27" s="26"/>
    </row>
    <row r="28">
      <c r="A28" s="36">
        <v>15.0</v>
      </c>
      <c r="B28" s="37"/>
      <c r="C28" s="37"/>
      <c r="D28" s="38"/>
      <c r="E28" s="39"/>
      <c r="F28" s="40"/>
      <c r="G28" s="41"/>
      <c r="H28" s="41"/>
      <c r="I28" s="40"/>
      <c r="J28" s="41"/>
      <c r="K28" s="40"/>
      <c r="L28" s="40">
        <f t="shared" si="2"/>
        <v>0</v>
      </c>
      <c r="M28" s="40"/>
      <c r="N28" s="40"/>
      <c r="O28" s="40"/>
      <c r="P28" s="40">
        <f t="shared" si="3"/>
        <v>0</v>
      </c>
      <c r="Q28" s="40">
        <f t="shared" si="4"/>
        <v>0</v>
      </c>
      <c r="R28" s="40">
        <f t="shared" si="5"/>
        <v>0</v>
      </c>
      <c r="S28" s="42"/>
      <c r="T28" s="41"/>
    </row>
    <row r="29">
      <c r="A29" s="43"/>
      <c r="B29" s="44" t="s">
        <v>40</v>
      </c>
      <c r="C29" s="8"/>
      <c r="D29" s="8"/>
      <c r="E29" s="45"/>
      <c r="F29" s="40">
        <f t="shared" ref="F29:R29" si="9">SUBTOTAL(9,F14:F28)</f>
        <v>149000</v>
      </c>
      <c r="G29" s="40">
        <f t="shared" si="9"/>
        <v>6000</v>
      </c>
      <c r="H29" s="40">
        <f t="shared" si="9"/>
        <v>0</v>
      </c>
      <c r="I29" s="40">
        <f t="shared" si="9"/>
        <v>2300</v>
      </c>
      <c r="J29" s="41">
        <f t="shared" si="9"/>
        <v>35</v>
      </c>
      <c r="K29" s="40">
        <f t="shared" si="9"/>
        <v>1000</v>
      </c>
      <c r="L29" s="40">
        <f t="shared" si="9"/>
        <v>7400</v>
      </c>
      <c r="M29" s="40">
        <f t="shared" si="9"/>
        <v>8000</v>
      </c>
      <c r="N29" s="40">
        <f t="shared" si="9"/>
        <v>0</v>
      </c>
      <c r="O29" s="40">
        <f t="shared" si="9"/>
        <v>40250</v>
      </c>
      <c r="P29" s="40">
        <f t="shared" si="9"/>
        <v>164700</v>
      </c>
      <c r="Q29" s="40">
        <f t="shared" si="9"/>
        <v>48250</v>
      </c>
      <c r="R29" s="40">
        <f t="shared" si="9"/>
        <v>116450</v>
      </c>
      <c r="S29" s="41"/>
      <c r="T29" s="46"/>
    </row>
    <row r="31">
      <c r="J31" s="47" t="s">
        <v>41</v>
      </c>
    </row>
  </sheetData>
  <mergeCells count="10">
    <mergeCell ref="A11:T11"/>
    <mergeCell ref="A12:T12"/>
    <mergeCell ref="B29:E29"/>
    <mergeCell ref="A4:T4"/>
    <mergeCell ref="A5:T5"/>
    <mergeCell ref="A6:T6"/>
    <mergeCell ref="A7:T7"/>
    <mergeCell ref="A8:T8"/>
    <mergeCell ref="A9:T9"/>
    <mergeCell ref="A10:T10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88"/>
    <col customWidth="1" min="3" max="3" width="24.0"/>
    <col customWidth="1" min="4" max="4" width="11.75"/>
    <col customWidth="1" min="5" max="5" width="16.63"/>
    <col customWidth="1" min="6" max="6" width="12.88"/>
    <col customWidth="1" min="7" max="7" width="10.63"/>
    <col customWidth="1" min="8" max="8" width="7.63"/>
    <col customWidth="1" min="9" max="9" width="11.0"/>
    <col customWidth="1" min="10" max="10" width="12.5"/>
    <col customWidth="1" min="11" max="12" width="12.0"/>
    <col customWidth="1" min="13" max="13" width="10.25"/>
    <col customWidth="1" min="14" max="14" width="12.63"/>
    <col customWidth="1" min="15" max="15" width="11.63"/>
  </cols>
  <sheetData>
    <row r="1">
      <c r="A1" s="1"/>
      <c r="B1" s="1"/>
      <c r="C1" s="1"/>
      <c r="D1" s="2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>
      <c r="A2" s="1"/>
      <c r="B2" s="1"/>
      <c r="C2" s="1"/>
      <c r="D2" s="2"/>
      <c r="E2" s="2"/>
      <c r="F2" s="1"/>
      <c r="G2" s="1"/>
      <c r="H2" s="1"/>
      <c r="I2" s="3"/>
      <c r="J2" s="1"/>
      <c r="K2" s="3"/>
      <c r="L2" s="3"/>
      <c r="M2" s="3"/>
      <c r="N2" s="3"/>
      <c r="O2" s="3"/>
      <c r="P2" s="3"/>
      <c r="Q2" s="3"/>
      <c r="R2" s="3"/>
      <c r="S2" s="1"/>
      <c r="T2" s="1"/>
    </row>
    <row r="3">
      <c r="A3" s="1"/>
      <c r="B3" s="1"/>
      <c r="C3" s="1"/>
      <c r="D3" s="2"/>
      <c r="E3" s="2"/>
      <c r="F3" s="1"/>
      <c r="G3" s="1"/>
      <c r="H3" s="1"/>
      <c r="I3" s="3"/>
      <c r="J3" s="1"/>
      <c r="K3" s="3"/>
      <c r="L3" s="3"/>
      <c r="M3" s="3"/>
      <c r="N3" s="3"/>
      <c r="O3" s="3"/>
      <c r="P3" s="3"/>
      <c r="Q3" s="3"/>
      <c r="R3" s="3"/>
      <c r="S3" s="1"/>
      <c r="T3" s="1"/>
    </row>
    <row r="4">
      <c r="A4" s="4" t="s">
        <v>0</v>
      </c>
    </row>
    <row r="5">
      <c r="A5" s="4" t="s">
        <v>1</v>
      </c>
    </row>
    <row r="6">
      <c r="A6" s="4" t="s">
        <v>2</v>
      </c>
    </row>
    <row r="7">
      <c r="A7" s="4" t="s">
        <v>3</v>
      </c>
    </row>
    <row r="9">
      <c r="A9" s="5" t="s">
        <v>4</v>
      </c>
    </row>
    <row r="11">
      <c r="A11" s="6" t="s">
        <v>42</v>
      </c>
    </row>
    <row r="12">
      <c r="A12" s="7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</row>
    <row r="13">
      <c r="A13" s="9" t="s">
        <v>6</v>
      </c>
      <c r="B13" s="10" t="s">
        <v>7</v>
      </c>
      <c r="C13" s="10" t="s">
        <v>8</v>
      </c>
      <c r="D13" s="11" t="s">
        <v>9</v>
      </c>
      <c r="E13" s="12" t="s">
        <v>10</v>
      </c>
      <c r="F13" s="13" t="s">
        <v>11</v>
      </c>
      <c r="G13" s="14" t="s">
        <v>12</v>
      </c>
      <c r="H13" s="14" t="s">
        <v>13</v>
      </c>
      <c r="I13" s="15" t="s">
        <v>14</v>
      </c>
      <c r="J13" s="16" t="s">
        <v>15</v>
      </c>
      <c r="K13" s="17" t="s">
        <v>16</v>
      </c>
      <c r="L13" s="17" t="s">
        <v>17</v>
      </c>
      <c r="M13" s="13" t="s">
        <v>18</v>
      </c>
      <c r="N13" s="13" t="s">
        <v>19</v>
      </c>
      <c r="O13" s="13" t="s">
        <v>20</v>
      </c>
      <c r="P13" s="13" t="s">
        <v>21</v>
      </c>
      <c r="Q13" s="13" t="s">
        <v>22</v>
      </c>
      <c r="R13" s="13" t="s">
        <v>23</v>
      </c>
      <c r="S13" s="10" t="s">
        <v>24</v>
      </c>
      <c r="T13" s="18" t="s">
        <v>25</v>
      </c>
    </row>
    <row r="14">
      <c r="A14" s="19">
        <v>1.0</v>
      </c>
      <c r="B14" s="20" t="s">
        <v>26</v>
      </c>
      <c r="C14" s="21" t="s">
        <v>27</v>
      </c>
      <c r="D14" s="22">
        <v>44562.0</v>
      </c>
      <c r="E14" s="48" t="s">
        <v>43</v>
      </c>
      <c r="F14" s="24">
        <f t="shared" ref="F14:F15" si="1">40000+4000</f>
        <v>44000</v>
      </c>
      <c r="G14" s="25"/>
      <c r="H14" s="26"/>
      <c r="I14" s="24">
        <v>500.0</v>
      </c>
      <c r="J14" s="27">
        <v>0.0</v>
      </c>
      <c r="K14" s="24">
        <v>0.0</v>
      </c>
      <c r="L14" s="28">
        <f t="shared" ref="L14:L28" si="2">J14*K14</f>
        <v>0</v>
      </c>
      <c r="M14" s="24">
        <v>0.0</v>
      </c>
      <c r="N14" s="24">
        <v>0.0</v>
      </c>
      <c r="O14" s="24">
        <f>44000/30*17</f>
        <v>24933.33333</v>
      </c>
      <c r="P14" s="28">
        <f t="shared" ref="P14:P28" si="3">F14+I14+L14+N14+G14+H14</f>
        <v>44500</v>
      </c>
      <c r="Q14" s="28">
        <f t="shared" ref="Q14:Q28" si="4">M14+O14</f>
        <v>24933.33333</v>
      </c>
      <c r="R14" s="28">
        <f t="shared" ref="R14:R28" si="5">P14-Q14</f>
        <v>19566.66667</v>
      </c>
      <c r="S14" s="22">
        <v>44927.0</v>
      </c>
      <c r="T14" s="27" t="s">
        <v>44</v>
      </c>
    </row>
    <row r="15">
      <c r="A15" s="19">
        <v>2.0</v>
      </c>
      <c r="B15" s="20" t="s">
        <v>28</v>
      </c>
      <c r="C15" s="29" t="s">
        <v>29</v>
      </c>
      <c r="D15" s="22">
        <v>44562.0</v>
      </c>
      <c r="E15" s="48" t="s">
        <v>45</v>
      </c>
      <c r="F15" s="24">
        <f t="shared" si="1"/>
        <v>44000</v>
      </c>
      <c r="G15" s="25"/>
      <c r="H15" s="26"/>
      <c r="I15" s="24">
        <v>500.0</v>
      </c>
      <c r="J15" s="26"/>
      <c r="K15" s="28"/>
      <c r="L15" s="28">
        <f t="shared" si="2"/>
        <v>0</v>
      </c>
      <c r="M15" s="28"/>
      <c r="N15" s="28"/>
      <c r="O15" s="28"/>
      <c r="P15" s="28">
        <f t="shared" si="3"/>
        <v>44500</v>
      </c>
      <c r="Q15" s="28">
        <f t="shared" si="4"/>
        <v>0</v>
      </c>
      <c r="R15" s="28">
        <f t="shared" si="5"/>
        <v>44500</v>
      </c>
      <c r="S15" s="33" t="s">
        <v>46</v>
      </c>
      <c r="T15" s="27" t="s">
        <v>33</v>
      </c>
    </row>
    <row r="16">
      <c r="A16" s="19">
        <v>3.0</v>
      </c>
      <c r="B16" s="31" t="s">
        <v>30</v>
      </c>
      <c r="C16" s="21" t="s">
        <v>31</v>
      </c>
      <c r="D16" s="22">
        <v>44562.0</v>
      </c>
      <c r="E16" s="48" t="s">
        <v>47</v>
      </c>
      <c r="F16" s="24">
        <f t="shared" ref="F16:F17" si="6">12500+1250</f>
        <v>13750</v>
      </c>
      <c r="G16" s="32">
        <f t="shared" ref="G16:G17" si="7">500+1000+500</f>
        <v>2000</v>
      </c>
      <c r="H16" s="26"/>
      <c r="I16" s="24">
        <v>300.0</v>
      </c>
      <c r="J16" s="27">
        <f>4+1+1+1+1+1+1.5+1+2+1</f>
        <v>14.5</v>
      </c>
      <c r="K16" s="24">
        <v>300.0</v>
      </c>
      <c r="L16" s="28">
        <f t="shared" si="2"/>
        <v>4350</v>
      </c>
      <c r="M16" s="24">
        <v>2000.0</v>
      </c>
      <c r="N16" s="28"/>
      <c r="O16" s="28"/>
      <c r="P16" s="28">
        <f t="shared" si="3"/>
        <v>20400</v>
      </c>
      <c r="Q16" s="28">
        <f t="shared" si="4"/>
        <v>2000</v>
      </c>
      <c r="R16" s="28">
        <f t="shared" si="5"/>
        <v>18400</v>
      </c>
      <c r="S16" s="33" t="s">
        <v>48</v>
      </c>
      <c r="T16" s="27" t="s">
        <v>33</v>
      </c>
    </row>
    <row r="17">
      <c r="A17" s="19">
        <v>4.0</v>
      </c>
      <c r="B17" s="31" t="s">
        <v>34</v>
      </c>
      <c r="C17" s="21" t="s">
        <v>31</v>
      </c>
      <c r="D17" s="22">
        <v>44562.0</v>
      </c>
      <c r="E17" s="48" t="s">
        <v>49</v>
      </c>
      <c r="F17" s="28">
        <f t="shared" si="6"/>
        <v>13750</v>
      </c>
      <c r="G17" s="32">
        <f t="shared" si="7"/>
        <v>2000</v>
      </c>
      <c r="H17" s="26"/>
      <c r="I17" s="24">
        <v>300.0</v>
      </c>
      <c r="J17" s="27">
        <f>4+1+1+1+1+1.5+1+2+1</f>
        <v>13.5</v>
      </c>
      <c r="K17" s="24">
        <v>300.0</v>
      </c>
      <c r="L17" s="28">
        <f t="shared" si="2"/>
        <v>4050</v>
      </c>
      <c r="M17" s="28"/>
      <c r="N17" s="28"/>
      <c r="O17" s="28"/>
      <c r="P17" s="28">
        <f t="shared" si="3"/>
        <v>20100</v>
      </c>
      <c r="Q17" s="28">
        <f t="shared" si="4"/>
        <v>0</v>
      </c>
      <c r="R17" s="28">
        <f t="shared" si="5"/>
        <v>20100</v>
      </c>
      <c r="S17" s="33" t="s">
        <v>48</v>
      </c>
      <c r="T17" s="27" t="s">
        <v>33</v>
      </c>
    </row>
    <row r="18">
      <c r="A18" s="49">
        <v>5.0</v>
      </c>
      <c r="B18" s="50" t="s">
        <v>50</v>
      </c>
      <c r="C18" s="51" t="s">
        <v>36</v>
      </c>
      <c r="D18" s="52">
        <v>44873.0</v>
      </c>
      <c r="E18" s="53" t="s">
        <v>51</v>
      </c>
      <c r="F18" s="54">
        <v>10500.0</v>
      </c>
      <c r="G18" s="55"/>
      <c r="H18" s="56"/>
      <c r="I18" s="57">
        <v>200.0</v>
      </c>
      <c r="J18" s="58">
        <v>1.0</v>
      </c>
      <c r="K18" s="54">
        <v>100.0</v>
      </c>
      <c r="L18" s="57">
        <f t="shared" si="2"/>
        <v>100</v>
      </c>
      <c r="M18" s="57"/>
      <c r="N18" s="57"/>
      <c r="O18" s="57"/>
      <c r="P18" s="57">
        <f t="shared" si="3"/>
        <v>10800</v>
      </c>
      <c r="Q18" s="57">
        <f t="shared" si="4"/>
        <v>0</v>
      </c>
      <c r="R18" s="57">
        <f t="shared" si="5"/>
        <v>10800</v>
      </c>
      <c r="S18" s="59"/>
      <c r="T18" s="56"/>
    </row>
    <row r="19">
      <c r="A19" s="49">
        <v>6.0</v>
      </c>
      <c r="B19" s="50" t="s">
        <v>37</v>
      </c>
      <c r="C19" s="51" t="s">
        <v>36</v>
      </c>
      <c r="D19" s="52">
        <v>44888.0</v>
      </c>
      <c r="E19" s="53" t="s">
        <v>52</v>
      </c>
      <c r="F19" s="57">
        <v>10000.0</v>
      </c>
      <c r="G19" s="55"/>
      <c r="H19" s="56"/>
      <c r="I19" s="57">
        <v>200.0</v>
      </c>
      <c r="J19" s="58">
        <f>2+1</f>
        <v>3</v>
      </c>
      <c r="K19" s="54">
        <v>100.0</v>
      </c>
      <c r="L19" s="57">
        <f t="shared" si="2"/>
        <v>300</v>
      </c>
      <c r="M19" s="57"/>
      <c r="N19" s="57"/>
      <c r="O19" s="57"/>
      <c r="P19" s="57">
        <f t="shared" si="3"/>
        <v>10500</v>
      </c>
      <c r="Q19" s="57">
        <f t="shared" si="4"/>
        <v>0</v>
      </c>
      <c r="R19" s="57">
        <f t="shared" si="5"/>
        <v>10500</v>
      </c>
      <c r="S19" s="35"/>
      <c r="T19" s="26"/>
    </row>
    <row r="20">
      <c r="A20" s="19">
        <v>7.0</v>
      </c>
      <c r="B20" s="31" t="s">
        <v>39</v>
      </c>
      <c r="C20" s="29" t="s">
        <v>31</v>
      </c>
      <c r="D20" s="22">
        <v>44927.0</v>
      </c>
      <c r="E20" s="48" t="s">
        <v>53</v>
      </c>
      <c r="F20" s="24">
        <v>13000.0</v>
      </c>
      <c r="G20" s="25"/>
      <c r="H20" s="26"/>
      <c r="I20" s="24">
        <v>300.0</v>
      </c>
      <c r="J20" s="27">
        <f>3+1+1+1+1+2+1+2+1</f>
        <v>13</v>
      </c>
      <c r="K20" s="24">
        <v>200.0</v>
      </c>
      <c r="L20" s="28">
        <f t="shared" si="2"/>
        <v>2600</v>
      </c>
      <c r="M20" s="28"/>
      <c r="N20" s="28"/>
      <c r="O20" s="28"/>
      <c r="P20" s="28">
        <f t="shared" si="3"/>
        <v>15900</v>
      </c>
      <c r="Q20" s="28">
        <f t="shared" si="4"/>
        <v>0</v>
      </c>
      <c r="R20" s="28">
        <f t="shared" si="5"/>
        <v>15900</v>
      </c>
      <c r="S20" s="33" t="s">
        <v>48</v>
      </c>
      <c r="T20" s="27" t="s">
        <v>33</v>
      </c>
    </row>
    <row r="21">
      <c r="A21" s="19">
        <v>8.0</v>
      </c>
      <c r="B21" s="20"/>
      <c r="C21" s="20"/>
      <c r="D21" s="22"/>
      <c r="E21" s="30"/>
      <c r="F21" s="28"/>
      <c r="G21" s="25"/>
      <c r="H21" s="26"/>
      <c r="I21" s="28"/>
      <c r="J21" s="26"/>
      <c r="K21" s="28"/>
      <c r="L21" s="28">
        <f t="shared" si="2"/>
        <v>0</v>
      </c>
      <c r="M21" s="28"/>
      <c r="N21" s="28"/>
      <c r="O21" s="28"/>
      <c r="P21" s="28">
        <f t="shared" si="3"/>
        <v>0</v>
      </c>
      <c r="Q21" s="28">
        <f t="shared" si="4"/>
        <v>0</v>
      </c>
      <c r="R21" s="28">
        <f t="shared" si="5"/>
        <v>0</v>
      </c>
      <c r="S21" s="35"/>
      <c r="T21" s="26"/>
    </row>
    <row r="22">
      <c r="A22" s="19">
        <v>9.0</v>
      </c>
      <c r="B22" s="20"/>
      <c r="C22" s="20"/>
      <c r="D22" s="35"/>
      <c r="E22" s="30"/>
      <c r="F22" s="28"/>
      <c r="G22" s="25"/>
      <c r="H22" s="26"/>
      <c r="I22" s="28"/>
      <c r="J22" s="26"/>
      <c r="K22" s="28"/>
      <c r="L22" s="28">
        <f t="shared" si="2"/>
        <v>0</v>
      </c>
      <c r="M22" s="28"/>
      <c r="N22" s="28"/>
      <c r="O22" s="28"/>
      <c r="P22" s="28">
        <f t="shared" si="3"/>
        <v>0</v>
      </c>
      <c r="Q22" s="28">
        <f t="shared" si="4"/>
        <v>0</v>
      </c>
      <c r="R22" s="28">
        <f t="shared" si="5"/>
        <v>0</v>
      </c>
      <c r="S22" s="35"/>
      <c r="T22" s="26"/>
    </row>
    <row r="23">
      <c r="A23" s="19">
        <v>10.0</v>
      </c>
      <c r="B23" s="20"/>
      <c r="C23" s="20"/>
      <c r="D23" s="35"/>
      <c r="E23" s="30"/>
      <c r="F23" s="28"/>
      <c r="G23" s="25"/>
      <c r="H23" s="26"/>
      <c r="I23" s="28"/>
      <c r="J23" s="26"/>
      <c r="K23" s="28"/>
      <c r="L23" s="28">
        <f t="shared" si="2"/>
        <v>0</v>
      </c>
      <c r="M23" s="28"/>
      <c r="N23" s="28"/>
      <c r="O23" s="28"/>
      <c r="P23" s="28">
        <f t="shared" si="3"/>
        <v>0</v>
      </c>
      <c r="Q23" s="28">
        <f t="shared" si="4"/>
        <v>0</v>
      </c>
      <c r="R23" s="28">
        <f t="shared" si="5"/>
        <v>0</v>
      </c>
      <c r="S23" s="35"/>
      <c r="T23" s="26"/>
    </row>
    <row r="24">
      <c r="A24" s="19">
        <v>11.0</v>
      </c>
      <c r="B24" s="20"/>
      <c r="C24" s="20"/>
      <c r="D24" s="35"/>
      <c r="E24" s="30"/>
      <c r="F24" s="28"/>
      <c r="G24" s="25"/>
      <c r="H24" s="26"/>
      <c r="I24" s="28"/>
      <c r="J24" s="26"/>
      <c r="K24" s="28"/>
      <c r="L24" s="28">
        <f t="shared" si="2"/>
        <v>0</v>
      </c>
      <c r="M24" s="28"/>
      <c r="N24" s="28"/>
      <c r="O24" s="28"/>
      <c r="P24" s="28">
        <f t="shared" si="3"/>
        <v>0</v>
      </c>
      <c r="Q24" s="28">
        <f t="shared" si="4"/>
        <v>0</v>
      </c>
      <c r="R24" s="28">
        <f t="shared" si="5"/>
        <v>0</v>
      </c>
      <c r="S24" s="35"/>
      <c r="T24" s="26"/>
    </row>
    <row r="25">
      <c r="A25" s="19">
        <v>12.0</v>
      </c>
      <c r="B25" s="20"/>
      <c r="C25" s="20"/>
      <c r="D25" s="35"/>
      <c r="E25" s="30"/>
      <c r="F25" s="28"/>
      <c r="G25" s="25"/>
      <c r="H25" s="26"/>
      <c r="I25" s="28"/>
      <c r="J25" s="26"/>
      <c r="K25" s="28"/>
      <c r="L25" s="28">
        <f t="shared" si="2"/>
        <v>0</v>
      </c>
      <c r="M25" s="28"/>
      <c r="N25" s="28"/>
      <c r="O25" s="28"/>
      <c r="P25" s="28">
        <f t="shared" si="3"/>
        <v>0</v>
      </c>
      <c r="Q25" s="28">
        <f t="shared" si="4"/>
        <v>0</v>
      </c>
      <c r="R25" s="28">
        <f t="shared" si="5"/>
        <v>0</v>
      </c>
      <c r="S25" s="35"/>
      <c r="T25" s="26"/>
    </row>
    <row r="26">
      <c r="A26" s="19">
        <v>13.0</v>
      </c>
      <c r="B26" s="20"/>
      <c r="C26" s="20"/>
      <c r="D26" s="35"/>
      <c r="E26" s="30"/>
      <c r="F26" s="28"/>
      <c r="G26" s="25"/>
      <c r="H26" s="26"/>
      <c r="I26" s="28"/>
      <c r="J26" s="26"/>
      <c r="K26" s="28"/>
      <c r="L26" s="28">
        <f t="shared" si="2"/>
        <v>0</v>
      </c>
      <c r="M26" s="28"/>
      <c r="N26" s="28"/>
      <c r="O26" s="28"/>
      <c r="P26" s="28">
        <f t="shared" si="3"/>
        <v>0</v>
      </c>
      <c r="Q26" s="28">
        <f t="shared" si="4"/>
        <v>0</v>
      </c>
      <c r="R26" s="28">
        <f t="shared" si="5"/>
        <v>0</v>
      </c>
      <c r="S26" s="22"/>
      <c r="T26" s="26"/>
    </row>
    <row r="27">
      <c r="A27" s="19">
        <v>14.0</v>
      </c>
      <c r="B27" s="20"/>
      <c r="C27" s="20"/>
      <c r="D27" s="35"/>
      <c r="E27" s="30"/>
      <c r="F27" s="28"/>
      <c r="G27" s="25"/>
      <c r="H27" s="26"/>
      <c r="I27" s="28"/>
      <c r="J27" s="26"/>
      <c r="K27" s="28"/>
      <c r="L27" s="28">
        <f t="shared" si="2"/>
        <v>0</v>
      </c>
      <c r="M27" s="28"/>
      <c r="N27" s="28"/>
      <c r="O27" s="28"/>
      <c r="P27" s="28">
        <f t="shared" si="3"/>
        <v>0</v>
      </c>
      <c r="Q27" s="28">
        <f t="shared" si="4"/>
        <v>0</v>
      </c>
      <c r="R27" s="28">
        <f t="shared" si="5"/>
        <v>0</v>
      </c>
      <c r="S27" s="35"/>
      <c r="T27" s="26"/>
    </row>
    <row r="28">
      <c r="A28" s="36">
        <v>15.0</v>
      </c>
      <c r="B28" s="37"/>
      <c r="C28" s="37"/>
      <c r="D28" s="38"/>
      <c r="E28" s="39"/>
      <c r="F28" s="40"/>
      <c r="G28" s="41"/>
      <c r="H28" s="41"/>
      <c r="I28" s="40"/>
      <c r="J28" s="41"/>
      <c r="K28" s="40"/>
      <c r="L28" s="40">
        <f t="shared" si="2"/>
        <v>0</v>
      </c>
      <c r="M28" s="40"/>
      <c r="N28" s="40"/>
      <c r="O28" s="40"/>
      <c r="P28" s="40">
        <f t="shared" si="3"/>
        <v>0</v>
      </c>
      <c r="Q28" s="40">
        <f t="shared" si="4"/>
        <v>0</v>
      </c>
      <c r="R28" s="40">
        <f t="shared" si="5"/>
        <v>0</v>
      </c>
      <c r="S28" s="42"/>
      <c r="T28" s="41"/>
    </row>
    <row r="29">
      <c r="A29" s="43"/>
      <c r="B29" s="44" t="s">
        <v>40</v>
      </c>
      <c r="C29" s="8"/>
      <c r="D29" s="8"/>
      <c r="E29" s="45"/>
      <c r="F29" s="40">
        <f t="shared" ref="F29:R29" si="8">SUBTOTAL(9,F14:F28)</f>
        <v>149000</v>
      </c>
      <c r="G29" s="40">
        <f t="shared" si="8"/>
        <v>4000</v>
      </c>
      <c r="H29" s="40">
        <f t="shared" si="8"/>
        <v>0</v>
      </c>
      <c r="I29" s="40">
        <f t="shared" si="8"/>
        <v>2300</v>
      </c>
      <c r="J29" s="41">
        <f t="shared" si="8"/>
        <v>45</v>
      </c>
      <c r="K29" s="40">
        <f t="shared" si="8"/>
        <v>1000</v>
      </c>
      <c r="L29" s="40">
        <f t="shared" si="8"/>
        <v>11400</v>
      </c>
      <c r="M29" s="40">
        <f t="shared" si="8"/>
        <v>2000</v>
      </c>
      <c r="N29" s="40">
        <f t="shared" si="8"/>
        <v>0</v>
      </c>
      <c r="O29" s="40">
        <f t="shared" si="8"/>
        <v>24933.33333</v>
      </c>
      <c r="P29" s="40">
        <f t="shared" si="8"/>
        <v>166700</v>
      </c>
      <c r="Q29" s="40">
        <f t="shared" si="8"/>
        <v>26933.33333</v>
      </c>
      <c r="R29" s="40">
        <f t="shared" si="8"/>
        <v>139766.6667</v>
      </c>
      <c r="S29" s="41"/>
      <c r="T29" s="46"/>
    </row>
    <row r="31">
      <c r="J31" s="47" t="s">
        <v>54</v>
      </c>
    </row>
  </sheetData>
  <mergeCells count="10">
    <mergeCell ref="A11:T11"/>
    <mergeCell ref="A12:T12"/>
    <mergeCell ref="B29:E29"/>
    <mergeCell ref="A4:T4"/>
    <mergeCell ref="A5:T5"/>
    <mergeCell ref="A6:T6"/>
    <mergeCell ref="A7:T7"/>
    <mergeCell ref="A8:T8"/>
    <mergeCell ref="A9:T9"/>
    <mergeCell ref="A10:T1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13"/>
    <col customWidth="1" min="3" max="3" width="23.5"/>
    <col customWidth="1" min="5" max="5" width="16.63"/>
    <col customWidth="1" min="20" max="20" width="19.88"/>
    <col customWidth="1" min="21" max="21" width="16.63"/>
  </cols>
  <sheetData>
    <row r="1">
      <c r="A1" s="1"/>
      <c r="B1" s="1"/>
      <c r="C1" s="1"/>
      <c r="D1" s="2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>
      <c r="A2" s="1"/>
      <c r="B2" s="1"/>
      <c r="C2" s="1"/>
      <c r="D2" s="2"/>
      <c r="E2" s="2"/>
      <c r="F2" s="1"/>
      <c r="G2" s="1"/>
      <c r="H2" s="1"/>
      <c r="I2" s="3"/>
      <c r="J2" s="1"/>
      <c r="K2" s="3"/>
      <c r="L2" s="3"/>
      <c r="M2" s="3"/>
      <c r="N2" s="3"/>
      <c r="O2" s="3"/>
      <c r="P2" s="3"/>
      <c r="Q2" s="3"/>
      <c r="R2" s="3"/>
      <c r="S2" s="1"/>
      <c r="T2" s="1"/>
    </row>
    <row r="3">
      <c r="A3" s="1"/>
      <c r="B3" s="1"/>
      <c r="C3" s="1"/>
      <c r="D3" s="2"/>
      <c r="E3" s="2"/>
      <c r="F3" s="1"/>
      <c r="G3" s="1"/>
      <c r="H3" s="1"/>
      <c r="I3" s="3"/>
      <c r="J3" s="1"/>
      <c r="K3" s="3"/>
      <c r="L3" s="3"/>
      <c r="M3" s="3"/>
      <c r="N3" s="3"/>
      <c r="O3" s="3"/>
      <c r="P3" s="3"/>
      <c r="Q3" s="3"/>
      <c r="R3" s="3"/>
      <c r="S3" s="1"/>
      <c r="T3" s="1"/>
    </row>
    <row r="4">
      <c r="A4" s="4" t="s">
        <v>0</v>
      </c>
    </row>
    <row r="5">
      <c r="A5" s="4" t="s">
        <v>1</v>
      </c>
    </row>
    <row r="6">
      <c r="A6" s="4" t="s">
        <v>2</v>
      </c>
    </row>
    <row r="7">
      <c r="A7" s="4" t="s">
        <v>3</v>
      </c>
    </row>
    <row r="9">
      <c r="A9" s="5" t="s">
        <v>4</v>
      </c>
    </row>
    <row r="11">
      <c r="A11" s="6" t="s">
        <v>55</v>
      </c>
    </row>
    <row r="12">
      <c r="A12" s="7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</row>
    <row r="13">
      <c r="A13" s="9" t="s">
        <v>6</v>
      </c>
      <c r="B13" s="10" t="s">
        <v>7</v>
      </c>
      <c r="C13" s="10" t="s">
        <v>8</v>
      </c>
      <c r="D13" s="11" t="s">
        <v>9</v>
      </c>
      <c r="E13" s="12" t="s">
        <v>10</v>
      </c>
      <c r="F13" s="13" t="s">
        <v>11</v>
      </c>
      <c r="G13" s="14" t="s">
        <v>12</v>
      </c>
      <c r="H13" s="14" t="s">
        <v>13</v>
      </c>
      <c r="I13" s="15" t="s">
        <v>14</v>
      </c>
      <c r="J13" s="16" t="s">
        <v>15</v>
      </c>
      <c r="K13" s="17" t="s">
        <v>16</v>
      </c>
      <c r="L13" s="17" t="s">
        <v>17</v>
      </c>
      <c r="M13" s="13" t="s">
        <v>18</v>
      </c>
      <c r="N13" s="13" t="s">
        <v>19</v>
      </c>
      <c r="O13" s="13" t="s">
        <v>20</v>
      </c>
      <c r="P13" s="13" t="s">
        <v>21</v>
      </c>
      <c r="Q13" s="13" t="s">
        <v>22</v>
      </c>
      <c r="R13" s="13" t="s">
        <v>23</v>
      </c>
      <c r="S13" s="10" t="s">
        <v>24</v>
      </c>
      <c r="T13" s="18" t="s">
        <v>25</v>
      </c>
    </row>
    <row r="14">
      <c r="A14" s="19">
        <v>1.0</v>
      </c>
      <c r="B14" s="20" t="s">
        <v>26</v>
      </c>
      <c r="C14" s="21" t="s">
        <v>27</v>
      </c>
      <c r="D14" s="22">
        <v>44562.0</v>
      </c>
      <c r="E14" s="48" t="s">
        <v>43</v>
      </c>
      <c r="F14" s="24">
        <f t="shared" ref="F14:F15" si="1">40000+4000</f>
        <v>44000</v>
      </c>
      <c r="G14" s="25"/>
      <c r="H14" s="27">
        <v>22000.0</v>
      </c>
      <c r="I14" s="24">
        <v>500.0</v>
      </c>
      <c r="J14" s="27">
        <v>0.0</v>
      </c>
      <c r="K14" s="24">
        <v>0.0</v>
      </c>
      <c r="L14" s="28">
        <f t="shared" ref="L14:L26" si="2">J14*K14</f>
        <v>0</v>
      </c>
      <c r="M14" s="24">
        <v>0.0</v>
      </c>
      <c r="N14" s="24">
        <v>0.0</v>
      </c>
      <c r="O14" s="24">
        <v>17600.0</v>
      </c>
      <c r="P14" s="28">
        <f t="shared" ref="P14:P26" si="3">F14+I14+L14+N14+G14+H14</f>
        <v>66500</v>
      </c>
      <c r="Q14" s="28">
        <f t="shared" ref="Q14:Q26" si="4">M14+O14</f>
        <v>17600</v>
      </c>
      <c r="R14" s="28">
        <f t="shared" ref="R14:R26" si="5">P14-Q14</f>
        <v>48900</v>
      </c>
      <c r="S14" s="22"/>
      <c r="T14" s="27" t="s">
        <v>56</v>
      </c>
      <c r="U14" s="60" t="s">
        <v>57</v>
      </c>
    </row>
    <row r="15">
      <c r="A15" s="19">
        <v>2.0</v>
      </c>
      <c r="B15" s="20" t="s">
        <v>28</v>
      </c>
      <c r="C15" s="29" t="s">
        <v>29</v>
      </c>
      <c r="D15" s="22">
        <v>44562.0</v>
      </c>
      <c r="E15" s="48">
        <f>8801940444333</f>
        <v>8801940444333</v>
      </c>
      <c r="F15" s="24">
        <f t="shared" si="1"/>
        <v>44000</v>
      </c>
      <c r="G15" s="25"/>
      <c r="H15" s="27">
        <v>22000.0</v>
      </c>
      <c r="I15" s="24">
        <v>500.0</v>
      </c>
      <c r="J15" s="26"/>
      <c r="K15" s="28"/>
      <c r="L15" s="28">
        <f t="shared" si="2"/>
        <v>0</v>
      </c>
      <c r="M15" s="28"/>
      <c r="N15" s="28"/>
      <c r="O15" s="28"/>
      <c r="P15" s="28">
        <f t="shared" si="3"/>
        <v>66500</v>
      </c>
      <c r="Q15" s="28">
        <f t="shared" si="4"/>
        <v>0</v>
      </c>
      <c r="R15" s="28">
        <f t="shared" si="5"/>
        <v>66500</v>
      </c>
      <c r="S15" s="35"/>
      <c r="T15" s="27"/>
    </row>
    <row r="16">
      <c r="A16" s="61">
        <v>3.0</v>
      </c>
      <c r="B16" s="62" t="s">
        <v>30</v>
      </c>
      <c r="C16" s="63" t="s">
        <v>31</v>
      </c>
      <c r="D16" s="64">
        <v>44562.0</v>
      </c>
      <c r="E16" s="65">
        <f>8801407076965</f>
        <v>8801407076965</v>
      </c>
      <c r="F16" s="66">
        <f t="shared" ref="F16:F17" si="6">12500+1250</f>
        <v>13750</v>
      </c>
      <c r="G16" s="67">
        <v>2000.0</v>
      </c>
      <c r="H16" s="68">
        <v>6875.0</v>
      </c>
      <c r="I16" s="66">
        <v>300.0</v>
      </c>
      <c r="J16" s="68">
        <f>2+4+1+2+1</f>
        <v>10</v>
      </c>
      <c r="K16" s="66">
        <v>300.0</v>
      </c>
      <c r="L16" s="69">
        <f t="shared" si="2"/>
        <v>3000</v>
      </c>
      <c r="M16" s="66">
        <f>1000</f>
        <v>1000</v>
      </c>
      <c r="N16" s="69"/>
      <c r="O16" s="66"/>
      <c r="P16" s="69">
        <f t="shared" si="3"/>
        <v>25925</v>
      </c>
      <c r="Q16" s="69">
        <f t="shared" si="4"/>
        <v>1000</v>
      </c>
      <c r="R16" s="69">
        <f t="shared" si="5"/>
        <v>24925</v>
      </c>
      <c r="S16" s="70" t="s">
        <v>58</v>
      </c>
      <c r="T16" s="68" t="s">
        <v>33</v>
      </c>
    </row>
    <row r="17">
      <c r="A17" s="19">
        <v>4.0</v>
      </c>
      <c r="B17" s="31" t="s">
        <v>34</v>
      </c>
      <c r="C17" s="21" t="s">
        <v>31</v>
      </c>
      <c r="D17" s="22">
        <v>44562.0</v>
      </c>
      <c r="E17" s="48">
        <f>8801407076939</f>
        <v>8801407076939</v>
      </c>
      <c r="F17" s="28">
        <f t="shared" si="6"/>
        <v>13750</v>
      </c>
      <c r="G17" s="32">
        <f>500+2000+500</f>
        <v>3000</v>
      </c>
      <c r="H17" s="27">
        <v>6875.0</v>
      </c>
      <c r="I17" s="24">
        <v>300.0</v>
      </c>
      <c r="J17" s="27">
        <f>2+1+4+1+1+1+1</f>
        <v>11</v>
      </c>
      <c r="K17" s="24">
        <v>300.0</v>
      </c>
      <c r="L17" s="28">
        <f t="shared" si="2"/>
        <v>3300</v>
      </c>
      <c r="M17" s="28"/>
      <c r="N17" s="28"/>
      <c r="O17" s="28"/>
      <c r="P17" s="28">
        <f t="shared" si="3"/>
        <v>27225</v>
      </c>
      <c r="Q17" s="28">
        <f t="shared" si="4"/>
        <v>0</v>
      </c>
      <c r="R17" s="28">
        <f t="shared" si="5"/>
        <v>27225</v>
      </c>
      <c r="S17" s="33" t="s">
        <v>58</v>
      </c>
      <c r="T17" s="27" t="s">
        <v>33</v>
      </c>
    </row>
    <row r="18">
      <c r="A18" s="19">
        <v>7.0</v>
      </c>
      <c r="B18" s="31" t="s">
        <v>39</v>
      </c>
      <c r="C18" s="29" t="s">
        <v>31</v>
      </c>
      <c r="D18" s="22">
        <v>44927.0</v>
      </c>
      <c r="E18" s="48">
        <f>8801407076934</f>
        <v>8801407076934</v>
      </c>
      <c r="F18" s="24">
        <v>13000.0</v>
      </c>
      <c r="G18" s="32">
        <v>2000.0</v>
      </c>
      <c r="H18" s="26"/>
      <c r="I18" s="24">
        <v>300.0</v>
      </c>
      <c r="J18" s="27">
        <f>2+1+4+1+1</f>
        <v>9</v>
      </c>
      <c r="K18" s="24">
        <v>200.0</v>
      </c>
      <c r="L18" s="28">
        <f t="shared" si="2"/>
        <v>1800</v>
      </c>
      <c r="M18" s="28"/>
      <c r="N18" s="28"/>
      <c r="O18" s="28"/>
      <c r="P18" s="28">
        <f t="shared" si="3"/>
        <v>17100</v>
      </c>
      <c r="Q18" s="28">
        <f t="shared" si="4"/>
        <v>0</v>
      </c>
      <c r="R18" s="28">
        <f t="shared" si="5"/>
        <v>17100</v>
      </c>
      <c r="S18" s="33" t="s">
        <v>58</v>
      </c>
      <c r="T18" s="27" t="s">
        <v>33</v>
      </c>
    </row>
    <row r="19">
      <c r="A19" s="19">
        <v>8.0</v>
      </c>
      <c r="B19" s="31" t="s">
        <v>59</v>
      </c>
      <c r="C19" s="29" t="s">
        <v>60</v>
      </c>
      <c r="D19" s="22">
        <v>44993.0</v>
      </c>
      <c r="E19" s="48">
        <f>8801407076936</f>
        <v>8801407076936</v>
      </c>
      <c r="F19" s="24">
        <v>10000.0</v>
      </c>
      <c r="G19" s="25"/>
      <c r="H19" s="26"/>
      <c r="I19" s="24">
        <v>200.0</v>
      </c>
      <c r="J19" s="26">
        <f>4+1+2</f>
        <v>7</v>
      </c>
      <c r="K19" s="24">
        <v>100.0</v>
      </c>
      <c r="L19" s="28">
        <f t="shared" si="2"/>
        <v>700</v>
      </c>
      <c r="M19" s="28"/>
      <c r="N19" s="28"/>
      <c r="O19" s="24">
        <v>2333.0</v>
      </c>
      <c r="P19" s="28">
        <f t="shared" si="3"/>
        <v>10900</v>
      </c>
      <c r="Q19" s="28">
        <f t="shared" si="4"/>
        <v>2333</v>
      </c>
      <c r="R19" s="28">
        <f t="shared" si="5"/>
        <v>8567</v>
      </c>
      <c r="S19" s="33" t="s">
        <v>58</v>
      </c>
      <c r="T19" s="27" t="s">
        <v>33</v>
      </c>
    </row>
    <row r="20">
      <c r="A20" s="19">
        <v>9.0</v>
      </c>
      <c r="B20" s="20"/>
      <c r="C20" s="20"/>
      <c r="D20" s="35"/>
      <c r="E20" s="30"/>
      <c r="F20" s="28"/>
      <c r="G20" s="25"/>
      <c r="H20" s="26"/>
      <c r="I20" s="28"/>
      <c r="J20" s="26"/>
      <c r="K20" s="28"/>
      <c r="L20" s="28">
        <f t="shared" si="2"/>
        <v>0</v>
      </c>
      <c r="M20" s="28"/>
      <c r="N20" s="28"/>
      <c r="O20" s="28"/>
      <c r="P20" s="28">
        <f t="shared" si="3"/>
        <v>0</v>
      </c>
      <c r="Q20" s="28">
        <f t="shared" si="4"/>
        <v>0</v>
      </c>
      <c r="R20" s="28">
        <f t="shared" si="5"/>
        <v>0</v>
      </c>
      <c r="S20" s="35"/>
      <c r="T20" s="26"/>
    </row>
    <row r="21">
      <c r="A21" s="19">
        <v>10.0</v>
      </c>
      <c r="B21" s="20"/>
      <c r="C21" s="20"/>
      <c r="D21" s="35"/>
      <c r="E21" s="30"/>
      <c r="F21" s="28"/>
      <c r="G21" s="25"/>
      <c r="H21" s="26"/>
      <c r="I21" s="28"/>
      <c r="J21" s="26"/>
      <c r="K21" s="28"/>
      <c r="L21" s="28">
        <f t="shared" si="2"/>
        <v>0</v>
      </c>
      <c r="M21" s="28"/>
      <c r="N21" s="28"/>
      <c r="O21" s="28"/>
      <c r="P21" s="28">
        <f t="shared" si="3"/>
        <v>0</v>
      </c>
      <c r="Q21" s="28">
        <f t="shared" si="4"/>
        <v>0</v>
      </c>
      <c r="R21" s="28">
        <f t="shared" si="5"/>
        <v>0</v>
      </c>
      <c r="S21" s="35"/>
      <c r="T21" s="26"/>
    </row>
    <row r="22">
      <c r="A22" s="19">
        <v>11.0</v>
      </c>
      <c r="B22" s="20"/>
      <c r="C22" s="20"/>
      <c r="D22" s="35"/>
      <c r="E22" s="30"/>
      <c r="F22" s="28"/>
      <c r="G22" s="25"/>
      <c r="H22" s="26"/>
      <c r="I22" s="28"/>
      <c r="J22" s="26"/>
      <c r="K22" s="28"/>
      <c r="L22" s="28">
        <f t="shared" si="2"/>
        <v>0</v>
      </c>
      <c r="M22" s="28"/>
      <c r="N22" s="28"/>
      <c r="O22" s="28"/>
      <c r="P22" s="28">
        <f t="shared" si="3"/>
        <v>0</v>
      </c>
      <c r="Q22" s="28">
        <f t="shared" si="4"/>
        <v>0</v>
      </c>
      <c r="R22" s="28">
        <f t="shared" si="5"/>
        <v>0</v>
      </c>
      <c r="S22" s="35"/>
      <c r="T22" s="26"/>
    </row>
    <row r="23">
      <c r="A23" s="19">
        <v>12.0</v>
      </c>
      <c r="B23" s="20"/>
      <c r="C23" s="20"/>
      <c r="D23" s="35"/>
      <c r="E23" s="30"/>
      <c r="F23" s="28"/>
      <c r="G23" s="25"/>
      <c r="H23" s="26"/>
      <c r="I23" s="28"/>
      <c r="J23" s="26"/>
      <c r="K23" s="28"/>
      <c r="L23" s="28">
        <f t="shared" si="2"/>
        <v>0</v>
      </c>
      <c r="M23" s="28"/>
      <c r="N23" s="28"/>
      <c r="O23" s="28"/>
      <c r="P23" s="28">
        <f t="shared" si="3"/>
        <v>0</v>
      </c>
      <c r="Q23" s="28">
        <f t="shared" si="4"/>
        <v>0</v>
      </c>
      <c r="R23" s="28">
        <f t="shared" si="5"/>
        <v>0</v>
      </c>
      <c r="S23" s="35"/>
      <c r="T23" s="26"/>
    </row>
    <row r="24">
      <c r="A24" s="19">
        <v>13.0</v>
      </c>
      <c r="B24" s="20"/>
      <c r="C24" s="20"/>
      <c r="D24" s="35"/>
      <c r="E24" s="30"/>
      <c r="F24" s="28"/>
      <c r="G24" s="25"/>
      <c r="H24" s="26"/>
      <c r="I24" s="28"/>
      <c r="J24" s="26"/>
      <c r="K24" s="28"/>
      <c r="L24" s="28">
        <f t="shared" si="2"/>
        <v>0</v>
      </c>
      <c r="M24" s="28"/>
      <c r="N24" s="28"/>
      <c r="O24" s="28"/>
      <c r="P24" s="28">
        <f t="shared" si="3"/>
        <v>0</v>
      </c>
      <c r="Q24" s="28">
        <f t="shared" si="4"/>
        <v>0</v>
      </c>
      <c r="R24" s="28">
        <f t="shared" si="5"/>
        <v>0</v>
      </c>
      <c r="S24" s="22"/>
      <c r="T24" s="26"/>
    </row>
    <row r="25">
      <c r="A25" s="19">
        <v>14.0</v>
      </c>
      <c r="B25" s="20"/>
      <c r="C25" s="20"/>
      <c r="D25" s="35"/>
      <c r="E25" s="30"/>
      <c r="F25" s="28"/>
      <c r="G25" s="25"/>
      <c r="H25" s="26"/>
      <c r="I25" s="28"/>
      <c r="J25" s="26"/>
      <c r="K25" s="28"/>
      <c r="L25" s="28">
        <f t="shared" si="2"/>
        <v>0</v>
      </c>
      <c r="M25" s="28"/>
      <c r="N25" s="28"/>
      <c r="O25" s="28"/>
      <c r="P25" s="28">
        <f t="shared" si="3"/>
        <v>0</v>
      </c>
      <c r="Q25" s="28">
        <f t="shared" si="4"/>
        <v>0</v>
      </c>
      <c r="R25" s="28">
        <f t="shared" si="5"/>
        <v>0</v>
      </c>
      <c r="S25" s="35"/>
      <c r="T25" s="26"/>
    </row>
    <row r="26">
      <c r="A26" s="36">
        <v>15.0</v>
      </c>
      <c r="B26" s="37"/>
      <c r="C26" s="37"/>
      <c r="D26" s="38"/>
      <c r="E26" s="39"/>
      <c r="F26" s="40"/>
      <c r="G26" s="41"/>
      <c r="H26" s="41"/>
      <c r="I26" s="40"/>
      <c r="J26" s="41"/>
      <c r="K26" s="40"/>
      <c r="L26" s="40">
        <f t="shared" si="2"/>
        <v>0</v>
      </c>
      <c r="M26" s="40"/>
      <c r="N26" s="40"/>
      <c r="O26" s="40"/>
      <c r="P26" s="40">
        <f t="shared" si="3"/>
        <v>0</v>
      </c>
      <c r="Q26" s="40">
        <f t="shared" si="4"/>
        <v>0</v>
      </c>
      <c r="R26" s="40">
        <f t="shared" si="5"/>
        <v>0</v>
      </c>
      <c r="S26" s="42"/>
      <c r="T26" s="41"/>
    </row>
    <row r="27">
      <c r="A27" s="43"/>
      <c r="B27" s="44" t="s">
        <v>40</v>
      </c>
      <c r="C27" s="8"/>
      <c r="D27" s="8"/>
      <c r="E27" s="45"/>
      <c r="F27" s="40">
        <f t="shared" ref="F27:R27" si="7">SUBTOTAL(9,F12:F26)</f>
        <v>138500</v>
      </c>
      <c r="G27" s="40">
        <f t="shared" si="7"/>
        <v>7000</v>
      </c>
      <c r="H27" s="40">
        <f t="shared" si="7"/>
        <v>57750</v>
      </c>
      <c r="I27" s="40">
        <f t="shared" si="7"/>
        <v>2100</v>
      </c>
      <c r="J27" s="41">
        <f t="shared" si="7"/>
        <v>37</v>
      </c>
      <c r="K27" s="40">
        <f t="shared" si="7"/>
        <v>900</v>
      </c>
      <c r="L27" s="40">
        <f t="shared" si="7"/>
        <v>8800</v>
      </c>
      <c r="M27" s="40">
        <f t="shared" si="7"/>
        <v>1000</v>
      </c>
      <c r="N27" s="40">
        <f t="shared" si="7"/>
        <v>0</v>
      </c>
      <c r="O27" s="40">
        <f t="shared" si="7"/>
        <v>19933</v>
      </c>
      <c r="P27" s="40">
        <f t="shared" si="7"/>
        <v>214150</v>
      </c>
      <c r="Q27" s="40">
        <f t="shared" si="7"/>
        <v>20933</v>
      </c>
      <c r="R27" s="40">
        <f t="shared" si="7"/>
        <v>193217</v>
      </c>
      <c r="S27" s="41"/>
      <c r="T27" s="46"/>
    </row>
    <row r="30">
      <c r="G30" s="47" t="s">
        <v>61</v>
      </c>
    </row>
  </sheetData>
  <mergeCells count="11">
    <mergeCell ref="A11:T11"/>
    <mergeCell ref="A12:T12"/>
    <mergeCell ref="U14:U15"/>
    <mergeCell ref="B27:E27"/>
    <mergeCell ref="A4:T4"/>
    <mergeCell ref="A5:T5"/>
    <mergeCell ref="A6:T6"/>
    <mergeCell ref="A7:T7"/>
    <mergeCell ref="A8:T8"/>
    <mergeCell ref="A9:T9"/>
    <mergeCell ref="A10:T1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13"/>
    <col customWidth="1" min="3" max="3" width="23.5"/>
    <col customWidth="1" min="4" max="4" width="17.75"/>
    <col customWidth="1" min="5" max="5" width="16.63"/>
    <col customWidth="1" min="10" max="10" width="15.5"/>
    <col customWidth="1" min="11" max="11" width="16.88"/>
    <col customWidth="1" min="12" max="12" width="16.63"/>
    <col customWidth="1" min="19" max="19" width="17.63"/>
  </cols>
  <sheetData>
    <row r="1">
      <c r="A1" s="1"/>
      <c r="B1" s="1"/>
      <c r="C1" s="1"/>
      <c r="D1" s="2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>
      <c r="A2" s="1"/>
      <c r="B2" s="1"/>
      <c r="C2" s="1"/>
      <c r="D2" s="2"/>
      <c r="E2" s="2"/>
      <c r="F2" s="1"/>
      <c r="G2" s="1"/>
      <c r="H2" s="1"/>
      <c r="I2" s="3"/>
      <c r="J2" s="1"/>
      <c r="K2" s="3"/>
      <c r="L2" s="3"/>
      <c r="M2" s="3"/>
      <c r="N2" s="3"/>
      <c r="O2" s="3"/>
      <c r="P2" s="3"/>
      <c r="Q2" s="3"/>
      <c r="R2" s="3"/>
      <c r="S2" s="1"/>
      <c r="T2" s="1"/>
    </row>
    <row r="3">
      <c r="A3" s="1"/>
      <c r="B3" s="1"/>
      <c r="C3" s="1"/>
      <c r="D3" s="2"/>
      <c r="E3" s="2"/>
      <c r="F3" s="1"/>
      <c r="G3" s="1"/>
      <c r="H3" s="1"/>
      <c r="I3" s="3"/>
      <c r="J3" s="1"/>
      <c r="K3" s="3"/>
      <c r="L3" s="3"/>
      <c r="M3" s="3"/>
      <c r="N3" s="3"/>
      <c r="O3" s="3"/>
      <c r="P3" s="3"/>
      <c r="Q3" s="3"/>
      <c r="R3" s="3"/>
      <c r="S3" s="1"/>
      <c r="T3" s="1"/>
    </row>
    <row r="4">
      <c r="A4" s="4" t="s">
        <v>0</v>
      </c>
    </row>
    <row r="5">
      <c r="A5" s="4" t="s">
        <v>1</v>
      </c>
    </row>
    <row r="6">
      <c r="A6" s="4" t="s">
        <v>2</v>
      </c>
    </row>
    <row r="7">
      <c r="A7" s="4" t="s">
        <v>3</v>
      </c>
    </row>
    <row r="9">
      <c r="A9" s="5" t="s">
        <v>4</v>
      </c>
    </row>
    <row r="11">
      <c r="A11" s="6" t="s">
        <v>62</v>
      </c>
    </row>
    <row r="12">
      <c r="A12" s="7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</row>
    <row r="13">
      <c r="A13" s="9" t="s">
        <v>6</v>
      </c>
      <c r="B13" s="10" t="s">
        <v>7</v>
      </c>
      <c r="C13" s="10" t="s">
        <v>8</v>
      </c>
      <c r="D13" s="11" t="s">
        <v>9</v>
      </c>
      <c r="E13" s="12" t="s">
        <v>10</v>
      </c>
      <c r="F13" s="13" t="s">
        <v>11</v>
      </c>
      <c r="G13" s="14" t="s">
        <v>12</v>
      </c>
      <c r="H13" s="14" t="s">
        <v>13</v>
      </c>
      <c r="I13" s="15" t="s">
        <v>14</v>
      </c>
      <c r="J13" s="16" t="s">
        <v>15</v>
      </c>
      <c r="K13" s="17" t="s">
        <v>16</v>
      </c>
      <c r="L13" s="17" t="s">
        <v>17</v>
      </c>
      <c r="M13" s="13" t="s">
        <v>18</v>
      </c>
      <c r="N13" s="13" t="s">
        <v>19</v>
      </c>
      <c r="O13" s="13" t="s">
        <v>20</v>
      </c>
      <c r="P13" s="13" t="s">
        <v>21</v>
      </c>
      <c r="Q13" s="13" t="s">
        <v>22</v>
      </c>
      <c r="R13" s="13" t="s">
        <v>23</v>
      </c>
      <c r="S13" s="10" t="s">
        <v>24</v>
      </c>
      <c r="T13" s="18" t="s">
        <v>25</v>
      </c>
    </row>
    <row r="14">
      <c r="A14" s="19">
        <v>1.0</v>
      </c>
      <c r="B14" s="20" t="s">
        <v>26</v>
      </c>
      <c r="C14" s="21" t="s">
        <v>27</v>
      </c>
      <c r="D14" s="22">
        <v>44562.0</v>
      </c>
      <c r="E14" s="48" t="s">
        <v>43</v>
      </c>
      <c r="F14" s="24">
        <f t="shared" ref="F14:F15" si="1">40000+4000</f>
        <v>44000</v>
      </c>
      <c r="G14" s="25"/>
      <c r="H14" s="26"/>
      <c r="I14" s="24">
        <v>500.0</v>
      </c>
      <c r="J14" s="27">
        <v>0.0</v>
      </c>
      <c r="K14" s="24">
        <v>0.0</v>
      </c>
      <c r="L14" s="28">
        <f t="shared" ref="L14:L26" si="2">J14*K14</f>
        <v>0</v>
      </c>
      <c r="M14" s="24">
        <v>0.0</v>
      </c>
      <c r="N14" s="24">
        <v>0.0</v>
      </c>
      <c r="O14" s="24">
        <v>0.0</v>
      </c>
      <c r="P14" s="28">
        <f t="shared" ref="P14:P26" si="3">F14+I14+L14+N14+G14+H14</f>
        <v>44500</v>
      </c>
      <c r="Q14" s="28">
        <f t="shared" ref="Q14:Q26" si="4">M14+O14</f>
        <v>0</v>
      </c>
      <c r="R14" s="28">
        <f t="shared" ref="R14:R26" si="5">P14-Q14</f>
        <v>44500</v>
      </c>
      <c r="S14" s="22"/>
      <c r="T14" s="27"/>
    </row>
    <row r="15">
      <c r="A15" s="19">
        <v>2.0</v>
      </c>
      <c r="B15" s="20" t="s">
        <v>28</v>
      </c>
      <c r="C15" s="29" t="s">
        <v>29</v>
      </c>
      <c r="D15" s="22">
        <v>44562.0</v>
      </c>
      <c r="E15" s="48">
        <f>8801940444333</f>
        <v>8801940444333</v>
      </c>
      <c r="F15" s="24">
        <f t="shared" si="1"/>
        <v>44000</v>
      </c>
      <c r="G15" s="25"/>
      <c r="H15" s="26"/>
      <c r="I15" s="24">
        <v>500.0</v>
      </c>
      <c r="J15" s="26"/>
      <c r="K15" s="28"/>
      <c r="L15" s="28">
        <f t="shared" si="2"/>
        <v>0</v>
      </c>
      <c r="M15" s="28"/>
      <c r="N15" s="28"/>
      <c r="O15" s="28"/>
      <c r="P15" s="28">
        <f t="shared" si="3"/>
        <v>44500</v>
      </c>
      <c r="Q15" s="28">
        <f t="shared" si="4"/>
        <v>0</v>
      </c>
      <c r="R15" s="28">
        <f t="shared" si="5"/>
        <v>44500</v>
      </c>
      <c r="S15" s="35"/>
      <c r="T15" s="26"/>
    </row>
    <row r="16">
      <c r="A16" s="61">
        <v>3.0</v>
      </c>
      <c r="B16" s="62" t="s">
        <v>30</v>
      </c>
      <c r="C16" s="63" t="s">
        <v>31</v>
      </c>
      <c r="D16" s="64">
        <v>44562.0</v>
      </c>
      <c r="E16" s="65">
        <f>8801407076935</f>
        <v>8801407076935</v>
      </c>
      <c r="F16" s="66">
        <f t="shared" ref="F16:F17" si="6">12500+1250</f>
        <v>13750</v>
      </c>
      <c r="G16" s="67"/>
      <c r="H16" s="71"/>
      <c r="I16" s="66">
        <v>300.0</v>
      </c>
      <c r="J16" s="68">
        <f>1+1+2+1</f>
        <v>5</v>
      </c>
      <c r="K16" s="66">
        <v>300.0</v>
      </c>
      <c r="L16" s="69">
        <f t="shared" si="2"/>
        <v>1500</v>
      </c>
      <c r="M16" s="66">
        <f>1000+2000</f>
        <v>3000</v>
      </c>
      <c r="N16" s="69"/>
      <c r="O16" s="66"/>
      <c r="P16" s="69">
        <f t="shared" si="3"/>
        <v>15550</v>
      </c>
      <c r="Q16" s="69">
        <f t="shared" si="4"/>
        <v>3000</v>
      </c>
      <c r="R16" s="69">
        <f t="shared" si="5"/>
        <v>12550</v>
      </c>
      <c r="S16" s="64">
        <v>45056.0</v>
      </c>
      <c r="T16" s="68" t="s">
        <v>33</v>
      </c>
    </row>
    <row r="17">
      <c r="A17" s="19">
        <v>4.0</v>
      </c>
      <c r="B17" s="31" t="s">
        <v>34</v>
      </c>
      <c r="C17" s="21" t="s">
        <v>31</v>
      </c>
      <c r="D17" s="22">
        <v>44562.0</v>
      </c>
      <c r="E17" s="48">
        <f>8801407076939</f>
        <v>8801407076939</v>
      </c>
      <c r="F17" s="28">
        <f t="shared" si="6"/>
        <v>13750</v>
      </c>
      <c r="G17" s="32"/>
      <c r="H17" s="26"/>
      <c r="I17" s="24">
        <v>300.0</v>
      </c>
      <c r="J17" s="27">
        <f t="shared" ref="J17:J18" si="7">1+1</f>
        <v>2</v>
      </c>
      <c r="K17" s="24">
        <v>300.0</v>
      </c>
      <c r="L17" s="28">
        <f t="shared" si="2"/>
        <v>600</v>
      </c>
      <c r="M17" s="28"/>
      <c r="N17" s="28"/>
      <c r="O17" s="28"/>
      <c r="P17" s="28">
        <f t="shared" si="3"/>
        <v>14650</v>
      </c>
      <c r="Q17" s="28">
        <f t="shared" si="4"/>
        <v>0</v>
      </c>
      <c r="R17" s="28">
        <f t="shared" si="5"/>
        <v>14650</v>
      </c>
      <c r="S17" s="22">
        <v>45056.0</v>
      </c>
      <c r="T17" s="27" t="s">
        <v>33</v>
      </c>
    </row>
    <row r="18">
      <c r="A18" s="19">
        <v>7.0</v>
      </c>
      <c r="B18" s="31" t="s">
        <v>39</v>
      </c>
      <c r="C18" s="29" t="s">
        <v>31</v>
      </c>
      <c r="D18" s="22">
        <v>44927.0</v>
      </c>
      <c r="E18" s="48">
        <f>8801407076934</f>
        <v>8801407076934</v>
      </c>
      <c r="F18" s="24">
        <v>13000.0</v>
      </c>
      <c r="G18" s="32"/>
      <c r="H18" s="26"/>
      <c r="I18" s="24">
        <v>300.0</v>
      </c>
      <c r="J18" s="27">
        <f t="shared" si="7"/>
        <v>2</v>
      </c>
      <c r="K18" s="24">
        <v>200.0</v>
      </c>
      <c r="L18" s="28">
        <f t="shared" si="2"/>
        <v>400</v>
      </c>
      <c r="M18" s="28"/>
      <c r="N18" s="28"/>
      <c r="O18" s="28"/>
      <c r="P18" s="28">
        <f t="shared" si="3"/>
        <v>13700</v>
      </c>
      <c r="Q18" s="28">
        <f t="shared" si="4"/>
        <v>0</v>
      </c>
      <c r="R18" s="28">
        <f t="shared" si="5"/>
        <v>13700</v>
      </c>
      <c r="S18" s="22">
        <v>45056.0</v>
      </c>
      <c r="T18" s="27" t="s">
        <v>33</v>
      </c>
    </row>
    <row r="19">
      <c r="A19" s="19">
        <v>8.0</v>
      </c>
      <c r="B19" s="31" t="s">
        <v>59</v>
      </c>
      <c r="C19" s="29" t="s">
        <v>60</v>
      </c>
      <c r="D19" s="22">
        <v>44993.0</v>
      </c>
      <c r="E19" s="48">
        <f>8801407076936</f>
        <v>8801407076936</v>
      </c>
      <c r="F19" s="24">
        <v>10000.0</v>
      </c>
      <c r="G19" s="25"/>
      <c r="H19" s="26"/>
      <c r="I19" s="24">
        <v>200.0</v>
      </c>
      <c r="J19" s="27">
        <v>1.0</v>
      </c>
      <c r="K19" s="24">
        <v>100.0</v>
      </c>
      <c r="L19" s="28">
        <f t="shared" si="2"/>
        <v>100</v>
      </c>
      <c r="M19" s="28"/>
      <c r="N19" s="28"/>
      <c r="O19" s="24">
        <v>0.0</v>
      </c>
      <c r="P19" s="28">
        <f t="shared" si="3"/>
        <v>10300</v>
      </c>
      <c r="Q19" s="28">
        <f t="shared" si="4"/>
        <v>0</v>
      </c>
      <c r="R19" s="28">
        <f t="shared" si="5"/>
        <v>10300</v>
      </c>
      <c r="S19" s="22">
        <v>45056.0</v>
      </c>
      <c r="T19" s="27" t="s">
        <v>33</v>
      </c>
    </row>
    <row r="20">
      <c r="A20" s="19">
        <v>9.0</v>
      </c>
      <c r="B20" s="20"/>
      <c r="C20" s="20"/>
      <c r="D20" s="35"/>
      <c r="E20" s="30"/>
      <c r="F20" s="28"/>
      <c r="G20" s="25"/>
      <c r="H20" s="26"/>
      <c r="I20" s="28"/>
      <c r="J20" s="26"/>
      <c r="K20" s="28"/>
      <c r="L20" s="28">
        <f t="shared" si="2"/>
        <v>0</v>
      </c>
      <c r="M20" s="28"/>
      <c r="N20" s="28"/>
      <c r="O20" s="28"/>
      <c r="P20" s="28">
        <f t="shared" si="3"/>
        <v>0</v>
      </c>
      <c r="Q20" s="28">
        <f t="shared" si="4"/>
        <v>0</v>
      </c>
      <c r="R20" s="28">
        <f t="shared" si="5"/>
        <v>0</v>
      </c>
      <c r="S20" s="35"/>
      <c r="T20" s="26"/>
    </row>
    <row r="21">
      <c r="A21" s="19">
        <v>10.0</v>
      </c>
      <c r="B21" s="20"/>
      <c r="C21" s="20"/>
      <c r="D21" s="35"/>
      <c r="E21" s="30"/>
      <c r="F21" s="28"/>
      <c r="G21" s="25"/>
      <c r="H21" s="26"/>
      <c r="I21" s="28"/>
      <c r="J21" s="26"/>
      <c r="K21" s="28"/>
      <c r="L21" s="28">
        <f t="shared" si="2"/>
        <v>0</v>
      </c>
      <c r="M21" s="28"/>
      <c r="N21" s="28"/>
      <c r="O21" s="28"/>
      <c r="P21" s="28">
        <f t="shared" si="3"/>
        <v>0</v>
      </c>
      <c r="Q21" s="28">
        <f t="shared" si="4"/>
        <v>0</v>
      </c>
      <c r="R21" s="28">
        <f t="shared" si="5"/>
        <v>0</v>
      </c>
      <c r="S21" s="35"/>
      <c r="T21" s="26"/>
    </row>
    <row r="22">
      <c r="A22" s="19">
        <v>11.0</v>
      </c>
      <c r="B22" s="20"/>
      <c r="C22" s="20"/>
      <c r="D22" s="35"/>
      <c r="E22" s="30"/>
      <c r="F22" s="28"/>
      <c r="G22" s="25"/>
      <c r="H22" s="26"/>
      <c r="I22" s="28"/>
      <c r="J22" s="26"/>
      <c r="K22" s="28"/>
      <c r="L22" s="28">
        <f t="shared" si="2"/>
        <v>0</v>
      </c>
      <c r="M22" s="28"/>
      <c r="N22" s="28"/>
      <c r="O22" s="28"/>
      <c r="P22" s="28">
        <f t="shared" si="3"/>
        <v>0</v>
      </c>
      <c r="Q22" s="28">
        <f t="shared" si="4"/>
        <v>0</v>
      </c>
      <c r="R22" s="28">
        <f t="shared" si="5"/>
        <v>0</v>
      </c>
      <c r="S22" s="35"/>
      <c r="T22" s="26"/>
    </row>
    <row r="23">
      <c r="A23" s="19">
        <v>12.0</v>
      </c>
      <c r="B23" s="20"/>
      <c r="C23" s="20"/>
      <c r="D23" s="35"/>
      <c r="E23" s="30"/>
      <c r="F23" s="28"/>
      <c r="G23" s="25"/>
      <c r="H23" s="26"/>
      <c r="I23" s="28"/>
      <c r="J23" s="26"/>
      <c r="K23" s="28"/>
      <c r="L23" s="28">
        <f t="shared" si="2"/>
        <v>0</v>
      </c>
      <c r="M23" s="28"/>
      <c r="N23" s="28"/>
      <c r="O23" s="28"/>
      <c r="P23" s="28">
        <f t="shared" si="3"/>
        <v>0</v>
      </c>
      <c r="Q23" s="28">
        <f t="shared" si="4"/>
        <v>0</v>
      </c>
      <c r="R23" s="28">
        <f t="shared" si="5"/>
        <v>0</v>
      </c>
      <c r="S23" s="35"/>
      <c r="T23" s="26"/>
    </row>
    <row r="24">
      <c r="A24" s="19">
        <v>13.0</v>
      </c>
      <c r="B24" s="20"/>
      <c r="C24" s="20"/>
      <c r="D24" s="35"/>
      <c r="E24" s="30"/>
      <c r="F24" s="28"/>
      <c r="G24" s="25"/>
      <c r="H24" s="26"/>
      <c r="I24" s="28"/>
      <c r="J24" s="26"/>
      <c r="K24" s="28"/>
      <c r="L24" s="28">
        <f t="shared" si="2"/>
        <v>0</v>
      </c>
      <c r="M24" s="28"/>
      <c r="N24" s="28"/>
      <c r="O24" s="28"/>
      <c r="P24" s="28">
        <f t="shared" si="3"/>
        <v>0</v>
      </c>
      <c r="Q24" s="28">
        <f t="shared" si="4"/>
        <v>0</v>
      </c>
      <c r="R24" s="28">
        <f t="shared" si="5"/>
        <v>0</v>
      </c>
      <c r="S24" s="22"/>
      <c r="T24" s="26"/>
    </row>
    <row r="25">
      <c r="A25" s="19">
        <v>14.0</v>
      </c>
      <c r="B25" s="20"/>
      <c r="C25" s="20"/>
      <c r="D25" s="35"/>
      <c r="E25" s="30"/>
      <c r="F25" s="28"/>
      <c r="G25" s="25"/>
      <c r="H25" s="26"/>
      <c r="I25" s="28"/>
      <c r="J25" s="26"/>
      <c r="K25" s="28"/>
      <c r="L25" s="28">
        <f t="shared" si="2"/>
        <v>0</v>
      </c>
      <c r="M25" s="28"/>
      <c r="N25" s="28"/>
      <c r="O25" s="28"/>
      <c r="P25" s="28">
        <f t="shared" si="3"/>
        <v>0</v>
      </c>
      <c r="Q25" s="28">
        <f t="shared" si="4"/>
        <v>0</v>
      </c>
      <c r="R25" s="28">
        <f t="shared" si="5"/>
        <v>0</v>
      </c>
      <c r="S25" s="35"/>
      <c r="T25" s="26"/>
    </row>
    <row r="26">
      <c r="A26" s="36">
        <v>15.0</v>
      </c>
      <c r="B26" s="37"/>
      <c r="C26" s="37"/>
      <c r="D26" s="38"/>
      <c r="E26" s="39"/>
      <c r="F26" s="40"/>
      <c r="G26" s="41"/>
      <c r="H26" s="41"/>
      <c r="I26" s="40"/>
      <c r="J26" s="41"/>
      <c r="K26" s="40"/>
      <c r="L26" s="40">
        <f t="shared" si="2"/>
        <v>0</v>
      </c>
      <c r="M26" s="40"/>
      <c r="N26" s="40"/>
      <c r="O26" s="40"/>
      <c r="P26" s="40">
        <f t="shared" si="3"/>
        <v>0</v>
      </c>
      <c r="Q26" s="40">
        <f t="shared" si="4"/>
        <v>0</v>
      </c>
      <c r="R26" s="40">
        <f t="shared" si="5"/>
        <v>0</v>
      </c>
      <c r="S26" s="42"/>
      <c r="T26" s="41"/>
    </row>
    <row r="27">
      <c r="A27" s="43"/>
      <c r="B27" s="44" t="s">
        <v>40</v>
      </c>
      <c r="C27" s="8"/>
      <c r="D27" s="8"/>
      <c r="E27" s="45"/>
      <c r="F27" s="40">
        <f t="shared" ref="F27:R27" si="8">SUBTOTAL(9,F12:F26)</f>
        <v>138500</v>
      </c>
      <c r="G27" s="40">
        <f t="shared" si="8"/>
        <v>0</v>
      </c>
      <c r="H27" s="40">
        <f t="shared" si="8"/>
        <v>0</v>
      </c>
      <c r="I27" s="40">
        <f t="shared" si="8"/>
        <v>2100</v>
      </c>
      <c r="J27" s="41">
        <f t="shared" si="8"/>
        <v>10</v>
      </c>
      <c r="K27" s="40">
        <f t="shared" si="8"/>
        <v>900</v>
      </c>
      <c r="L27" s="40">
        <f t="shared" si="8"/>
        <v>2600</v>
      </c>
      <c r="M27" s="40">
        <f t="shared" si="8"/>
        <v>3000</v>
      </c>
      <c r="N27" s="40">
        <f t="shared" si="8"/>
        <v>0</v>
      </c>
      <c r="O27" s="40">
        <f t="shared" si="8"/>
        <v>0</v>
      </c>
      <c r="P27" s="40">
        <f t="shared" si="8"/>
        <v>143200</v>
      </c>
      <c r="Q27" s="40">
        <f t="shared" si="8"/>
        <v>3000</v>
      </c>
      <c r="R27" s="40">
        <f t="shared" si="8"/>
        <v>140200</v>
      </c>
      <c r="S27" s="41"/>
      <c r="T27" s="46"/>
    </row>
    <row r="29">
      <c r="J29" s="47" t="s">
        <v>63</v>
      </c>
    </row>
  </sheetData>
  <mergeCells count="10">
    <mergeCell ref="A11:T11"/>
    <mergeCell ref="A12:T12"/>
    <mergeCell ref="B27:E27"/>
    <mergeCell ref="A4:T4"/>
    <mergeCell ref="A5:T5"/>
    <mergeCell ref="A6:T6"/>
    <mergeCell ref="A7:T7"/>
    <mergeCell ref="A8:T8"/>
    <mergeCell ref="A9:T9"/>
    <mergeCell ref="A10:T1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13"/>
    <col customWidth="1" min="3" max="3" width="23.5"/>
    <col customWidth="1" min="4" max="4" width="10.63"/>
    <col customWidth="1" min="5" max="5" width="16.63"/>
  </cols>
  <sheetData>
    <row r="1">
      <c r="A1" s="1"/>
      <c r="B1" s="1"/>
      <c r="C1" s="1"/>
      <c r="D1" s="2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>
      <c r="A2" s="1"/>
      <c r="B2" s="1"/>
      <c r="C2" s="1"/>
      <c r="D2" s="2"/>
      <c r="E2" s="2"/>
      <c r="F2" s="1"/>
      <c r="G2" s="1"/>
      <c r="H2" s="1"/>
      <c r="I2" s="3"/>
      <c r="J2" s="1"/>
      <c r="K2" s="3"/>
      <c r="L2" s="3"/>
      <c r="M2" s="3"/>
      <c r="N2" s="3"/>
      <c r="O2" s="3"/>
      <c r="P2" s="3"/>
      <c r="Q2" s="3"/>
      <c r="R2" s="3"/>
      <c r="S2" s="1"/>
      <c r="T2" s="1"/>
    </row>
    <row r="3">
      <c r="A3" s="1"/>
      <c r="B3" s="1"/>
      <c r="C3" s="1"/>
      <c r="D3" s="2"/>
      <c r="E3" s="2"/>
      <c r="F3" s="1"/>
      <c r="G3" s="1"/>
      <c r="H3" s="1"/>
      <c r="I3" s="3"/>
      <c r="J3" s="1"/>
      <c r="K3" s="3"/>
      <c r="L3" s="3"/>
      <c r="M3" s="3"/>
      <c r="N3" s="3"/>
      <c r="O3" s="3"/>
      <c r="P3" s="3"/>
      <c r="Q3" s="3"/>
      <c r="R3" s="3"/>
      <c r="S3" s="1"/>
      <c r="T3" s="1"/>
    </row>
    <row r="4">
      <c r="A4" s="4" t="s">
        <v>0</v>
      </c>
    </row>
    <row r="5">
      <c r="A5" s="4" t="s">
        <v>1</v>
      </c>
    </row>
    <row r="6">
      <c r="A6" s="4" t="s">
        <v>2</v>
      </c>
    </row>
    <row r="7">
      <c r="A7" s="4" t="s">
        <v>3</v>
      </c>
    </row>
    <row r="9">
      <c r="A9" s="5" t="s">
        <v>4</v>
      </c>
    </row>
    <row r="11">
      <c r="A11" s="6" t="s">
        <v>64</v>
      </c>
    </row>
    <row r="12">
      <c r="A12" s="7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</row>
    <row r="13">
      <c r="A13" s="9" t="s">
        <v>6</v>
      </c>
      <c r="B13" s="10" t="s">
        <v>7</v>
      </c>
      <c r="C13" s="10" t="s">
        <v>8</v>
      </c>
      <c r="D13" s="11" t="s">
        <v>9</v>
      </c>
      <c r="E13" s="12" t="s">
        <v>10</v>
      </c>
      <c r="F13" s="13" t="s">
        <v>11</v>
      </c>
      <c r="G13" s="14" t="s">
        <v>12</v>
      </c>
      <c r="H13" s="14" t="s">
        <v>13</v>
      </c>
      <c r="I13" s="15" t="s">
        <v>14</v>
      </c>
      <c r="J13" s="16" t="s">
        <v>15</v>
      </c>
      <c r="K13" s="17" t="s">
        <v>16</v>
      </c>
      <c r="L13" s="17" t="s">
        <v>17</v>
      </c>
      <c r="M13" s="13" t="s">
        <v>18</v>
      </c>
      <c r="N13" s="13" t="s">
        <v>19</v>
      </c>
      <c r="O13" s="13" t="s">
        <v>20</v>
      </c>
      <c r="P13" s="13" t="s">
        <v>21</v>
      </c>
      <c r="Q13" s="13" t="s">
        <v>22</v>
      </c>
      <c r="R13" s="13" t="s">
        <v>23</v>
      </c>
      <c r="S13" s="10" t="s">
        <v>24</v>
      </c>
      <c r="T13" s="18" t="s">
        <v>25</v>
      </c>
    </row>
    <row r="14">
      <c r="A14" s="19">
        <v>1.0</v>
      </c>
      <c r="B14" s="20" t="s">
        <v>26</v>
      </c>
      <c r="C14" s="21" t="s">
        <v>27</v>
      </c>
      <c r="D14" s="22">
        <v>44562.0</v>
      </c>
      <c r="E14" s="48" t="s">
        <v>43</v>
      </c>
      <c r="F14" s="24">
        <f t="shared" ref="F14:F15" si="1">40000+4000</f>
        <v>44000</v>
      </c>
      <c r="G14" s="25"/>
      <c r="H14" s="26"/>
      <c r="I14" s="24">
        <v>500.0</v>
      </c>
      <c r="J14" s="27">
        <v>0.0</v>
      </c>
      <c r="K14" s="24">
        <v>0.0</v>
      </c>
      <c r="L14" s="28">
        <f t="shared" ref="L14:L26" si="2">J14*K14</f>
        <v>0</v>
      </c>
      <c r="M14" s="24">
        <v>0.0</v>
      </c>
      <c r="N14" s="24">
        <v>0.0</v>
      </c>
      <c r="O14" s="24">
        <v>0.0</v>
      </c>
      <c r="P14" s="28">
        <f t="shared" ref="P14:P26" si="3">F14+I14+L14+N14+G14+H14</f>
        <v>44500</v>
      </c>
      <c r="Q14" s="28">
        <f t="shared" ref="Q14:Q26" si="4">M14+O14</f>
        <v>0</v>
      </c>
      <c r="R14" s="28">
        <f t="shared" ref="R14:R26" si="5">P14-Q14</f>
        <v>44500</v>
      </c>
      <c r="S14" s="22"/>
      <c r="T14" s="27"/>
    </row>
    <row r="15">
      <c r="A15" s="19">
        <v>2.0</v>
      </c>
      <c r="B15" s="20" t="s">
        <v>28</v>
      </c>
      <c r="C15" s="29" t="s">
        <v>29</v>
      </c>
      <c r="D15" s="22">
        <v>44562.0</v>
      </c>
      <c r="E15" s="48">
        <f>8801940444333</f>
        <v>8801940444333</v>
      </c>
      <c r="F15" s="24">
        <f t="shared" si="1"/>
        <v>44000</v>
      </c>
      <c r="G15" s="25"/>
      <c r="H15" s="26"/>
      <c r="I15" s="24">
        <v>500.0</v>
      </c>
      <c r="J15" s="26"/>
      <c r="K15" s="28"/>
      <c r="L15" s="28">
        <f t="shared" si="2"/>
        <v>0</v>
      </c>
      <c r="M15" s="28"/>
      <c r="N15" s="28"/>
      <c r="O15" s="28"/>
      <c r="P15" s="28">
        <f t="shared" si="3"/>
        <v>44500</v>
      </c>
      <c r="Q15" s="28">
        <f t="shared" si="4"/>
        <v>0</v>
      </c>
      <c r="R15" s="28">
        <f t="shared" si="5"/>
        <v>44500</v>
      </c>
      <c r="S15" s="35"/>
      <c r="T15" s="26"/>
    </row>
    <row r="16">
      <c r="A16" s="61">
        <v>3.0</v>
      </c>
      <c r="B16" s="62" t="s">
        <v>30</v>
      </c>
      <c r="C16" s="63" t="s">
        <v>31</v>
      </c>
      <c r="D16" s="64">
        <v>44562.0</v>
      </c>
      <c r="E16" s="65">
        <f>8801407076935</f>
        <v>8801407076935</v>
      </c>
      <c r="F16" s="66">
        <f t="shared" ref="F16:F17" si="6">12500+1250</f>
        <v>13750</v>
      </c>
      <c r="G16" s="67"/>
      <c r="H16" s="71"/>
      <c r="I16" s="66">
        <v>300.0</v>
      </c>
      <c r="J16" s="68">
        <v>20.0</v>
      </c>
      <c r="K16" s="66">
        <v>450.0</v>
      </c>
      <c r="L16" s="69">
        <f t="shared" si="2"/>
        <v>9000</v>
      </c>
      <c r="M16" s="66">
        <v>1100.0</v>
      </c>
      <c r="N16" s="69"/>
      <c r="O16" s="66"/>
      <c r="P16" s="69">
        <f t="shared" si="3"/>
        <v>23050</v>
      </c>
      <c r="Q16" s="69">
        <f t="shared" si="4"/>
        <v>1100</v>
      </c>
      <c r="R16" s="69">
        <f t="shared" si="5"/>
        <v>21950</v>
      </c>
      <c r="S16" s="72"/>
      <c r="T16" s="68"/>
    </row>
    <row r="17">
      <c r="A17" s="19">
        <v>4.0</v>
      </c>
      <c r="B17" s="31" t="s">
        <v>34</v>
      </c>
      <c r="C17" s="21" t="s">
        <v>31</v>
      </c>
      <c r="D17" s="22">
        <v>44562.0</v>
      </c>
      <c r="E17" s="48">
        <f>8801407076939</f>
        <v>8801407076939</v>
      </c>
      <c r="F17" s="28">
        <f t="shared" si="6"/>
        <v>13750</v>
      </c>
      <c r="G17" s="32"/>
      <c r="H17" s="26"/>
      <c r="I17" s="24">
        <v>300.0</v>
      </c>
      <c r="J17" s="27">
        <v>20.0</v>
      </c>
      <c r="K17" s="24">
        <v>450.0</v>
      </c>
      <c r="L17" s="28">
        <f t="shared" si="2"/>
        <v>9000</v>
      </c>
      <c r="M17" s="28"/>
      <c r="N17" s="28"/>
      <c r="O17" s="28"/>
      <c r="P17" s="28">
        <f t="shared" si="3"/>
        <v>23050</v>
      </c>
      <c r="Q17" s="28">
        <f t="shared" si="4"/>
        <v>0</v>
      </c>
      <c r="R17" s="28">
        <f t="shared" si="5"/>
        <v>23050</v>
      </c>
      <c r="S17" s="35"/>
      <c r="T17" s="26"/>
    </row>
    <row r="18">
      <c r="A18" s="73">
        <v>5.0</v>
      </c>
      <c r="B18" s="31" t="s">
        <v>39</v>
      </c>
      <c r="C18" s="29" t="s">
        <v>31</v>
      </c>
      <c r="D18" s="22">
        <v>44927.0</v>
      </c>
      <c r="E18" s="48">
        <f>8801407076934</f>
        <v>8801407076934</v>
      </c>
      <c r="F18" s="24">
        <v>13000.0</v>
      </c>
      <c r="G18" s="32"/>
      <c r="H18" s="26"/>
      <c r="I18" s="24">
        <v>300.0</v>
      </c>
      <c r="J18" s="27">
        <v>20.0</v>
      </c>
      <c r="K18" s="24">
        <v>250.0</v>
      </c>
      <c r="L18" s="28">
        <f t="shared" si="2"/>
        <v>5000</v>
      </c>
      <c r="M18" s="28"/>
      <c r="N18" s="28"/>
      <c r="O18" s="28"/>
      <c r="P18" s="28">
        <f t="shared" si="3"/>
        <v>18300</v>
      </c>
      <c r="Q18" s="28">
        <f t="shared" si="4"/>
        <v>0</v>
      </c>
      <c r="R18" s="28">
        <f t="shared" si="5"/>
        <v>18300</v>
      </c>
      <c r="S18" s="35"/>
      <c r="T18" s="26"/>
    </row>
    <row r="19">
      <c r="A19" s="73">
        <v>6.0</v>
      </c>
      <c r="B19" s="31" t="s">
        <v>59</v>
      </c>
      <c r="C19" s="29" t="s">
        <v>60</v>
      </c>
      <c r="D19" s="22">
        <v>44993.0</v>
      </c>
      <c r="E19" s="48">
        <f>8801407076936</f>
        <v>8801407076936</v>
      </c>
      <c r="F19" s="24">
        <v>10000.0</v>
      </c>
      <c r="G19" s="25"/>
      <c r="H19" s="26"/>
      <c r="I19" s="24">
        <v>200.0</v>
      </c>
      <c r="J19" s="27">
        <v>20.0</v>
      </c>
      <c r="K19" s="24">
        <v>250.0</v>
      </c>
      <c r="L19" s="28">
        <f t="shared" si="2"/>
        <v>5000</v>
      </c>
      <c r="M19" s="28"/>
      <c r="N19" s="28"/>
      <c r="O19" s="24">
        <v>0.0</v>
      </c>
      <c r="P19" s="28">
        <f t="shared" si="3"/>
        <v>15200</v>
      </c>
      <c r="Q19" s="28">
        <f t="shared" si="4"/>
        <v>0</v>
      </c>
      <c r="R19" s="28">
        <f t="shared" si="5"/>
        <v>15200</v>
      </c>
      <c r="S19" s="35"/>
      <c r="T19" s="26"/>
    </row>
    <row r="20">
      <c r="A20" s="73">
        <v>7.0</v>
      </c>
      <c r="B20" s="31" t="s">
        <v>65</v>
      </c>
      <c r="C20" s="29" t="s">
        <v>66</v>
      </c>
      <c r="D20" s="22">
        <v>45047.0</v>
      </c>
      <c r="E20" s="48">
        <f>8801407076937</f>
        <v>8801407076937</v>
      </c>
      <c r="F20" s="24">
        <v>32000.0</v>
      </c>
      <c r="G20" s="25"/>
      <c r="H20" s="26"/>
      <c r="I20" s="24">
        <v>300.0</v>
      </c>
      <c r="J20" s="26"/>
      <c r="K20" s="28"/>
      <c r="L20" s="28">
        <f t="shared" si="2"/>
        <v>0</v>
      </c>
      <c r="M20" s="28"/>
      <c r="N20" s="28"/>
      <c r="O20" s="28"/>
      <c r="P20" s="28">
        <f t="shared" si="3"/>
        <v>32300</v>
      </c>
      <c r="Q20" s="28">
        <f t="shared" si="4"/>
        <v>0</v>
      </c>
      <c r="R20" s="28">
        <f t="shared" si="5"/>
        <v>32300</v>
      </c>
      <c r="S20" s="35"/>
      <c r="T20" s="26"/>
    </row>
    <row r="21">
      <c r="A21" s="73">
        <v>8.0</v>
      </c>
      <c r="B21" s="20"/>
      <c r="C21" s="20"/>
      <c r="D21" s="35"/>
      <c r="E21" s="30"/>
      <c r="F21" s="28"/>
      <c r="G21" s="25"/>
      <c r="H21" s="26"/>
      <c r="I21" s="28"/>
      <c r="J21" s="26"/>
      <c r="K21" s="28"/>
      <c r="L21" s="28">
        <f t="shared" si="2"/>
        <v>0</v>
      </c>
      <c r="M21" s="28"/>
      <c r="N21" s="28"/>
      <c r="O21" s="28"/>
      <c r="P21" s="28">
        <f t="shared" si="3"/>
        <v>0</v>
      </c>
      <c r="Q21" s="28">
        <f t="shared" si="4"/>
        <v>0</v>
      </c>
      <c r="R21" s="28">
        <f t="shared" si="5"/>
        <v>0</v>
      </c>
      <c r="S21" s="35"/>
      <c r="T21" s="26"/>
    </row>
    <row r="22">
      <c r="A22" s="73">
        <v>9.0</v>
      </c>
      <c r="B22" s="20"/>
      <c r="C22" s="20"/>
      <c r="D22" s="35"/>
      <c r="E22" s="30"/>
      <c r="F22" s="28"/>
      <c r="G22" s="25"/>
      <c r="H22" s="26"/>
      <c r="I22" s="28"/>
      <c r="J22" s="26"/>
      <c r="K22" s="28"/>
      <c r="L22" s="28">
        <f t="shared" si="2"/>
        <v>0</v>
      </c>
      <c r="M22" s="28"/>
      <c r="N22" s="28"/>
      <c r="O22" s="28"/>
      <c r="P22" s="28">
        <f t="shared" si="3"/>
        <v>0</v>
      </c>
      <c r="Q22" s="28">
        <f t="shared" si="4"/>
        <v>0</v>
      </c>
      <c r="R22" s="28">
        <f t="shared" si="5"/>
        <v>0</v>
      </c>
      <c r="S22" s="35"/>
      <c r="T22" s="26"/>
    </row>
    <row r="23">
      <c r="A23" s="73">
        <v>10.0</v>
      </c>
      <c r="B23" s="20"/>
      <c r="C23" s="20"/>
      <c r="D23" s="35"/>
      <c r="E23" s="30"/>
      <c r="F23" s="28"/>
      <c r="G23" s="25"/>
      <c r="H23" s="26"/>
      <c r="I23" s="28"/>
      <c r="J23" s="26"/>
      <c r="K23" s="28"/>
      <c r="L23" s="28">
        <f t="shared" si="2"/>
        <v>0</v>
      </c>
      <c r="M23" s="28"/>
      <c r="N23" s="28"/>
      <c r="O23" s="28"/>
      <c r="P23" s="28">
        <f t="shared" si="3"/>
        <v>0</v>
      </c>
      <c r="Q23" s="28">
        <f t="shared" si="4"/>
        <v>0</v>
      </c>
      <c r="R23" s="28">
        <f t="shared" si="5"/>
        <v>0</v>
      </c>
      <c r="S23" s="35"/>
      <c r="T23" s="26"/>
    </row>
    <row r="24">
      <c r="A24" s="73">
        <v>11.0</v>
      </c>
      <c r="B24" s="20"/>
      <c r="C24" s="20"/>
      <c r="D24" s="35"/>
      <c r="E24" s="30"/>
      <c r="F24" s="28"/>
      <c r="G24" s="25"/>
      <c r="H24" s="26"/>
      <c r="I24" s="28"/>
      <c r="J24" s="26"/>
      <c r="K24" s="28"/>
      <c r="L24" s="28">
        <f t="shared" si="2"/>
        <v>0</v>
      </c>
      <c r="M24" s="28"/>
      <c r="N24" s="28"/>
      <c r="O24" s="28"/>
      <c r="P24" s="28">
        <f t="shared" si="3"/>
        <v>0</v>
      </c>
      <c r="Q24" s="28">
        <f t="shared" si="4"/>
        <v>0</v>
      </c>
      <c r="R24" s="28">
        <f t="shared" si="5"/>
        <v>0</v>
      </c>
      <c r="S24" s="22"/>
      <c r="T24" s="26"/>
    </row>
    <row r="25">
      <c r="A25" s="73">
        <v>12.0</v>
      </c>
      <c r="B25" s="20"/>
      <c r="C25" s="20"/>
      <c r="D25" s="35"/>
      <c r="E25" s="30"/>
      <c r="F25" s="28"/>
      <c r="G25" s="25"/>
      <c r="H25" s="26"/>
      <c r="I25" s="28"/>
      <c r="J25" s="26"/>
      <c r="K25" s="28"/>
      <c r="L25" s="28">
        <f t="shared" si="2"/>
        <v>0</v>
      </c>
      <c r="M25" s="28"/>
      <c r="N25" s="28"/>
      <c r="O25" s="28"/>
      <c r="P25" s="28">
        <f t="shared" si="3"/>
        <v>0</v>
      </c>
      <c r="Q25" s="28">
        <f t="shared" si="4"/>
        <v>0</v>
      </c>
      <c r="R25" s="28">
        <f t="shared" si="5"/>
        <v>0</v>
      </c>
      <c r="S25" s="35"/>
      <c r="T25" s="26"/>
    </row>
    <row r="26">
      <c r="A26" s="74">
        <v>13.0</v>
      </c>
      <c r="B26" s="37"/>
      <c r="C26" s="37"/>
      <c r="D26" s="38"/>
      <c r="E26" s="39"/>
      <c r="F26" s="40"/>
      <c r="G26" s="41"/>
      <c r="H26" s="41"/>
      <c r="I26" s="40"/>
      <c r="J26" s="41"/>
      <c r="K26" s="40"/>
      <c r="L26" s="40">
        <f t="shared" si="2"/>
        <v>0</v>
      </c>
      <c r="M26" s="40"/>
      <c r="N26" s="40"/>
      <c r="O26" s="40"/>
      <c r="P26" s="40">
        <f t="shared" si="3"/>
        <v>0</v>
      </c>
      <c r="Q26" s="40">
        <f t="shared" si="4"/>
        <v>0</v>
      </c>
      <c r="R26" s="40">
        <f t="shared" si="5"/>
        <v>0</v>
      </c>
      <c r="S26" s="42"/>
      <c r="T26" s="41"/>
    </row>
    <row r="27">
      <c r="A27" s="43"/>
      <c r="B27" s="44" t="s">
        <v>40</v>
      </c>
      <c r="C27" s="8"/>
      <c r="D27" s="8"/>
      <c r="E27" s="45"/>
      <c r="F27" s="40">
        <f t="shared" ref="F27:R27" si="7">SUBTOTAL(9,F12:F26)</f>
        <v>170500</v>
      </c>
      <c r="G27" s="40">
        <f t="shared" si="7"/>
        <v>0</v>
      </c>
      <c r="H27" s="40">
        <f t="shared" si="7"/>
        <v>0</v>
      </c>
      <c r="I27" s="40">
        <f t="shared" si="7"/>
        <v>2400</v>
      </c>
      <c r="J27" s="41">
        <f t="shared" si="7"/>
        <v>80</v>
      </c>
      <c r="K27" s="40">
        <f t="shared" si="7"/>
        <v>1400</v>
      </c>
      <c r="L27" s="40">
        <f t="shared" si="7"/>
        <v>28000</v>
      </c>
      <c r="M27" s="40">
        <f t="shared" si="7"/>
        <v>1100</v>
      </c>
      <c r="N27" s="40">
        <f t="shared" si="7"/>
        <v>0</v>
      </c>
      <c r="O27" s="40">
        <f t="shared" si="7"/>
        <v>0</v>
      </c>
      <c r="P27" s="40">
        <f t="shared" si="7"/>
        <v>200900</v>
      </c>
      <c r="Q27" s="40">
        <f t="shared" si="7"/>
        <v>1100</v>
      </c>
      <c r="R27" s="40">
        <f t="shared" si="7"/>
        <v>199800</v>
      </c>
      <c r="S27" s="41"/>
      <c r="T27" s="46"/>
    </row>
  </sheetData>
  <mergeCells count="10">
    <mergeCell ref="A11:T11"/>
    <mergeCell ref="A12:T12"/>
    <mergeCell ref="B27:E27"/>
    <mergeCell ref="A4:T4"/>
    <mergeCell ref="A5:T5"/>
    <mergeCell ref="A6:T6"/>
    <mergeCell ref="A7:T7"/>
    <mergeCell ref="A8:T8"/>
    <mergeCell ref="A9:T9"/>
    <mergeCell ref="A10:T10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13"/>
    <col customWidth="1" min="3" max="3" width="23.5"/>
    <col customWidth="1" min="5" max="5" width="16.63"/>
  </cols>
  <sheetData>
    <row r="4">
      <c r="A4" s="4" t="s">
        <v>0</v>
      </c>
    </row>
    <row r="5">
      <c r="A5" s="4" t="s">
        <v>1</v>
      </c>
    </row>
    <row r="6">
      <c r="A6" s="4" t="s">
        <v>2</v>
      </c>
    </row>
    <row r="7">
      <c r="A7" s="4" t="s">
        <v>3</v>
      </c>
    </row>
    <row r="9">
      <c r="A9" s="5" t="s">
        <v>4</v>
      </c>
    </row>
    <row r="11">
      <c r="A11" s="6" t="s">
        <v>67</v>
      </c>
    </row>
    <row r="12">
      <c r="A12" s="7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</row>
    <row r="13">
      <c r="A13" s="9" t="s">
        <v>6</v>
      </c>
      <c r="B13" s="10" t="s">
        <v>7</v>
      </c>
      <c r="C13" s="10" t="s">
        <v>8</v>
      </c>
      <c r="D13" s="11" t="s">
        <v>9</v>
      </c>
      <c r="E13" s="12" t="s">
        <v>10</v>
      </c>
      <c r="F13" s="13" t="s">
        <v>11</v>
      </c>
      <c r="G13" s="14" t="s">
        <v>12</v>
      </c>
      <c r="H13" s="14" t="s">
        <v>13</v>
      </c>
      <c r="I13" s="15" t="s">
        <v>14</v>
      </c>
      <c r="J13" s="16" t="s">
        <v>15</v>
      </c>
      <c r="K13" s="17" t="s">
        <v>16</v>
      </c>
      <c r="L13" s="17" t="s">
        <v>17</v>
      </c>
      <c r="M13" s="13" t="s">
        <v>18</v>
      </c>
      <c r="N13" s="13" t="s">
        <v>19</v>
      </c>
      <c r="O13" s="13" t="s">
        <v>20</v>
      </c>
      <c r="P13" s="13" t="s">
        <v>21</v>
      </c>
      <c r="Q13" s="13" t="s">
        <v>22</v>
      </c>
      <c r="R13" s="13" t="s">
        <v>23</v>
      </c>
      <c r="S13" s="10" t="s">
        <v>24</v>
      </c>
      <c r="T13" s="18" t="s">
        <v>25</v>
      </c>
    </row>
    <row r="14">
      <c r="A14" s="19">
        <v>1.0</v>
      </c>
      <c r="B14" s="20" t="s">
        <v>26</v>
      </c>
      <c r="C14" s="21" t="s">
        <v>27</v>
      </c>
      <c r="D14" s="22">
        <v>44562.0</v>
      </c>
      <c r="E14" s="48" t="s">
        <v>43</v>
      </c>
      <c r="F14" s="24">
        <f t="shared" ref="F14:F15" si="1">40000+4000</f>
        <v>44000</v>
      </c>
      <c r="G14" s="25"/>
      <c r="H14" s="75">
        <f t="shared" ref="H14:H19" si="2">F14/2</f>
        <v>22000</v>
      </c>
      <c r="I14" s="24">
        <v>500.0</v>
      </c>
      <c r="J14" s="27">
        <v>0.0</v>
      </c>
      <c r="K14" s="24">
        <v>0.0</v>
      </c>
      <c r="L14" s="28">
        <f t="shared" ref="L14:L26" si="3">J14*K14</f>
        <v>0</v>
      </c>
      <c r="M14" s="24">
        <v>0.0</v>
      </c>
      <c r="N14" s="24">
        <v>0.0</v>
      </c>
      <c r="O14" s="24">
        <v>0.0</v>
      </c>
      <c r="P14" s="28">
        <f t="shared" ref="P14:P26" si="4">F14+I14+L14+N14+G14+H14</f>
        <v>66500</v>
      </c>
      <c r="Q14" s="28">
        <f t="shared" ref="Q14:Q26" si="5">M14+O14</f>
        <v>0</v>
      </c>
      <c r="R14" s="28">
        <f t="shared" ref="R14:R26" si="6">P14-Q14</f>
        <v>66500</v>
      </c>
      <c r="S14" s="22"/>
      <c r="T14" s="27"/>
    </row>
    <row r="15">
      <c r="A15" s="19">
        <v>2.0</v>
      </c>
      <c r="B15" s="20" t="s">
        <v>28</v>
      </c>
      <c r="C15" s="29" t="s">
        <v>29</v>
      </c>
      <c r="D15" s="22">
        <v>44562.0</v>
      </c>
      <c r="E15" s="48">
        <f>8801940444333</f>
        <v>8801940444333</v>
      </c>
      <c r="F15" s="24">
        <f t="shared" si="1"/>
        <v>44000</v>
      </c>
      <c r="G15" s="25"/>
      <c r="H15" s="75">
        <f t="shared" si="2"/>
        <v>22000</v>
      </c>
      <c r="I15" s="24">
        <v>500.0</v>
      </c>
      <c r="J15" s="26"/>
      <c r="K15" s="28"/>
      <c r="L15" s="28">
        <f t="shared" si="3"/>
        <v>0</v>
      </c>
      <c r="M15" s="28"/>
      <c r="N15" s="28"/>
      <c r="O15" s="28"/>
      <c r="P15" s="28">
        <f t="shared" si="4"/>
        <v>66500</v>
      </c>
      <c r="Q15" s="28">
        <f t="shared" si="5"/>
        <v>0</v>
      </c>
      <c r="R15" s="28">
        <f t="shared" si="6"/>
        <v>66500</v>
      </c>
      <c r="S15" s="35"/>
      <c r="T15" s="26"/>
    </row>
    <row r="16">
      <c r="A16" s="61">
        <v>3.0</v>
      </c>
      <c r="B16" s="62" t="s">
        <v>30</v>
      </c>
      <c r="C16" s="63" t="s">
        <v>31</v>
      </c>
      <c r="D16" s="64">
        <v>44562.0</v>
      </c>
      <c r="E16" s="65">
        <f>8801407076935</f>
        <v>8801407076935</v>
      </c>
      <c r="F16" s="66">
        <f t="shared" ref="F16:F17" si="7">12500+1250</f>
        <v>13750</v>
      </c>
      <c r="G16" s="67"/>
      <c r="H16" s="75">
        <f t="shared" si="2"/>
        <v>6875</v>
      </c>
      <c r="I16" s="66">
        <v>300.0</v>
      </c>
      <c r="J16" s="68">
        <v>17.0</v>
      </c>
      <c r="K16" s="66">
        <v>450.0</v>
      </c>
      <c r="L16" s="69">
        <f t="shared" si="3"/>
        <v>7650</v>
      </c>
      <c r="M16" s="66">
        <v>1400.0</v>
      </c>
      <c r="N16" s="69"/>
      <c r="O16" s="66">
        <v>6875.0</v>
      </c>
      <c r="P16" s="69">
        <f t="shared" si="4"/>
        <v>28575</v>
      </c>
      <c r="Q16" s="69">
        <f t="shared" si="5"/>
        <v>8275</v>
      </c>
      <c r="R16" s="69">
        <f t="shared" si="6"/>
        <v>20300</v>
      </c>
      <c r="S16" s="70" t="s">
        <v>68</v>
      </c>
      <c r="T16" s="68"/>
    </row>
    <row r="17">
      <c r="A17" s="19">
        <v>4.0</v>
      </c>
      <c r="B17" s="31" t="s">
        <v>34</v>
      </c>
      <c r="C17" s="21" t="s">
        <v>31</v>
      </c>
      <c r="D17" s="22">
        <v>44562.0</v>
      </c>
      <c r="E17" s="48">
        <f>8801407076939</f>
        <v>8801407076939</v>
      </c>
      <c r="F17" s="28">
        <f t="shared" si="7"/>
        <v>13750</v>
      </c>
      <c r="G17" s="32"/>
      <c r="H17" s="75">
        <f t="shared" si="2"/>
        <v>6875</v>
      </c>
      <c r="I17" s="24">
        <v>300.0</v>
      </c>
      <c r="J17" s="27">
        <v>17.0</v>
      </c>
      <c r="K17" s="24">
        <v>450.0</v>
      </c>
      <c r="L17" s="28">
        <f t="shared" si="3"/>
        <v>7650</v>
      </c>
      <c r="M17" s="28"/>
      <c r="N17" s="28"/>
      <c r="O17" s="24">
        <v>6875.0</v>
      </c>
      <c r="P17" s="28">
        <f t="shared" si="4"/>
        <v>28575</v>
      </c>
      <c r="Q17" s="28">
        <f t="shared" si="5"/>
        <v>6875</v>
      </c>
      <c r="R17" s="28">
        <f t="shared" si="6"/>
        <v>21700</v>
      </c>
      <c r="S17" s="33" t="s">
        <v>68</v>
      </c>
      <c r="T17" s="26"/>
    </row>
    <row r="18">
      <c r="A18" s="73">
        <v>5.0</v>
      </c>
      <c r="B18" s="31" t="s">
        <v>39</v>
      </c>
      <c r="C18" s="29" t="s">
        <v>31</v>
      </c>
      <c r="D18" s="22">
        <v>44927.0</v>
      </c>
      <c r="E18" s="48">
        <f>8801407076934</f>
        <v>8801407076934</v>
      </c>
      <c r="F18" s="24">
        <v>13000.0</v>
      </c>
      <c r="G18" s="32"/>
      <c r="H18" s="75">
        <f t="shared" si="2"/>
        <v>6500</v>
      </c>
      <c r="I18" s="24">
        <v>300.0</v>
      </c>
      <c r="J18" s="27">
        <v>17.0</v>
      </c>
      <c r="K18" s="24">
        <v>250.0</v>
      </c>
      <c r="L18" s="28">
        <f t="shared" si="3"/>
        <v>4250</v>
      </c>
      <c r="M18" s="28"/>
      <c r="N18" s="28"/>
      <c r="O18" s="24">
        <v>6500.0</v>
      </c>
      <c r="P18" s="28">
        <f t="shared" si="4"/>
        <v>24050</v>
      </c>
      <c r="Q18" s="28">
        <f t="shared" si="5"/>
        <v>6500</v>
      </c>
      <c r="R18" s="28">
        <f t="shared" si="6"/>
        <v>17550</v>
      </c>
      <c r="S18" s="33" t="s">
        <v>68</v>
      </c>
      <c r="T18" s="26"/>
    </row>
    <row r="19">
      <c r="A19" s="73">
        <v>6.0</v>
      </c>
      <c r="B19" s="31" t="s">
        <v>59</v>
      </c>
      <c r="C19" s="29" t="s">
        <v>60</v>
      </c>
      <c r="D19" s="22">
        <v>44993.0</v>
      </c>
      <c r="E19" s="48">
        <f>8801407076936</f>
        <v>8801407076936</v>
      </c>
      <c r="F19" s="24">
        <v>10000.0</v>
      </c>
      <c r="G19" s="25"/>
      <c r="H19" s="75">
        <f t="shared" si="2"/>
        <v>5000</v>
      </c>
      <c r="I19" s="24">
        <v>200.0</v>
      </c>
      <c r="J19" s="27">
        <v>17.0</v>
      </c>
      <c r="K19" s="24">
        <v>250.0</v>
      </c>
      <c r="L19" s="28">
        <f t="shared" si="3"/>
        <v>4250</v>
      </c>
      <c r="M19" s="28"/>
      <c r="N19" s="28"/>
      <c r="O19" s="24">
        <v>5000.0</v>
      </c>
      <c r="P19" s="28">
        <f t="shared" si="4"/>
        <v>19450</v>
      </c>
      <c r="Q19" s="28">
        <f t="shared" si="5"/>
        <v>5000</v>
      </c>
      <c r="R19" s="28">
        <f t="shared" si="6"/>
        <v>14450</v>
      </c>
      <c r="S19" s="35"/>
      <c r="T19" s="26"/>
    </row>
    <row r="20">
      <c r="A20" s="73">
        <v>7.0</v>
      </c>
      <c r="B20" s="31" t="s">
        <v>65</v>
      </c>
      <c r="C20" s="29" t="s">
        <v>66</v>
      </c>
      <c r="D20" s="22">
        <v>45047.0</v>
      </c>
      <c r="E20" s="48">
        <f>8801407076937</f>
        <v>8801407076937</v>
      </c>
      <c r="F20" s="24">
        <v>32000.0</v>
      </c>
      <c r="G20" s="25"/>
      <c r="H20" s="76">
        <v>8000.0</v>
      </c>
      <c r="I20" s="24">
        <v>300.0</v>
      </c>
      <c r="J20" s="27"/>
      <c r="K20" s="28"/>
      <c r="L20" s="28">
        <f t="shared" si="3"/>
        <v>0</v>
      </c>
      <c r="M20" s="28"/>
      <c r="N20" s="28"/>
      <c r="O20" s="24">
        <v>8000.0</v>
      </c>
      <c r="P20" s="28">
        <f t="shared" si="4"/>
        <v>40300</v>
      </c>
      <c r="Q20" s="28">
        <f t="shared" si="5"/>
        <v>8000</v>
      </c>
      <c r="R20" s="28">
        <f t="shared" si="6"/>
        <v>32300</v>
      </c>
      <c r="S20" s="35"/>
      <c r="T20" s="26"/>
    </row>
    <row r="21">
      <c r="A21" s="73">
        <v>8.0</v>
      </c>
      <c r="B21" s="20"/>
      <c r="C21" s="20"/>
      <c r="D21" s="35"/>
      <c r="E21" s="30"/>
      <c r="F21" s="28"/>
      <c r="G21" s="25"/>
      <c r="H21" s="26"/>
      <c r="I21" s="28"/>
      <c r="J21" s="26"/>
      <c r="K21" s="28"/>
      <c r="L21" s="28">
        <f t="shared" si="3"/>
        <v>0</v>
      </c>
      <c r="M21" s="28"/>
      <c r="N21" s="28"/>
      <c r="O21" s="28"/>
      <c r="P21" s="28">
        <f t="shared" si="4"/>
        <v>0</v>
      </c>
      <c r="Q21" s="28">
        <f t="shared" si="5"/>
        <v>0</v>
      </c>
      <c r="R21" s="28">
        <f t="shared" si="6"/>
        <v>0</v>
      </c>
      <c r="S21" s="35"/>
      <c r="T21" s="26"/>
    </row>
    <row r="22">
      <c r="A22" s="73">
        <v>9.0</v>
      </c>
      <c r="B22" s="20"/>
      <c r="C22" s="20"/>
      <c r="D22" s="35"/>
      <c r="E22" s="30"/>
      <c r="F22" s="28"/>
      <c r="G22" s="25"/>
      <c r="H22" s="26"/>
      <c r="I22" s="28"/>
      <c r="J22" s="26"/>
      <c r="K22" s="28"/>
      <c r="L22" s="28">
        <f t="shared" si="3"/>
        <v>0</v>
      </c>
      <c r="M22" s="28"/>
      <c r="N22" s="28"/>
      <c r="O22" s="28"/>
      <c r="P22" s="28">
        <f t="shared" si="4"/>
        <v>0</v>
      </c>
      <c r="Q22" s="28">
        <f t="shared" si="5"/>
        <v>0</v>
      </c>
      <c r="R22" s="28">
        <f t="shared" si="6"/>
        <v>0</v>
      </c>
      <c r="S22" s="35"/>
      <c r="T22" s="26"/>
    </row>
    <row r="23">
      <c r="A23" s="73">
        <v>10.0</v>
      </c>
      <c r="B23" s="20"/>
      <c r="C23" s="20"/>
      <c r="D23" s="35"/>
      <c r="E23" s="30"/>
      <c r="F23" s="28"/>
      <c r="G23" s="25"/>
      <c r="H23" s="26"/>
      <c r="I23" s="28"/>
      <c r="J23" s="26"/>
      <c r="K23" s="28"/>
      <c r="L23" s="28">
        <f t="shared" si="3"/>
        <v>0</v>
      </c>
      <c r="M23" s="28"/>
      <c r="N23" s="28"/>
      <c r="O23" s="28"/>
      <c r="P23" s="28">
        <f t="shared" si="4"/>
        <v>0</v>
      </c>
      <c r="Q23" s="28">
        <f t="shared" si="5"/>
        <v>0</v>
      </c>
      <c r="R23" s="28">
        <f t="shared" si="6"/>
        <v>0</v>
      </c>
      <c r="S23" s="35"/>
      <c r="T23" s="26"/>
    </row>
    <row r="24">
      <c r="A24" s="73">
        <v>11.0</v>
      </c>
      <c r="B24" s="20"/>
      <c r="C24" s="20"/>
      <c r="D24" s="35"/>
      <c r="E24" s="30"/>
      <c r="F24" s="28"/>
      <c r="G24" s="25"/>
      <c r="H24" s="26"/>
      <c r="I24" s="28"/>
      <c r="J24" s="26"/>
      <c r="K24" s="28"/>
      <c r="L24" s="28">
        <f t="shared" si="3"/>
        <v>0</v>
      </c>
      <c r="M24" s="28"/>
      <c r="N24" s="28"/>
      <c r="O24" s="28"/>
      <c r="P24" s="28">
        <f t="shared" si="4"/>
        <v>0</v>
      </c>
      <c r="Q24" s="28">
        <f t="shared" si="5"/>
        <v>0</v>
      </c>
      <c r="R24" s="28">
        <f t="shared" si="6"/>
        <v>0</v>
      </c>
      <c r="S24" s="22"/>
      <c r="T24" s="26"/>
    </row>
    <row r="25">
      <c r="A25" s="73">
        <v>12.0</v>
      </c>
      <c r="B25" s="20"/>
      <c r="C25" s="20"/>
      <c r="D25" s="35"/>
      <c r="E25" s="30"/>
      <c r="F25" s="28"/>
      <c r="G25" s="25"/>
      <c r="H25" s="26"/>
      <c r="I25" s="28"/>
      <c r="J25" s="26"/>
      <c r="K25" s="28"/>
      <c r="L25" s="28">
        <f t="shared" si="3"/>
        <v>0</v>
      </c>
      <c r="M25" s="28"/>
      <c r="N25" s="28"/>
      <c r="O25" s="28"/>
      <c r="P25" s="28">
        <f t="shared" si="4"/>
        <v>0</v>
      </c>
      <c r="Q25" s="28">
        <f t="shared" si="5"/>
        <v>0</v>
      </c>
      <c r="R25" s="28">
        <f t="shared" si="6"/>
        <v>0</v>
      </c>
      <c r="S25" s="35"/>
      <c r="T25" s="26"/>
    </row>
    <row r="26">
      <c r="A26" s="74">
        <v>13.0</v>
      </c>
      <c r="B26" s="37"/>
      <c r="C26" s="37"/>
      <c r="D26" s="38"/>
      <c r="E26" s="39"/>
      <c r="F26" s="40"/>
      <c r="G26" s="41"/>
      <c r="H26" s="41"/>
      <c r="I26" s="40"/>
      <c r="J26" s="41"/>
      <c r="K26" s="40"/>
      <c r="L26" s="40">
        <f t="shared" si="3"/>
        <v>0</v>
      </c>
      <c r="M26" s="40"/>
      <c r="N26" s="40"/>
      <c r="O26" s="40"/>
      <c r="P26" s="40">
        <f t="shared" si="4"/>
        <v>0</v>
      </c>
      <c r="Q26" s="40">
        <f t="shared" si="5"/>
        <v>0</v>
      </c>
      <c r="R26" s="40">
        <f t="shared" si="6"/>
        <v>0</v>
      </c>
      <c r="S26" s="42"/>
      <c r="T26" s="41"/>
    </row>
    <row r="27">
      <c r="A27" s="43"/>
      <c r="B27" s="44" t="s">
        <v>40</v>
      </c>
      <c r="C27" s="8"/>
      <c r="D27" s="8"/>
      <c r="E27" s="45"/>
      <c r="F27" s="40">
        <f t="shared" ref="F27:R27" si="8">SUBTOTAL(9,F12:F26)</f>
        <v>170500</v>
      </c>
      <c r="G27" s="40">
        <f t="shared" si="8"/>
        <v>0</v>
      </c>
      <c r="H27" s="40">
        <f t="shared" si="8"/>
        <v>77250</v>
      </c>
      <c r="I27" s="40">
        <f t="shared" si="8"/>
        <v>2400</v>
      </c>
      <c r="J27" s="41">
        <f t="shared" si="8"/>
        <v>68</v>
      </c>
      <c r="K27" s="40">
        <f t="shared" si="8"/>
        <v>1400</v>
      </c>
      <c r="L27" s="40">
        <f t="shared" si="8"/>
        <v>23800</v>
      </c>
      <c r="M27" s="40">
        <f t="shared" si="8"/>
        <v>1400</v>
      </c>
      <c r="N27" s="40">
        <f t="shared" si="8"/>
        <v>0</v>
      </c>
      <c r="O27" s="40">
        <f t="shared" si="8"/>
        <v>33250</v>
      </c>
      <c r="P27" s="40">
        <f t="shared" si="8"/>
        <v>273950</v>
      </c>
      <c r="Q27" s="40">
        <f t="shared" si="8"/>
        <v>34650</v>
      </c>
      <c r="R27" s="40">
        <f t="shared" si="8"/>
        <v>239300</v>
      </c>
      <c r="S27" s="41"/>
      <c r="T27" s="46"/>
    </row>
  </sheetData>
  <mergeCells count="10">
    <mergeCell ref="A11:T11"/>
    <mergeCell ref="A12:T12"/>
    <mergeCell ref="B27:E27"/>
    <mergeCell ref="A4:T4"/>
    <mergeCell ref="A5:T5"/>
    <mergeCell ref="A6:T6"/>
    <mergeCell ref="A7:T7"/>
    <mergeCell ref="A8:T8"/>
    <mergeCell ref="A9:T9"/>
    <mergeCell ref="A10:T10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13"/>
    <col customWidth="1" min="3" max="3" width="28.75"/>
    <col customWidth="1" min="5" max="5" width="16.63"/>
  </cols>
  <sheetData>
    <row r="2">
      <c r="A2" s="4" t="s">
        <v>0</v>
      </c>
    </row>
    <row r="3">
      <c r="A3" s="4" t="s">
        <v>1</v>
      </c>
    </row>
    <row r="4">
      <c r="A4" s="4" t="s">
        <v>2</v>
      </c>
    </row>
    <row r="5">
      <c r="A5" s="4" t="s">
        <v>3</v>
      </c>
    </row>
    <row r="7">
      <c r="A7" s="5" t="s">
        <v>4</v>
      </c>
    </row>
    <row r="9">
      <c r="A9" s="6" t="s">
        <v>69</v>
      </c>
    </row>
    <row r="10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</row>
    <row r="11">
      <c r="A11" s="9" t="s">
        <v>6</v>
      </c>
      <c r="B11" s="10" t="s">
        <v>7</v>
      </c>
      <c r="C11" s="10" t="s">
        <v>8</v>
      </c>
      <c r="D11" s="11" t="s">
        <v>9</v>
      </c>
      <c r="E11" s="12" t="s">
        <v>10</v>
      </c>
      <c r="F11" s="13" t="s">
        <v>11</v>
      </c>
      <c r="G11" s="14" t="s">
        <v>12</v>
      </c>
      <c r="H11" s="14" t="s">
        <v>13</v>
      </c>
      <c r="I11" s="15" t="s">
        <v>14</v>
      </c>
      <c r="J11" s="16" t="s">
        <v>15</v>
      </c>
      <c r="K11" s="17" t="s">
        <v>16</v>
      </c>
      <c r="L11" s="17" t="s">
        <v>17</v>
      </c>
      <c r="M11" s="13" t="s">
        <v>18</v>
      </c>
      <c r="N11" s="13" t="s">
        <v>19</v>
      </c>
      <c r="O11" s="13" t="s">
        <v>20</v>
      </c>
      <c r="P11" s="13" t="s">
        <v>21</v>
      </c>
      <c r="Q11" s="13" t="s">
        <v>22</v>
      </c>
      <c r="R11" s="13" t="s">
        <v>23</v>
      </c>
      <c r="S11" s="10" t="s">
        <v>24</v>
      </c>
      <c r="T11" s="18" t="s">
        <v>25</v>
      </c>
    </row>
    <row r="12">
      <c r="A12" s="19">
        <v>1.0</v>
      </c>
      <c r="B12" s="20" t="s">
        <v>26</v>
      </c>
      <c r="C12" s="21" t="s">
        <v>27</v>
      </c>
      <c r="D12" s="22">
        <v>44562.0</v>
      </c>
      <c r="E12" s="48" t="s">
        <v>43</v>
      </c>
      <c r="F12" s="24">
        <f t="shared" ref="F12:F13" si="1">40000+4000</f>
        <v>44000</v>
      </c>
      <c r="G12" s="25"/>
      <c r="H12" s="75"/>
      <c r="I12" s="24">
        <v>500.0</v>
      </c>
      <c r="J12" s="27">
        <v>0.0</v>
      </c>
      <c r="K12" s="24">
        <v>0.0</v>
      </c>
      <c r="L12" s="28">
        <f t="shared" ref="L12:L24" si="2">J12*K12</f>
        <v>0</v>
      </c>
      <c r="M12" s="24">
        <v>0.0</v>
      </c>
      <c r="N12" s="24">
        <v>0.0</v>
      </c>
      <c r="O12" s="24">
        <v>0.0</v>
      </c>
      <c r="P12" s="28">
        <f t="shared" ref="P12:P24" si="3">F12+I12+L12+N12+G12+H12</f>
        <v>44500</v>
      </c>
      <c r="Q12" s="28">
        <f t="shared" ref="Q12:Q24" si="4">M12+O12</f>
        <v>0</v>
      </c>
      <c r="R12" s="28">
        <f t="shared" ref="R12:R24" si="5">P12-Q12</f>
        <v>44500</v>
      </c>
      <c r="S12" s="22"/>
      <c r="T12" s="27"/>
    </row>
    <row r="13">
      <c r="A13" s="19">
        <v>2.0</v>
      </c>
      <c r="B13" s="20" t="s">
        <v>28</v>
      </c>
      <c r="C13" s="29" t="s">
        <v>29</v>
      </c>
      <c r="D13" s="22">
        <v>44562.0</v>
      </c>
      <c r="E13" s="48">
        <f>8801940444333</f>
        <v>8801940444333</v>
      </c>
      <c r="F13" s="24">
        <f t="shared" si="1"/>
        <v>44000</v>
      </c>
      <c r="G13" s="25"/>
      <c r="H13" s="75"/>
      <c r="I13" s="24">
        <v>500.0</v>
      </c>
      <c r="J13" s="26"/>
      <c r="K13" s="28"/>
      <c r="L13" s="28">
        <f t="shared" si="2"/>
        <v>0</v>
      </c>
      <c r="M13" s="28"/>
      <c r="N13" s="28"/>
      <c r="O13" s="28"/>
      <c r="P13" s="28">
        <f t="shared" si="3"/>
        <v>44500</v>
      </c>
      <c r="Q13" s="28">
        <f t="shared" si="4"/>
        <v>0</v>
      </c>
      <c r="R13" s="28">
        <f t="shared" si="5"/>
        <v>44500</v>
      </c>
      <c r="S13" s="35"/>
      <c r="T13" s="26"/>
    </row>
    <row r="14">
      <c r="A14" s="61">
        <v>3.0</v>
      </c>
      <c r="B14" s="62" t="s">
        <v>30</v>
      </c>
      <c r="C14" s="63" t="s">
        <v>31</v>
      </c>
      <c r="D14" s="64">
        <v>44562.0</v>
      </c>
      <c r="E14" s="65">
        <f>8801407076935</f>
        <v>8801407076935</v>
      </c>
      <c r="F14" s="66">
        <f t="shared" ref="F14:F15" si="6">12500+1250</f>
        <v>13750</v>
      </c>
      <c r="G14" s="67"/>
      <c r="H14" s="75"/>
      <c r="I14" s="66">
        <v>300.0</v>
      </c>
      <c r="J14" s="68">
        <f>2+3</f>
        <v>5</v>
      </c>
      <c r="K14" s="66">
        <v>300.0</v>
      </c>
      <c r="L14" s="69">
        <f t="shared" si="2"/>
        <v>1500</v>
      </c>
      <c r="M14" s="66"/>
      <c r="N14" s="69"/>
      <c r="O14" s="66"/>
      <c r="P14" s="69">
        <f t="shared" si="3"/>
        <v>15550</v>
      </c>
      <c r="Q14" s="69">
        <f t="shared" si="4"/>
        <v>0</v>
      </c>
      <c r="R14" s="69">
        <f t="shared" si="5"/>
        <v>15550</v>
      </c>
      <c r="S14" s="70" t="s">
        <v>70</v>
      </c>
      <c r="T14" s="68"/>
    </row>
    <row r="15">
      <c r="A15" s="19">
        <v>4.0</v>
      </c>
      <c r="B15" s="31" t="s">
        <v>34</v>
      </c>
      <c r="C15" s="21" t="s">
        <v>31</v>
      </c>
      <c r="D15" s="22">
        <v>44562.0</v>
      </c>
      <c r="E15" s="48">
        <f>8801407076939</f>
        <v>8801407076939</v>
      </c>
      <c r="F15" s="28">
        <f t="shared" si="6"/>
        <v>13750</v>
      </c>
      <c r="G15" s="32"/>
      <c r="H15" s="75"/>
      <c r="I15" s="24">
        <v>300.0</v>
      </c>
      <c r="J15" s="27">
        <f>2+1+4+1+3</f>
        <v>11</v>
      </c>
      <c r="K15" s="24">
        <v>300.0</v>
      </c>
      <c r="L15" s="28">
        <f t="shared" si="2"/>
        <v>3300</v>
      </c>
      <c r="M15" s="28"/>
      <c r="N15" s="28"/>
      <c r="O15" s="24">
        <v>800.0</v>
      </c>
      <c r="P15" s="28">
        <f t="shared" si="3"/>
        <v>17350</v>
      </c>
      <c r="Q15" s="28">
        <f t="shared" si="4"/>
        <v>800</v>
      </c>
      <c r="R15" s="28">
        <f t="shared" si="5"/>
        <v>16550</v>
      </c>
      <c r="S15" s="33" t="s">
        <v>70</v>
      </c>
      <c r="T15" s="27" t="s">
        <v>71</v>
      </c>
    </row>
    <row r="16">
      <c r="A16" s="73">
        <v>5.0</v>
      </c>
      <c r="B16" s="31" t="s">
        <v>39</v>
      </c>
      <c r="C16" s="29" t="s">
        <v>31</v>
      </c>
      <c r="D16" s="22">
        <v>44927.0</v>
      </c>
      <c r="E16" s="48">
        <f>8801407076934</f>
        <v>8801407076934</v>
      </c>
      <c r="F16" s="24">
        <v>13000.0</v>
      </c>
      <c r="G16" s="32"/>
      <c r="H16" s="75"/>
      <c r="I16" s="24">
        <v>300.0</v>
      </c>
      <c r="J16" s="27">
        <f>2+1+1+3</f>
        <v>7</v>
      </c>
      <c r="K16" s="24">
        <v>200.0</v>
      </c>
      <c r="L16" s="28">
        <f t="shared" si="2"/>
        <v>1400</v>
      </c>
      <c r="M16" s="28"/>
      <c r="N16" s="28"/>
      <c r="O16" s="24"/>
      <c r="P16" s="28">
        <f t="shared" si="3"/>
        <v>14700</v>
      </c>
      <c r="Q16" s="28">
        <f t="shared" si="4"/>
        <v>0</v>
      </c>
      <c r="R16" s="28">
        <f t="shared" si="5"/>
        <v>14700</v>
      </c>
      <c r="S16" s="33" t="s">
        <v>70</v>
      </c>
      <c r="T16" s="26"/>
    </row>
    <row r="17">
      <c r="A17" s="73">
        <v>6.0</v>
      </c>
      <c r="B17" s="31" t="s">
        <v>72</v>
      </c>
      <c r="C17" s="29" t="s">
        <v>73</v>
      </c>
      <c r="D17" s="22">
        <v>45116.0</v>
      </c>
      <c r="E17" s="48">
        <f>8801407076936</f>
        <v>8801407076936</v>
      </c>
      <c r="F17" s="24">
        <v>21000.0</v>
      </c>
      <c r="G17" s="25"/>
      <c r="H17" s="75"/>
      <c r="I17" s="24">
        <v>300.0</v>
      </c>
      <c r="J17" s="27"/>
      <c r="K17" s="24">
        <v>200.0</v>
      </c>
      <c r="L17" s="28">
        <f t="shared" si="2"/>
        <v>0</v>
      </c>
      <c r="M17" s="24">
        <v>2000.0</v>
      </c>
      <c r="N17" s="28"/>
      <c r="O17" s="24">
        <v>300.0</v>
      </c>
      <c r="P17" s="28">
        <f t="shared" si="3"/>
        <v>21300</v>
      </c>
      <c r="Q17" s="28">
        <f t="shared" si="4"/>
        <v>2300</v>
      </c>
      <c r="R17" s="28">
        <f t="shared" si="5"/>
        <v>19000</v>
      </c>
      <c r="S17" s="33" t="s">
        <v>70</v>
      </c>
      <c r="T17" s="26"/>
    </row>
    <row r="18">
      <c r="A18" s="73">
        <v>7.0</v>
      </c>
      <c r="B18" s="31" t="s">
        <v>65</v>
      </c>
      <c r="C18" s="29" t="s">
        <v>66</v>
      </c>
      <c r="D18" s="22">
        <v>45047.0</v>
      </c>
      <c r="E18" s="48">
        <f>8801407076937</f>
        <v>8801407076937</v>
      </c>
      <c r="F18" s="24">
        <v>32000.0</v>
      </c>
      <c r="G18" s="25"/>
      <c r="H18" s="76"/>
      <c r="I18" s="24">
        <v>300.0</v>
      </c>
      <c r="J18" s="27"/>
      <c r="K18" s="28"/>
      <c r="L18" s="28">
        <f t="shared" si="2"/>
        <v>0</v>
      </c>
      <c r="M18" s="28"/>
      <c r="N18" s="28"/>
      <c r="O18" s="24"/>
      <c r="P18" s="28">
        <f t="shared" si="3"/>
        <v>32300</v>
      </c>
      <c r="Q18" s="28">
        <f t="shared" si="4"/>
        <v>0</v>
      </c>
      <c r="R18" s="28">
        <f t="shared" si="5"/>
        <v>32300</v>
      </c>
      <c r="S18" s="33" t="s">
        <v>70</v>
      </c>
      <c r="T18" s="26"/>
    </row>
    <row r="19">
      <c r="A19" s="73">
        <v>8.0</v>
      </c>
      <c r="B19" s="20"/>
      <c r="C19" s="20"/>
      <c r="D19" s="35"/>
      <c r="E19" s="30"/>
      <c r="F19" s="28"/>
      <c r="G19" s="25"/>
      <c r="H19" s="26"/>
      <c r="I19" s="28"/>
      <c r="J19" s="26"/>
      <c r="K19" s="28"/>
      <c r="L19" s="28">
        <f t="shared" si="2"/>
        <v>0</v>
      </c>
      <c r="M19" s="28"/>
      <c r="N19" s="28"/>
      <c r="O19" s="28"/>
      <c r="P19" s="28">
        <f t="shared" si="3"/>
        <v>0</v>
      </c>
      <c r="Q19" s="28">
        <f t="shared" si="4"/>
        <v>0</v>
      </c>
      <c r="R19" s="28">
        <f t="shared" si="5"/>
        <v>0</v>
      </c>
      <c r="S19" s="35"/>
      <c r="T19" s="26"/>
    </row>
    <row r="20">
      <c r="A20" s="73">
        <v>9.0</v>
      </c>
      <c r="B20" s="20"/>
      <c r="C20" s="20"/>
      <c r="D20" s="35"/>
      <c r="E20" s="30"/>
      <c r="F20" s="28"/>
      <c r="G20" s="25"/>
      <c r="H20" s="26"/>
      <c r="I20" s="28"/>
      <c r="J20" s="26"/>
      <c r="K20" s="28"/>
      <c r="L20" s="28">
        <f t="shared" si="2"/>
        <v>0</v>
      </c>
      <c r="M20" s="28"/>
      <c r="N20" s="28"/>
      <c r="O20" s="28"/>
      <c r="P20" s="28">
        <f t="shared" si="3"/>
        <v>0</v>
      </c>
      <c r="Q20" s="28">
        <f t="shared" si="4"/>
        <v>0</v>
      </c>
      <c r="R20" s="28">
        <f t="shared" si="5"/>
        <v>0</v>
      </c>
      <c r="S20" s="35"/>
      <c r="T20" s="26"/>
    </row>
    <row r="21">
      <c r="A21" s="73">
        <v>10.0</v>
      </c>
      <c r="B21" s="20"/>
      <c r="C21" s="20"/>
      <c r="D21" s="35"/>
      <c r="E21" s="30"/>
      <c r="F21" s="28"/>
      <c r="G21" s="25"/>
      <c r="H21" s="26"/>
      <c r="I21" s="28"/>
      <c r="J21" s="26"/>
      <c r="K21" s="28"/>
      <c r="L21" s="28">
        <f t="shared" si="2"/>
        <v>0</v>
      </c>
      <c r="M21" s="28"/>
      <c r="N21" s="28"/>
      <c r="O21" s="28"/>
      <c r="P21" s="28">
        <f t="shared" si="3"/>
        <v>0</v>
      </c>
      <c r="Q21" s="28">
        <f t="shared" si="4"/>
        <v>0</v>
      </c>
      <c r="R21" s="28">
        <f t="shared" si="5"/>
        <v>0</v>
      </c>
      <c r="S21" s="35"/>
      <c r="T21" s="26"/>
    </row>
    <row r="22">
      <c r="A22" s="73">
        <v>11.0</v>
      </c>
      <c r="B22" s="20"/>
      <c r="C22" s="20"/>
      <c r="D22" s="35"/>
      <c r="E22" s="30"/>
      <c r="F22" s="28"/>
      <c r="G22" s="25"/>
      <c r="H22" s="26"/>
      <c r="I22" s="28"/>
      <c r="J22" s="26"/>
      <c r="K22" s="28"/>
      <c r="L22" s="28">
        <f t="shared" si="2"/>
        <v>0</v>
      </c>
      <c r="M22" s="28"/>
      <c r="N22" s="28"/>
      <c r="O22" s="28"/>
      <c r="P22" s="28">
        <f t="shared" si="3"/>
        <v>0</v>
      </c>
      <c r="Q22" s="28">
        <f t="shared" si="4"/>
        <v>0</v>
      </c>
      <c r="R22" s="28">
        <f t="shared" si="5"/>
        <v>0</v>
      </c>
      <c r="S22" s="22"/>
      <c r="T22" s="26"/>
    </row>
    <row r="23">
      <c r="A23" s="73">
        <v>12.0</v>
      </c>
      <c r="B23" s="20"/>
      <c r="C23" s="20"/>
      <c r="D23" s="35"/>
      <c r="E23" s="30"/>
      <c r="F23" s="28"/>
      <c r="G23" s="25"/>
      <c r="H23" s="26"/>
      <c r="I23" s="28"/>
      <c r="J23" s="26"/>
      <c r="K23" s="28"/>
      <c r="L23" s="28">
        <f t="shared" si="2"/>
        <v>0</v>
      </c>
      <c r="M23" s="28"/>
      <c r="N23" s="28"/>
      <c r="O23" s="28"/>
      <c r="P23" s="28">
        <f t="shared" si="3"/>
        <v>0</v>
      </c>
      <c r="Q23" s="28">
        <f t="shared" si="4"/>
        <v>0</v>
      </c>
      <c r="R23" s="28">
        <f t="shared" si="5"/>
        <v>0</v>
      </c>
      <c r="S23" s="35"/>
      <c r="T23" s="26"/>
    </row>
    <row r="24">
      <c r="A24" s="74">
        <v>13.0</v>
      </c>
      <c r="B24" s="37"/>
      <c r="C24" s="37"/>
      <c r="D24" s="38"/>
      <c r="E24" s="39"/>
      <c r="F24" s="40"/>
      <c r="G24" s="41"/>
      <c r="H24" s="41"/>
      <c r="I24" s="40"/>
      <c r="J24" s="41"/>
      <c r="K24" s="40"/>
      <c r="L24" s="40">
        <f t="shared" si="2"/>
        <v>0</v>
      </c>
      <c r="M24" s="40"/>
      <c r="N24" s="40"/>
      <c r="O24" s="40"/>
      <c r="P24" s="40">
        <f t="shared" si="3"/>
        <v>0</v>
      </c>
      <c r="Q24" s="40">
        <f t="shared" si="4"/>
        <v>0</v>
      </c>
      <c r="R24" s="40">
        <f t="shared" si="5"/>
        <v>0</v>
      </c>
      <c r="S24" s="42"/>
      <c r="T24" s="41"/>
    </row>
    <row r="25">
      <c r="A25" s="43"/>
      <c r="B25" s="44" t="s">
        <v>40</v>
      </c>
      <c r="C25" s="8"/>
      <c r="D25" s="8"/>
      <c r="E25" s="45"/>
      <c r="F25" s="40">
        <f t="shared" ref="F25:R25" si="7">SUBTOTAL(9,F10:F24)</f>
        <v>181500</v>
      </c>
      <c r="G25" s="40">
        <f t="shared" si="7"/>
        <v>0</v>
      </c>
      <c r="H25" s="40">
        <f t="shared" si="7"/>
        <v>0</v>
      </c>
      <c r="I25" s="40">
        <f t="shared" si="7"/>
        <v>2500</v>
      </c>
      <c r="J25" s="41">
        <f t="shared" si="7"/>
        <v>23</v>
      </c>
      <c r="K25" s="40">
        <f t="shared" si="7"/>
        <v>1000</v>
      </c>
      <c r="L25" s="40">
        <f t="shared" si="7"/>
        <v>6200</v>
      </c>
      <c r="M25" s="40">
        <f t="shared" si="7"/>
        <v>2000</v>
      </c>
      <c r="N25" s="40">
        <f t="shared" si="7"/>
        <v>0</v>
      </c>
      <c r="O25" s="40">
        <f t="shared" si="7"/>
        <v>1100</v>
      </c>
      <c r="P25" s="40">
        <f t="shared" si="7"/>
        <v>190200</v>
      </c>
      <c r="Q25" s="40">
        <f t="shared" si="7"/>
        <v>3100</v>
      </c>
      <c r="R25" s="40">
        <f t="shared" si="7"/>
        <v>187100</v>
      </c>
      <c r="S25" s="41"/>
      <c r="T25" s="46"/>
    </row>
  </sheetData>
  <mergeCells count="10">
    <mergeCell ref="A9:T9"/>
    <mergeCell ref="A10:T10"/>
    <mergeCell ref="B25:E25"/>
    <mergeCell ref="A2:T2"/>
    <mergeCell ref="A3:T3"/>
    <mergeCell ref="A4:T4"/>
    <mergeCell ref="A5:T5"/>
    <mergeCell ref="A6:T6"/>
    <mergeCell ref="A7:T7"/>
    <mergeCell ref="A8:T8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25"/>
    <col customWidth="1" min="3" max="3" width="28.75"/>
    <col customWidth="1" min="5" max="6" width="16.63"/>
  </cols>
  <sheetData>
    <row r="2">
      <c r="A2" s="4" t="s">
        <v>0</v>
      </c>
    </row>
    <row r="3">
      <c r="A3" s="4" t="s">
        <v>1</v>
      </c>
    </row>
    <row r="4">
      <c r="A4" s="4" t="s">
        <v>2</v>
      </c>
    </row>
    <row r="5">
      <c r="A5" s="4" t="s">
        <v>3</v>
      </c>
    </row>
    <row r="7">
      <c r="A7" s="5" t="s">
        <v>4</v>
      </c>
    </row>
    <row r="9">
      <c r="A9" s="6" t="s">
        <v>74</v>
      </c>
    </row>
    <row r="10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</row>
    <row r="11">
      <c r="A11" s="9" t="s">
        <v>6</v>
      </c>
      <c r="B11" s="10" t="s">
        <v>7</v>
      </c>
      <c r="C11" s="10" t="s">
        <v>8</v>
      </c>
      <c r="D11" s="11" t="s">
        <v>9</v>
      </c>
      <c r="E11" s="11" t="s">
        <v>75</v>
      </c>
      <c r="F11" s="12" t="s">
        <v>10</v>
      </c>
      <c r="G11" s="13" t="s">
        <v>11</v>
      </c>
      <c r="H11" s="14" t="s">
        <v>12</v>
      </c>
      <c r="I11" s="14" t="s">
        <v>13</v>
      </c>
      <c r="J11" s="15" t="s">
        <v>14</v>
      </c>
      <c r="K11" s="16" t="s">
        <v>15</v>
      </c>
      <c r="L11" s="17" t="s">
        <v>16</v>
      </c>
      <c r="M11" s="17" t="s">
        <v>17</v>
      </c>
      <c r="N11" s="13" t="s">
        <v>18</v>
      </c>
      <c r="O11" s="13" t="s">
        <v>19</v>
      </c>
      <c r="P11" s="13" t="s">
        <v>20</v>
      </c>
      <c r="Q11" s="13" t="s">
        <v>21</v>
      </c>
      <c r="R11" s="13" t="s">
        <v>22</v>
      </c>
      <c r="S11" s="13" t="s">
        <v>23</v>
      </c>
      <c r="T11" s="10" t="s">
        <v>24</v>
      </c>
      <c r="U11" s="18" t="s">
        <v>25</v>
      </c>
    </row>
    <row r="12">
      <c r="A12" s="19">
        <v>1.0</v>
      </c>
      <c r="B12" s="20" t="s">
        <v>26</v>
      </c>
      <c r="C12" s="21" t="s">
        <v>27</v>
      </c>
      <c r="D12" s="22">
        <v>44562.0</v>
      </c>
      <c r="E12" s="48"/>
      <c r="F12" s="48" t="s">
        <v>43</v>
      </c>
      <c r="G12" s="24">
        <f t="shared" ref="G12:G13" si="1">40000+4000</f>
        <v>44000</v>
      </c>
      <c r="H12" s="25"/>
      <c r="I12" s="75"/>
      <c r="J12" s="24">
        <v>500.0</v>
      </c>
      <c r="K12" s="27">
        <v>0.0</v>
      </c>
      <c r="L12" s="24">
        <v>0.0</v>
      </c>
      <c r="M12" s="28">
        <f t="shared" ref="M12:M24" si="2">K12*L12</f>
        <v>0</v>
      </c>
      <c r="N12" s="24">
        <v>0.0</v>
      </c>
      <c r="O12" s="24">
        <v>0.0</v>
      </c>
      <c r="P12" s="24">
        <v>0.0</v>
      </c>
      <c r="Q12" s="28">
        <f t="shared" ref="Q12:Q24" si="3">G12+J12+M12+O12+H12+I12</f>
        <v>44500</v>
      </c>
      <c r="R12" s="28">
        <f t="shared" ref="R12:R24" si="4">N12+P12</f>
        <v>0</v>
      </c>
      <c r="S12" s="28">
        <f t="shared" ref="S12:S24" si="5">Q12-R12</f>
        <v>44500</v>
      </c>
      <c r="T12" s="22"/>
      <c r="U12" s="27"/>
    </row>
    <row r="13">
      <c r="A13" s="19">
        <v>2.0</v>
      </c>
      <c r="B13" s="20" t="s">
        <v>28</v>
      </c>
      <c r="C13" s="29" t="s">
        <v>29</v>
      </c>
      <c r="D13" s="22">
        <v>44562.0</v>
      </c>
      <c r="E13" s="48"/>
      <c r="F13" s="48">
        <f>8801940444333</f>
        <v>8801940444333</v>
      </c>
      <c r="G13" s="24">
        <f t="shared" si="1"/>
        <v>44000</v>
      </c>
      <c r="H13" s="25"/>
      <c r="I13" s="75"/>
      <c r="J13" s="24">
        <v>500.0</v>
      </c>
      <c r="K13" s="26"/>
      <c r="L13" s="28"/>
      <c r="M13" s="28">
        <f t="shared" si="2"/>
        <v>0</v>
      </c>
      <c r="N13" s="28"/>
      <c r="O13" s="28"/>
      <c r="P13" s="28"/>
      <c r="Q13" s="28">
        <f t="shared" si="3"/>
        <v>44500</v>
      </c>
      <c r="R13" s="28">
        <f t="shared" si="4"/>
        <v>0</v>
      </c>
      <c r="S13" s="28">
        <f t="shared" si="5"/>
        <v>44500</v>
      </c>
      <c r="T13" s="35"/>
      <c r="U13" s="26"/>
    </row>
    <row r="14">
      <c r="A14" s="61">
        <v>3.0</v>
      </c>
      <c r="B14" s="62" t="s">
        <v>30</v>
      </c>
      <c r="C14" s="63" t="s">
        <v>31</v>
      </c>
      <c r="D14" s="64">
        <v>44562.0</v>
      </c>
      <c r="E14" s="65"/>
      <c r="F14" s="65">
        <f>8801407076935</f>
        <v>8801407076935</v>
      </c>
      <c r="G14" s="66">
        <f t="shared" ref="G14:G15" si="6">12500+1250</f>
        <v>13750</v>
      </c>
      <c r="H14" s="67"/>
      <c r="I14" s="75"/>
      <c r="J14" s="66">
        <v>300.0</v>
      </c>
      <c r="K14" s="68">
        <f>2</f>
        <v>2</v>
      </c>
      <c r="L14" s="66">
        <v>300.0</v>
      </c>
      <c r="M14" s="69">
        <f t="shared" si="2"/>
        <v>600</v>
      </c>
      <c r="N14" s="66"/>
      <c r="O14" s="69"/>
      <c r="P14" s="66"/>
      <c r="Q14" s="69">
        <f t="shared" si="3"/>
        <v>14650</v>
      </c>
      <c r="R14" s="69">
        <f t="shared" si="4"/>
        <v>0</v>
      </c>
      <c r="S14" s="69">
        <f t="shared" si="5"/>
        <v>14650</v>
      </c>
      <c r="T14" s="70"/>
      <c r="U14" s="68"/>
    </row>
    <row r="15">
      <c r="A15" s="19">
        <v>4.0</v>
      </c>
      <c r="B15" s="31" t="s">
        <v>34</v>
      </c>
      <c r="C15" s="21" t="s">
        <v>31</v>
      </c>
      <c r="D15" s="22">
        <v>44562.0</v>
      </c>
      <c r="E15" s="48"/>
      <c r="F15" s="48">
        <f>8801407076939</f>
        <v>8801407076939</v>
      </c>
      <c r="G15" s="28">
        <f t="shared" si="6"/>
        <v>13750</v>
      </c>
      <c r="H15" s="32"/>
      <c r="I15" s="75"/>
      <c r="J15" s="24">
        <v>300.0</v>
      </c>
      <c r="K15" s="27">
        <f>2+1+1+1</f>
        <v>5</v>
      </c>
      <c r="L15" s="24">
        <v>300.0</v>
      </c>
      <c r="M15" s="28">
        <f t="shared" si="2"/>
        <v>1500</v>
      </c>
      <c r="N15" s="28"/>
      <c r="O15" s="28"/>
      <c r="P15" s="24">
        <v>0.0</v>
      </c>
      <c r="Q15" s="28">
        <f t="shared" si="3"/>
        <v>15550</v>
      </c>
      <c r="R15" s="28">
        <f t="shared" si="4"/>
        <v>0</v>
      </c>
      <c r="S15" s="28">
        <f t="shared" si="5"/>
        <v>15550</v>
      </c>
      <c r="T15" s="33"/>
      <c r="U15" s="27"/>
    </row>
    <row r="16">
      <c r="A16" s="73">
        <v>5.0</v>
      </c>
      <c r="B16" s="31" t="s">
        <v>39</v>
      </c>
      <c r="C16" s="29" t="s">
        <v>31</v>
      </c>
      <c r="D16" s="22">
        <v>44927.0</v>
      </c>
      <c r="E16" s="48"/>
      <c r="F16" s="48">
        <f>8801407076934</f>
        <v>8801407076934</v>
      </c>
      <c r="G16" s="24">
        <v>13000.0</v>
      </c>
      <c r="H16" s="32"/>
      <c r="I16" s="75"/>
      <c r="J16" s="24">
        <v>300.0</v>
      </c>
      <c r="K16" s="27">
        <f>2+1+1</f>
        <v>4</v>
      </c>
      <c r="L16" s="24">
        <v>200.0</v>
      </c>
      <c r="M16" s="28">
        <f t="shared" si="2"/>
        <v>800</v>
      </c>
      <c r="N16" s="28"/>
      <c r="O16" s="28"/>
      <c r="P16" s="24">
        <v>0.0</v>
      </c>
      <c r="Q16" s="28">
        <f t="shared" si="3"/>
        <v>14100</v>
      </c>
      <c r="R16" s="28">
        <f t="shared" si="4"/>
        <v>0</v>
      </c>
      <c r="S16" s="28">
        <f t="shared" si="5"/>
        <v>14100</v>
      </c>
      <c r="T16" s="33"/>
      <c r="U16" s="26"/>
    </row>
    <row r="17">
      <c r="A17" s="73">
        <v>6.0</v>
      </c>
      <c r="B17" s="31" t="s">
        <v>72</v>
      </c>
      <c r="C17" s="29" t="s">
        <v>73</v>
      </c>
      <c r="D17" s="22">
        <v>45108.0</v>
      </c>
      <c r="E17" s="77" t="s">
        <v>76</v>
      </c>
      <c r="F17" s="48">
        <f>8801407076936</f>
        <v>8801407076936</v>
      </c>
      <c r="G17" s="24">
        <v>21000.0</v>
      </c>
      <c r="H17" s="25"/>
      <c r="I17" s="75"/>
      <c r="J17" s="24">
        <v>350.0</v>
      </c>
      <c r="K17" s="27"/>
      <c r="L17" s="24">
        <v>0.0</v>
      </c>
      <c r="M17" s="28">
        <f t="shared" si="2"/>
        <v>0</v>
      </c>
      <c r="N17" s="24">
        <v>0.0</v>
      </c>
      <c r="O17" s="28"/>
      <c r="P17" s="24">
        <v>0.0</v>
      </c>
      <c r="Q17" s="28">
        <f t="shared" si="3"/>
        <v>21350</v>
      </c>
      <c r="R17" s="28">
        <f t="shared" si="4"/>
        <v>0</v>
      </c>
      <c r="S17" s="28">
        <f t="shared" si="5"/>
        <v>21350</v>
      </c>
      <c r="T17" s="35"/>
      <c r="U17" s="26"/>
    </row>
    <row r="18">
      <c r="A18" s="73">
        <v>7.0</v>
      </c>
      <c r="B18" s="31" t="s">
        <v>65</v>
      </c>
      <c r="C18" s="29" t="s">
        <v>66</v>
      </c>
      <c r="D18" s="22">
        <v>45047.0</v>
      </c>
      <c r="E18" s="48"/>
      <c r="F18" s="48"/>
      <c r="G18" s="24">
        <v>32000.0</v>
      </c>
      <c r="H18" s="25"/>
      <c r="I18" s="76"/>
      <c r="J18" s="24">
        <v>300.0</v>
      </c>
      <c r="K18" s="27"/>
      <c r="L18" s="28"/>
      <c r="M18" s="28">
        <f t="shared" si="2"/>
        <v>0</v>
      </c>
      <c r="N18" s="28"/>
      <c r="O18" s="28"/>
      <c r="P18" s="24"/>
      <c r="Q18" s="28">
        <f t="shared" si="3"/>
        <v>32300</v>
      </c>
      <c r="R18" s="28">
        <f t="shared" si="4"/>
        <v>0</v>
      </c>
      <c r="S18" s="28">
        <f t="shared" si="5"/>
        <v>32300</v>
      </c>
      <c r="T18" s="35"/>
      <c r="U18" s="26"/>
    </row>
    <row r="19">
      <c r="A19" s="73">
        <v>8.0</v>
      </c>
      <c r="B19" s="31" t="s">
        <v>77</v>
      </c>
      <c r="C19" s="29" t="s">
        <v>78</v>
      </c>
      <c r="D19" s="22">
        <v>45139.0</v>
      </c>
      <c r="E19" s="77" t="s">
        <v>79</v>
      </c>
      <c r="F19" s="48">
        <f>8801407076937</f>
        <v>8801407076937</v>
      </c>
      <c r="G19" s="24">
        <v>10000.0</v>
      </c>
      <c r="H19" s="25"/>
      <c r="I19" s="26"/>
      <c r="J19" s="24">
        <v>200.0</v>
      </c>
      <c r="K19" s="26">
        <f>2</f>
        <v>2</v>
      </c>
      <c r="L19" s="24">
        <v>200.0</v>
      </c>
      <c r="M19" s="28">
        <f t="shared" si="2"/>
        <v>400</v>
      </c>
      <c r="N19" s="28"/>
      <c r="O19" s="28"/>
      <c r="P19" s="28"/>
      <c r="Q19" s="28">
        <f t="shared" si="3"/>
        <v>10600</v>
      </c>
      <c r="R19" s="28">
        <f t="shared" si="4"/>
        <v>0</v>
      </c>
      <c r="S19" s="28">
        <f t="shared" si="5"/>
        <v>10600</v>
      </c>
      <c r="T19" s="35"/>
      <c r="U19" s="26"/>
    </row>
    <row r="20">
      <c r="A20" s="73">
        <v>9.0</v>
      </c>
      <c r="B20" s="20"/>
      <c r="C20" s="20"/>
      <c r="D20" s="35"/>
      <c r="E20" s="30"/>
      <c r="F20" s="30"/>
      <c r="G20" s="28"/>
      <c r="H20" s="25"/>
      <c r="I20" s="26"/>
      <c r="J20" s="28"/>
      <c r="K20" s="26"/>
      <c r="L20" s="28"/>
      <c r="M20" s="28">
        <f t="shared" si="2"/>
        <v>0</v>
      </c>
      <c r="N20" s="28"/>
      <c r="O20" s="28"/>
      <c r="P20" s="28"/>
      <c r="Q20" s="28">
        <f t="shared" si="3"/>
        <v>0</v>
      </c>
      <c r="R20" s="28">
        <f t="shared" si="4"/>
        <v>0</v>
      </c>
      <c r="S20" s="28">
        <f t="shared" si="5"/>
        <v>0</v>
      </c>
      <c r="T20" s="35"/>
      <c r="U20" s="26"/>
    </row>
    <row r="21">
      <c r="A21" s="73">
        <v>10.0</v>
      </c>
      <c r="B21" s="20"/>
      <c r="C21" s="20"/>
      <c r="D21" s="35"/>
      <c r="E21" s="30"/>
      <c r="F21" s="30"/>
      <c r="G21" s="28"/>
      <c r="H21" s="25"/>
      <c r="I21" s="26"/>
      <c r="J21" s="28"/>
      <c r="K21" s="26"/>
      <c r="L21" s="28"/>
      <c r="M21" s="28">
        <f t="shared" si="2"/>
        <v>0</v>
      </c>
      <c r="N21" s="28"/>
      <c r="O21" s="28"/>
      <c r="P21" s="28"/>
      <c r="Q21" s="28">
        <f t="shared" si="3"/>
        <v>0</v>
      </c>
      <c r="R21" s="28">
        <f t="shared" si="4"/>
        <v>0</v>
      </c>
      <c r="S21" s="28">
        <f t="shared" si="5"/>
        <v>0</v>
      </c>
      <c r="T21" s="35"/>
      <c r="U21" s="26"/>
    </row>
    <row r="22">
      <c r="A22" s="73">
        <v>11.0</v>
      </c>
      <c r="B22" s="20"/>
      <c r="C22" s="20"/>
      <c r="D22" s="35"/>
      <c r="E22" s="30"/>
      <c r="F22" s="30"/>
      <c r="G22" s="28"/>
      <c r="H22" s="25"/>
      <c r="I22" s="26"/>
      <c r="J22" s="28"/>
      <c r="K22" s="26"/>
      <c r="L22" s="28"/>
      <c r="M22" s="28">
        <f t="shared" si="2"/>
        <v>0</v>
      </c>
      <c r="N22" s="28"/>
      <c r="O22" s="28"/>
      <c r="P22" s="28"/>
      <c r="Q22" s="28">
        <f t="shared" si="3"/>
        <v>0</v>
      </c>
      <c r="R22" s="28">
        <f t="shared" si="4"/>
        <v>0</v>
      </c>
      <c r="S22" s="28">
        <f t="shared" si="5"/>
        <v>0</v>
      </c>
      <c r="T22" s="22"/>
      <c r="U22" s="26"/>
    </row>
    <row r="23">
      <c r="A23" s="73">
        <v>12.0</v>
      </c>
      <c r="B23" s="20"/>
      <c r="C23" s="20"/>
      <c r="D23" s="35"/>
      <c r="E23" s="30"/>
      <c r="F23" s="30"/>
      <c r="G23" s="28"/>
      <c r="H23" s="25"/>
      <c r="I23" s="26"/>
      <c r="J23" s="28"/>
      <c r="K23" s="26"/>
      <c r="L23" s="28"/>
      <c r="M23" s="28">
        <f t="shared" si="2"/>
        <v>0</v>
      </c>
      <c r="N23" s="28"/>
      <c r="O23" s="28"/>
      <c r="P23" s="28"/>
      <c r="Q23" s="28">
        <f t="shared" si="3"/>
        <v>0</v>
      </c>
      <c r="R23" s="28">
        <f t="shared" si="4"/>
        <v>0</v>
      </c>
      <c r="S23" s="28">
        <f t="shared" si="5"/>
        <v>0</v>
      </c>
      <c r="T23" s="35"/>
      <c r="U23" s="26"/>
    </row>
    <row r="24">
      <c r="A24" s="74">
        <v>13.0</v>
      </c>
      <c r="B24" s="37"/>
      <c r="C24" s="37"/>
      <c r="D24" s="38"/>
      <c r="E24" s="39"/>
      <c r="F24" s="39"/>
      <c r="G24" s="40"/>
      <c r="H24" s="41"/>
      <c r="I24" s="41"/>
      <c r="J24" s="40"/>
      <c r="K24" s="41"/>
      <c r="L24" s="40"/>
      <c r="M24" s="40">
        <f t="shared" si="2"/>
        <v>0</v>
      </c>
      <c r="N24" s="40"/>
      <c r="O24" s="40"/>
      <c r="P24" s="40"/>
      <c r="Q24" s="40">
        <f t="shared" si="3"/>
        <v>0</v>
      </c>
      <c r="R24" s="40">
        <f t="shared" si="4"/>
        <v>0</v>
      </c>
      <c r="S24" s="40">
        <f t="shared" si="5"/>
        <v>0</v>
      </c>
      <c r="T24" s="42"/>
      <c r="U24" s="41"/>
    </row>
    <row r="25">
      <c r="A25" s="43"/>
      <c r="B25" s="44" t="s">
        <v>40</v>
      </c>
      <c r="C25" s="8"/>
      <c r="D25" s="8"/>
      <c r="E25" s="8"/>
      <c r="F25" s="45"/>
      <c r="G25" s="40">
        <f t="shared" ref="G25:S25" si="7">SUBTOTAL(9,G10:G24)</f>
        <v>191500</v>
      </c>
      <c r="H25" s="40">
        <f t="shared" si="7"/>
        <v>0</v>
      </c>
      <c r="I25" s="40">
        <f t="shared" si="7"/>
        <v>0</v>
      </c>
      <c r="J25" s="40">
        <f t="shared" si="7"/>
        <v>2750</v>
      </c>
      <c r="K25" s="41">
        <f t="shared" si="7"/>
        <v>13</v>
      </c>
      <c r="L25" s="40">
        <f t="shared" si="7"/>
        <v>1000</v>
      </c>
      <c r="M25" s="40">
        <f t="shared" si="7"/>
        <v>3300</v>
      </c>
      <c r="N25" s="40">
        <f t="shared" si="7"/>
        <v>0</v>
      </c>
      <c r="O25" s="40">
        <f t="shared" si="7"/>
        <v>0</v>
      </c>
      <c r="P25" s="40">
        <f t="shared" si="7"/>
        <v>0</v>
      </c>
      <c r="Q25" s="40">
        <f t="shared" si="7"/>
        <v>197550</v>
      </c>
      <c r="R25" s="40">
        <f t="shared" si="7"/>
        <v>0</v>
      </c>
      <c r="S25" s="40">
        <f t="shared" si="7"/>
        <v>197550</v>
      </c>
      <c r="T25" s="41"/>
      <c r="U25" s="46"/>
    </row>
  </sheetData>
  <mergeCells count="10">
    <mergeCell ref="A9:U9"/>
    <mergeCell ref="A10:U10"/>
    <mergeCell ref="B25:F25"/>
    <mergeCell ref="A2:U2"/>
    <mergeCell ref="A3:U3"/>
    <mergeCell ref="A4:U4"/>
    <mergeCell ref="A5:U5"/>
    <mergeCell ref="A6:U6"/>
    <mergeCell ref="A7:U7"/>
    <mergeCell ref="A8:U8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25"/>
    <col customWidth="1" min="3" max="3" width="28.75"/>
    <col customWidth="1" min="4" max="4" width="11.0"/>
    <col customWidth="1" min="5" max="5" width="10.88"/>
    <col customWidth="1" min="6" max="6" width="16.63"/>
  </cols>
  <sheetData>
    <row r="2">
      <c r="A2" s="4" t="s">
        <v>0</v>
      </c>
    </row>
    <row r="3">
      <c r="A3" s="4" t="s">
        <v>1</v>
      </c>
    </row>
    <row r="4">
      <c r="A4" s="4" t="s">
        <v>2</v>
      </c>
    </row>
    <row r="5">
      <c r="A5" s="4" t="s">
        <v>3</v>
      </c>
    </row>
    <row r="7">
      <c r="A7" s="5" t="s">
        <v>4</v>
      </c>
    </row>
    <row r="9">
      <c r="A9" s="6" t="s">
        <v>80</v>
      </c>
    </row>
    <row r="10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</row>
    <row r="11">
      <c r="A11" s="9" t="s">
        <v>6</v>
      </c>
      <c r="B11" s="10" t="s">
        <v>7</v>
      </c>
      <c r="C11" s="10" t="s">
        <v>8</v>
      </c>
      <c r="D11" s="11" t="s">
        <v>9</v>
      </c>
      <c r="E11" s="11" t="s">
        <v>75</v>
      </c>
      <c r="F11" s="12" t="s">
        <v>10</v>
      </c>
      <c r="G11" s="13" t="s">
        <v>11</v>
      </c>
      <c r="H11" s="14" t="s">
        <v>12</v>
      </c>
      <c r="I11" s="14" t="s">
        <v>13</v>
      </c>
      <c r="J11" s="15" t="s">
        <v>14</v>
      </c>
      <c r="K11" s="16" t="s">
        <v>15</v>
      </c>
      <c r="L11" s="17" t="s">
        <v>16</v>
      </c>
      <c r="M11" s="17" t="s">
        <v>17</v>
      </c>
      <c r="N11" s="13" t="s">
        <v>18</v>
      </c>
      <c r="O11" s="13" t="s">
        <v>19</v>
      </c>
      <c r="P11" s="13" t="s">
        <v>20</v>
      </c>
      <c r="Q11" s="13" t="s">
        <v>21</v>
      </c>
      <c r="R11" s="13" t="s">
        <v>22</v>
      </c>
      <c r="S11" s="13" t="s">
        <v>23</v>
      </c>
      <c r="T11" s="10" t="s">
        <v>24</v>
      </c>
      <c r="U11" s="18" t="s">
        <v>25</v>
      </c>
    </row>
    <row r="12">
      <c r="A12" s="19">
        <v>1.0</v>
      </c>
      <c r="B12" s="20" t="s">
        <v>26</v>
      </c>
      <c r="C12" s="29" t="s">
        <v>81</v>
      </c>
      <c r="D12" s="22">
        <v>44562.0</v>
      </c>
      <c r="E12" s="48"/>
      <c r="F12" s="48" t="s">
        <v>43</v>
      </c>
      <c r="G12" s="24">
        <f t="shared" ref="G12:G13" si="1">40000+4000</f>
        <v>44000</v>
      </c>
      <c r="H12" s="25"/>
      <c r="I12" s="75"/>
      <c r="J12" s="24">
        <v>500.0</v>
      </c>
      <c r="K12" s="27">
        <v>0.0</v>
      </c>
      <c r="L12" s="24">
        <v>0.0</v>
      </c>
      <c r="M12" s="28">
        <f t="shared" ref="M12:M24" si="2">K12*L12</f>
        <v>0</v>
      </c>
      <c r="N12" s="24">
        <v>0.0</v>
      </c>
      <c r="O12" s="24">
        <v>0.0</v>
      </c>
      <c r="P12" s="24">
        <v>0.0</v>
      </c>
      <c r="Q12" s="28">
        <f t="shared" ref="Q12:Q24" si="3">G12+J12+M12+O12+H12+I12</f>
        <v>44500</v>
      </c>
      <c r="R12" s="28">
        <f t="shared" ref="R12:R24" si="4">N12+P12</f>
        <v>0</v>
      </c>
      <c r="S12" s="28">
        <f t="shared" ref="S12:S24" si="5">Q12-R12</f>
        <v>44500</v>
      </c>
      <c r="T12" s="22"/>
      <c r="U12" s="27"/>
    </row>
    <row r="13">
      <c r="A13" s="19">
        <v>2.0</v>
      </c>
      <c r="B13" s="20" t="s">
        <v>28</v>
      </c>
      <c r="C13" s="29" t="s">
        <v>82</v>
      </c>
      <c r="D13" s="22">
        <v>44562.0</v>
      </c>
      <c r="E13" s="48"/>
      <c r="F13" s="48">
        <f>8801940444333</f>
        <v>8801940444333</v>
      </c>
      <c r="G13" s="24">
        <f t="shared" si="1"/>
        <v>44000</v>
      </c>
      <c r="H13" s="25"/>
      <c r="I13" s="75"/>
      <c r="J13" s="24">
        <v>500.0</v>
      </c>
      <c r="K13" s="26"/>
      <c r="L13" s="28"/>
      <c r="M13" s="28">
        <f t="shared" si="2"/>
        <v>0</v>
      </c>
      <c r="N13" s="28"/>
      <c r="O13" s="28"/>
      <c r="P13" s="28"/>
      <c r="Q13" s="28">
        <f t="shared" si="3"/>
        <v>44500</v>
      </c>
      <c r="R13" s="28">
        <f t="shared" si="4"/>
        <v>0</v>
      </c>
      <c r="S13" s="28">
        <f t="shared" si="5"/>
        <v>44500</v>
      </c>
      <c r="T13" s="35"/>
      <c r="U13" s="26"/>
    </row>
    <row r="14">
      <c r="A14" s="61">
        <v>3.0</v>
      </c>
      <c r="B14" s="62" t="s">
        <v>83</v>
      </c>
      <c r="C14" s="78" t="s">
        <v>84</v>
      </c>
      <c r="D14" s="64">
        <v>45170.0</v>
      </c>
      <c r="E14" s="65"/>
      <c r="F14" s="65">
        <f>8801819939297</f>
        <v>8801819939297</v>
      </c>
      <c r="G14" s="66">
        <f t="shared" ref="G14:G15" si="6">12500+1250</f>
        <v>13750</v>
      </c>
      <c r="H14" s="67"/>
      <c r="I14" s="75"/>
      <c r="J14" s="66">
        <v>300.0</v>
      </c>
      <c r="K14" s="68">
        <f>2</f>
        <v>2</v>
      </c>
      <c r="L14" s="66">
        <v>300.0</v>
      </c>
      <c r="M14" s="69">
        <f t="shared" si="2"/>
        <v>600</v>
      </c>
      <c r="N14" s="66"/>
      <c r="O14" s="69"/>
      <c r="P14" s="66"/>
      <c r="Q14" s="69">
        <f t="shared" si="3"/>
        <v>14650</v>
      </c>
      <c r="R14" s="69">
        <f t="shared" si="4"/>
        <v>0</v>
      </c>
      <c r="S14" s="69">
        <f t="shared" si="5"/>
        <v>14650</v>
      </c>
      <c r="T14" s="70"/>
      <c r="U14" s="68"/>
    </row>
    <row r="15">
      <c r="A15" s="19">
        <v>4.0</v>
      </c>
      <c r="B15" s="31" t="s">
        <v>34</v>
      </c>
      <c r="C15" s="21" t="s">
        <v>31</v>
      </c>
      <c r="D15" s="22">
        <v>44562.0</v>
      </c>
      <c r="E15" s="48"/>
      <c r="F15" s="48">
        <f>8801407076939</f>
        <v>8801407076939</v>
      </c>
      <c r="G15" s="28">
        <f t="shared" si="6"/>
        <v>13750</v>
      </c>
      <c r="H15" s="32"/>
      <c r="I15" s="75"/>
      <c r="J15" s="24">
        <v>300.0</v>
      </c>
      <c r="K15" s="27">
        <f>2+1+1+1</f>
        <v>5</v>
      </c>
      <c r="L15" s="24">
        <v>300.0</v>
      </c>
      <c r="M15" s="28">
        <f t="shared" si="2"/>
        <v>1500</v>
      </c>
      <c r="N15" s="28"/>
      <c r="O15" s="28"/>
      <c r="P15" s="24">
        <v>0.0</v>
      </c>
      <c r="Q15" s="28">
        <f t="shared" si="3"/>
        <v>15550</v>
      </c>
      <c r="R15" s="28">
        <f t="shared" si="4"/>
        <v>0</v>
      </c>
      <c r="S15" s="28">
        <f t="shared" si="5"/>
        <v>15550</v>
      </c>
      <c r="T15" s="33"/>
      <c r="U15" s="27"/>
    </row>
    <row r="16">
      <c r="A16" s="73">
        <v>5.0</v>
      </c>
      <c r="B16" s="31" t="s">
        <v>39</v>
      </c>
      <c r="C16" s="29" t="s">
        <v>31</v>
      </c>
      <c r="D16" s="22">
        <v>44927.0</v>
      </c>
      <c r="E16" s="48"/>
      <c r="F16" s="48">
        <f>8801407076934</f>
        <v>8801407076934</v>
      </c>
      <c r="G16" s="24">
        <v>13000.0</v>
      </c>
      <c r="H16" s="32"/>
      <c r="I16" s="75"/>
      <c r="J16" s="24">
        <v>300.0</v>
      </c>
      <c r="K16" s="27">
        <f>2+1+1</f>
        <v>4</v>
      </c>
      <c r="L16" s="24">
        <v>200.0</v>
      </c>
      <c r="M16" s="28">
        <f t="shared" si="2"/>
        <v>800</v>
      </c>
      <c r="N16" s="28"/>
      <c r="O16" s="28"/>
      <c r="P16" s="24">
        <v>0.0</v>
      </c>
      <c r="Q16" s="28">
        <f t="shared" si="3"/>
        <v>14100</v>
      </c>
      <c r="R16" s="28">
        <f t="shared" si="4"/>
        <v>0</v>
      </c>
      <c r="S16" s="28">
        <f t="shared" si="5"/>
        <v>14100</v>
      </c>
      <c r="T16" s="33"/>
      <c r="U16" s="26"/>
    </row>
    <row r="17">
      <c r="A17" s="73">
        <v>6.0</v>
      </c>
      <c r="B17" s="31" t="s">
        <v>72</v>
      </c>
      <c r="C17" s="29" t="s">
        <v>73</v>
      </c>
      <c r="D17" s="22">
        <v>45108.0</v>
      </c>
      <c r="E17" s="77" t="s">
        <v>76</v>
      </c>
      <c r="F17" s="48">
        <f>8801407076936</f>
        <v>8801407076936</v>
      </c>
      <c r="G17" s="24">
        <v>21000.0</v>
      </c>
      <c r="H17" s="25"/>
      <c r="I17" s="75"/>
      <c r="J17" s="24">
        <v>350.0</v>
      </c>
      <c r="K17" s="27"/>
      <c r="L17" s="24">
        <v>0.0</v>
      </c>
      <c r="M17" s="28">
        <f t="shared" si="2"/>
        <v>0</v>
      </c>
      <c r="N17" s="24">
        <v>0.0</v>
      </c>
      <c r="O17" s="28"/>
      <c r="P17" s="24">
        <v>0.0</v>
      </c>
      <c r="Q17" s="28">
        <f t="shared" si="3"/>
        <v>21350</v>
      </c>
      <c r="R17" s="28">
        <f t="shared" si="4"/>
        <v>0</v>
      </c>
      <c r="S17" s="28">
        <f t="shared" si="5"/>
        <v>21350</v>
      </c>
      <c r="T17" s="35"/>
      <c r="U17" s="26"/>
    </row>
    <row r="18">
      <c r="A18" s="73">
        <v>7.0</v>
      </c>
      <c r="B18" s="31" t="s">
        <v>65</v>
      </c>
      <c r="C18" s="29" t="s">
        <v>66</v>
      </c>
      <c r="D18" s="22">
        <v>45047.0</v>
      </c>
      <c r="E18" s="48"/>
      <c r="F18" s="48"/>
      <c r="G18" s="24">
        <v>32000.0</v>
      </c>
      <c r="H18" s="25"/>
      <c r="I18" s="76"/>
      <c r="J18" s="24">
        <v>300.0</v>
      </c>
      <c r="K18" s="27"/>
      <c r="L18" s="28"/>
      <c r="M18" s="28">
        <f t="shared" si="2"/>
        <v>0</v>
      </c>
      <c r="N18" s="28"/>
      <c r="O18" s="28"/>
      <c r="P18" s="24"/>
      <c r="Q18" s="28">
        <f t="shared" si="3"/>
        <v>32300</v>
      </c>
      <c r="R18" s="28">
        <f t="shared" si="4"/>
        <v>0</v>
      </c>
      <c r="S18" s="28">
        <f t="shared" si="5"/>
        <v>32300</v>
      </c>
      <c r="T18" s="35"/>
      <c r="U18" s="26"/>
    </row>
    <row r="19">
      <c r="A19" s="73">
        <v>8.0</v>
      </c>
      <c r="B19" s="31" t="s">
        <v>77</v>
      </c>
      <c r="C19" s="29" t="s">
        <v>78</v>
      </c>
      <c r="D19" s="22">
        <v>45139.0</v>
      </c>
      <c r="E19" s="77" t="s">
        <v>79</v>
      </c>
      <c r="F19" s="48">
        <f>8801407076937</f>
        <v>8801407076937</v>
      </c>
      <c r="G19" s="24">
        <v>10000.0</v>
      </c>
      <c r="H19" s="25"/>
      <c r="I19" s="26"/>
      <c r="J19" s="24">
        <v>200.0</v>
      </c>
      <c r="K19" s="26">
        <f>2</f>
        <v>2</v>
      </c>
      <c r="L19" s="24">
        <v>200.0</v>
      </c>
      <c r="M19" s="28">
        <f t="shared" si="2"/>
        <v>400</v>
      </c>
      <c r="N19" s="28"/>
      <c r="O19" s="28"/>
      <c r="P19" s="28"/>
      <c r="Q19" s="28">
        <f t="shared" si="3"/>
        <v>10600</v>
      </c>
      <c r="R19" s="28">
        <f t="shared" si="4"/>
        <v>0</v>
      </c>
      <c r="S19" s="28">
        <f t="shared" si="5"/>
        <v>10600</v>
      </c>
      <c r="T19" s="35"/>
      <c r="U19" s="26"/>
    </row>
    <row r="20">
      <c r="A20" s="73">
        <v>9.0</v>
      </c>
      <c r="B20" s="20"/>
      <c r="C20" s="20"/>
      <c r="D20" s="35"/>
      <c r="E20" s="30"/>
      <c r="F20" s="30"/>
      <c r="G20" s="28"/>
      <c r="H20" s="25"/>
      <c r="I20" s="26"/>
      <c r="J20" s="28"/>
      <c r="K20" s="26"/>
      <c r="L20" s="28"/>
      <c r="M20" s="28">
        <f t="shared" si="2"/>
        <v>0</v>
      </c>
      <c r="N20" s="28"/>
      <c r="O20" s="28"/>
      <c r="P20" s="28"/>
      <c r="Q20" s="28">
        <f t="shared" si="3"/>
        <v>0</v>
      </c>
      <c r="R20" s="28">
        <f t="shared" si="4"/>
        <v>0</v>
      </c>
      <c r="S20" s="28">
        <f t="shared" si="5"/>
        <v>0</v>
      </c>
      <c r="T20" s="35"/>
      <c r="U20" s="26"/>
    </row>
    <row r="21">
      <c r="A21" s="73">
        <v>10.0</v>
      </c>
      <c r="B21" s="20"/>
      <c r="C21" s="20"/>
      <c r="D21" s="35"/>
      <c r="E21" s="30"/>
      <c r="F21" s="30"/>
      <c r="G21" s="28"/>
      <c r="H21" s="25"/>
      <c r="I21" s="26"/>
      <c r="J21" s="28"/>
      <c r="K21" s="26"/>
      <c r="L21" s="28"/>
      <c r="M21" s="28">
        <f t="shared" si="2"/>
        <v>0</v>
      </c>
      <c r="N21" s="28"/>
      <c r="O21" s="28"/>
      <c r="P21" s="28"/>
      <c r="Q21" s="28">
        <f t="shared" si="3"/>
        <v>0</v>
      </c>
      <c r="R21" s="28">
        <f t="shared" si="4"/>
        <v>0</v>
      </c>
      <c r="S21" s="28">
        <f t="shared" si="5"/>
        <v>0</v>
      </c>
      <c r="T21" s="35"/>
      <c r="U21" s="26"/>
    </row>
    <row r="22">
      <c r="A22" s="73">
        <v>11.0</v>
      </c>
      <c r="B22" s="20"/>
      <c r="C22" s="20"/>
      <c r="D22" s="35"/>
      <c r="E22" s="30"/>
      <c r="F22" s="30"/>
      <c r="G22" s="28"/>
      <c r="H22" s="25"/>
      <c r="I22" s="26"/>
      <c r="J22" s="28"/>
      <c r="K22" s="26"/>
      <c r="L22" s="28"/>
      <c r="M22" s="28">
        <f t="shared" si="2"/>
        <v>0</v>
      </c>
      <c r="N22" s="28"/>
      <c r="O22" s="28"/>
      <c r="P22" s="28"/>
      <c r="Q22" s="28">
        <f t="shared" si="3"/>
        <v>0</v>
      </c>
      <c r="R22" s="28">
        <f t="shared" si="4"/>
        <v>0</v>
      </c>
      <c r="S22" s="28">
        <f t="shared" si="5"/>
        <v>0</v>
      </c>
      <c r="T22" s="22"/>
      <c r="U22" s="26"/>
    </row>
    <row r="23">
      <c r="A23" s="73">
        <v>12.0</v>
      </c>
      <c r="B23" s="20"/>
      <c r="C23" s="20"/>
      <c r="D23" s="35"/>
      <c r="E23" s="30"/>
      <c r="F23" s="30"/>
      <c r="G23" s="28"/>
      <c r="H23" s="25"/>
      <c r="I23" s="26"/>
      <c r="J23" s="28"/>
      <c r="K23" s="26"/>
      <c r="L23" s="28"/>
      <c r="M23" s="28">
        <f t="shared" si="2"/>
        <v>0</v>
      </c>
      <c r="N23" s="28"/>
      <c r="O23" s="28"/>
      <c r="P23" s="28"/>
      <c r="Q23" s="28">
        <f t="shared" si="3"/>
        <v>0</v>
      </c>
      <c r="R23" s="28">
        <f t="shared" si="4"/>
        <v>0</v>
      </c>
      <c r="S23" s="28">
        <f t="shared" si="5"/>
        <v>0</v>
      </c>
      <c r="T23" s="35"/>
      <c r="U23" s="26"/>
    </row>
    <row r="24">
      <c r="A24" s="74">
        <v>13.0</v>
      </c>
      <c r="B24" s="37"/>
      <c r="C24" s="37"/>
      <c r="D24" s="38"/>
      <c r="E24" s="39"/>
      <c r="F24" s="39"/>
      <c r="G24" s="40"/>
      <c r="H24" s="41"/>
      <c r="I24" s="41"/>
      <c r="J24" s="40"/>
      <c r="K24" s="41"/>
      <c r="L24" s="40"/>
      <c r="M24" s="40">
        <f t="shared" si="2"/>
        <v>0</v>
      </c>
      <c r="N24" s="40"/>
      <c r="O24" s="40"/>
      <c r="P24" s="40"/>
      <c r="Q24" s="40">
        <f t="shared" si="3"/>
        <v>0</v>
      </c>
      <c r="R24" s="40">
        <f t="shared" si="4"/>
        <v>0</v>
      </c>
      <c r="S24" s="40">
        <f t="shared" si="5"/>
        <v>0</v>
      </c>
      <c r="T24" s="42"/>
      <c r="U24" s="41"/>
    </row>
    <row r="25">
      <c r="A25" s="43"/>
      <c r="B25" s="44" t="s">
        <v>40</v>
      </c>
      <c r="C25" s="8"/>
      <c r="D25" s="8"/>
      <c r="E25" s="8"/>
      <c r="F25" s="45"/>
      <c r="G25" s="40">
        <f t="shared" ref="G25:S25" si="7">SUBTOTAL(9,G10:G24)</f>
        <v>191500</v>
      </c>
      <c r="H25" s="40">
        <f t="shared" si="7"/>
        <v>0</v>
      </c>
      <c r="I25" s="40">
        <f t="shared" si="7"/>
        <v>0</v>
      </c>
      <c r="J25" s="40">
        <f t="shared" si="7"/>
        <v>2750</v>
      </c>
      <c r="K25" s="41">
        <f t="shared" si="7"/>
        <v>13</v>
      </c>
      <c r="L25" s="40">
        <f t="shared" si="7"/>
        <v>1000</v>
      </c>
      <c r="M25" s="40">
        <f t="shared" si="7"/>
        <v>3300</v>
      </c>
      <c r="N25" s="40">
        <f t="shared" si="7"/>
        <v>0</v>
      </c>
      <c r="O25" s="40">
        <f t="shared" si="7"/>
        <v>0</v>
      </c>
      <c r="P25" s="40">
        <f t="shared" si="7"/>
        <v>0</v>
      </c>
      <c r="Q25" s="40">
        <f t="shared" si="7"/>
        <v>197550</v>
      </c>
      <c r="R25" s="40">
        <f t="shared" si="7"/>
        <v>0</v>
      </c>
      <c r="S25" s="40">
        <f t="shared" si="7"/>
        <v>197550</v>
      </c>
      <c r="T25" s="41"/>
      <c r="U25" s="46"/>
    </row>
  </sheetData>
  <mergeCells count="10">
    <mergeCell ref="A9:U9"/>
    <mergeCell ref="A10:U10"/>
    <mergeCell ref="B25:F25"/>
    <mergeCell ref="A2:U2"/>
    <mergeCell ref="A3:U3"/>
    <mergeCell ref="A4:U4"/>
    <mergeCell ref="A5:U5"/>
    <mergeCell ref="A6:U6"/>
    <mergeCell ref="A7:U7"/>
    <mergeCell ref="A8:U8"/>
  </mergeCells>
  <drawing r:id="rId1"/>
</worksheet>
</file>