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/Documents/WorkDocuments/Python/agnetwork/IE_models/"/>
    </mc:Choice>
  </mc:AlternateContent>
  <xr:revisionPtr revIDLastSave="0" documentId="13_ncr:1_{E9D33AFB-60E5-AD45-B753-FBDA1C1F9F10}" xr6:coauthVersionLast="45" xr6:coauthVersionMax="45" xr10:uidLastSave="{00000000-0000-0000-0000-000000000000}"/>
  <bookViews>
    <workbookView xWindow="0" yWindow="460" windowWidth="20740" windowHeight="11160" xr2:uid="{41EF06E5-D224-AC48-85A7-03741ACF90EC}"/>
  </bookViews>
  <sheets>
    <sheet name="Elements" sheetId="1" r:id="rId1"/>
    <sheet name="Boundary conditions" sheetId="3" r:id="rId2"/>
    <sheet name="Join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5" i="2" l="1"/>
  <c r="D86" i="2"/>
  <c r="D87" i="2"/>
  <c r="D88" i="2"/>
  <c r="D89" i="2"/>
  <c r="D90" i="2"/>
  <c r="D91" i="2"/>
  <c r="D71" i="2"/>
  <c r="D75" i="2"/>
  <c r="D74" i="2"/>
  <c r="D73" i="2"/>
  <c r="D72" i="2"/>
  <c r="D69" i="2"/>
  <c r="D68" i="2"/>
  <c r="D67" i="2"/>
  <c r="D66" i="2"/>
  <c r="D65" i="2"/>
  <c r="D64" i="2"/>
  <c r="D62" i="2"/>
  <c r="D61" i="2"/>
  <c r="D60" i="2"/>
  <c r="D59" i="2"/>
  <c r="D56" i="2"/>
  <c r="D55" i="2"/>
  <c r="D54" i="2"/>
  <c r="D53" i="2"/>
  <c r="D52" i="2"/>
  <c r="D51" i="2"/>
  <c r="D50" i="2"/>
  <c r="D49" i="2"/>
  <c r="D70" i="2" l="1"/>
  <c r="D77" i="2"/>
  <c r="D63" i="2"/>
  <c r="D76" i="2"/>
  <c r="D11" i="2"/>
  <c r="D13" i="2" s="1"/>
  <c r="D3" i="2"/>
  <c r="D5" i="2" s="1"/>
  <c r="C92" i="2"/>
  <c r="D92" i="2" s="1"/>
  <c r="C21" i="2"/>
  <c r="D21" i="2" s="1"/>
  <c r="C20" i="2"/>
  <c r="D20" i="2" s="1"/>
  <c r="C19" i="2"/>
  <c r="C18" i="2"/>
  <c r="E84" i="2"/>
  <c r="E83" i="2"/>
  <c r="E82" i="2"/>
  <c r="E81" i="2"/>
  <c r="E80" i="2"/>
  <c r="E79" i="2"/>
  <c r="E78" i="2"/>
  <c r="E43" i="2"/>
  <c r="E44" i="2"/>
  <c r="E45" i="2"/>
  <c r="E46" i="2"/>
  <c r="E41" i="2"/>
  <c r="E42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6" i="2"/>
  <c r="E14" i="2"/>
  <c r="E12" i="2"/>
  <c r="E8" i="2"/>
  <c r="E6" i="2"/>
  <c r="E4" i="2"/>
  <c r="C9" i="2"/>
  <c r="C8" i="2"/>
  <c r="C7" i="2"/>
  <c r="C6" i="2"/>
  <c r="C5" i="2"/>
  <c r="C4" i="2"/>
  <c r="C3" i="2"/>
  <c r="C2" i="2"/>
  <c r="Z9" i="2"/>
  <c r="E77" i="2" s="1"/>
  <c r="Z8" i="2"/>
  <c r="E76" i="2" s="1"/>
  <c r="Z2" i="2"/>
  <c r="Z3" i="2" s="1"/>
  <c r="Z5" i="2" s="1"/>
  <c r="Z6" i="2" s="1"/>
  <c r="Z7" i="2"/>
  <c r="E69" i="2" s="1"/>
  <c r="X8" i="2"/>
  <c r="C76" i="2" s="1"/>
  <c r="X4" i="2"/>
  <c r="C30" i="2" s="1"/>
  <c r="D30" i="2" s="1"/>
  <c r="E55" i="2" l="1"/>
  <c r="X5" i="2"/>
  <c r="C78" i="2" s="1"/>
  <c r="D78" i="2" s="1"/>
  <c r="E91" i="2"/>
  <c r="E87" i="2"/>
  <c r="E71" i="2"/>
  <c r="E66" i="2"/>
  <c r="E75" i="2"/>
  <c r="E62" i="2"/>
  <c r="E58" i="2"/>
  <c r="E54" i="2"/>
  <c r="E50" i="2"/>
  <c r="E17" i="2"/>
  <c r="E7" i="2"/>
  <c r="E90" i="2"/>
  <c r="E86" i="2"/>
  <c r="E68" i="2"/>
  <c r="E72" i="2"/>
  <c r="E65" i="2"/>
  <c r="E61" i="2"/>
  <c r="E57" i="2"/>
  <c r="E53" i="2"/>
  <c r="E49" i="2"/>
  <c r="E15" i="2"/>
  <c r="E5" i="2"/>
  <c r="E89" i="2"/>
  <c r="E85" i="2"/>
  <c r="E67" i="2"/>
  <c r="E73" i="2"/>
  <c r="E64" i="2"/>
  <c r="E60" i="2"/>
  <c r="E56" i="2"/>
  <c r="E52" i="2"/>
  <c r="E48" i="2"/>
  <c r="E13" i="2"/>
  <c r="Z4" i="2"/>
  <c r="E9" i="2"/>
  <c r="E59" i="2"/>
  <c r="E70" i="2"/>
  <c r="D14" i="2"/>
  <c r="D16" i="2" s="1"/>
  <c r="D29" i="2" s="1"/>
  <c r="D28" i="2" s="1"/>
  <c r="D15" i="2"/>
  <c r="D17" i="2" s="1"/>
  <c r="D58" i="2" s="1"/>
  <c r="D57" i="2" s="1"/>
  <c r="E47" i="2"/>
  <c r="E63" i="2"/>
  <c r="E88" i="2"/>
  <c r="E51" i="2"/>
  <c r="E74" i="2"/>
  <c r="C22" i="2"/>
  <c r="D22" i="2" s="1"/>
  <c r="D12" i="2"/>
  <c r="X16" i="2"/>
  <c r="C23" i="2"/>
  <c r="D23" i="2" s="1"/>
  <c r="C34" i="2"/>
  <c r="D4" i="2"/>
  <c r="C93" i="2"/>
  <c r="C31" i="2" l="1"/>
  <c r="D31" i="2" s="1"/>
  <c r="X6" i="2"/>
  <c r="X7" i="2" s="1"/>
  <c r="D7" i="2"/>
  <c r="D6" i="2"/>
  <c r="D93" i="2"/>
  <c r="C94" i="2"/>
  <c r="C77" i="2"/>
  <c r="C24" i="2"/>
  <c r="D24" i="2" s="1"/>
  <c r="C41" i="2"/>
  <c r="C25" i="2"/>
  <c r="D25" i="2" s="1"/>
  <c r="E2" i="2"/>
  <c r="E11" i="2"/>
  <c r="E10" i="2"/>
  <c r="E3" i="2"/>
  <c r="C32" i="2" l="1"/>
  <c r="D32" i="2" s="1"/>
  <c r="D94" i="2"/>
  <c r="C95" i="2"/>
  <c r="C33" i="2"/>
  <c r="D33" i="2" s="1"/>
  <c r="X9" i="2"/>
  <c r="C79" i="2"/>
  <c r="D79" i="2" s="1"/>
  <c r="D9" i="2"/>
  <c r="D47" i="2" s="1"/>
  <c r="D48" i="2" s="1"/>
  <c r="D8" i="2"/>
  <c r="D18" i="2" s="1"/>
  <c r="D19" i="2" s="1"/>
  <c r="C96" i="2" l="1"/>
  <c r="D95" i="2"/>
  <c r="X10" i="2"/>
  <c r="C35" i="2"/>
  <c r="D35" i="2" s="1"/>
  <c r="D96" i="2" l="1"/>
  <c r="C97" i="2"/>
  <c r="C80" i="2"/>
  <c r="D80" i="2" s="1"/>
  <c r="X11" i="2"/>
  <c r="C36" i="2"/>
  <c r="D36" i="2" s="1"/>
  <c r="D34" i="2"/>
  <c r="D97" i="2" l="1"/>
  <c r="C98" i="2"/>
  <c r="C37" i="2"/>
  <c r="D37" i="2" s="1"/>
  <c r="X12" i="2"/>
  <c r="X13" i="2" l="1"/>
  <c r="C81" i="2"/>
  <c r="D81" i="2" s="1"/>
  <c r="C38" i="2"/>
  <c r="D38" i="2" s="1"/>
  <c r="D98" i="2"/>
  <c r="C99" i="2"/>
  <c r="D99" i="2" l="1"/>
  <c r="C100" i="2"/>
  <c r="X14" i="2"/>
  <c r="C39" i="2"/>
  <c r="D39" i="2" s="1"/>
  <c r="X15" i="2" l="1"/>
  <c r="C40" i="2"/>
  <c r="D40" i="2" s="1"/>
  <c r="C82" i="2"/>
  <c r="D82" i="2" s="1"/>
  <c r="D100" i="2"/>
  <c r="C101" i="2"/>
  <c r="D101" i="2" l="1"/>
  <c r="C102" i="2"/>
  <c r="X17" i="2"/>
  <c r="C42" i="2"/>
  <c r="D42" i="2" s="1"/>
  <c r="D41" i="2" l="1"/>
  <c r="D102" i="2"/>
  <c r="C103" i="2"/>
  <c r="C83" i="2"/>
  <c r="D83" i="2" s="1"/>
  <c r="C43" i="2"/>
  <c r="D43" i="2" s="1"/>
  <c r="X18" i="2"/>
  <c r="D103" i="2" l="1"/>
  <c r="C104" i="2"/>
  <c r="C44" i="2"/>
  <c r="D44" i="2" s="1"/>
  <c r="X19" i="2"/>
  <c r="C84" i="2" l="1"/>
  <c r="D84" i="2" s="1"/>
  <c r="C45" i="2"/>
  <c r="D45" i="2" s="1"/>
  <c r="X20" i="2"/>
  <c r="D104" i="2"/>
  <c r="C105" i="2"/>
  <c r="D105" i="2" l="1"/>
  <c r="C106" i="2"/>
  <c r="X21" i="2"/>
  <c r="C46" i="2"/>
  <c r="D46" i="2" s="1"/>
  <c r="X22" i="2"/>
  <c r="D106" i="2" l="1"/>
  <c r="C107" i="2"/>
  <c r="C11" i="2"/>
  <c r="C14" i="2"/>
  <c r="C13" i="2"/>
  <c r="C12" i="2"/>
  <c r="X23" i="2"/>
  <c r="C10" i="2" s="1"/>
  <c r="C15" i="2"/>
  <c r="C28" i="2"/>
  <c r="C26" i="2"/>
  <c r="D26" i="2" s="1"/>
  <c r="C17" i="2"/>
  <c r="C27" i="2"/>
  <c r="D27" i="2" s="1"/>
  <c r="C16" i="2"/>
  <c r="C29" i="2"/>
  <c r="D107" i="2" l="1"/>
  <c r="C108" i="2"/>
  <c r="D108" i="2" s="1"/>
</calcChain>
</file>

<file path=xl/sharedStrings.xml><?xml version="1.0" encoding="utf-8"?>
<sst xmlns="http://schemas.openxmlformats.org/spreadsheetml/2006/main" count="1164" uniqueCount="367">
  <si>
    <t>Element ID</t>
  </si>
  <si>
    <t>A</t>
  </si>
  <si>
    <t>Name</t>
  </si>
  <si>
    <t xml:space="preserve">Material </t>
  </si>
  <si>
    <t>Boundary</t>
  </si>
  <si>
    <t xml:space="preserve">Name </t>
  </si>
  <si>
    <t>Joint ID</t>
  </si>
  <si>
    <t>Joint set</t>
  </si>
  <si>
    <t>Type</t>
  </si>
  <si>
    <t>Ground</t>
  </si>
  <si>
    <t>Rot DoF</t>
  </si>
  <si>
    <t>Disp DoF</t>
  </si>
  <si>
    <t>Footing</t>
  </si>
  <si>
    <t>x-location</t>
  </si>
  <si>
    <t>y-location</t>
  </si>
  <si>
    <t>z-location</t>
  </si>
  <si>
    <t>Shape</t>
  </si>
  <si>
    <t>Geometry class</t>
  </si>
  <si>
    <t>Material Class</t>
  </si>
  <si>
    <t>Material properties</t>
  </si>
  <si>
    <t>Dimensions</t>
  </si>
  <si>
    <t>Concrete</t>
  </si>
  <si>
    <t>Cuboid</t>
  </si>
  <si>
    <t>Slab</t>
  </si>
  <si>
    <t>Reinforced Concrete</t>
  </si>
  <si>
    <t xml:space="preserve">Youngs Modulus: Poisson's ratio: </t>
  </si>
  <si>
    <t>Comments:</t>
  </si>
  <si>
    <t>Level</t>
  </si>
  <si>
    <t>A, 1</t>
  </si>
  <si>
    <t>Soil</t>
  </si>
  <si>
    <t>Pad Foundation on Bearing Strata</t>
  </si>
  <si>
    <t>Road (North)</t>
  </si>
  <si>
    <t>Road (South)</t>
  </si>
  <si>
    <t>Wall</t>
  </si>
  <si>
    <t>Pad Foundation (E)</t>
  </si>
  <si>
    <t>Length: 4.50m,
Width: 5.90m,
Depth: 0.75m,</t>
  </si>
  <si>
    <t>12.50m</t>
  </si>
  <si>
    <t>RC slab on blinding/bearing ground fixed to wall</t>
  </si>
  <si>
    <t>Pier Wall (E)</t>
  </si>
  <si>
    <t>Pier Column (NE)</t>
  </si>
  <si>
    <t>Pier Column (SW)</t>
  </si>
  <si>
    <t>Concrete Foot (NE)</t>
  </si>
  <si>
    <t>Concrete Foot (SE)</t>
  </si>
  <si>
    <t>Pad Foundation (W)</t>
  </si>
  <si>
    <t>Pier Wall (W)</t>
  </si>
  <si>
    <t>Pier Column (NW)</t>
  </si>
  <si>
    <t>Pier Column (SE)</t>
  </si>
  <si>
    <t>Pier Crosshead  (E)</t>
  </si>
  <si>
    <t>Pier Crosshead (W)</t>
  </si>
  <si>
    <t>Column</t>
  </si>
  <si>
    <t>Cylinder</t>
  </si>
  <si>
    <t>Rectangular</t>
  </si>
  <si>
    <t>Cube</t>
  </si>
  <si>
    <t>Block</t>
  </si>
  <si>
    <t>Concrete Foot (NW)</t>
  </si>
  <si>
    <t>Concrete Foot (SW)</t>
  </si>
  <si>
    <t>Pier Wall cast onto pad found with columns fixed above</t>
  </si>
  <si>
    <t>Column fixed to wall, with crosshead cast above</t>
  </si>
  <si>
    <t>Crosshead fixed to columns, with concrete footings cast with</t>
  </si>
  <si>
    <t>concrete foot has bridge sitting on top cast with crosshead, arm attachement to assist as acting like pin fixing</t>
  </si>
  <si>
    <t>Length: 1.40m,
Width: 3.90m,
Depth: 5.886m,</t>
  </si>
  <si>
    <t>13.25m</t>
  </si>
  <si>
    <t>19.136m</t>
  </si>
  <si>
    <t>Length: 1.0m,
Width: 1.0m,
Depth: 2.817m,</t>
  </si>
  <si>
    <t>21.953m</t>
  </si>
  <si>
    <t>22.746m</t>
  </si>
  <si>
    <t>Length: 4.50m,
Width: 4.10m,
Depth: 0.793m,</t>
  </si>
  <si>
    <t>Length: 3.15m,
Width: 5.90m,
Depth: 0.34m,</t>
  </si>
  <si>
    <t>Concrete foot has bridge sitting on top cast with crosshead, arm attachement to assist as acting like pin fixing</t>
  </si>
  <si>
    <t>Length: 1.40m,
Width: 3.90m,
Depth: 5.108m,</t>
  </si>
  <si>
    <t>Length: 1.0m,
Width: 1.0m,
Depth: 3.395m,</t>
  </si>
  <si>
    <t>Length: 3.15m,
Width: 4.10m,
Depth: 0.795m,</t>
  </si>
  <si>
    <t>12.7m</t>
  </si>
  <si>
    <t>13.45m</t>
  </si>
  <si>
    <t>18.558m</t>
  </si>
  <si>
    <t>22.748m</t>
  </si>
  <si>
    <t>Length: 0.50m,
Width: 0.60m,
Depth: 0.329m,</t>
  </si>
  <si>
    <t>Steel Footing (NE)</t>
  </si>
  <si>
    <t>Steel footing grouted in place and fixed to end vertical member of truss</t>
  </si>
  <si>
    <t>Vertical Truss End (NE)</t>
  </si>
  <si>
    <t>Steel</t>
  </si>
  <si>
    <t>Length: 0.20m,
Width: 0.20m,
Depth: 0.329m,</t>
  </si>
  <si>
    <t>Vertical Truss member welded to all other connections</t>
  </si>
  <si>
    <t>23.08m</t>
  </si>
  <si>
    <t>SHS</t>
  </si>
  <si>
    <t>Beam</t>
  </si>
  <si>
    <r>
      <t>Coordinates for Arc Members;
By using the equation of a circle, we can use the Dimensions provided on the truss bridge drawings to calculate the Y coordinates of the joints in the bridge.
For this to work, we need to know the coordinates of the centre point of the circle/arc, as well as the radius. 
From here, X and Y are relative and only one needs to be known. In this case, the X (and Z) coordinates are laid out in a grid fashion. By listing these, Y then becomes a funtion of X. 
(x-a)^2 + (y-b)^2 = r^2
For this bridge, we know the span in X is 36m, and for ease, X can start at 0, the radius is 360.4m. We also have initialand last Y Coordinates of 23.448m (level taken from drawing, minus deck plate thickness, minus half of beam thickness for centroid) and the drawing gives the centre point height also, showing a rise of 450mm. 
As a result, the centre point of the arc/circle is equal to:
X Coord = 36/2 = 18m
Y Coord = (23.448+0.45-360.4) = -336.502m
Hence;
Y = [ √ (360.4</t>
    </r>
    <r>
      <rPr>
        <b/>
        <sz val="12"/>
        <color theme="1"/>
        <rFont val="Calibri"/>
        <family val="2"/>
      </rPr>
      <t>² - (x - 18) ² ) ] - 336.3862
There is a systematic way of getting the centrepoints using simultanious equations should a third point on the arc be missing to finding the centre point quickly.</t>
    </r>
    <r>
      <rPr>
        <b/>
        <sz val="12"/>
        <color theme="1"/>
        <rFont val="Calibri"/>
        <family val="2"/>
        <scheme val="minor"/>
      </rPr>
      <t xml:space="preserve">
</t>
    </r>
  </si>
  <si>
    <t>Vertical Truss End (NW)</t>
  </si>
  <si>
    <t>Steel Footing (NW)</t>
  </si>
  <si>
    <t>Length: 0.20m,
Width: 0.20m,
Depth: 2.755m,</t>
  </si>
  <si>
    <t>Truss Wall Brace 6N</t>
  </si>
  <si>
    <t>Truss Wall Brace 1N</t>
  </si>
  <si>
    <t>Truss Wall Brace 2N</t>
  </si>
  <si>
    <t>Truss Wall Brace 3N</t>
  </si>
  <si>
    <t>Truss Wall Brace 4N</t>
  </si>
  <si>
    <t>Truss Wall Brace 7N</t>
  </si>
  <si>
    <t>Truss Wall Brace 8N</t>
  </si>
  <si>
    <t>Truss Wall Brace 9N</t>
  </si>
  <si>
    <t>Truss Wall Brace 10N</t>
  </si>
  <si>
    <t>Truss Wall Brace 11N</t>
  </si>
  <si>
    <t>Truss Wall Brace 13N</t>
  </si>
  <si>
    <t>Truss Wall Brace 14N</t>
  </si>
  <si>
    <t>Truss Wall Brace 16N</t>
  </si>
  <si>
    <t>Truss Wall Brace 15N</t>
  </si>
  <si>
    <t>Length: 3.30m,
Width: 0.15m,
Depth: 0.1m,</t>
  </si>
  <si>
    <t>Length: 3.80m,
Width: 0.15m,
Depth: 0.1m,</t>
  </si>
  <si>
    <t>Length: 3.66m,
Width: 0.15m,
Depth: 0.1m,</t>
  </si>
  <si>
    <t>Length: 4.03m,
Width: 0.15m,
Depth: 0.1m,</t>
  </si>
  <si>
    <t>Length: 4.16m,
Width: 0.15m,
Depth: 0.1m,</t>
  </si>
  <si>
    <t>Length: 4.11m,
Width: 0.15m,
Depth: 0.1m,</t>
  </si>
  <si>
    <t>Length: 4.19m,
Width: 0.15m,
Depth: 0.1m,</t>
  </si>
  <si>
    <t>23.246m</t>
  </si>
  <si>
    <t>Length: 0.20m,
Width: 0.20m,
Depth: 0.14m,</t>
  </si>
  <si>
    <t>Welded to Vertial Members, with traverse members welded on also</t>
  </si>
  <si>
    <t>23.348m</t>
  </si>
  <si>
    <t>25.873m</t>
  </si>
  <si>
    <t>Diagonal Brace Member</t>
  </si>
  <si>
    <t>Steel Footing (SE)</t>
  </si>
  <si>
    <t>Vertical Truss End (SE)</t>
  </si>
  <si>
    <t>Vertical Truss End (SW)</t>
  </si>
  <si>
    <t>Steel Footing (SW)</t>
  </si>
  <si>
    <t>Truss Wall Brace 1S</t>
  </si>
  <si>
    <t>Truss Wall Brace 2S</t>
  </si>
  <si>
    <t>Truss Wall Brace 3S</t>
  </si>
  <si>
    <t>Truss Wall Brace 4S</t>
  </si>
  <si>
    <t>Truss Wall Brace 6S</t>
  </si>
  <si>
    <t>Truss Wall Brace 7S</t>
  </si>
  <si>
    <t>Truss Wall Brace 8S</t>
  </si>
  <si>
    <t>Truss Wall Brace 9S</t>
  </si>
  <si>
    <t>Truss Wall Brace 10S</t>
  </si>
  <si>
    <t>Truss Wall Brace 11S</t>
  </si>
  <si>
    <t>Truss Wall Brace 13S</t>
  </si>
  <si>
    <t>Truss Wall Brace 14S</t>
  </si>
  <si>
    <t>Truss Wall Brace 15S</t>
  </si>
  <si>
    <t>Truss Wall Brace 16S</t>
  </si>
  <si>
    <t>Bottom Chord (NE)</t>
  </si>
  <si>
    <t>Top Chord (NE)</t>
  </si>
  <si>
    <t>Bottom Chord (NM)</t>
  </si>
  <si>
    <t>Bottom Chord (NW)</t>
  </si>
  <si>
    <t>Top Chord (NM)</t>
  </si>
  <si>
    <t>Top Chord (NW)</t>
  </si>
  <si>
    <t>Middle Section between Splice Locations</t>
  </si>
  <si>
    <t>Length: 9.51m,
Width: 0.20m,
Depth: 0.20m,</t>
  </si>
  <si>
    <t>Length: 16.99m,
Width: 0.20m,
Depth: 0.20m,</t>
  </si>
  <si>
    <t>Length: 9.57m,
Width: 0.20m,
Depth: 0.20m,</t>
  </si>
  <si>
    <t>Length: 17.02m,
Width: 0.20m,
Depth: 0.20m,</t>
  </si>
  <si>
    <t>Truss Wall Brace 5NE</t>
  </si>
  <si>
    <t>Truss Wall Brace 5NW</t>
  </si>
  <si>
    <t>Truss Wall Brace 12NE</t>
  </si>
  <si>
    <t>Truss Wall Brace 12NW</t>
  </si>
  <si>
    <t>Length: 0.87m,
Width: 0.15m,
Depth: 0.1m,</t>
  </si>
  <si>
    <t>Length: 3.06m,
Width: 0.15m,
Depth: 0.1m,</t>
  </si>
  <si>
    <t>Bottom Chord (SE)</t>
  </si>
  <si>
    <t>Bottom Chord (SM)</t>
  </si>
  <si>
    <t>Bottom Chord (SW)</t>
  </si>
  <si>
    <t>Top Chord (SE)</t>
  </si>
  <si>
    <t>Top Chord (SM)</t>
  </si>
  <si>
    <t>Top Chord (SW)</t>
  </si>
  <si>
    <t>Truss Wall Brace 5SE</t>
  </si>
  <si>
    <t>Truss Wall Brace 5SW</t>
  </si>
  <si>
    <t>Truss Wall Brace 12SE</t>
  </si>
  <si>
    <t>Truss Wall Brace 12SW</t>
  </si>
  <si>
    <t>Lateral Deck Member 1</t>
  </si>
  <si>
    <t>Lateral Deck Member 2</t>
  </si>
  <si>
    <t>Lateral Deck Member 3</t>
  </si>
  <si>
    <t>Lateral Deck Member 4</t>
  </si>
  <si>
    <t>Lateral Deck Member 5</t>
  </si>
  <si>
    <t>Lateral Deck Member 6</t>
  </si>
  <si>
    <t>Lateral Deck Member 7</t>
  </si>
  <si>
    <t>Lateral Deck Member 8</t>
  </si>
  <si>
    <t>Lateral Deck Member 9</t>
  </si>
  <si>
    <t>Lateral Deck Member 10</t>
  </si>
  <si>
    <t>Lateral Deck Member 11</t>
  </si>
  <si>
    <t>Lateral Deck Member 12</t>
  </si>
  <si>
    <t>Lateral Deck Member 13</t>
  </si>
  <si>
    <t>Lateral Deck Member 14</t>
  </si>
  <si>
    <t>Lateral Deck Member 15</t>
  </si>
  <si>
    <t>Lateral Deck Member 16</t>
  </si>
  <si>
    <t>Lateral Deck Member 17</t>
  </si>
  <si>
    <t>Lateral Canopy Member 1</t>
  </si>
  <si>
    <t>Lateral Canopy Member 2</t>
  </si>
  <si>
    <t>Lateral Canopy Member 3</t>
  </si>
  <si>
    <t>Lateral Canopy Member 4</t>
  </si>
  <si>
    <t>Lateral Canopy Member 5</t>
  </si>
  <si>
    <t>Lateral Canopy Member 6</t>
  </si>
  <si>
    <t>Lateral Canopy Member 7</t>
  </si>
  <si>
    <t>Lateral Canopy Member 8</t>
  </si>
  <si>
    <t>Lateral Canopy Member 9</t>
  </si>
  <si>
    <t>Diagonal Canopy Member 1</t>
  </si>
  <si>
    <t>Diagonal Canopy Member 2</t>
  </si>
  <si>
    <t>Diagonal Canopy Member 4</t>
  </si>
  <si>
    <t>Diagonal Canopy Member 5</t>
  </si>
  <si>
    <t>Diagonal Canopy Member 7</t>
  </si>
  <si>
    <t>Diagonal Canopy Member 8</t>
  </si>
  <si>
    <t>Diagonal Canopy Member 3W</t>
  </si>
  <si>
    <t>Diagonal Canopy Member 3E</t>
  </si>
  <si>
    <t>Diagonal Canopy Member 6E</t>
  </si>
  <si>
    <t>Diagonal Canopy Member 6W</t>
  </si>
  <si>
    <t>Beam welded between bottom chords, with longitudinal stiffeners welded on</t>
  </si>
  <si>
    <t>Beam welded between top chords, with diagonal member welded at one end only</t>
  </si>
  <si>
    <t>Beam welded diagonally between lateral camopy members and top chords</t>
  </si>
  <si>
    <t>Beam welded diagonally between lateral camopy members and top chords (spliced)</t>
  </si>
  <si>
    <t>RHS</t>
  </si>
  <si>
    <t>Length: 0.15m,
Width: 2.3m,
Depth: 0.2m,</t>
  </si>
  <si>
    <t>Length: 0.10m,
Width: 2.3m,
Depth: 0.15m,</t>
  </si>
  <si>
    <t>Length: 5.05m,
Width: 0.1m,
Depth: 0.15m,</t>
  </si>
  <si>
    <t>Length: 0.56m,
Width: 0.1m,
Depth: 0.15m,</t>
  </si>
  <si>
    <t>Length: 4.49m,
Width: 0.1m,
Depth: 0.15m,</t>
  </si>
  <si>
    <t>For now, I have numbered members. I can change them quicker than I can change the lettering system.</t>
  </si>
  <si>
    <t>1,2</t>
  </si>
  <si>
    <t>2,3</t>
  </si>
  <si>
    <t>2,4</t>
  </si>
  <si>
    <t>3,5</t>
  </si>
  <si>
    <t>4,5</t>
  </si>
  <si>
    <t>Pad Foundation to Wall</t>
  </si>
  <si>
    <t>Wall to Column N</t>
  </si>
  <si>
    <t>Wall to Column S</t>
  </si>
  <si>
    <t>Column to Crosshead S</t>
  </si>
  <si>
    <t>Column to Crosshead N</t>
  </si>
  <si>
    <t>5,6</t>
  </si>
  <si>
    <t>5,7</t>
  </si>
  <si>
    <t>Concrete footing on Crosshead</t>
  </si>
  <si>
    <t>A,8</t>
  </si>
  <si>
    <t>8,9</t>
  </si>
  <si>
    <t>9,10</t>
  </si>
  <si>
    <t>9,11</t>
  </si>
  <si>
    <t>10,12</t>
  </si>
  <si>
    <t>11,12</t>
  </si>
  <si>
    <t>12,13</t>
  </si>
  <si>
    <t>12,14</t>
  </si>
  <si>
    <t>6,15</t>
  </si>
  <si>
    <t>15,16</t>
  </si>
  <si>
    <t>Concrete Footing to Steel Footing</t>
  </si>
  <si>
    <t>Steel Footing to Vertical End</t>
  </si>
  <si>
    <t>Vertical End to Bottom Chord and 1st Lateral Deck Mamber</t>
  </si>
  <si>
    <t>Pin</t>
  </si>
  <si>
    <t>Fixed</t>
  </si>
  <si>
    <t>17,18</t>
  </si>
  <si>
    <t>Splice</t>
  </si>
  <si>
    <t>Splice Connection Bottom Chord</t>
  </si>
  <si>
    <t>18,19</t>
  </si>
  <si>
    <t>20,21</t>
  </si>
  <si>
    <t>Splice Connection Top Chord</t>
  </si>
  <si>
    <t>21,22</t>
  </si>
  <si>
    <t>Vertical End to Bottom Chord and 17th Lateral Deck Mamber</t>
  </si>
  <si>
    <t>23,24</t>
  </si>
  <si>
    <t>24,13</t>
  </si>
  <si>
    <t>16,17,71</t>
  </si>
  <si>
    <t>19,23,87</t>
  </si>
  <si>
    <t>Vertical End to Top Chord and 1st Lateral and diagonal Canopy Member</t>
  </si>
  <si>
    <t>Vertical End to Top Chord, 1st diagonal truss wall brace
 and 1st Lateral and diagonal Canopy Member</t>
  </si>
  <si>
    <t>Vertical End to Top Chord, 16th diagonal truss wall brace and 17th Lateral and 8th diagonal Canopy Member</t>
  </si>
  <si>
    <t>17,25,26,72</t>
  </si>
  <si>
    <t xml:space="preserve">Brace  to bottom chord and lateral deck member  </t>
  </si>
  <si>
    <t>17,27,28,74</t>
  </si>
  <si>
    <t>Brace to Top Chord and Lateral Canopy Member</t>
  </si>
  <si>
    <t>Brace to Bottom Chord and Lateral Deck Member</t>
  </si>
  <si>
    <t>Brace to Top Chord and Lateral and Diagonal Canopy Members</t>
  </si>
  <si>
    <t>Truss Wall Diagonal Splice</t>
  </si>
  <si>
    <t>29,30</t>
  </si>
  <si>
    <t>midspan</t>
  </si>
  <si>
    <t>37,38</t>
  </si>
  <si>
    <t>East Abt</t>
  </si>
  <si>
    <t>West Abt</t>
  </si>
  <si>
    <t xml:space="preserve">North Truss </t>
  </si>
  <si>
    <t>South Truss</t>
  </si>
  <si>
    <t>7,43</t>
  </si>
  <si>
    <t>43,44</t>
  </si>
  <si>
    <t>44,45,71</t>
  </si>
  <si>
    <t>45,46</t>
  </si>
  <si>
    <t>48,49</t>
  </si>
  <si>
    <t>46,47</t>
  </si>
  <si>
    <t>49,50</t>
  </si>
  <si>
    <t>18,30,31,76</t>
  </si>
  <si>
    <t>18,32,33,78</t>
  </si>
  <si>
    <t>18,34,35,80</t>
  </si>
  <si>
    <t>18,36,37,82</t>
  </si>
  <si>
    <t>19,39,40,84</t>
  </si>
  <si>
    <t>19,41,42,86</t>
  </si>
  <si>
    <t>Vertical End to Top Chord and 8th diagonal Canopy Member</t>
  </si>
  <si>
    <t>47,51,87</t>
  </si>
  <si>
    <t>14,43</t>
  </si>
  <si>
    <t>45,53,54,72</t>
  </si>
  <si>
    <t>Brace to Top Chord and Lateral and diagonal Canopy Member</t>
  </si>
  <si>
    <t>45,55,56,74</t>
  </si>
  <si>
    <t>Brace to Top Chord and Lateral Canopy Members</t>
  </si>
  <si>
    <t>57,58</t>
  </si>
  <si>
    <t>46,58,59,76</t>
  </si>
  <si>
    <t>46,60,61,78</t>
  </si>
  <si>
    <t>46,62,63,80</t>
  </si>
  <si>
    <t>46,64,65,82</t>
  </si>
  <si>
    <t>65,66</t>
  </si>
  <si>
    <t>47,67,68,84</t>
  </si>
  <si>
    <t>47,69,70,86</t>
  </si>
  <si>
    <t>Lateral Deck to Bottom Chord</t>
  </si>
  <si>
    <t>Canopy Diagonal Splice</t>
  </si>
  <si>
    <t>73,17</t>
  </si>
  <si>
    <t>75,17</t>
  </si>
  <si>
    <t>77,18</t>
  </si>
  <si>
    <t>79,18</t>
  </si>
  <si>
    <t>81,18</t>
  </si>
  <si>
    <t>83,19</t>
  </si>
  <si>
    <t>85,19</t>
  </si>
  <si>
    <t>73,45</t>
  </si>
  <si>
    <t>75,45</t>
  </si>
  <si>
    <t>77,46</t>
  </si>
  <si>
    <t>79,46</t>
  </si>
  <si>
    <t>81,46</t>
  </si>
  <si>
    <t>85,47</t>
  </si>
  <si>
    <t>83,47</t>
  </si>
  <si>
    <t>73,92,96</t>
  </si>
  <si>
    <t>74,96,100</t>
  </si>
  <si>
    <t>East Pad</t>
  </si>
  <si>
    <t>East Abt Wall/Col</t>
  </si>
  <si>
    <t>Bridge Footing /Vertical End</t>
  </si>
  <si>
    <t>Lat 2</t>
  </si>
  <si>
    <t>Lat 3</t>
  </si>
  <si>
    <t>Lat 4</t>
  </si>
  <si>
    <t>Lat 5</t>
  </si>
  <si>
    <t>Splice E</t>
  </si>
  <si>
    <t xml:space="preserve">Lat 6 </t>
  </si>
  <si>
    <t>Lat 7</t>
  </si>
  <si>
    <t>Lat 8</t>
  </si>
  <si>
    <t>Lat 9</t>
  </si>
  <si>
    <t>Lat 10</t>
  </si>
  <si>
    <t>Splice W</t>
  </si>
  <si>
    <t>Lat 11</t>
  </si>
  <si>
    <t>Lat 12</t>
  </si>
  <si>
    <t>Lat 13</t>
  </si>
  <si>
    <t>Lat 14</t>
  </si>
  <si>
    <t>Lat 15</t>
  </si>
  <si>
    <t>Lat 16</t>
  </si>
  <si>
    <t>West Abt Wall/Col</t>
  </si>
  <si>
    <t>West Pad</t>
  </si>
  <si>
    <t>North</t>
  </si>
  <si>
    <t>Midspan</t>
  </si>
  <si>
    <t>South</t>
  </si>
  <si>
    <t>Canopy Splice W</t>
  </si>
  <si>
    <t>Canopy Splice E</t>
  </si>
  <si>
    <t>N1</t>
  </si>
  <si>
    <t>N2</t>
  </si>
  <si>
    <t>S2</t>
  </si>
  <si>
    <t>S1</t>
  </si>
  <si>
    <t>44,48,88</t>
  </si>
  <si>
    <t>20,26,27,89</t>
  </si>
  <si>
    <t>48,56,57,90</t>
  </si>
  <si>
    <t>21,31,32,91</t>
  </si>
  <si>
    <t>49,61,62,92</t>
  </si>
  <si>
    <t>21,35,36,93</t>
  </si>
  <si>
    <t>50,66,67,94</t>
  </si>
  <si>
    <t>22,40,41,95</t>
  </si>
  <si>
    <t>50,68,69,95,169,170</t>
  </si>
  <si>
    <t>22,23,42,96,170</t>
  </si>
  <si>
    <t>50,51,96</t>
  </si>
  <si>
    <t>16,20,25,88,97</t>
  </si>
  <si>
    <t>48,54,55,89,97,98</t>
  </si>
  <si>
    <t>20,28,29,90,98,99</t>
  </si>
  <si>
    <t>49,59,60,91,100,101</t>
  </si>
  <si>
    <t>49,63,64,93,102,103</t>
  </si>
  <si>
    <t>22,38,39,94,104,169</t>
  </si>
  <si>
    <t>21,33,34,92,101,102</t>
  </si>
  <si>
    <t>Deck</t>
  </si>
  <si>
    <t>Ribbed Plate</t>
  </si>
  <si>
    <t>Plate</t>
  </si>
  <si>
    <t>Deck with longitudinal stiffeners welded to lateral deck members</t>
  </si>
  <si>
    <t>Length: 36.01m,
Width: 2.3m,
Depth: 0.1m,</t>
  </si>
  <si>
    <t>Deck to Lateral Deck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</si>
</sst>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1" xfId="0" applyFont="1" applyBorder="1"/>
    <xf numFmtId="0" fontId="0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" fillId="0" borderId="0" xfId="0" applyFont="1" applyAlignment="1"/>
    <xf numFmtId="0" fontId="0" fillId="0" borderId="0" xfId="0" quotePrefix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/>
    <xf numFmtId="0" fontId="0" fillId="0" borderId="0" xfId="0" applyFill="1"/>
    <xf numFmtId="0" fontId="0" fillId="0" borderId="3" xfId="0" applyFill="1" applyBorder="1"/>
    <xf numFmtId="0" fontId="0" fillId="0" borderId="7" xfId="0" applyFont="1" applyBorder="1"/>
    <xf numFmtId="0" fontId="0" fillId="0" borderId="0" xfId="0" applyBorder="1"/>
    <xf numFmtId="0" fontId="0" fillId="0" borderId="8" xfId="0" applyBorder="1"/>
    <xf numFmtId="0" fontId="0" fillId="0" borderId="0" xfId="0" applyFill="1" applyBorder="1"/>
    <xf numFmtId="0" fontId="0" fillId="0" borderId="5" xfId="0" applyFill="1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A39B3-DC91-914B-9042-786A21D22A90}">
  <dimension ref="A1:O175"/>
  <sheetViews>
    <sheetView tabSelected="1" topLeftCell="A39" zoomScale="60" zoomScaleNormal="60" workbookViewId="0">
      <selection activeCell="I115" sqref="I115"/>
    </sheetView>
  </sheetViews>
  <sheetFormatPr baseColWidth="10" defaultColWidth="11" defaultRowHeight="16"/>
  <cols>
    <col min="1" max="1" width="19.5" style="6" customWidth="1"/>
    <col min="2" max="2" width="11" style="6"/>
    <col min="3" max="3" width="12.83203125" style="6" bestFit="1" customWidth="1"/>
    <col min="4" max="4" width="13.1640625" style="6" customWidth="1"/>
    <col min="5" max="5" width="20" style="6" bestFit="1" customWidth="1"/>
    <col min="6" max="6" width="16.6640625" style="6" customWidth="1"/>
    <col min="7" max="7" width="14.1640625" style="6" customWidth="1"/>
    <col min="8" max="8" width="18.1640625" style="6" customWidth="1"/>
    <col min="9" max="9" width="11" style="6"/>
    <col min="10" max="10" width="32.33203125" style="6" customWidth="1"/>
    <col min="11" max="11" width="11.33203125" style="6" bestFit="1" customWidth="1"/>
    <col min="12" max="16384" width="11" style="6"/>
  </cols>
  <sheetData>
    <row r="1" spans="1:15" ht="17">
      <c r="A1" s="6" t="s">
        <v>2</v>
      </c>
      <c r="B1" s="6" t="s">
        <v>0</v>
      </c>
      <c r="C1" s="6" t="s">
        <v>18</v>
      </c>
      <c r="D1" s="6" t="s">
        <v>3</v>
      </c>
      <c r="E1" s="6" t="s">
        <v>19</v>
      </c>
      <c r="F1" s="6" t="s">
        <v>17</v>
      </c>
      <c r="G1" s="6" t="s">
        <v>16</v>
      </c>
      <c r="H1" s="6" t="s">
        <v>20</v>
      </c>
      <c r="I1" s="6" t="s">
        <v>27</v>
      </c>
      <c r="J1" s="6" t="s">
        <v>26</v>
      </c>
    </row>
    <row r="2" spans="1:15" ht="51">
      <c r="A2" s="16" t="s">
        <v>34</v>
      </c>
      <c r="B2" s="16">
        <v>1</v>
      </c>
      <c r="C2" s="16" t="s">
        <v>21</v>
      </c>
      <c r="D2" s="16" t="s">
        <v>24</v>
      </c>
      <c r="E2" s="16" t="s">
        <v>25</v>
      </c>
      <c r="F2" s="16" t="s">
        <v>23</v>
      </c>
      <c r="G2" s="16" t="s">
        <v>22</v>
      </c>
      <c r="H2" s="16" t="s">
        <v>35</v>
      </c>
      <c r="I2" s="16" t="s">
        <v>36</v>
      </c>
      <c r="J2" s="16" t="s">
        <v>37</v>
      </c>
      <c r="L2" s="34" t="s">
        <v>208</v>
      </c>
      <c r="M2" s="34"/>
      <c r="N2" s="34"/>
      <c r="O2" s="34"/>
    </row>
    <row r="3" spans="1:15" ht="51">
      <c r="A3" s="16" t="s">
        <v>38</v>
      </c>
      <c r="B3" s="16">
        <v>2</v>
      </c>
      <c r="C3" s="16" t="s">
        <v>21</v>
      </c>
      <c r="D3" s="16" t="s">
        <v>24</v>
      </c>
      <c r="E3" s="16" t="s">
        <v>25</v>
      </c>
      <c r="F3" s="16" t="s">
        <v>33</v>
      </c>
      <c r="G3" s="16" t="s">
        <v>22</v>
      </c>
      <c r="H3" s="16" t="s">
        <v>60</v>
      </c>
      <c r="I3" s="16" t="s">
        <v>61</v>
      </c>
      <c r="J3" s="16" t="s">
        <v>56</v>
      </c>
      <c r="L3" s="34"/>
      <c r="M3" s="34"/>
      <c r="N3" s="34"/>
      <c r="O3" s="34"/>
    </row>
    <row r="4" spans="1:15" ht="51">
      <c r="A4" s="16" t="s">
        <v>39</v>
      </c>
      <c r="B4" s="16">
        <v>3</v>
      </c>
      <c r="C4" s="16" t="s">
        <v>21</v>
      </c>
      <c r="D4" s="16" t="s">
        <v>24</v>
      </c>
      <c r="E4" s="16" t="s">
        <v>25</v>
      </c>
      <c r="F4" s="16" t="s">
        <v>49</v>
      </c>
      <c r="G4" s="16" t="s">
        <v>50</v>
      </c>
      <c r="H4" s="16" t="s">
        <v>63</v>
      </c>
      <c r="I4" s="16" t="s">
        <v>62</v>
      </c>
      <c r="J4" s="16" t="s">
        <v>57</v>
      </c>
      <c r="L4" s="34"/>
      <c r="M4" s="34"/>
      <c r="N4" s="34"/>
      <c r="O4" s="34"/>
    </row>
    <row r="5" spans="1:15" ht="51">
      <c r="A5" s="16" t="s">
        <v>46</v>
      </c>
      <c r="B5" s="16">
        <v>4</v>
      </c>
      <c r="C5" s="16" t="s">
        <v>21</v>
      </c>
      <c r="D5" s="16" t="s">
        <v>24</v>
      </c>
      <c r="E5" s="16" t="s">
        <v>25</v>
      </c>
      <c r="F5" s="16" t="s">
        <v>49</v>
      </c>
      <c r="G5" s="16" t="s">
        <v>50</v>
      </c>
      <c r="H5" s="16" t="s">
        <v>63</v>
      </c>
      <c r="I5" s="16" t="s">
        <v>62</v>
      </c>
      <c r="J5" s="16" t="s">
        <v>57</v>
      </c>
      <c r="L5" s="34"/>
      <c r="M5" s="34"/>
      <c r="N5" s="34"/>
      <c r="O5" s="34"/>
    </row>
    <row r="6" spans="1:15" ht="51">
      <c r="A6" s="16" t="s">
        <v>47</v>
      </c>
      <c r="B6" s="16">
        <v>5</v>
      </c>
      <c r="C6" s="16" t="s">
        <v>21</v>
      </c>
      <c r="D6" s="16" t="s">
        <v>24</v>
      </c>
      <c r="E6" s="16" t="s">
        <v>25</v>
      </c>
      <c r="F6" s="16" t="s">
        <v>23</v>
      </c>
      <c r="G6" s="16" t="s">
        <v>51</v>
      </c>
      <c r="H6" s="16" t="s">
        <v>66</v>
      </c>
      <c r="I6" s="16" t="s">
        <v>64</v>
      </c>
      <c r="J6" s="16" t="s">
        <v>58</v>
      </c>
      <c r="L6" s="34"/>
      <c r="M6" s="34"/>
      <c r="N6" s="34"/>
      <c r="O6" s="34"/>
    </row>
    <row r="7" spans="1:15" s="16" customFormat="1" ht="51">
      <c r="A7" s="16" t="s">
        <v>41</v>
      </c>
      <c r="B7" s="16">
        <v>6</v>
      </c>
      <c r="C7" s="16" t="s">
        <v>21</v>
      </c>
      <c r="D7" s="16" t="s">
        <v>24</v>
      </c>
      <c r="E7" s="16" t="s">
        <v>25</v>
      </c>
      <c r="F7" s="16" t="s">
        <v>53</v>
      </c>
      <c r="G7" s="16" t="s">
        <v>52</v>
      </c>
      <c r="H7" s="16" t="s">
        <v>67</v>
      </c>
      <c r="I7" s="16" t="s">
        <v>65</v>
      </c>
      <c r="J7" s="34" t="s">
        <v>68</v>
      </c>
    </row>
    <row r="8" spans="1:15" s="16" customFormat="1" ht="51">
      <c r="A8" s="16" t="s">
        <v>42</v>
      </c>
      <c r="B8" s="16">
        <v>7</v>
      </c>
      <c r="C8" s="16" t="s">
        <v>21</v>
      </c>
      <c r="D8" s="16" t="s">
        <v>24</v>
      </c>
      <c r="E8" s="16" t="s">
        <v>25</v>
      </c>
      <c r="F8" s="16" t="s">
        <v>53</v>
      </c>
      <c r="G8" s="16" t="s">
        <v>52</v>
      </c>
      <c r="H8" s="16" t="s">
        <v>67</v>
      </c>
      <c r="I8" s="16" t="s">
        <v>65</v>
      </c>
      <c r="J8" s="34"/>
    </row>
    <row r="9" spans="1:15">
      <c r="A9" s="16"/>
      <c r="B9" s="16"/>
      <c r="C9" s="16"/>
      <c r="D9" s="16"/>
      <c r="E9" s="16"/>
      <c r="F9" s="16"/>
      <c r="G9" s="16"/>
      <c r="H9" s="16"/>
      <c r="I9" s="16"/>
      <c r="J9" s="16"/>
    </row>
    <row r="10" spans="1:15" ht="51">
      <c r="A10" s="16" t="s">
        <v>43</v>
      </c>
      <c r="B10" s="16">
        <v>8</v>
      </c>
      <c r="C10" s="16" t="s">
        <v>21</v>
      </c>
      <c r="D10" s="16" t="s">
        <v>24</v>
      </c>
      <c r="E10" s="16" t="s">
        <v>25</v>
      </c>
      <c r="F10" s="16" t="s">
        <v>23</v>
      </c>
      <c r="G10" s="16" t="s">
        <v>22</v>
      </c>
      <c r="H10" s="16" t="s">
        <v>35</v>
      </c>
      <c r="I10" s="16" t="s">
        <v>72</v>
      </c>
      <c r="J10" s="16" t="s">
        <v>37</v>
      </c>
    </row>
    <row r="11" spans="1:15" ht="51">
      <c r="A11" s="16" t="s">
        <v>44</v>
      </c>
      <c r="B11" s="16">
        <v>9</v>
      </c>
      <c r="C11" s="16" t="s">
        <v>21</v>
      </c>
      <c r="D11" s="16" t="s">
        <v>24</v>
      </c>
      <c r="E11" s="16" t="s">
        <v>25</v>
      </c>
      <c r="F11" s="16" t="s">
        <v>33</v>
      </c>
      <c r="G11" s="16" t="s">
        <v>22</v>
      </c>
      <c r="H11" s="16" t="s">
        <v>69</v>
      </c>
      <c r="I11" s="16" t="s">
        <v>73</v>
      </c>
      <c r="J11" s="16" t="s">
        <v>56</v>
      </c>
    </row>
    <row r="12" spans="1:15" ht="51">
      <c r="A12" s="16" t="s">
        <v>45</v>
      </c>
      <c r="B12" s="17">
        <v>10</v>
      </c>
      <c r="C12" s="16" t="s">
        <v>21</v>
      </c>
      <c r="D12" s="16" t="s">
        <v>24</v>
      </c>
      <c r="E12" s="16" t="s">
        <v>25</v>
      </c>
      <c r="F12" s="16" t="s">
        <v>49</v>
      </c>
      <c r="G12" s="16" t="s">
        <v>50</v>
      </c>
      <c r="H12" s="16" t="s">
        <v>70</v>
      </c>
      <c r="I12" s="16" t="s">
        <v>74</v>
      </c>
      <c r="J12" s="16" t="s">
        <v>57</v>
      </c>
    </row>
    <row r="13" spans="1:15" ht="51">
      <c r="A13" s="16" t="s">
        <v>40</v>
      </c>
      <c r="B13" s="17">
        <v>11</v>
      </c>
      <c r="C13" s="16" t="s">
        <v>21</v>
      </c>
      <c r="D13" s="16" t="s">
        <v>24</v>
      </c>
      <c r="E13" s="16" t="s">
        <v>25</v>
      </c>
      <c r="F13" s="16" t="s">
        <v>49</v>
      </c>
      <c r="G13" s="16" t="s">
        <v>50</v>
      </c>
      <c r="H13" s="16" t="s">
        <v>70</v>
      </c>
      <c r="I13" s="16" t="s">
        <v>74</v>
      </c>
      <c r="J13" s="16" t="s">
        <v>57</v>
      </c>
    </row>
    <row r="14" spans="1:15" ht="51">
      <c r="A14" s="16" t="s">
        <v>48</v>
      </c>
      <c r="B14" s="17">
        <v>12</v>
      </c>
      <c r="C14" s="16" t="s">
        <v>21</v>
      </c>
      <c r="D14" s="16" t="s">
        <v>24</v>
      </c>
      <c r="E14" s="16" t="s">
        <v>25</v>
      </c>
      <c r="F14" s="16" t="s">
        <v>23</v>
      </c>
      <c r="G14" s="16" t="s">
        <v>51</v>
      </c>
      <c r="H14" s="16" t="s">
        <v>71</v>
      </c>
      <c r="I14" s="16" t="s">
        <v>64</v>
      </c>
      <c r="J14" s="16" t="s">
        <v>58</v>
      </c>
    </row>
    <row r="15" spans="1:15" ht="51">
      <c r="A15" s="16" t="s">
        <v>54</v>
      </c>
      <c r="B15" s="17">
        <v>13</v>
      </c>
      <c r="C15" s="16" t="s">
        <v>21</v>
      </c>
      <c r="D15" s="16" t="s">
        <v>24</v>
      </c>
      <c r="E15" s="16" t="s">
        <v>25</v>
      </c>
      <c r="F15" s="16" t="s">
        <v>53</v>
      </c>
      <c r="G15" s="16" t="s">
        <v>52</v>
      </c>
      <c r="H15" s="16" t="s">
        <v>76</v>
      </c>
      <c r="I15" s="16" t="s">
        <v>75</v>
      </c>
      <c r="J15" s="34" t="s">
        <v>59</v>
      </c>
    </row>
    <row r="16" spans="1:15" ht="51">
      <c r="A16" s="16" t="s">
        <v>55</v>
      </c>
      <c r="B16" s="17">
        <v>14</v>
      </c>
      <c r="C16" s="16" t="s">
        <v>21</v>
      </c>
      <c r="D16" s="16" t="s">
        <v>24</v>
      </c>
      <c r="E16" s="16" t="s">
        <v>25</v>
      </c>
      <c r="F16" s="16" t="s">
        <v>53</v>
      </c>
      <c r="G16" s="16" t="s">
        <v>52</v>
      </c>
      <c r="H16" s="16" t="s">
        <v>76</v>
      </c>
      <c r="I16" s="16" t="s">
        <v>75</v>
      </c>
      <c r="J16" s="34"/>
    </row>
    <row r="17" spans="1:10">
      <c r="A17" s="16"/>
      <c r="B17" s="16"/>
      <c r="C17" s="16"/>
      <c r="D17" s="16"/>
      <c r="E17" s="16"/>
      <c r="F17" s="16"/>
      <c r="G17" s="16"/>
      <c r="H17" s="16"/>
      <c r="I17" s="16"/>
      <c r="J17" s="16"/>
    </row>
    <row r="18" spans="1:10" ht="51">
      <c r="A18" s="16" t="s">
        <v>77</v>
      </c>
      <c r="B18" s="16">
        <v>15</v>
      </c>
      <c r="C18" s="16" t="s">
        <v>80</v>
      </c>
      <c r="D18" s="16"/>
      <c r="E18" s="16" t="s">
        <v>25</v>
      </c>
      <c r="F18" s="16" t="s">
        <v>85</v>
      </c>
      <c r="G18" s="16" t="s">
        <v>84</v>
      </c>
      <c r="H18" s="16" t="s">
        <v>112</v>
      </c>
      <c r="I18" s="16" t="s">
        <v>83</v>
      </c>
      <c r="J18" s="16" t="s">
        <v>78</v>
      </c>
    </row>
    <row r="19" spans="1:10" ht="51">
      <c r="A19" s="16" t="s">
        <v>79</v>
      </c>
      <c r="B19" s="16">
        <v>16</v>
      </c>
      <c r="C19" s="16" t="s">
        <v>80</v>
      </c>
      <c r="D19" s="16"/>
      <c r="E19" s="16" t="s">
        <v>25</v>
      </c>
      <c r="F19" s="16" t="s">
        <v>85</v>
      </c>
      <c r="G19" s="16" t="s">
        <v>84</v>
      </c>
      <c r="H19" s="16" t="s">
        <v>89</v>
      </c>
      <c r="I19" s="16" t="s">
        <v>111</v>
      </c>
      <c r="J19" s="16" t="s">
        <v>82</v>
      </c>
    </row>
    <row r="20" spans="1:10" s="17" customFormat="1" ht="51">
      <c r="A20" s="17" t="s">
        <v>135</v>
      </c>
      <c r="B20" s="17">
        <v>17</v>
      </c>
      <c r="C20" s="17" t="s">
        <v>80</v>
      </c>
      <c r="E20" s="17" t="s">
        <v>25</v>
      </c>
      <c r="F20" s="17" t="s">
        <v>85</v>
      </c>
      <c r="G20" s="17" t="s">
        <v>84</v>
      </c>
      <c r="H20" s="17" t="s">
        <v>142</v>
      </c>
      <c r="I20" s="17" t="s">
        <v>114</v>
      </c>
      <c r="J20" s="17" t="s">
        <v>113</v>
      </c>
    </row>
    <row r="21" spans="1:10" s="17" customFormat="1" ht="51">
      <c r="A21" s="17" t="s">
        <v>137</v>
      </c>
      <c r="B21" s="17">
        <v>18</v>
      </c>
      <c r="C21" s="17" t="s">
        <v>80</v>
      </c>
      <c r="E21" s="17" t="s">
        <v>25</v>
      </c>
      <c r="F21" s="17" t="s">
        <v>85</v>
      </c>
      <c r="G21" s="17" t="s">
        <v>84</v>
      </c>
      <c r="H21" s="17" t="s">
        <v>143</v>
      </c>
      <c r="J21" s="17" t="s">
        <v>141</v>
      </c>
    </row>
    <row r="22" spans="1:10" ht="51">
      <c r="A22" s="16" t="s">
        <v>138</v>
      </c>
      <c r="B22" s="17">
        <v>19</v>
      </c>
      <c r="C22" s="17" t="s">
        <v>80</v>
      </c>
      <c r="D22" s="16"/>
      <c r="E22" s="17" t="s">
        <v>25</v>
      </c>
      <c r="F22" s="17" t="s">
        <v>85</v>
      </c>
      <c r="G22" s="17" t="s">
        <v>84</v>
      </c>
      <c r="H22" s="17" t="s">
        <v>142</v>
      </c>
      <c r="I22" s="16" t="s">
        <v>114</v>
      </c>
      <c r="J22" s="16" t="s">
        <v>113</v>
      </c>
    </row>
    <row r="23" spans="1:10" s="17" customFormat="1" ht="51">
      <c r="A23" s="17" t="s">
        <v>136</v>
      </c>
      <c r="B23" s="17">
        <v>20</v>
      </c>
      <c r="C23" s="17" t="s">
        <v>80</v>
      </c>
      <c r="E23" s="17" t="s">
        <v>25</v>
      </c>
      <c r="F23" s="17" t="s">
        <v>85</v>
      </c>
      <c r="G23" s="17" t="s">
        <v>84</v>
      </c>
      <c r="H23" s="17" t="s">
        <v>144</v>
      </c>
      <c r="I23" s="17" t="s">
        <v>115</v>
      </c>
      <c r="J23" s="17" t="s">
        <v>113</v>
      </c>
    </row>
    <row r="24" spans="1:10" s="17" customFormat="1" ht="51">
      <c r="A24" s="17" t="s">
        <v>139</v>
      </c>
      <c r="B24" s="17">
        <v>21</v>
      </c>
      <c r="C24" s="17" t="s">
        <v>80</v>
      </c>
      <c r="E24" s="17" t="s">
        <v>25</v>
      </c>
      <c r="F24" s="17" t="s">
        <v>85</v>
      </c>
      <c r="G24" s="17" t="s">
        <v>84</v>
      </c>
      <c r="H24" s="17" t="s">
        <v>145</v>
      </c>
      <c r="I24" s="17" t="s">
        <v>115</v>
      </c>
      <c r="J24" s="17" t="s">
        <v>141</v>
      </c>
    </row>
    <row r="25" spans="1:10" s="14" customFormat="1" ht="51">
      <c r="A25" s="16" t="s">
        <v>140</v>
      </c>
      <c r="B25" s="17">
        <v>22</v>
      </c>
      <c r="C25" s="17" t="s">
        <v>80</v>
      </c>
      <c r="D25" s="16"/>
      <c r="E25" s="17" t="s">
        <v>25</v>
      </c>
      <c r="F25" s="17" t="s">
        <v>85</v>
      </c>
      <c r="G25" s="17" t="s">
        <v>84</v>
      </c>
      <c r="H25" s="17" t="s">
        <v>144</v>
      </c>
      <c r="I25" s="16" t="s">
        <v>115</v>
      </c>
      <c r="J25" s="17" t="s">
        <v>113</v>
      </c>
    </row>
    <row r="26" spans="1:10" ht="51">
      <c r="A26" s="16" t="s">
        <v>87</v>
      </c>
      <c r="B26" s="17">
        <v>23</v>
      </c>
      <c r="C26" s="17" t="s">
        <v>80</v>
      </c>
      <c r="D26" s="16"/>
      <c r="E26" s="17" t="s">
        <v>25</v>
      </c>
      <c r="F26" s="17" t="s">
        <v>85</v>
      </c>
      <c r="G26" s="17" t="s">
        <v>84</v>
      </c>
      <c r="H26" s="17" t="s">
        <v>89</v>
      </c>
      <c r="I26" s="17" t="s">
        <v>111</v>
      </c>
      <c r="J26" s="17" t="s">
        <v>82</v>
      </c>
    </row>
    <row r="27" spans="1:10" ht="51">
      <c r="A27" s="17" t="s">
        <v>88</v>
      </c>
      <c r="B27" s="17">
        <v>24</v>
      </c>
      <c r="C27" s="17" t="s">
        <v>80</v>
      </c>
      <c r="D27" s="16"/>
      <c r="E27" s="17" t="s">
        <v>25</v>
      </c>
      <c r="F27" s="17" t="s">
        <v>85</v>
      </c>
      <c r="G27" s="17" t="s">
        <v>84</v>
      </c>
      <c r="H27" s="17" t="s">
        <v>81</v>
      </c>
      <c r="I27" s="17" t="s">
        <v>83</v>
      </c>
      <c r="J27" s="17" t="s">
        <v>78</v>
      </c>
    </row>
    <row r="28" spans="1:10" ht="51">
      <c r="A28" s="16" t="s">
        <v>91</v>
      </c>
      <c r="B28" s="17">
        <v>25</v>
      </c>
      <c r="C28" s="17" t="s">
        <v>80</v>
      </c>
      <c r="D28" s="17"/>
      <c r="E28" s="17" t="s">
        <v>25</v>
      </c>
      <c r="F28" s="17" t="s">
        <v>85</v>
      </c>
      <c r="G28" s="17" t="s">
        <v>202</v>
      </c>
      <c r="H28" s="17" t="s">
        <v>104</v>
      </c>
      <c r="I28" s="17" t="s">
        <v>115</v>
      </c>
      <c r="J28" s="16" t="s">
        <v>116</v>
      </c>
    </row>
    <row r="29" spans="1:10" ht="51">
      <c r="A29" s="16" t="s">
        <v>92</v>
      </c>
      <c r="B29" s="17">
        <v>26</v>
      </c>
      <c r="C29" s="17" t="s">
        <v>80</v>
      </c>
      <c r="D29" s="17"/>
      <c r="E29" s="17" t="s">
        <v>25</v>
      </c>
      <c r="F29" s="17" t="s">
        <v>85</v>
      </c>
      <c r="G29" s="17" t="s">
        <v>202</v>
      </c>
      <c r="H29" s="17" t="s">
        <v>105</v>
      </c>
      <c r="I29" s="16"/>
      <c r="J29" s="17" t="s">
        <v>116</v>
      </c>
    </row>
    <row r="30" spans="1:10" ht="51">
      <c r="A30" s="17" t="s">
        <v>93</v>
      </c>
      <c r="B30" s="17">
        <v>27</v>
      </c>
      <c r="C30" s="17" t="s">
        <v>80</v>
      </c>
      <c r="D30" s="17"/>
      <c r="E30" s="17" t="s">
        <v>25</v>
      </c>
      <c r="F30" s="17" t="s">
        <v>85</v>
      </c>
      <c r="G30" s="17" t="s">
        <v>202</v>
      </c>
      <c r="H30" s="17" t="s">
        <v>106</v>
      </c>
      <c r="I30" s="16"/>
      <c r="J30" s="17" t="s">
        <v>116</v>
      </c>
    </row>
    <row r="31" spans="1:10" s="15" customFormat="1" ht="51">
      <c r="A31" s="17" t="s">
        <v>94</v>
      </c>
      <c r="B31" s="17">
        <v>28</v>
      </c>
      <c r="C31" s="17" t="s">
        <v>80</v>
      </c>
      <c r="D31" s="17"/>
      <c r="E31" s="17" t="s">
        <v>25</v>
      </c>
      <c r="F31" s="17" t="s">
        <v>85</v>
      </c>
      <c r="G31" s="17" t="s">
        <v>202</v>
      </c>
      <c r="H31" s="17" t="s">
        <v>107</v>
      </c>
      <c r="I31" s="16"/>
      <c r="J31" s="17" t="s">
        <v>116</v>
      </c>
    </row>
    <row r="32" spans="1:10" s="17" customFormat="1" ht="51">
      <c r="A32" s="17" t="s">
        <v>146</v>
      </c>
      <c r="B32" s="17">
        <v>29</v>
      </c>
      <c r="C32" s="17" t="s">
        <v>80</v>
      </c>
      <c r="E32" s="17" t="s">
        <v>25</v>
      </c>
      <c r="F32" s="17" t="s">
        <v>85</v>
      </c>
      <c r="G32" s="17" t="s">
        <v>202</v>
      </c>
      <c r="H32" s="17" t="s">
        <v>150</v>
      </c>
      <c r="J32" s="17" t="s">
        <v>116</v>
      </c>
    </row>
    <row r="33" spans="1:10" ht="51">
      <c r="A33" s="17" t="s">
        <v>147</v>
      </c>
      <c r="B33" s="17">
        <v>30</v>
      </c>
      <c r="C33" s="17" t="s">
        <v>80</v>
      </c>
      <c r="D33" s="17"/>
      <c r="E33" s="17" t="s">
        <v>25</v>
      </c>
      <c r="F33" s="17" t="s">
        <v>85</v>
      </c>
      <c r="G33" s="17" t="s">
        <v>202</v>
      </c>
      <c r="H33" s="17" t="s">
        <v>151</v>
      </c>
      <c r="I33" s="16"/>
      <c r="J33" s="17" t="s">
        <v>116</v>
      </c>
    </row>
    <row r="34" spans="1:10" ht="51">
      <c r="A34" s="16" t="s">
        <v>90</v>
      </c>
      <c r="B34" s="17">
        <v>31</v>
      </c>
      <c r="C34" s="17" t="s">
        <v>80</v>
      </c>
      <c r="D34" s="17"/>
      <c r="E34" s="17" t="s">
        <v>25</v>
      </c>
      <c r="F34" s="17" t="s">
        <v>85</v>
      </c>
      <c r="G34" s="17" t="s">
        <v>202</v>
      </c>
      <c r="H34" s="17" t="s">
        <v>108</v>
      </c>
      <c r="I34" s="16"/>
      <c r="J34" s="17" t="s">
        <v>116</v>
      </c>
    </row>
    <row r="35" spans="1:10" ht="51">
      <c r="A35" s="16" t="s">
        <v>95</v>
      </c>
      <c r="B35" s="17">
        <v>32</v>
      </c>
      <c r="C35" s="17" t="s">
        <v>80</v>
      </c>
      <c r="D35" s="17"/>
      <c r="E35" s="17" t="s">
        <v>25</v>
      </c>
      <c r="F35" s="17" t="s">
        <v>85</v>
      </c>
      <c r="G35" s="17" t="s">
        <v>202</v>
      </c>
      <c r="H35" s="17" t="s">
        <v>109</v>
      </c>
      <c r="I35" s="16"/>
      <c r="J35" s="17" t="s">
        <v>116</v>
      </c>
    </row>
    <row r="36" spans="1:10" ht="51">
      <c r="A36" s="16" t="s">
        <v>96</v>
      </c>
      <c r="B36" s="17">
        <v>33</v>
      </c>
      <c r="C36" s="17" t="s">
        <v>80</v>
      </c>
      <c r="D36" s="17"/>
      <c r="E36" s="17" t="s">
        <v>25</v>
      </c>
      <c r="F36" s="17" t="s">
        <v>85</v>
      </c>
      <c r="G36" s="17" t="s">
        <v>202</v>
      </c>
      <c r="H36" s="17" t="s">
        <v>110</v>
      </c>
      <c r="I36" s="16"/>
      <c r="J36" s="17" t="s">
        <v>116</v>
      </c>
    </row>
    <row r="37" spans="1:10" ht="51">
      <c r="A37" s="16" t="s">
        <v>97</v>
      </c>
      <c r="B37" s="17">
        <v>34</v>
      </c>
      <c r="C37" s="17" t="s">
        <v>80</v>
      </c>
      <c r="D37" s="17"/>
      <c r="E37" s="17" t="s">
        <v>25</v>
      </c>
      <c r="F37" s="17" t="s">
        <v>85</v>
      </c>
      <c r="G37" s="17" t="s">
        <v>202</v>
      </c>
      <c r="H37" s="17" t="s">
        <v>110</v>
      </c>
      <c r="I37" s="16"/>
      <c r="J37" s="17" t="s">
        <v>116</v>
      </c>
    </row>
    <row r="38" spans="1:10" ht="51">
      <c r="A38" s="16" t="s">
        <v>98</v>
      </c>
      <c r="B38" s="17">
        <v>35</v>
      </c>
      <c r="C38" s="17" t="s">
        <v>80</v>
      </c>
      <c r="D38" s="17"/>
      <c r="E38" s="17" t="s">
        <v>25</v>
      </c>
      <c r="F38" s="17" t="s">
        <v>85</v>
      </c>
      <c r="G38" s="17" t="s">
        <v>202</v>
      </c>
      <c r="H38" s="17" t="s">
        <v>109</v>
      </c>
      <c r="I38" s="16"/>
      <c r="J38" s="17" t="s">
        <v>116</v>
      </c>
    </row>
    <row r="39" spans="1:10" ht="51">
      <c r="A39" s="16" t="s">
        <v>99</v>
      </c>
      <c r="B39" s="17">
        <v>36</v>
      </c>
      <c r="C39" s="17" t="s">
        <v>80</v>
      </c>
      <c r="D39" s="17"/>
      <c r="E39" s="17" t="s">
        <v>25</v>
      </c>
      <c r="F39" s="17" t="s">
        <v>85</v>
      </c>
      <c r="G39" s="17" t="s">
        <v>202</v>
      </c>
      <c r="H39" s="17" t="s">
        <v>108</v>
      </c>
      <c r="I39" s="16"/>
      <c r="J39" s="17" t="s">
        <v>116</v>
      </c>
    </row>
    <row r="40" spans="1:10" s="17" customFormat="1" ht="51">
      <c r="A40" s="17" t="s">
        <v>148</v>
      </c>
      <c r="B40" s="17">
        <v>37</v>
      </c>
      <c r="C40" s="17" t="s">
        <v>80</v>
      </c>
      <c r="E40" s="17" t="s">
        <v>25</v>
      </c>
      <c r="F40" s="17" t="s">
        <v>85</v>
      </c>
      <c r="G40" s="17" t="s">
        <v>202</v>
      </c>
      <c r="H40" s="17" t="s">
        <v>151</v>
      </c>
      <c r="I40" s="18"/>
      <c r="J40" s="17" t="s">
        <v>116</v>
      </c>
    </row>
    <row r="41" spans="1:10" ht="51">
      <c r="A41" s="17" t="s">
        <v>149</v>
      </c>
      <c r="B41" s="17">
        <v>38</v>
      </c>
      <c r="C41" s="17" t="s">
        <v>80</v>
      </c>
      <c r="D41" s="17"/>
      <c r="E41" s="17" t="s">
        <v>25</v>
      </c>
      <c r="F41" s="17" t="s">
        <v>85</v>
      </c>
      <c r="G41" s="17" t="s">
        <v>202</v>
      </c>
      <c r="H41" s="17" t="s">
        <v>150</v>
      </c>
      <c r="I41" s="18"/>
      <c r="J41" s="17" t="s">
        <v>116</v>
      </c>
    </row>
    <row r="42" spans="1:10" ht="51">
      <c r="A42" s="16" t="s">
        <v>100</v>
      </c>
      <c r="B42" s="17">
        <v>39</v>
      </c>
      <c r="C42" s="17" t="s">
        <v>80</v>
      </c>
      <c r="D42" s="17"/>
      <c r="E42" s="17" t="s">
        <v>25</v>
      </c>
      <c r="F42" s="17" t="s">
        <v>85</v>
      </c>
      <c r="G42" s="17" t="s">
        <v>202</v>
      </c>
      <c r="H42" s="17" t="s">
        <v>107</v>
      </c>
      <c r="I42" s="16"/>
      <c r="J42" s="17" t="s">
        <v>116</v>
      </c>
    </row>
    <row r="43" spans="1:10" ht="51">
      <c r="A43" s="16" t="s">
        <v>101</v>
      </c>
      <c r="B43" s="17">
        <v>40</v>
      </c>
      <c r="C43" s="17" t="s">
        <v>80</v>
      </c>
      <c r="D43" s="17"/>
      <c r="E43" s="17" t="s">
        <v>25</v>
      </c>
      <c r="F43" s="17" t="s">
        <v>85</v>
      </c>
      <c r="G43" s="17" t="s">
        <v>202</v>
      </c>
      <c r="H43" s="17" t="s">
        <v>106</v>
      </c>
      <c r="I43" s="16"/>
      <c r="J43" s="17" t="s">
        <v>116</v>
      </c>
    </row>
    <row r="44" spans="1:10" ht="51">
      <c r="A44" s="16" t="s">
        <v>103</v>
      </c>
      <c r="B44" s="17">
        <v>41</v>
      </c>
      <c r="C44" s="17" t="s">
        <v>80</v>
      </c>
      <c r="D44" s="17"/>
      <c r="E44" s="17" t="s">
        <v>25</v>
      </c>
      <c r="F44" s="17" t="s">
        <v>85</v>
      </c>
      <c r="G44" s="17" t="s">
        <v>202</v>
      </c>
      <c r="H44" s="17" t="s">
        <v>105</v>
      </c>
      <c r="I44" s="16"/>
      <c r="J44" s="17" t="s">
        <v>116</v>
      </c>
    </row>
    <row r="45" spans="1:10" ht="51">
      <c r="A45" s="17" t="s">
        <v>102</v>
      </c>
      <c r="B45" s="17">
        <v>42</v>
      </c>
      <c r="C45" s="17" t="s">
        <v>80</v>
      </c>
      <c r="D45" s="17"/>
      <c r="E45" s="17" t="s">
        <v>25</v>
      </c>
      <c r="F45" s="17" t="s">
        <v>85</v>
      </c>
      <c r="G45" s="17" t="s">
        <v>202</v>
      </c>
      <c r="H45" s="17" t="s">
        <v>104</v>
      </c>
      <c r="I45" s="17"/>
      <c r="J45" s="17" t="s">
        <v>116</v>
      </c>
    </row>
    <row r="46" spans="1:10">
      <c r="A46" s="16"/>
      <c r="B46" s="16"/>
      <c r="C46" s="16"/>
      <c r="D46" s="16"/>
      <c r="E46" s="16"/>
      <c r="F46" s="16"/>
      <c r="G46" s="16"/>
      <c r="H46" s="16"/>
      <c r="I46" s="16"/>
      <c r="J46" s="16"/>
    </row>
    <row r="47" spans="1:10" ht="51">
      <c r="A47" s="17" t="s">
        <v>117</v>
      </c>
      <c r="B47" s="17">
        <v>43</v>
      </c>
      <c r="C47" s="17" t="s">
        <v>80</v>
      </c>
      <c r="D47" s="17"/>
      <c r="E47" s="17" t="s">
        <v>25</v>
      </c>
      <c r="F47" s="17" t="s">
        <v>85</v>
      </c>
      <c r="G47" s="17" t="s">
        <v>84</v>
      </c>
      <c r="H47" s="17" t="s">
        <v>112</v>
      </c>
      <c r="I47" s="17" t="s">
        <v>83</v>
      </c>
      <c r="J47" s="17" t="s">
        <v>78</v>
      </c>
    </row>
    <row r="48" spans="1:10" ht="51">
      <c r="A48" s="17" t="s">
        <v>118</v>
      </c>
      <c r="B48" s="17">
        <v>44</v>
      </c>
      <c r="C48" s="17" t="s">
        <v>80</v>
      </c>
      <c r="D48" s="17"/>
      <c r="E48" s="17" t="s">
        <v>25</v>
      </c>
      <c r="F48" s="17" t="s">
        <v>85</v>
      </c>
      <c r="G48" s="17" t="s">
        <v>84</v>
      </c>
      <c r="H48" s="17" t="s">
        <v>89</v>
      </c>
      <c r="I48" s="17" t="s">
        <v>111</v>
      </c>
      <c r="J48" s="17" t="s">
        <v>82</v>
      </c>
    </row>
    <row r="49" spans="1:10" ht="51">
      <c r="A49" s="17" t="s">
        <v>152</v>
      </c>
      <c r="B49" s="17">
        <v>45</v>
      </c>
      <c r="C49" s="17" t="s">
        <v>80</v>
      </c>
      <c r="D49" s="17"/>
      <c r="E49" s="17" t="s">
        <v>25</v>
      </c>
      <c r="F49" s="17" t="s">
        <v>85</v>
      </c>
      <c r="G49" s="17" t="s">
        <v>84</v>
      </c>
      <c r="H49" s="17" t="s">
        <v>142</v>
      </c>
      <c r="I49" s="17" t="s">
        <v>114</v>
      </c>
      <c r="J49" s="17" t="s">
        <v>113</v>
      </c>
    </row>
    <row r="50" spans="1:10" ht="51">
      <c r="A50" s="17" t="s">
        <v>153</v>
      </c>
      <c r="B50" s="17">
        <v>46</v>
      </c>
      <c r="C50" s="17" t="s">
        <v>80</v>
      </c>
      <c r="D50" s="17"/>
      <c r="E50" s="17" t="s">
        <v>25</v>
      </c>
      <c r="F50" s="17" t="s">
        <v>85</v>
      </c>
      <c r="G50" s="17" t="s">
        <v>84</v>
      </c>
      <c r="H50" s="17" t="s">
        <v>143</v>
      </c>
      <c r="I50" s="17"/>
      <c r="J50" s="17" t="s">
        <v>141</v>
      </c>
    </row>
    <row r="51" spans="1:10" ht="51">
      <c r="A51" s="17" t="s">
        <v>154</v>
      </c>
      <c r="B51" s="17">
        <v>47</v>
      </c>
      <c r="C51" s="17" t="s">
        <v>80</v>
      </c>
      <c r="D51" s="17"/>
      <c r="E51" s="17" t="s">
        <v>25</v>
      </c>
      <c r="F51" s="17" t="s">
        <v>85</v>
      </c>
      <c r="G51" s="17" t="s">
        <v>84</v>
      </c>
      <c r="H51" s="17" t="s">
        <v>142</v>
      </c>
      <c r="I51" s="17" t="s">
        <v>114</v>
      </c>
      <c r="J51" s="17" t="s">
        <v>113</v>
      </c>
    </row>
    <row r="52" spans="1:10" ht="51">
      <c r="A52" s="17" t="s">
        <v>155</v>
      </c>
      <c r="B52" s="17">
        <v>48</v>
      </c>
      <c r="C52" s="17" t="s">
        <v>80</v>
      </c>
      <c r="D52" s="17"/>
      <c r="E52" s="17" t="s">
        <v>25</v>
      </c>
      <c r="F52" s="17" t="s">
        <v>85</v>
      </c>
      <c r="G52" s="17" t="s">
        <v>84</v>
      </c>
      <c r="H52" s="17" t="s">
        <v>144</v>
      </c>
      <c r="I52" s="17" t="s">
        <v>115</v>
      </c>
      <c r="J52" s="17" t="s">
        <v>113</v>
      </c>
    </row>
    <row r="53" spans="1:10" ht="51">
      <c r="A53" s="17" t="s">
        <v>156</v>
      </c>
      <c r="B53" s="17">
        <v>49</v>
      </c>
      <c r="C53" s="17" t="s">
        <v>80</v>
      </c>
      <c r="D53" s="17"/>
      <c r="E53" s="17" t="s">
        <v>25</v>
      </c>
      <c r="F53" s="17" t="s">
        <v>85</v>
      </c>
      <c r="G53" s="17" t="s">
        <v>84</v>
      </c>
      <c r="H53" s="17" t="s">
        <v>145</v>
      </c>
      <c r="I53" s="17" t="s">
        <v>115</v>
      </c>
      <c r="J53" s="17" t="s">
        <v>141</v>
      </c>
    </row>
    <row r="54" spans="1:10" ht="51">
      <c r="A54" s="17" t="s">
        <v>157</v>
      </c>
      <c r="B54" s="17">
        <v>50</v>
      </c>
      <c r="C54" s="17" t="s">
        <v>80</v>
      </c>
      <c r="D54" s="17"/>
      <c r="E54" s="17" t="s">
        <v>25</v>
      </c>
      <c r="F54" s="17" t="s">
        <v>85</v>
      </c>
      <c r="G54" s="17" t="s">
        <v>84</v>
      </c>
      <c r="H54" s="17" t="s">
        <v>144</v>
      </c>
      <c r="I54" s="17" t="s">
        <v>115</v>
      </c>
      <c r="J54" s="17" t="s">
        <v>113</v>
      </c>
    </row>
    <row r="55" spans="1:10" ht="51">
      <c r="A55" s="17" t="s">
        <v>119</v>
      </c>
      <c r="B55" s="17">
        <v>51</v>
      </c>
      <c r="C55" s="17" t="s">
        <v>80</v>
      </c>
      <c r="D55" s="17"/>
      <c r="E55" s="17" t="s">
        <v>25</v>
      </c>
      <c r="F55" s="17" t="s">
        <v>85</v>
      </c>
      <c r="G55" s="17" t="s">
        <v>84</v>
      </c>
      <c r="H55" s="17" t="s">
        <v>89</v>
      </c>
      <c r="I55" s="17" t="s">
        <v>111</v>
      </c>
      <c r="J55" s="17" t="s">
        <v>82</v>
      </c>
    </row>
    <row r="56" spans="1:10" ht="51">
      <c r="A56" s="17" t="s">
        <v>120</v>
      </c>
      <c r="B56" s="17">
        <v>52</v>
      </c>
      <c r="C56" s="17" t="s">
        <v>80</v>
      </c>
      <c r="D56" s="17"/>
      <c r="E56" s="17" t="s">
        <v>25</v>
      </c>
      <c r="F56" s="17" t="s">
        <v>85</v>
      </c>
      <c r="G56" s="17" t="s">
        <v>84</v>
      </c>
      <c r="H56" s="17" t="s">
        <v>81</v>
      </c>
      <c r="I56" s="17" t="s">
        <v>83</v>
      </c>
      <c r="J56" s="17" t="s">
        <v>78</v>
      </c>
    </row>
    <row r="57" spans="1:10" ht="51">
      <c r="A57" s="17" t="s">
        <v>121</v>
      </c>
      <c r="B57" s="17">
        <v>53</v>
      </c>
      <c r="C57" s="17" t="s">
        <v>80</v>
      </c>
      <c r="D57" s="17"/>
      <c r="E57" s="17" t="s">
        <v>25</v>
      </c>
      <c r="F57" s="17" t="s">
        <v>85</v>
      </c>
      <c r="G57" s="17" t="s">
        <v>202</v>
      </c>
      <c r="H57" s="17" t="s">
        <v>104</v>
      </c>
      <c r="I57" s="17" t="s">
        <v>115</v>
      </c>
      <c r="J57" s="17" t="s">
        <v>116</v>
      </c>
    </row>
    <row r="58" spans="1:10" ht="51">
      <c r="A58" s="17" t="s">
        <v>122</v>
      </c>
      <c r="B58" s="17">
        <v>54</v>
      </c>
      <c r="C58" s="17" t="s">
        <v>80</v>
      </c>
      <c r="D58" s="17"/>
      <c r="E58" s="17" t="s">
        <v>25</v>
      </c>
      <c r="F58" s="17" t="s">
        <v>85</v>
      </c>
      <c r="G58" s="17" t="s">
        <v>202</v>
      </c>
      <c r="H58" s="17" t="s">
        <v>105</v>
      </c>
      <c r="I58" s="17"/>
      <c r="J58" s="17" t="s">
        <v>116</v>
      </c>
    </row>
    <row r="59" spans="1:10" ht="51">
      <c r="A59" s="17" t="s">
        <v>123</v>
      </c>
      <c r="B59" s="17">
        <v>55</v>
      </c>
      <c r="C59" s="17" t="s">
        <v>80</v>
      </c>
      <c r="D59" s="17"/>
      <c r="E59" s="17" t="s">
        <v>25</v>
      </c>
      <c r="F59" s="17" t="s">
        <v>85</v>
      </c>
      <c r="G59" s="17" t="s">
        <v>202</v>
      </c>
      <c r="H59" s="17" t="s">
        <v>106</v>
      </c>
      <c r="I59" s="17"/>
      <c r="J59" s="17" t="s">
        <v>116</v>
      </c>
    </row>
    <row r="60" spans="1:10" ht="51">
      <c r="A60" s="17" t="s">
        <v>124</v>
      </c>
      <c r="B60" s="17">
        <v>56</v>
      </c>
      <c r="C60" s="17" t="s">
        <v>80</v>
      </c>
      <c r="D60" s="17"/>
      <c r="E60" s="17" t="s">
        <v>25</v>
      </c>
      <c r="F60" s="17" t="s">
        <v>85</v>
      </c>
      <c r="G60" s="17" t="s">
        <v>202</v>
      </c>
      <c r="H60" s="17" t="s">
        <v>107</v>
      </c>
      <c r="I60" s="17"/>
      <c r="J60" s="17" t="s">
        <v>116</v>
      </c>
    </row>
    <row r="61" spans="1:10" ht="51">
      <c r="A61" s="17" t="s">
        <v>158</v>
      </c>
      <c r="B61" s="17">
        <v>57</v>
      </c>
      <c r="C61" s="17" t="s">
        <v>80</v>
      </c>
      <c r="D61" s="17"/>
      <c r="E61" s="17" t="s">
        <v>25</v>
      </c>
      <c r="F61" s="17" t="s">
        <v>85</v>
      </c>
      <c r="G61" s="17" t="s">
        <v>202</v>
      </c>
      <c r="H61" s="17" t="s">
        <v>150</v>
      </c>
      <c r="I61" s="17"/>
      <c r="J61" s="17" t="s">
        <v>116</v>
      </c>
    </row>
    <row r="62" spans="1:10" ht="51">
      <c r="A62" s="17" t="s">
        <v>159</v>
      </c>
      <c r="B62" s="17">
        <v>58</v>
      </c>
      <c r="C62" s="17" t="s">
        <v>80</v>
      </c>
      <c r="D62" s="17"/>
      <c r="E62" s="17" t="s">
        <v>25</v>
      </c>
      <c r="F62" s="17" t="s">
        <v>85</v>
      </c>
      <c r="G62" s="17" t="s">
        <v>202</v>
      </c>
      <c r="H62" s="17" t="s">
        <v>151</v>
      </c>
      <c r="I62" s="17"/>
      <c r="J62" s="17" t="s">
        <v>116</v>
      </c>
    </row>
    <row r="63" spans="1:10" ht="51">
      <c r="A63" s="17" t="s">
        <v>125</v>
      </c>
      <c r="B63" s="17">
        <v>59</v>
      </c>
      <c r="C63" s="17" t="s">
        <v>80</v>
      </c>
      <c r="D63" s="17"/>
      <c r="E63" s="17" t="s">
        <v>25</v>
      </c>
      <c r="F63" s="17" t="s">
        <v>85</v>
      </c>
      <c r="G63" s="17" t="s">
        <v>202</v>
      </c>
      <c r="H63" s="17" t="s">
        <v>108</v>
      </c>
      <c r="I63" s="17"/>
      <c r="J63" s="17" t="s">
        <v>116</v>
      </c>
    </row>
    <row r="64" spans="1:10" ht="51">
      <c r="A64" s="17" t="s">
        <v>126</v>
      </c>
      <c r="B64" s="17">
        <v>60</v>
      </c>
      <c r="C64" s="17" t="s">
        <v>80</v>
      </c>
      <c r="D64" s="17"/>
      <c r="E64" s="17" t="s">
        <v>25</v>
      </c>
      <c r="F64" s="17" t="s">
        <v>85</v>
      </c>
      <c r="G64" s="17" t="s">
        <v>202</v>
      </c>
      <c r="H64" s="17" t="s">
        <v>109</v>
      </c>
      <c r="I64" s="17"/>
      <c r="J64" s="17" t="s">
        <v>116</v>
      </c>
    </row>
    <row r="65" spans="1:10" ht="51">
      <c r="A65" s="17" t="s">
        <v>127</v>
      </c>
      <c r="B65" s="17">
        <v>61</v>
      </c>
      <c r="C65" s="17" t="s">
        <v>80</v>
      </c>
      <c r="D65" s="17"/>
      <c r="E65" s="17" t="s">
        <v>25</v>
      </c>
      <c r="F65" s="17" t="s">
        <v>85</v>
      </c>
      <c r="G65" s="17" t="s">
        <v>202</v>
      </c>
      <c r="H65" s="17" t="s">
        <v>110</v>
      </c>
      <c r="I65" s="17"/>
      <c r="J65" s="17" t="s">
        <v>116</v>
      </c>
    </row>
    <row r="66" spans="1:10" ht="51">
      <c r="A66" s="17" t="s">
        <v>128</v>
      </c>
      <c r="B66" s="17">
        <v>62</v>
      </c>
      <c r="C66" s="17" t="s">
        <v>80</v>
      </c>
      <c r="D66" s="17"/>
      <c r="E66" s="17" t="s">
        <v>25</v>
      </c>
      <c r="F66" s="17" t="s">
        <v>85</v>
      </c>
      <c r="G66" s="17" t="s">
        <v>202</v>
      </c>
      <c r="H66" s="17" t="s">
        <v>110</v>
      </c>
      <c r="I66" s="17"/>
      <c r="J66" s="17" t="s">
        <v>116</v>
      </c>
    </row>
    <row r="67" spans="1:10" ht="51">
      <c r="A67" s="17" t="s">
        <v>129</v>
      </c>
      <c r="B67" s="17">
        <v>63</v>
      </c>
      <c r="C67" s="17" t="s">
        <v>80</v>
      </c>
      <c r="D67" s="17"/>
      <c r="E67" s="17" t="s">
        <v>25</v>
      </c>
      <c r="F67" s="17" t="s">
        <v>85</v>
      </c>
      <c r="G67" s="17" t="s">
        <v>202</v>
      </c>
      <c r="H67" s="17" t="s">
        <v>109</v>
      </c>
      <c r="I67" s="17"/>
      <c r="J67" s="17" t="s">
        <v>116</v>
      </c>
    </row>
    <row r="68" spans="1:10" ht="51">
      <c r="A68" s="17" t="s">
        <v>130</v>
      </c>
      <c r="B68" s="17">
        <v>64</v>
      </c>
      <c r="C68" s="17" t="s">
        <v>80</v>
      </c>
      <c r="D68" s="17"/>
      <c r="E68" s="17" t="s">
        <v>25</v>
      </c>
      <c r="F68" s="17" t="s">
        <v>85</v>
      </c>
      <c r="G68" s="17" t="s">
        <v>202</v>
      </c>
      <c r="H68" s="17" t="s">
        <v>108</v>
      </c>
      <c r="I68" s="17"/>
      <c r="J68" s="17" t="s">
        <v>116</v>
      </c>
    </row>
    <row r="69" spans="1:10" ht="51">
      <c r="A69" s="17" t="s">
        <v>160</v>
      </c>
      <c r="B69" s="17">
        <v>65</v>
      </c>
      <c r="C69" s="17" t="s">
        <v>80</v>
      </c>
      <c r="D69" s="17"/>
      <c r="E69" s="17" t="s">
        <v>25</v>
      </c>
      <c r="F69" s="17" t="s">
        <v>85</v>
      </c>
      <c r="G69" s="17" t="s">
        <v>202</v>
      </c>
      <c r="H69" s="17" t="s">
        <v>151</v>
      </c>
      <c r="I69" s="18"/>
      <c r="J69" s="17" t="s">
        <v>116</v>
      </c>
    </row>
    <row r="70" spans="1:10" ht="51">
      <c r="A70" s="17" t="s">
        <v>161</v>
      </c>
      <c r="B70" s="17">
        <v>66</v>
      </c>
      <c r="C70" s="17" t="s">
        <v>80</v>
      </c>
      <c r="D70" s="17"/>
      <c r="E70" s="17" t="s">
        <v>25</v>
      </c>
      <c r="F70" s="17" t="s">
        <v>85</v>
      </c>
      <c r="G70" s="17" t="s">
        <v>202</v>
      </c>
      <c r="H70" s="17" t="s">
        <v>150</v>
      </c>
      <c r="I70" s="18"/>
      <c r="J70" s="17" t="s">
        <v>116</v>
      </c>
    </row>
    <row r="71" spans="1:10" ht="51">
      <c r="A71" s="17" t="s">
        <v>131</v>
      </c>
      <c r="B71" s="17">
        <v>67</v>
      </c>
      <c r="C71" s="17" t="s">
        <v>80</v>
      </c>
      <c r="D71" s="17"/>
      <c r="E71" s="17" t="s">
        <v>25</v>
      </c>
      <c r="F71" s="17" t="s">
        <v>85</v>
      </c>
      <c r="G71" s="17" t="s">
        <v>202</v>
      </c>
      <c r="H71" s="17" t="s">
        <v>107</v>
      </c>
      <c r="I71" s="17"/>
      <c r="J71" s="17" t="s">
        <v>116</v>
      </c>
    </row>
    <row r="72" spans="1:10" ht="51">
      <c r="A72" s="17" t="s">
        <v>132</v>
      </c>
      <c r="B72" s="17">
        <v>68</v>
      </c>
      <c r="C72" s="17" t="s">
        <v>80</v>
      </c>
      <c r="D72" s="17"/>
      <c r="E72" s="17" t="s">
        <v>25</v>
      </c>
      <c r="F72" s="17" t="s">
        <v>85</v>
      </c>
      <c r="G72" s="17" t="s">
        <v>202</v>
      </c>
      <c r="H72" s="17" t="s">
        <v>106</v>
      </c>
      <c r="I72" s="17"/>
      <c r="J72" s="17" t="s">
        <v>116</v>
      </c>
    </row>
    <row r="73" spans="1:10" ht="51">
      <c r="A73" s="17" t="s">
        <v>133</v>
      </c>
      <c r="B73" s="17">
        <v>69</v>
      </c>
      <c r="C73" s="17" t="s">
        <v>80</v>
      </c>
      <c r="D73" s="17"/>
      <c r="E73" s="17" t="s">
        <v>25</v>
      </c>
      <c r="F73" s="17" t="s">
        <v>85</v>
      </c>
      <c r="G73" s="17" t="s">
        <v>202</v>
      </c>
      <c r="H73" s="17" t="s">
        <v>105</v>
      </c>
      <c r="I73" s="17"/>
      <c r="J73" s="17" t="s">
        <v>116</v>
      </c>
    </row>
    <row r="74" spans="1:10" ht="51">
      <c r="A74" s="17" t="s">
        <v>134</v>
      </c>
      <c r="B74" s="17">
        <v>70</v>
      </c>
      <c r="C74" s="17" t="s">
        <v>80</v>
      </c>
      <c r="D74" s="17"/>
      <c r="E74" s="17" t="s">
        <v>25</v>
      </c>
      <c r="F74" s="17" t="s">
        <v>85</v>
      </c>
      <c r="G74" s="17" t="s">
        <v>202</v>
      </c>
      <c r="H74" s="17" t="s">
        <v>104</v>
      </c>
      <c r="I74" s="17"/>
      <c r="J74" s="17" t="s">
        <v>116</v>
      </c>
    </row>
    <row r="76" spans="1:10" ht="51">
      <c r="A76" s="6" t="s">
        <v>162</v>
      </c>
      <c r="B76" s="6">
        <v>71</v>
      </c>
      <c r="C76" s="17" t="s">
        <v>80</v>
      </c>
      <c r="D76" s="17"/>
      <c r="E76" s="17" t="s">
        <v>25</v>
      </c>
      <c r="F76" s="17" t="s">
        <v>85</v>
      </c>
      <c r="G76" s="6" t="s">
        <v>202</v>
      </c>
      <c r="H76" s="17" t="s">
        <v>203</v>
      </c>
      <c r="J76" s="6" t="s">
        <v>198</v>
      </c>
    </row>
    <row r="77" spans="1:10" ht="51">
      <c r="A77" s="17" t="s">
        <v>163</v>
      </c>
      <c r="B77" s="6">
        <v>72</v>
      </c>
      <c r="C77" s="17" t="s">
        <v>80</v>
      </c>
      <c r="D77" s="17"/>
      <c r="E77" s="17" t="s">
        <v>25</v>
      </c>
      <c r="F77" s="17" t="s">
        <v>85</v>
      </c>
      <c r="G77" s="17" t="s">
        <v>202</v>
      </c>
      <c r="H77" s="17" t="s">
        <v>204</v>
      </c>
      <c r="J77" s="17" t="s">
        <v>198</v>
      </c>
    </row>
    <row r="78" spans="1:10" ht="51">
      <c r="A78" s="17" t="s">
        <v>164</v>
      </c>
      <c r="B78" s="6">
        <v>73</v>
      </c>
      <c r="C78" s="17" t="s">
        <v>80</v>
      </c>
      <c r="D78" s="17"/>
      <c r="E78" s="17" t="s">
        <v>25</v>
      </c>
      <c r="F78" s="17" t="s">
        <v>85</v>
      </c>
      <c r="G78" s="17" t="s">
        <v>202</v>
      </c>
      <c r="H78" s="17" t="s">
        <v>204</v>
      </c>
      <c r="J78" s="17" t="s">
        <v>198</v>
      </c>
    </row>
    <row r="79" spans="1:10" ht="51">
      <c r="A79" s="17" t="s">
        <v>165</v>
      </c>
      <c r="B79" s="17">
        <v>74</v>
      </c>
      <c r="C79" s="17" t="s">
        <v>80</v>
      </c>
      <c r="D79" s="17"/>
      <c r="E79" s="17" t="s">
        <v>25</v>
      </c>
      <c r="F79" s="17" t="s">
        <v>85</v>
      </c>
      <c r="G79" s="17" t="s">
        <v>202</v>
      </c>
      <c r="H79" s="17" t="s">
        <v>204</v>
      </c>
      <c r="J79" s="17" t="s">
        <v>198</v>
      </c>
    </row>
    <row r="80" spans="1:10" ht="51">
      <c r="A80" s="17" t="s">
        <v>166</v>
      </c>
      <c r="B80" s="17">
        <v>75</v>
      </c>
      <c r="C80" s="17" t="s">
        <v>80</v>
      </c>
      <c r="D80" s="17"/>
      <c r="E80" s="17" t="s">
        <v>25</v>
      </c>
      <c r="F80" s="17" t="s">
        <v>85</v>
      </c>
      <c r="G80" s="17" t="s">
        <v>202</v>
      </c>
      <c r="H80" s="17" t="s">
        <v>204</v>
      </c>
      <c r="J80" s="17" t="s">
        <v>198</v>
      </c>
    </row>
    <row r="81" spans="1:10" ht="51">
      <c r="A81" s="17" t="s">
        <v>167</v>
      </c>
      <c r="B81" s="17">
        <v>76</v>
      </c>
      <c r="C81" s="17" t="s">
        <v>80</v>
      </c>
      <c r="D81" s="17"/>
      <c r="E81" s="17" t="s">
        <v>25</v>
      </c>
      <c r="F81" s="17" t="s">
        <v>85</v>
      </c>
      <c r="G81" s="17" t="s">
        <v>202</v>
      </c>
      <c r="H81" s="17" t="s">
        <v>204</v>
      </c>
      <c r="J81" s="17" t="s">
        <v>198</v>
      </c>
    </row>
    <row r="82" spans="1:10" ht="51">
      <c r="A82" s="17" t="s">
        <v>168</v>
      </c>
      <c r="B82" s="17">
        <v>77</v>
      </c>
      <c r="C82" s="17" t="s">
        <v>80</v>
      </c>
      <c r="D82" s="17"/>
      <c r="E82" s="17" t="s">
        <v>25</v>
      </c>
      <c r="F82" s="17" t="s">
        <v>85</v>
      </c>
      <c r="G82" s="17" t="s">
        <v>202</v>
      </c>
      <c r="H82" s="17" t="s">
        <v>204</v>
      </c>
      <c r="I82" s="18"/>
      <c r="J82" s="17" t="s">
        <v>198</v>
      </c>
    </row>
    <row r="83" spans="1:10" ht="51">
      <c r="A83" s="17" t="s">
        <v>169</v>
      </c>
      <c r="B83" s="17">
        <v>78</v>
      </c>
      <c r="C83" s="17" t="s">
        <v>80</v>
      </c>
      <c r="D83" s="17"/>
      <c r="E83" s="17" t="s">
        <v>25</v>
      </c>
      <c r="F83" s="17" t="s">
        <v>85</v>
      </c>
      <c r="G83" s="17" t="s">
        <v>202</v>
      </c>
      <c r="H83" s="17" t="s">
        <v>204</v>
      </c>
      <c r="J83" s="17" t="s">
        <v>198</v>
      </c>
    </row>
    <row r="84" spans="1:10" ht="51">
      <c r="A84" s="17" t="s">
        <v>170</v>
      </c>
      <c r="B84" s="17">
        <v>79</v>
      </c>
      <c r="C84" s="17" t="s">
        <v>80</v>
      </c>
      <c r="D84" s="17"/>
      <c r="E84" s="17" t="s">
        <v>25</v>
      </c>
      <c r="F84" s="17" t="s">
        <v>85</v>
      </c>
      <c r="G84" s="17" t="s">
        <v>202</v>
      </c>
      <c r="H84" s="17" t="s">
        <v>204</v>
      </c>
      <c r="J84" s="17" t="s">
        <v>198</v>
      </c>
    </row>
    <row r="85" spans="1:10" ht="51">
      <c r="A85" s="17" t="s">
        <v>171</v>
      </c>
      <c r="B85" s="17">
        <v>80</v>
      </c>
      <c r="C85" s="17" t="s">
        <v>80</v>
      </c>
      <c r="D85" s="17"/>
      <c r="E85" s="17" t="s">
        <v>25</v>
      </c>
      <c r="F85" s="17" t="s">
        <v>85</v>
      </c>
      <c r="G85" s="17" t="s">
        <v>202</v>
      </c>
      <c r="H85" s="17" t="s">
        <v>204</v>
      </c>
      <c r="J85" s="17" t="s">
        <v>198</v>
      </c>
    </row>
    <row r="86" spans="1:10" ht="51">
      <c r="A86" s="17" t="s">
        <v>172</v>
      </c>
      <c r="B86" s="17">
        <v>81</v>
      </c>
      <c r="C86" s="17" t="s">
        <v>80</v>
      </c>
      <c r="D86" s="17"/>
      <c r="E86" s="17" t="s">
        <v>25</v>
      </c>
      <c r="F86" s="17" t="s">
        <v>85</v>
      </c>
      <c r="G86" s="17" t="s">
        <v>202</v>
      </c>
      <c r="H86" s="17" t="s">
        <v>204</v>
      </c>
      <c r="J86" s="17" t="s">
        <v>198</v>
      </c>
    </row>
    <row r="87" spans="1:10" ht="51">
      <c r="A87" s="17" t="s">
        <v>173</v>
      </c>
      <c r="B87" s="17">
        <v>82</v>
      </c>
      <c r="C87" s="17" t="s">
        <v>80</v>
      </c>
      <c r="D87" s="17"/>
      <c r="E87" s="17" t="s">
        <v>25</v>
      </c>
      <c r="F87" s="17" t="s">
        <v>85</v>
      </c>
      <c r="G87" s="17" t="s">
        <v>202</v>
      </c>
      <c r="H87" s="17" t="s">
        <v>204</v>
      </c>
      <c r="J87" s="17" t="s">
        <v>198</v>
      </c>
    </row>
    <row r="88" spans="1:10" ht="51">
      <c r="A88" s="17" t="s">
        <v>174</v>
      </c>
      <c r="B88" s="17">
        <v>83</v>
      </c>
      <c r="C88" s="17" t="s">
        <v>80</v>
      </c>
      <c r="D88" s="17"/>
      <c r="E88" s="17" t="s">
        <v>25</v>
      </c>
      <c r="F88" s="17" t="s">
        <v>85</v>
      </c>
      <c r="G88" s="17" t="s">
        <v>202</v>
      </c>
      <c r="H88" s="17" t="s">
        <v>204</v>
      </c>
      <c r="J88" s="17" t="s">
        <v>198</v>
      </c>
    </row>
    <row r="89" spans="1:10" ht="51">
      <c r="A89" s="17" t="s">
        <v>175</v>
      </c>
      <c r="B89" s="17">
        <v>84</v>
      </c>
      <c r="C89" s="17" t="s">
        <v>80</v>
      </c>
      <c r="D89" s="17"/>
      <c r="E89" s="17" t="s">
        <v>25</v>
      </c>
      <c r="F89" s="17" t="s">
        <v>85</v>
      </c>
      <c r="G89" s="17" t="s">
        <v>202</v>
      </c>
      <c r="H89" s="17" t="s">
        <v>204</v>
      </c>
      <c r="J89" s="17" t="s">
        <v>198</v>
      </c>
    </row>
    <row r="90" spans="1:10" ht="51">
      <c r="A90" s="17" t="s">
        <v>176</v>
      </c>
      <c r="B90" s="17">
        <v>85</v>
      </c>
      <c r="C90" s="17" t="s">
        <v>80</v>
      </c>
      <c r="D90" s="17"/>
      <c r="E90" s="17" t="s">
        <v>25</v>
      </c>
      <c r="F90" s="17" t="s">
        <v>85</v>
      </c>
      <c r="G90" s="17" t="s">
        <v>202</v>
      </c>
      <c r="H90" s="17" t="s">
        <v>204</v>
      </c>
      <c r="J90" s="17" t="s">
        <v>198</v>
      </c>
    </row>
    <row r="91" spans="1:10" ht="51">
      <c r="A91" s="17" t="s">
        <v>177</v>
      </c>
      <c r="B91" s="17">
        <v>86</v>
      </c>
      <c r="C91" s="17" t="s">
        <v>80</v>
      </c>
      <c r="D91" s="17"/>
      <c r="E91" s="17" t="s">
        <v>25</v>
      </c>
      <c r="F91" s="17" t="s">
        <v>85</v>
      </c>
      <c r="G91" s="17" t="s">
        <v>202</v>
      </c>
      <c r="H91" s="17" t="s">
        <v>204</v>
      </c>
      <c r="J91" s="17" t="s">
        <v>198</v>
      </c>
    </row>
    <row r="92" spans="1:10" ht="51">
      <c r="A92" s="17" t="s">
        <v>178</v>
      </c>
      <c r="B92" s="17">
        <v>87</v>
      </c>
      <c r="C92" s="17" t="s">
        <v>80</v>
      </c>
      <c r="D92" s="17"/>
      <c r="E92" s="17" t="s">
        <v>25</v>
      </c>
      <c r="F92" s="17" t="s">
        <v>85</v>
      </c>
      <c r="G92" s="17" t="s">
        <v>202</v>
      </c>
      <c r="H92" s="17" t="s">
        <v>203</v>
      </c>
      <c r="J92" s="17" t="s">
        <v>198</v>
      </c>
    </row>
    <row r="94" spans="1:10" ht="51">
      <c r="A94" s="6" t="s">
        <v>179</v>
      </c>
      <c r="B94" s="6">
        <v>88</v>
      </c>
      <c r="C94" s="17" t="s">
        <v>80</v>
      </c>
      <c r="D94" s="17"/>
      <c r="E94" s="17" t="s">
        <v>25</v>
      </c>
      <c r="F94" s="17" t="s">
        <v>85</v>
      </c>
      <c r="G94" s="6" t="s">
        <v>202</v>
      </c>
      <c r="H94" s="17" t="s">
        <v>204</v>
      </c>
      <c r="J94" s="6" t="s">
        <v>199</v>
      </c>
    </row>
    <row r="95" spans="1:10" ht="51">
      <c r="A95" s="17" t="s">
        <v>180</v>
      </c>
      <c r="B95" s="6">
        <v>89</v>
      </c>
      <c r="C95" s="17" t="s">
        <v>80</v>
      </c>
      <c r="D95" s="17"/>
      <c r="E95" s="17" t="s">
        <v>25</v>
      </c>
      <c r="F95" s="17" t="s">
        <v>85</v>
      </c>
      <c r="G95" s="17" t="s">
        <v>202</v>
      </c>
      <c r="H95" s="17" t="s">
        <v>204</v>
      </c>
      <c r="J95" s="17" t="s">
        <v>199</v>
      </c>
    </row>
    <row r="96" spans="1:10" ht="51">
      <c r="A96" s="17" t="s">
        <v>181</v>
      </c>
      <c r="B96" s="6">
        <v>90</v>
      </c>
      <c r="C96" s="17" t="s">
        <v>80</v>
      </c>
      <c r="D96" s="17"/>
      <c r="E96" s="17" t="s">
        <v>25</v>
      </c>
      <c r="F96" s="17" t="s">
        <v>85</v>
      </c>
      <c r="G96" s="17" t="s">
        <v>202</v>
      </c>
      <c r="H96" s="17" t="s">
        <v>204</v>
      </c>
      <c r="J96" s="17" t="s">
        <v>199</v>
      </c>
    </row>
    <row r="97" spans="1:10" ht="51">
      <c r="A97" s="17" t="s">
        <v>182</v>
      </c>
      <c r="B97" s="32">
        <v>91</v>
      </c>
      <c r="C97" s="17" t="s">
        <v>80</v>
      </c>
      <c r="D97" s="17"/>
      <c r="E97" s="17" t="s">
        <v>25</v>
      </c>
      <c r="F97" s="17" t="s">
        <v>85</v>
      </c>
      <c r="G97" s="17" t="s">
        <v>202</v>
      </c>
      <c r="H97" s="17" t="s">
        <v>204</v>
      </c>
      <c r="J97" s="17" t="s">
        <v>199</v>
      </c>
    </row>
    <row r="98" spans="1:10" ht="51">
      <c r="A98" s="17" t="s">
        <v>183</v>
      </c>
      <c r="B98" s="32">
        <v>92</v>
      </c>
      <c r="C98" s="17" t="s">
        <v>80</v>
      </c>
      <c r="D98" s="17"/>
      <c r="E98" s="17" t="s">
        <v>25</v>
      </c>
      <c r="F98" s="17" t="s">
        <v>85</v>
      </c>
      <c r="G98" s="17" t="s">
        <v>202</v>
      </c>
      <c r="H98" s="17" t="s">
        <v>204</v>
      </c>
      <c r="J98" s="17" t="s">
        <v>199</v>
      </c>
    </row>
    <row r="99" spans="1:10" ht="51">
      <c r="A99" s="17" t="s">
        <v>184</v>
      </c>
      <c r="B99" s="32">
        <v>93</v>
      </c>
      <c r="C99" s="17" t="s">
        <v>80</v>
      </c>
      <c r="D99" s="17"/>
      <c r="E99" s="17" t="s">
        <v>25</v>
      </c>
      <c r="F99" s="17" t="s">
        <v>85</v>
      </c>
      <c r="G99" s="17" t="s">
        <v>202</v>
      </c>
      <c r="H99" s="17" t="s">
        <v>204</v>
      </c>
      <c r="J99" s="17" t="s">
        <v>199</v>
      </c>
    </row>
    <row r="100" spans="1:10" ht="51">
      <c r="A100" s="17" t="s">
        <v>185</v>
      </c>
      <c r="B100" s="32">
        <v>94</v>
      </c>
      <c r="C100" s="17" t="s">
        <v>80</v>
      </c>
      <c r="D100" s="17"/>
      <c r="E100" s="17" t="s">
        <v>25</v>
      </c>
      <c r="F100" s="17" t="s">
        <v>85</v>
      </c>
      <c r="G100" s="17" t="s">
        <v>202</v>
      </c>
      <c r="H100" s="17" t="s">
        <v>204</v>
      </c>
      <c r="J100" s="17" t="s">
        <v>199</v>
      </c>
    </row>
    <row r="101" spans="1:10" ht="51">
      <c r="A101" s="17" t="s">
        <v>186</v>
      </c>
      <c r="B101" s="32">
        <v>95</v>
      </c>
      <c r="C101" s="17" t="s">
        <v>80</v>
      </c>
      <c r="D101" s="17"/>
      <c r="E101" s="17" t="s">
        <v>25</v>
      </c>
      <c r="F101" s="17" t="s">
        <v>85</v>
      </c>
      <c r="G101" s="17" t="s">
        <v>202</v>
      </c>
      <c r="H101" s="17" t="s">
        <v>204</v>
      </c>
      <c r="J101" s="17" t="s">
        <v>199</v>
      </c>
    </row>
    <row r="102" spans="1:10" ht="51">
      <c r="A102" s="17" t="s">
        <v>187</v>
      </c>
      <c r="B102" s="32">
        <v>96</v>
      </c>
      <c r="C102" s="17" t="s">
        <v>80</v>
      </c>
      <c r="D102" s="17"/>
      <c r="E102" s="17" t="s">
        <v>25</v>
      </c>
      <c r="F102" s="17" t="s">
        <v>85</v>
      </c>
      <c r="G102" s="17" t="s">
        <v>202</v>
      </c>
      <c r="H102" s="17" t="s">
        <v>204</v>
      </c>
      <c r="J102" s="17" t="s">
        <v>199</v>
      </c>
    </row>
    <row r="104" spans="1:10" ht="51">
      <c r="A104" s="6" t="s">
        <v>188</v>
      </c>
      <c r="B104" s="6">
        <v>97</v>
      </c>
      <c r="C104" s="17" t="s">
        <v>80</v>
      </c>
      <c r="D104" s="17"/>
      <c r="E104" s="17" t="s">
        <v>25</v>
      </c>
      <c r="F104" s="17" t="s">
        <v>85</v>
      </c>
      <c r="G104" s="6" t="s">
        <v>202</v>
      </c>
      <c r="H104" s="17" t="s">
        <v>205</v>
      </c>
      <c r="J104" s="6" t="s">
        <v>200</v>
      </c>
    </row>
    <row r="105" spans="1:10" ht="51">
      <c r="A105" s="17" t="s">
        <v>189</v>
      </c>
      <c r="B105" s="6">
        <v>98</v>
      </c>
      <c r="C105" s="17" t="s">
        <v>80</v>
      </c>
      <c r="D105" s="17"/>
      <c r="E105" s="17" t="s">
        <v>25</v>
      </c>
      <c r="F105" s="17" t="s">
        <v>85</v>
      </c>
      <c r="G105" s="17" t="s">
        <v>202</v>
      </c>
      <c r="H105" s="17" t="s">
        <v>205</v>
      </c>
      <c r="J105" s="17" t="s">
        <v>200</v>
      </c>
    </row>
    <row r="106" spans="1:10" ht="51">
      <c r="A106" s="17" t="s">
        <v>195</v>
      </c>
      <c r="B106" s="17">
        <v>99</v>
      </c>
      <c r="C106" s="17" t="s">
        <v>80</v>
      </c>
      <c r="D106" s="17"/>
      <c r="E106" s="17" t="s">
        <v>25</v>
      </c>
      <c r="F106" s="17" t="s">
        <v>85</v>
      </c>
      <c r="G106" s="17" t="s">
        <v>202</v>
      </c>
      <c r="H106" s="17" t="s">
        <v>206</v>
      </c>
      <c r="I106" s="17"/>
      <c r="J106" s="17" t="s">
        <v>201</v>
      </c>
    </row>
    <row r="107" spans="1:10" ht="51">
      <c r="A107" s="17" t="s">
        <v>194</v>
      </c>
      <c r="B107" s="32">
        <v>100</v>
      </c>
      <c r="C107" s="17" t="s">
        <v>80</v>
      </c>
      <c r="D107" s="17"/>
      <c r="E107" s="17" t="s">
        <v>25</v>
      </c>
      <c r="F107" s="17" t="s">
        <v>85</v>
      </c>
      <c r="G107" s="17" t="s">
        <v>202</v>
      </c>
      <c r="H107" s="17" t="s">
        <v>207</v>
      </c>
      <c r="J107" s="17" t="s">
        <v>201</v>
      </c>
    </row>
    <row r="108" spans="1:10" ht="51">
      <c r="A108" s="17" t="s">
        <v>190</v>
      </c>
      <c r="B108" s="32">
        <v>101</v>
      </c>
      <c r="C108" s="17" t="s">
        <v>80</v>
      </c>
      <c r="D108" s="17"/>
      <c r="E108" s="17" t="s">
        <v>25</v>
      </c>
      <c r="F108" s="17" t="s">
        <v>85</v>
      </c>
      <c r="G108" s="17" t="s">
        <v>202</v>
      </c>
      <c r="H108" s="17" t="s">
        <v>205</v>
      </c>
      <c r="J108" s="17" t="s">
        <v>200</v>
      </c>
    </row>
    <row r="109" spans="1:10" ht="51">
      <c r="A109" s="17" t="s">
        <v>191</v>
      </c>
      <c r="B109" s="32">
        <v>102</v>
      </c>
      <c r="C109" s="17" t="s">
        <v>80</v>
      </c>
      <c r="D109" s="17"/>
      <c r="E109" s="17" t="s">
        <v>25</v>
      </c>
      <c r="F109" s="17" t="s">
        <v>85</v>
      </c>
      <c r="G109" s="17" t="s">
        <v>202</v>
      </c>
      <c r="H109" s="17" t="s">
        <v>205</v>
      </c>
      <c r="J109" s="17" t="s">
        <v>200</v>
      </c>
    </row>
    <row r="110" spans="1:10" ht="51">
      <c r="A110" s="17" t="s">
        <v>196</v>
      </c>
      <c r="B110" s="32">
        <v>103</v>
      </c>
      <c r="C110" s="17" t="s">
        <v>80</v>
      </c>
      <c r="D110" s="17"/>
      <c r="E110" s="17" t="s">
        <v>25</v>
      </c>
      <c r="F110" s="17" t="s">
        <v>85</v>
      </c>
      <c r="G110" s="17" t="s">
        <v>202</v>
      </c>
      <c r="H110" s="17" t="s">
        <v>207</v>
      </c>
      <c r="I110" s="17"/>
      <c r="J110" s="17" t="s">
        <v>201</v>
      </c>
    </row>
    <row r="111" spans="1:10" ht="51">
      <c r="A111" s="17" t="s">
        <v>197</v>
      </c>
      <c r="B111" s="32">
        <v>104</v>
      </c>
      <c r="C111" s="17" t="s">
        <v>80</v>
      </c>
      <c r="D111" s="17"/>
      <c r="E111" s="17" t="s">
        <v>25</v>
      </c>
      <c r="F111" s="17" t="s">
        <v>85</v>
      </c>
      <c r="G111" s="17" t="s">
        <v>202</v>
      </c>
      <c r="H111" s="17" t="s">
        <v>206</v>
      </c>
      <c r="J111" s="17" t="s">
        <v>201</v>
      </c>
    </row>
    <row r="112" spans="1:10" ht="51">
      <c r="A112" s="17" t="s">
        <v>192</v>
      </c>
      <c r="B112" s="32">
        <v>105</v>
      </c>
      <c r="C112" s="17" t="s">
        <v>80</v>
      </c>
      <c r="D112" s="17"/>
      <c r="E112" s="17" t="s">
        <v>25</v>
      </c>
      <c r="F112" s="17" t="s">
        <v>85</v>
      </c>
      <c r="G112" s="17" t="s">
        <v>202</v>
      </c>
      <c r="H112" s="17" t="s">
        <v>205</v>
      </c>
      <c r="J112" s="17" t="s">
        <v>200</v>
      </c>
    </row>
    <row r="113" spans="1:10" ht="51">
      <c r="A113" s="17" t="s">
        <v>193</v>
      </c>
      <c r="B113" s="32">
        <v>106</v>
      </c>
      <c r="C113" s="17" t="s">
        <v>80</v>
      </c>
      <c r="D113" s="17"/>
      <c r="E113" s="17" t="s">
        <v>25</v>
      </c>
      <c r="F113" s="17" t="s">
        <v>85</v>
      </c>
      <c r="G113" s="17" t="s">
        <v>202</v>
      </c>
      <c r="H113" s="17" t="s">
        <v>205</v>
      </c>
      <c r="J113" s="17" t="s">
        <v>200</v>
      </c>
    </row>
    <row r="115" spans="1:10" ht="51">
      <c r="A115" s="32" t="s">
        <v>361</v>
      </c>
      <c r="B115" s="32">
        <v>107</v>
      </c>
      <c r="C115" s="32" t="s">
        <v>80</v>
      </c>
      <c r="D115" s="32"/>
      <c r="E115" s="32" t="s">
        <v>25</v>
      </c>
      <c r="F115" s="32" t="s">
        <v>363</v>
      </c>
      <c r="G115" s="32" t="s">
        <v>362</v>
      </c>
      <c r="H115" s="32" t="s">
        <v>365</v>
      </c>
      <c r="I115" s="32"/>
      <c r="J115" s="32" t="s">
        <v>364</v>
      </c>
    </row>
    <row r="171" spans="1:10" s="17" customFormat="1">
      <c r="A171" s="6"/>
      <c r="B171" s="6"/>
      <c r="C171" s="6"/>
      <c r="D171" s="6"/>
      <c r="E171" s="6"/>
      <c r="F171" s="6"/>
      <c r="G171" s="6"/>
      <c r="H171" s="6"/>
      <c r="I171" s="6"/>
      <c r="J171" s="6"/>
    </row>
    <row r="175" spans="1:10" s="17" customFormat="1">
      <c r="A175" s="6"/>
      <c r="B175" s="6"/>
      <c r="C175" s="6"/>
      <c r="D175" s="6"/>
      <c r="E175" s="6"/>
      <c r="F175" s="6"/>
      <c r="G175" s="6"/>
      <c r="H175" s="6"/>
      <c r="I175" s="6"/>
      <c r="J175" s="6"/>
    </row>
  </sheetData>
  <mergeCells count="3">
    <mergeCell ref="L2:O6"/>
    <mergeCell ref="J7:J8"/>
    <mergeCell ref="J15:J16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6CE62-05A5-B445-85CA-61E02B12840C}">
  <dimension ref="A1:C4"/>
  <sheetViews>
    <sheetView topLeftCell="B1" workbookViewId="0">
      <selection activeCell="B3" sqref="B3"/>
    </sheetView>
  </sheetViews>
  <sheetFormatPr baseColWidth="10" defaultColWidth="11" defaultRowHeight="16"/>
  <cols>
    <col min="1" max="1" width="12.33203125" bestFit="1" customWidth="1"/>
    <col min="3" max="3" width="13.5" bestFit="1" customWidth="1"/>
  </cols>
  <sheetData>
    <row r="1" spans="1:3">
      <c r="A1" s="1" t="s">
        <v>5</v>
      </c>
      <c r="B1" s="1" t="s">
        <v>0</v>
      </c>
      <c r="C1" s="1" t="s">
        <v>4</v>
      </c>
    </row>
    <row r="2" spans="1:3">
      <c r="A2" s="3" t="s">
        <v>12</v>
      </c>
      <c r="B2" s="4" t="s">
        <v>1</v>
      </c>
      <c r="C2" s="3" t="s">
        <v>9</v>
      </c>
    </row>
    <row r="3" spans="1:3">
      <c r="A3" t="s">
        <v>31</v>
      </c>
      <c r="B3" s="8"/>
    </row>
    <row r="4" spans="1:3">
      <c r="A4" t="s">
        <v>32</v>
      </c>
      <c r="B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BBFC3-9F34-C245-85CB-8F57706AA034}">
  <dimension ref="A1:Z108"/>
  <sheetViews>
    <sheetView topLeftCell="A87" zoomScale="70" zoomScaleNormal="70" workbookViewId="0">
      <selection activeCell="M63" sqref="M63"/>
    </sheetView>
  </sheetViews>
  <sheetFormatPr baseColWidth="10" defaultColWidth="11" defaultRowHeight="16"/>
  <cols>
    <col min="1" max="1" width="11" style="2"/>
    <col min="2" max="2" width="20.1640625" style="2" bestFit="1" customWidth="1"/>
    <col min="3" max="3" width="11.33203125" style="2" customWidth="1"/>
    <col min="4" max="8" width="11" style="2"/>
    <col min="9" max="9" width="11" style="5"/>
    <col min="11" max="11" width="23.83203125" customWidth="1"/>
    <col min="13" max="13" width="33.6640625" customWidth="1"/>
    <col min="15" max="15" width="13.1640625" customWidth="1"/>
    <col min="23" max="23" width="39.1640625" bestFit="1" customWidth="1"/>
    <col min="25" max="25" width="15.1640625" bestFit="1" customWidth="1"/>
    <col min="26" max="26" width="18" bestFit="1" customWidth="1"/>
  </cols>
  <sheetData>
    <row r="1" spans="1:26" s="1" customFormat="1" ht="15.75" customHeight="1">
      <c r="A1" s="7" t="s">
        <v>6</v>
      </c>
      <c r="B1" s="7" t="s">
        <v>7</v>
      </c>
      <c r="C1" s="7" t="s">
        <v>13</v>
      </c>
      <c r="D1" s="7" t="s">
        <v>14</v>
      </c>
      <c r="E1" s="7" t="s">
        <v>15</v>
      </c>
      <c r="F1" s="7" t="s">
        <v>8</v>
      </c>
      <c r="G1" s="7" t="s">
        <v>11</v>
      </c>
      <c r="H1" s="7" t="s">
        <v>10</v>
      </c>
      <c r="I1" s="5"/>
      <c r="O1" s="35" t="s">
        <v>86</v>
      </c>
      <c r="P1" s="35"/>
      <c r="Q1" s="35"/>
      <c r="R1" s="35"/>
      <c r="S1" s="35"/>
      <c r="T1" s="35"/>
      <c r="U1" s="35"/>
      <c r="V1" s="35"/>
      <c r="W1" s="9" t="s">
        <v>312</v>
      </c>
      <c r="X1" s="10">
        <v>0.6</v>
      </c>
      <c r="Y1" s="26" t="s">
        <v>334</v>
      </c>
      <c r="Z1" s="10">
        <v>0</v>
      </c>
    </row>
    <row r="2" spans="1:26">
      <c r="A2" s="2">
        <v>1</v>
      </c>
      <c r="B2" s="2" t="s">
        <v>28</v>
      </c>
      <c r="C2" s="2">
        <f>X1</f>
        <v>0.6</v>
      </c>
      <c r="D2" s="2">
        <v>12.5</v>
      </c>
      <c r="E2" s="2">
        <f>Z4</f>
        <v>1.25</v>
      </c>
      <c r="F2" s="2" t="s">
        <v>29</v>
      </c>
      <c r="I2" s="5" t="s">
        <v>30</v>
      </c>
      <c r="N2" t="s">
        <v>262</v>
      </c>
      <c r="O2" s="35"/>
      <c r="P2" s="35"/>
      <c r="Q2" s="35"/>
      <c r="R2" s="35"/>
      <c r="S2" s="35"/>
      <c r="T2" s="35"/>
      <c r="U2" s="35"/>
      <c r="V2" s="35"/>
      <c r="W2" s="11" t="s">
        <v>313</v>
      </c>
      <c r="X2" s="12">
        <v>0</v>
      </c>
      <c r="Y2" s="27" t="s">
        <v>339</v>
      </c>
      <c r="Z2" s="12">
        <f>Z1+0.5</f>
        <v>0.5</v>
      </c>
    </row>
    <row r="3" spans="1:26">
      <c r="A3" s="2">
        <v>2</v>
      </c>
      <c r="B3" s="2" t="s">
        <v>209</v>
      </c>
      <c r="C3" s="2">
        <f>X2</f>
        <v>0</v>
      </c>
      <c r="D3" s="2">
        <f>D2+0.75</f>
        <v>13.25</v>
      </c>
      <c r="E3" s="2">
        <f>Z4</f>
        <v>1.25</v>
      </c>
      <c r="F3" s="2" t="s">
        <v>236</v>
      </c>
      <c r="I3" s="5" t="s">
        <v>214</v>
      </c>
      <c r="O3" s="35"/>
      <c r="P3" s="35"/>
      <c r="Q3" s="35"/>
      <c r="R3" s="35"/>
      <c r="S3" s="35"/>
      <c r="T3" s="35"/>
      <c r="U3" s="35"/>
      <c r="V3" s="35"/>
      <c r="W3" s="11" t="s">
        <v>314</v>
      </c>
      <c r="X3" s="12">
        <v>1.6</v>
      </c>
      <c r="Y3" s="27" t="s">
        <v>340</v>
      </c>
      <c r="Z3" s="12">
        <f>Z2+0.5</f>
        <v>1</v>
      </c>
    </row>
    <row r="4" spans="1:26">
      <c r="A4" s="2">
        <v>3</v>
      </c>
      <c r="B4" s="2" t="s">
        <v>210</v>
      </c>
      <c r="C4" s="2">
        <f>X2</f>
        <v>0</v>
      </c>
      <c r="D4" s="2">
        <f>D3+5.886</f>
        <v>19.135999999999999</v>
      </c>
      <c r="E4" s="2">
        <f>Z1</f>
        <v>0</v>
      </c>
      <c r="F4" s="2" t="s">
        <v>236</v>
      </c>
      <c r="I4" s="5" t="s">
        <v>216</v>
      </c>
      <c r="O4" s="35"/>
      <c r="P4" s="35"/>
      <c r="Q4" s="35"/>
      <c r="R4" s="35"/>
      <c r="S4" s="35"/>
      <c r="T4" s="35"/>
      <c r="U4" s="35"/>
      <c r="V4" s="35"/>
      <c r="W4" s="11" t="s">
        <v>315</v>
      </c>
      <c r="X4" s="12">
        <f>X3+2.25</f>
        <v>3.85</v>
      </c>
      <c r="Y4" s="29" t="s">
        <v>335</v>
      </c>
      <c r="Z4" s="12">
        <f>Z7/2</f>
        <v>1.25</v>
      </c>
    </row>
    <row r="5" spans="1:26" ht="15.75" customHeight="1">
      <c r="A5" s="2">
        <v>4</v>
      </c>
      <c r="B5" s="2" t="s">
        <v>211</v>
      </c>
      <c r="C5" s="2">
        <f>X2</f>
        <v>0</v>
      </c>
      <c r="D5" s="33">
        <f>D3+5.886</f>
        <v>19.135999999999999</v>
      </c>
      <c r="E5" s="2">
        <f>Z7</f>
        <v>2.5</v>
      </c>
      <c r="F5" s="2" t="s">
        <v>236</v>
      </c>
      <c r="I5" s="5" t="s">
        <v>215</v>
      </c>
      <c r="O5" s="35"/>
      <c r="P5" s="35"/>
      <c r="Q5" s="35"/>
      <c r="R5" s="35"/>
      <c r="S5" s="35"/>
      <c r="T5" s="35"/>
      <c r="U5" s="35"/>
      <c r="V5" s="35"/>
      <c r="W5" s="11" t="s">
        <v>316</v>
      </c>
      <c r="X5" s="12">
        <f t="shared" ref="X5:X7" si="0">X4+2.25</f>
        <v>6.1</v>
      </c>
      <c r="Y5" s="29" t="s">
        <v>341</v>
      </c>
      <c r="Z5" s="12">
        <f>Z3+0.5</f>
        <v>1.5</v>
      </c>
    </row>
    <row r="6" spans="1:26">
      <c r="A6" s="2">
        <v>5</v>
      </c>
      <c r="B6" s="2" t="s">
        <v>212</v>
      </c>
      <c r="C6" s="2">
        <f>X2</f>
        <v>0</v>
      </c>
      <c r="D6" s="33">
        <f>D4+2.817</f>
        <v>21.952999999999999</v>
      </c>
      <c r="E6" s="2">
        <f>Z1</f>
        <v>0</v>
      </c>
      <c r="F6" s="2" t="s">
        <v>236</v>
      </c>
      <c r="H6" s="17"/>
      <c r="I6" s="5" t="s">
        <v>217</v>
      </c>
      <c r="O6" s="35"/>
      <c r="P6" s="35"/>
      <c r="Q6" s="35"/>
      <c r="R6" s="35"/>
      <c r="S6" s="35"/>
      <c r="T6" s="35"/>
      <c r="U6" s="35"/>
      <c r="V6" s="35"/>
      <c r="W6" s="11" t="s">
        <v>317</v>
      </c>
      <c r="X6" s="12">
        <f t="shared" si="0"/>
        <v>8.35</v>
      </c>
      <c r="Y6" s="29" t="s">
        <v>342</v>
      </c>
      <c r="Z6" s="12">
        <f>Z5+0.5</f>
        <v>2</v>
      </c>
    </row>
    <row r="7" spans="1:26">
      <c r="A7" s="2">
        <v>6</v>
      </c>
      <c r="B7" s="2" t="s">
        <v>213</v>
      </c>
      <c r="C7" s="2">
        <f>X2</f>
        <v>0</v>
      </c>
      <c r="D7" s="33">
        <f>D4+2.817</f>
        <v>21.952999999999999</v>
      </c>
      <c r="E7" s="2">
        <f>Z7</f>
        <v>2.5</v>
      </c>
      <c r="F7" s="2" t="s">
        <v>236</v>
      </c>
      <c r="H7" s="17"/>
      <c r="I7" s="5" t="s">
        <v>218</v>
      </c>
      <c r="O7" s="35"/>
      <c r="P7" s="35"/>
      <c r="Q7" s="35"/>
      <c r="R7" s="35"/>
      <c r="S7" s="35"/>
      <c r="T7" s="35"/>
      <c r="U7" s="35"/>
      <c r="V7" s="35"/>
      <c r="W7" s="11" t="s">
        <v>318</v>
      </c>
      <c r="X7" s="12">
        <f t="shared" si="0"/>
        <v>10.6</v>
      </c>
      <c r="Y7" s="29" t="s">
        <v>336</v>
      </c>
      <c r="Z7" s="12">
        <f>Z1+2.5</f>
        <v>2.5</v>
      </c>
    </row>
    <row r="8" spans="1:26">
      <c r="A8" s="2">
        <v>7</v>
      </c>
      <c r="B8" s="2" t="s">
        <v>219</v>
      </c>
      <c r="C8" s="2">
        <f>X3</f>
        <v>1.6</v>
      </c>
      <c r="D8" s="33">
        <f>D7+0.793</f>
        <v>22.745999999999999</v>
      </c>
      <c r="E8" s="2">
        <f>Z1</f>
        <v>0</v>
      </c>
      <c r="F8" s="2" t="s">
        <v>236</v>
      </c>
      <c r="H8" s="17"/>
      <c r="I8" s="5" t="s">
        <v>221</v>
      </c>
      <c r="O8" s="35"/>
      <c r="P8" s="35"/>
      <c r="Q8" s="35"/>
      <c r="R8" s="35"/>
      <c r="S8" s="35"/>
      <c r="T8" s="35"/>
      <c r="U8" s="35"/>
      <c r="V8" s="35"/>
      <c r="W8" s="11" t="s">
        <v>319</v>
      </c>
      <c r="X8" s="12">
        <f>X3+9.5</f>
        <v>11.1</v>
      </c>
      <c r="Y8" s="29" t="s">
        <v>338</v>
      </c>
      <c r="Z8" s="12">
        <f>2.5*1/9</f>
        <v>0.27777777777777779</v>
      </c>
    </row>
    <row r="9" spans="1:26">
      <c r="A9" s="2">
        <v>8</v>
      </c>
      <c r="B9" s="2" t="s">
        <v>220</v>
      </c>
      <c r="C9" s="2">
        <f>X3</f>
        <v>1.6</v>
      </c>
      <c r="D9" s="33">
        <f>D7+0.793</f>
        <v>22.745999999999999</v>
      </c>
      <c r="E9" s="2">
        <f>Z7</f>
        <v>2.5</v>
      </c>
      <c r="F9" s="2" t="s">
        <v>236</v>
      </c>
      <c r="H9" s="17"/>
      <c r="I9" s="5" t="s">
        <v>221</v>
      </c>
      <c r="O9" s="35"/>
      <c r="P9" s="35"/>
      <c r="Q9" s="35"/>
      <c r="R9" s="35"/>
      <c r="S9" s="35"/>
      <c r="T9" s="35"/>
      <c r="U9" s="35"/>
      <c r="V9" s="35"/>
      <c r="W9" s="11" t="s">
        <v>320</v>
      </c>
      <c r="X9" s="12">
        <f>X7+2.25</f>
        <v>12.85</v>
      </c>
      <c r="Y9" s="29" t="s">
        <v>337</v>
      </c>
      <c r="Z9" s="12">
        <f>2.5*8/9</f>
        <v>2.2222222222222223</v>
      </c>
    </row>
    <row r="10" spans="1:26">
      <c r="A10" s="2">
        <v>9</v>
      </c>
      <c r="B10" s="2" t="s">
        <v>222</v>
      </c>
      <c r="C10" s="2">
        <f>X23</f>
        <v>38.6</v>
      </c>
      <c r="D10" s="33">
        <v>12.7</v>
      </c>
      <c r="E10" s="2">
        <f>Z4</f>
        <v>1.25</v>
      </c>
      <c r="F10" s="2" t="s">
        <v>29</v>
      </c>
      <c r="H10" s="17"/>
      <c r="I10" s="5" t="s">
        <v>30</v>
      </c>
      <c r="N10" t="s">
        <v>263</v>
      </c>
      <c r="O10" s="35"/>
      <c r="P10" s="35"/>
      <c r="Q10" s="35"/>
      <c r="R10" s="35"/>
      <c r="S10" s="35"/>
      <c r="T10" s="35"/>
      <c r="U10" s="35"/>
      <c r="V10" s="35"/>
      <c r="W10" s="11" t="s">
        <v>321</v>
      </c>
      <c r="X10" s="12">
        <f>X9+2.25</f>
        <v>15.1</v>
      </c>
      <c r="Y10" s="27"/>
      <c r="Z10" s="12"/>
    </row>
    <row r="11" spans="1:26" ht="17" thickBot="1">
      <c r="A11" s="2">
        <v>10</v>
      </c>
      <c r="B11" s="2" t="s">
        <v>223</v>
      </c>
      <c r="C11" s="2">
        <f>X22</f>
        <v>39.200000000000003</v>
      </c>
      <c r="D11" s="33">
        <f>D10+0.75</f>
        <v>13.45</v>
      </c>
      <c r="E11" s="2">
        <f>Z4</f>
        <v>1.25</v>
      </c>
      <c r="F11" s="2" t="s">
        <v>236</v>
      </c>
      <c r="H11" s="17"/>
      <c r="I11" s="5" t="s">
        <v>214</v>
      </c>
      <c r="O11" s="35"/>
      <c r="P11" s="35"/>
      <c r="Q11" s="35"/>
      <c r="R11" s="35"/>
      <c r="S11" s="35"/>
      <c r="T11" s="35"/>
      <c r="U11" s="35"/>
      <c r="V11" s="35"/>
      <c r="W11" s="11" t="s">
        <v>322</v>
      </c>
      <c r="X11" s="12">
        <f t="shared" ref="X11:X15" si="1">X10+2.25</f>
        <v>17.350000000000001</v>
      </c>
      <c r="Y11" s="28"/>
      <c r="Z11" s="13"/>
    </row>
    <row r="12" spans="1:26">
      <c r="A12" s="2">
        <v>11</v>
      </c>
      <c r="B12" s="2" t="s">
        <v>224</v>
      </c>
      <c r="C12" s="2">
        <f>X22</f>
        <v>39.200000000000003</v>
      </c>
      <c r="D12" s="33">
        <f>D11+5.108</f>
        <v>18.558</v>
      </c>
      <c r="E12" s="2">
        <f>Z1</f>
        <v>0</v>
      </c>
      <c r="F12" s="2" t="s">
        <v>236</v>
      </c>
      <c r="H12" s="17"/>
      <c r="I12" s="5" t="s">
        <v>216</v>
      </c>
      <c r="O12" s="35"/>
      <c r="P12" s="35"/>
      <c r="Q12" s="35"/>
      <c r="R12" s="35"/>
      <c r="S12" s="35"/>
      <c r="T12" s="35"/>
      <c r="U12" s="35"/>
      <c r="V12" s="35"/>
      <c r="W12" s="11" t="s">
        <v>323</v>
      </c>
      <c r="X12" s="12">
        <f t="shared" si="1"/>
        <v>19.600000000000001</v>
      </c>
    </row>
    <row r="13" spans="1:26">
      <c r="A13" s="2">
        <v>12</v>
      </c>
      <c r="B13" s="2" t="s">
        <v>225</v>
      </c>
      <c r="C13" s="2">
        <f>X22</f>
        <v>39.200000000000003</v>
      </c>
      <c r="D13" s="33">
        <f>D11+5.108</f>
        <v>18.558</v>
      </c>
      <c r="E13" s="2">
        <f>Z7</f>
        <v>2.5</v>
      </c>
      <c r="F13" s="2" t="s">
        <v>236</v>
      </c>
      <c r="I13" s="5" t="s">
        <v>215</v>
      </c>
      <c r="O13" s="35"/>
      <c r="P13" s="35"/>
      <c r="Q13" s="35"/>
      <c r="R13" s="35"/>
      <c r="S13" s="35"/>
      <c r="T13" s="35"/>
      <c r="U13" s="35"/>
      <c r="V13" s="35"/>
      <c r="W13" s="25" t="s">
        <v>324</v>
      </c>
      <c r="X13" s="12">
        <f t="shared" si="1"/>
        <v>21.85</v>
      </c>
    </row>
    <row r="14" spans="1:26">
      <c r="A14" s="2">
        <v>13</v>
      </c>
      <c r="B14" s="2" t="s">
        <v>226</v>
      </c>
      <c r="C14" s="2">
        <f>X22</f>
        <v>39.200000000000003</v>
      </c>
      <c r="D14" s="33">
        <f>D13+3.395</f>
        <v>21.952999999999999</v>
      </c>
      <c r="E14" s="2">
        <f>Z1</f>
        <v>0</v>
      </c>
      <c r="F14" s="2" t="s">
        <v>236</v>
      </c>
      <c r="I14" s="5" t="s">
        <v>217</v>
      </c>
      <c r="O14" s="35"/>
      <c r="P14" s="35"/>
      <c r="Q14" s="35"/>
      <c r="R14" s="35"/>
      <c r="S14" s="35"/>
      <c r="T14" s="35"/>
      <c r="U14" s="35"/>
      <c r="V14" s="35"/>
      <c r="W14" s="25" t="s">
        <v>326</v>
      </c>
      <c r="X14" s="12">
        <f t="shared" si="1"/>
        <v>24.1</v>
      </c>
    </row>
    <row r="15" spans="1:26">
      <c r="A15" s="2">
        <v>14</v>
      </c>
      <c r="B15" s="2" t="s">
        <v>227</v>
      </c>
      <c r="C15" s="2">
        <f>X22</f>
        <v>39.200000000000003</v>
      </c>
      <c r="D15" s="33">
        <f>D13+3.395</f>
        <v>21.952999999999999</v>
      </c>
      <c r="E15" s="2">
        <f>Z7</f>
        <v>2.5</v>
      </c>
      <c r="F15" s="2" t="s">
        <v>236</v>
      </c>
      <c r="I15" s="5" t="s">
        <v>218</v>
      </c>
      <c r="O15" s="35"/>
      <c r="P15" s="35"/>
      <c r="Q15" s="35"/>
      <c r="R15" s="35"/>
      <c r="S15" s="35"/>
      <c r="T15" s="35"/>
      <c r="U15" s="35"/>
      <c r="V15" s="35"/>
      <c r="W15" s="25" t="s">
        <v>327</v>
      </c>
      <c r="X15" s="12">
        <f t="shared" si="1"/>
        <v>26.35</v>
      </c>
    </row>
    <row r="16" spans="1:26">
      <c r="A16" s="2">
        <v>15</v>
      </c>
      <c r="B16" s="2" t="s">
        <v>228</v>
      </c>
      <c r="C16" s="2">
        <f>X21</f>
        <v>37.6</v>
      </c>
      <c r="D16" s="33">
        <f>D14+0.793</f>
        <v>22.745999999999999</v>
      </c>
      <c r="E16" s="2">
        <f>Z1</f>
        <v>0</v>
      </c>
      <c r="F16" s="2" t="s">
        <v>236</v>
      </c>
      <c r="I16" s="5" t="s">
        <v>221</v>
      </c>
      <c r="O16" s="35"/>
      <c r="P16" s="35"/>
      <c r="Q16" s="35"/>
      <c r="R16" s="35"/>
      <c r="S16" s="35"/>
      <c r="T16" s="35"/>
      <c r="U16" s="35"/>
      <c r="V16" s="35"/>
      <c r="W16" s="25" t="s">
        <v>325</v>
      </c>
      <c r="X16" s="12">
        <f>X8+15</f>
        <v>26.1</v>
      </c>
    </row>
    <row r="17" spans="1:24">
      <c r="A17" s="2">
        <v>16</v>
      </c>
      <c r="B17" s="2" t="s">
        <v>229</v>
      </c>
      <c r="C17" s="2">
        <f>X21</f>
        <v>37.6</v>
      </c>
      <c r="D17" s="33">
        <f>D15+0.793</f>
        <v>22.745999999999999</v>
      </c>
      <c r="E17" s="2">
        <f>Z7</f>
        <v>2.5</v>
      </c>
      <c r="F17" s="2" t="s">
        <v>236</v>
      </c>
      <c r="I17" s="5" t="s">
        <v>221</v>
      </c>
      <c r="O17" s="35"/>
      <c r="P17" s="35"/>
      <c r="Q17" s="35"/>
      <c r="R17" s="35"/>
      <c r="S17" s="35"/>
      <c r="T17" s="35"/>
      <c r="U17" s="35"/>
      <c r="V17" s="35"/>
      <c r="W17" s="25" t="s">
        <v>328</v>
      </c>
      <c r="X17" s="12">
        <f>X15+2.25</f>
        <v>28.6</v>
      </c>
    </row>
    <row r="18" spans="1:24">
      <c r="A18" s="2">
        <v>17</v>
      </c>
      <c r="B18" s="2" t="s">
        <v>230</v>
      </c>
      <c r="C18" s="2">
        <f>X3</f>
        <v>1.6</v>
      </c>
      <c r="D18" s="33">
        <f>D8+0.34</f>
        <v>23.085999999999999</v>
      </c>
      <c r="E18" s="2">
        <f>Z1</f>
        <v>0</v>
      </c>
      <c r="F18" s="2" t="s">
        <v>235</v>
      </c>
      <c r="I18" s="5" t="s">
        <v>232</v>
      </c>
      <c r="N18" t="s">
        <v>264</v>
      </c>
      <c r="O18" s="35"/>
      <c r="P18" s="35"/>
      <c r="Q18" s="35"/>
      <c r="R18" s="35"/>
      <c r="S18" s="35"/>
      <c r="T18" s="35"/>
      <c r="U18" s="35"/>
      <c r="V18" s="35"/>
      <c r="W18" s="25" t="s">
        <v>329</v>
      </c>
      <c r="X18" s="12">
        <f>X17+2.25</f>
        <v>30.85</v>
      </c>
    </row>
    <row r="19" spans="1:24">
      <c r="A19" s="2">
        <v>18</v>
      </c>
      <c r="B19" s="2" t="s">
        <v>231</v>
      </c>
      <c r="C19" s="2">
        <f>X3</f>
        <v>1.6</v>
      </c>
      <c r="D19" s="33">
        <f>D18+0.14</f>
        <v>23.225999999999999</v>
      </c>
      <c r="E19" s="2">
        <f>Z1</f>
        <v>0</v>
      </c>
      <c r="F19" s="2" t="s">
        <v>236</v>
      </c>
      <c r="I19" s="5" t="s">
        <v>233</v>
      </c>
      <c r="O19" s="35"/>
      <c r="P19" s="35"/>
      <c r="Q19" s="35"/>
      <c r="R19" s="35"/>
      <c r="S19" s="35"/>
      <c r="T19" s="35"/>
      <c r="U19" s="35"/>
      <c r="V19" s="35"/>
      <c r="W19" s="25" t="s">
        <v>330</v>
      </c>
      <c r="X19" s="12">
        <f>X18+2.25</f>
        <v>33.1</v>
      </c>
    </row>
    <row r="20" spans="1:24">
      <c r="A20" s="2">
        <v>19</v>
      </c>
      <c r="B20" s="2" t="s">
        <v>247</v>
      </c>
      <c r="C20" s="2">
        <f>X3</f>
        <v>1.6</v>
      </c>
      <c r="D20" s="33">
        <f>(SQRT((360.4^2)-((C20-19.6)^2)))-336.502</f>
        <v>23.448218780319678</v>
      </c>
      <c r="E20" s="2">
        <f>Z1</f>
        <v>0</v>
      </c>
      <c r="F20" s="2" t="s">
        <v>236</v>
      </c>
      <c r="I20" s="5" t="s">
        <v>234</v>
      </c>
      <c r="O20" s="35"/>
      <c r="P20" s="35"/>
      <c r="Q20" s="35"/>
      <c r="R20" s="35"/>
      <c r="S20" s="35"/>
      <c r="T20" s="35"/>
      <c r="U20" s="35"/>
      <c r="V20" s="35"/>
      <c r="W20" s="25" t="s">
        <v>331</v>
      </c>
      <c r="X20" s="12">
        <f>X19+2.25</f>
        <v>35.35</v>
      </c>
    </row>
    <row r="21" spans="1:24">
      <c r="A21" s="2">
        <v>20</v>
      </c>
      <c r="B21" s="2" t="s">
        <v>354</v>
      </c>
      <c r="C21" s="2">
        <f>X3</f>
        <v>1.6</v>
      </c>
      <c r="D21" s="33">
        <f>(SQRT((112.469^2)-((C21-19.6)^2)))-85.046</f>
        <v>25.973259414751993</v>
      </c>
      <c r="E21" s="2">
        <f>Z1</f>
        <v>0</v>
      </c>
      <c r="F21" s="2" t="s">
        <v>236</v>
      </c>
      <c r="I21" s="19" t="s">
        <v>250</v>
      </c>
      <c r="O21" s="35"/>
      <c r="P21" s="35"/>
      <c r="Q21" s="35"/>
      <c r="R21" s="35"/>
      <c r="S21" s="35"/>
      <c r="T21" s="35"/>
      <c r="U21" s="35"/>
      <c r="V21" s="35"/>
      <c r="W21" s="25" t="s">
        <v>314</v>
      </c>
      <c r="X21" s="12">
        <f>X20+2.25</f>
        <v>37.6</v>
      </c>
    </row>
    <row r="22" spans="1:24">
      <c r="A22" s="2">
        <v>21</v>
      </c>
      <c r="B22" s="2" t="s">
        <v>237</v>
      </c>
      <c r="C22" s="2">
        <f>X8</f>
        <v>11.1</v>
      </c>
      <c r="D22" s="33">
        <f>(SQRT((360.4^2)-((C22-19.6)^2)))-336.502</f>
        <v>23.797750208073239</v>
      </c>
      <c r="E22" s="2">
        <f>Z1</f>
        <v>0</v>
      </c>
      <c r="F22" s="2" t="s">
        <v>238</v>
      </c>
      <c r="I22" s="5" t="s">
        <v>239</v>
      </c>
      <c r="O22" s="35"/>
      <c r="P22" s="35"/>
      <c r="Q22" s="35"/>
      <c r="R22" s="35"/>
      <c r="S22" s="35"/>
      <c r="T22" s="35"/>
      <c r="U22" s="35"/>
      <c r="V22" s="35"/>
      <c r="W22" s="25" t="s">
        <v>332</v>
      </c>
      <c r="X22" s="12">
        <f>X20+3.85</f>
        <v>39.200000000000003</v>
      </c>
    </row>
    <row r="23" spans="1:24" ht="17" thickBot="1">
      <c r="A23" s="2">
        <v>22</v>
      </c>
      <c r="B23" s="2" t="s">
        <v>241</v>
      </c>
      <c r="C23" s="2">
        <f>X8</f>
        <v>11.1</v>
      </c>
      <c r="D23" s="33">
        <f>(SQRT((112.469^2)-((C23-19.6)^2)))-85.046</f>
        <v>27.101340409837618</v>
      </c>
      <c r="E23" s="2">
        <f>Z1</f>
        <v>0</v>
      </c>
      <c r="F23" s="2" t="s">
        <v>238</v>
      </c>
      <c r="I23" s="5" t="s">
        <v>242</v>
      </c>
      <c r="O23" s="35"/>
      <c r="P23" s="35"/>
      <c r="Q23" s="35"/>
      <c r="R23" s="35"/>
      <c r="S23" s="35"/>
      <c r="T23" s="35"/>
      <c r="U23" s="35"/>
      <c r="V23" s="35"/>
      <c r="W23" s="30" t="s">
        <v>333</v>
      </c>
      <c r="X23" s="13">
        <f>X22-0.6</f>
        <v>38.6</v>
      </c>
    </row>
    <row r="24" spans="1:24">
      <c r="A24" s="2">
        <v>23</v>
      </c>
      <c r="B24" s="2" t="s">
        <v>240</v>
      </c>
      <c r="C24" s="2">
        <f>X16</f>
        <v>26.1</v>
      </c>
      <c r="D24" s="33">
        <f>(SQRT((360.4^2)-((C24-19.6)^2)))-336.502</f>
        <v>23.839379805317378</v>
      </c>
      <c r="E24" s="2">
        <f>Z1</f>
        <v>0</v>
      </c>
      <c r="F24" s="2" t="s">
        <v>238</v>
      </c>
      <c r="I24" s="5" t="s">
        <v>239</v>
      </c>
      <c r="O24" s="35"/>
      <c r="P24" s="35"/>
      <c r="Q24" s="35"/>
      <c r="R24" s="35"/>
      <c r="S24" s="35"/>
      <c r="T24" s="35"/>
      <c r="U24" s="35"/>
      <c r="V24" s="35"/>
    </row>
    <row r="25" spans="1:24">
      <c r="A25" s="2">
        <v>24</v>
      </c>
      <c r="B25" s="2" t="s">
        <v>243</v>
      </c>
      <c r="C25" s="2">
        <f>X16</f>
        <v>26.1</v>
      </c>
      <c r="D25" s="33">
        <f>(SQRT((112.469^2)-((C25-19.6)^2)))-85.046</f>
        <v>27.235013359338708</v>
      </c>
      <c r="E25" s="2">
        <f>Z1</f>
        <v>0</v>
      </c>
      <c r="F25" s="2" t="s">
        <v>238</v>
      </c>
      <c r="I25" s="5" t="s">
        <v>242</v>
      </c>
      <c r="O25" s="35"/>
      <c r="P25" s="35"/>
      <c r="Q25" s="35"/>
      <c r="R25" s="35"/>
      <c r="S25" s="35"/>
      <c r="T25" s="35"/>
      <c r="U25" s="35"/>
      <c r="V25" s="35"/>
    </row>
    <row r="26" spans="1:24">
      <c r="A26" s="2">
        <v>25</v>
      </c>
      <c r="B26" s="2" t="s">
        <v>248</v>
      </c>
      <c r="C26" s="2">
        <f>X21</f>
        <v>37.6</v>
      </c>
      <c r="D26" s="33">
        <f>(SQRT((360.4^2)-((C26-19.6)^2)))-336.502</f>
        <v>23.448218780319678</v>
      </c>
      <c r="E26" s="2">
        <f>Z1</f>
        <v>0</v>
      </c>
      <c r="F26" s="2" t="s">
        <v>236</v>
      </c>
      <c r="I26" s="5" t="s">
        <v>244</v>
      </c>
      <c r="O26" s="35"/>
      <c r="P26" s="35"/>
      <c r="Q26" s="35"/>
      <c r="R26" s="35"/>
      <c r="S26" s="35"/>
      <c r="T26" s="35"/>
      <c r="U26" s="35"/>
      <c r="V26" s="35"/>
    </row>
    <row r="27" spans="1:24">
      <c r="A27" s="2">
        <v>26</v>
      </c>
      <c r="B27" s="2" t="s">
        <v>352</v>
      </c>
      <c r="C27" s="2">
        <f>X21</f>
        <v>37.6</v>
      </c>
      <c r="D27" s="33">
        <f>(SQRT((112.469^2)-((C27-19.6)^2)))-85.046</f>
        <v>25.973259414751993</v>
      </c>
      <c r="E27" s="2">
        <f>Z1</f>
        <v>0</v>
      </c>
      <c r="F27" s="2" t="s">
        <v>236</v>
      </c>
      <c r="I27" s="5" t="s">
        <v>251</v>
      </c>
      <c r="O27" s="35"/>
      <c r="P27" s="35"/>
      <c r="Q27" s="35"/>
      <c r="R27" s="35"/>
      <c r="S27" s="35"/>
      <c r="T27" s="35"/>
      <c r="U27" s="35"/>
      <c r="V27" s="35"/>
    </row>
    <row r="28" spans="1:24">
      <c r="A28" s="2">
        <v>27</v>
      </c>
      <c r="B28" s="2" t="s">
        <v>245</v>
      </c>
      <c r="C28" s="2">
        <f>X21</f>
        <v>37.6</v>
      </c>
      <c r="D28" s="33">
        <f>D29+0.14</f>
        <v>23.225999999999999</v>
      </c>
      <c r="E28" s="2">
        <f>Z1</f>
        <v>0</v>
      </c>
      <c r="F28" s="2" t="s">
        <v>236</v>
      </c>
      <c r="I28" s="5" t="s">
        <v>233</v>
      </c>
      <c r="O28" s="35"/>
      <c r="P28" s="35"/>
      <c r="Q28" s="35"/>
      <c r="R28" s="35"/>
      <c r="S28" s="35"/>
      <c r="T28" s="35"/>
      <c r="U28" s="35"/>
      <c r="V28" s="35"/>
    </row>
    <row r="29" spans="1:24">
      <c r="A29" s="2">
        <v>28</v>
      </c>
      <c r="B29" s="2" t="s">
        <v>246</v>
      </c>
      <c r="C29" s="2">
        <f>X21</f>
        <v>37.6</v>
      </c>
      <c r="D29" s="33">
        <f>D16+0.34</f>
        <v>23.085999999999999</v>
      </c>
      <c r="E29" s="2">
        <f>Z1</f>
        <v>0</v>
      </c>
      <c r="F29" s="2" t="s">
        <v>235</v>
      </c>
      <c r="I29" s="5" t="s">
        <v>232</v>
      </c>
    </row>
    <row r="30" spans="1:24">
      <c r="A30" s="2">
        <v>29</v>
      </c>
      <c r="B30" s="2" t="s">
        <v>252</v>
      </c>
      <c r="C30" s="2">
        <f>X4</f>
        <v>3.85</v>
      </c>
      <c r="D30" s="33">
        <f>(SQRT((360.4^2)-((C30-19.6)^2)))-336.502</f>
        <v>23.553686665271243</v>
      </c>
      <c r="E30" s="2">
        <f>Z1</f>
        <v>0</v>
      </c>
      <c r="F30" s="2" t="s">
        <v>236</v>
      </c>
      <c r="I30" s="5" t="s">
        <v>253</v>
      </c>
    </row>
    <row r="31" spans="1:24">
      <c r="A31" s="2">
        <v>30</v>
      </c>
      <c r="B31" s="2" t="s">
        <v>344</v>
      </c>
      <c r="C31" s="2">
        <f>X5</f>
        <v>6.1</v>
      </c>
      <c r="D31" s="33">
        <f>(SQRT((112.469^2)-((C31-19.6)^2)))-85.046</f>
        <v>26.609837111187332</v>
      </c>
      <c r="E31" s="2">
        <f>Z1</f>
        <v>0</v>
      </c>
      <c r="F31" s="2" t="s">
        <v>236</v>
      </c>
      <c r="I31" s="5" t="s">
        <v>255</v>
      </c>
    </row>
    <row r="32" spans="1:24">
      <c r="A32" s="2">
        <v>31</v>
      </c>
      <c r="B32" s="2" t="s">
        <v>254</v>
      </c>
      <c r="C32" s="2">
        <f t="shared" ref="C32:C46" si="2">X6</f>
        <v>8.35</v>
      </c>
      <c r="D32" s="33">
        <f>(SQRT((360.4^2)-((C32-19.6)^2)))-336.502</f>
        <v>23.722371052265146</v>
      </c>
      <c r="E32" s="2">
        <f>Z1</f>
        <v>0</v>
      </c>
      <c r="F32" s="2" t="s">
        <v>236</v>
      </c>
      <c r="I32" s="5" t="s">
        <v>256</v>
      </c>
    </row>
    <row r="33" spans="1:14">
      <c r="A33" s="2">
        <v>32</v>
      </c>
      <c r="B33" s="2" t="s">
        <v>356</v>
      </c>
      <c r="C33" s="2">
        <f t="shared" si="2"/>
        <v>10.6</v>
      </c>
      <c r="D33" s="33">
        <f>(SQRT((112.469^2)-((C33-19.6)^2)))-85.046</f>
        <v>27.062322443072873</v>
      </c>
      <c r="E33" s="2">
        <f>Z1</f>
        <v>0</v>
      </c>
      <c r="F33" s="2" t="s">
        <v>236</v>
      </c>
      <c r="I33" s="5" t="s">
        <v>257</v>
      </c>
    </row>
    <row r="34" spans="1:14">
      <c r="A34" s="2">
        <v>33</v>
      </c>
      <c r="B34" s="2" t="s">
        <v>259</v>
      </c>
      <c r="C34" s="2">
        <f t="shared" si="2"/>
        <v>11.1</v>
      </c>
      <c r="D34" s="33">
        <f>D33-((C34-C33)/(C35-C33))*(D33-D35)</f>
        <v>26.345091553536435</v>
      </c>
      <c r="E34" s="2">
        <f>Z1</f>
        <v>0</v>
      </c>
      <c r="F34" s="2" t="s">
        <v>238</v>
      </c>
      <c r="I34" s="5" t="s">
        <v>258</v>
      </c>
    </row>
    <row r="35" spans="1:14">
      <c r="A35" s="2">
        <v>34</v>
      </c>
      <c r="B35" s="2" t="s">
        <v>273</v>
      </c>
      <c r="C35" s="2">
        <f t="shared" si="2"/>
        <v>12.85</v>
      </c>
      <c r="D35" s="33">
        <f>(SQRT((360.4^2)-((C35-19.6)^2)))-336.502</f>
        <v>23.834783440158901</v>
      </c>
      <c r="E35" s="2">
        <f>Z1</f>
        <v>0</v>
      </c>
      <c r="F35" s="2" t="s">
        <v>236</v>
      </c>
      <c r="I35" s="5" t="s">
        <v>253</v>
      </c>
    </row>
    <row r="36" spans="1:14">
      <c r="A36" s="2">
        <v>35</v>
      </c>
      <c r="B36" s="2" t="s">
        <v>346</v>
      </c>
      <c r="C36" s="2">
        <f t="shared" si="2"/>
        <v>15.1</v>
      </c>
      <c r="D36" s="33">
        <f>(SQRT((112.469^2)-((C36-19.6)^2)))-85.046</f>
        <v>27.332939134519322</v>
      </c>
      <c r="E36" s="2">
        <f>Z1</f>
        <v>0</v>
      </c>
      <c r="F36" s="2" t="s">
        <v>236</v>
      </c>
      <c r="I36" s="5" t="s">
        <v>255</v>
      </c>
    </row>
    <row r="37" spans="1:14">
      <c r="A37" s="2">
        <v>36</v>
      </c>
      <c r="B37" s="2" t="s">
        <v>274</v>
      </c>
      <c r="C37" s="2">
        <f t="shared" si="2"/>
        <v>17.350000000000001</v>
      </c>
      <c r="D37" s="33">
        <f>(SQRT((360.4^2)-((C37-19.6)^2)))-336.502</f>
        <v>23.890976485391548</v>
      </c>
      <c r="E37" s="2">
        <f>Z1</f>
        <v>0</v>
      </c>
      <c r="F37" s="2" t="s">
        <v>236</v>
      </c>
      <c r="I37" s="5" t="s">
        <v>253</v>
      </c>
    </row>
    <row r="38" spans="1:14">
      <c r="A38" s="2">
        <v>37</v>
      </c>
      <c r="B38" s="2" t="s">
        <v>360</v>
      </c>
      <c r="C38" s="2">
        <f t="shared" si="2"/>
        <v>19.600000000000001</v>
      </c>
      <c r="D38" s="33">
        <f>(SQRT((112.469^2)-((C38-19.6)^2)))-85.046</f>
        <v>27.422999999999988</v>
      </c>
      <c r="E38" s="2">
        <f>Z1</f>
        <v>0</v>
      </c>
      <c r="F38" s="2" t="s">
        <v>236</v>
      </c>
      <c r="I38" s="5" t="s">
        <v>257</v>
      </c>
      <c r="N38" t="s">
        <v>260</v>
      </c>
    </row>
    <row r="39" spans="1:14">
      <c r="A39" s="2">
        <v>38</v>
      </c>
      <c r="B39" s="2" t="s">
        <v>275</v>
      </c>
      <c r="C39" s="2">
        <f t="shared" si="2"/>
        <v>21.85</v>
      </c>
      <c r="D39" s="33">
        <f>(SQRT((360.4^2)-((C39-19.6)^2)))-336.502</f>
        <v>23.890976485391548</v>
      </c>
      <c r="E39" s="2">
        <f>Z1</f>
        <v>0</v>
      </c>
      <c r="F39" s="2" t="s">
        <v>236</v>
      </c>
      <c r="I39" s="5" t="s">
        <v>253</v>
      </c>
    </row>
    <row r="40" spans="1:14">
      <c r="A40" s="2">
        <v>39</v>
      </c>
      <c r="B40" s="2" t="s">
        <v>348</v>
      </c>
      <c r="C40" s="2">
        <f t="shared" si="2"/>
        <v>24.1</v>
      </c>
      <c r="D40" s="33">
        <f>(SQRT((112.469^2)-((C40-19.6)^2)))-85.046</f>
        <v>27.332939134519322</v>
      </c>
      <c r="E40" s="2">
        <f>Z1</f>
        <v>0</v>
      </c>
      <c r="F40" s="2" t="s">
        <v>236</v>
      </c>
      <c r="I40" s="5" t="s">
        <v>255</v>
      </c>
    </row>
    <row r="41" spans="1:14">
      <c r="A41" s="2">
        <v>41</v>
      </c>
      <c r="B41" s="2" t="s">
        <v>261</v>
      </c>
      <c r="C41" s="2">
        <f>X16</f>
        <v>26.1</v>
      </c>
      <c r="D41" s="33">
        <f>D40-((C41-C40)/(C42-C40))*(D40-D42)</f>
        <v>24.223467406198949</v>
      </c>
      <c r="E41" s="2">
        <f>Z1</f>
        <v>0</v>
      </c>
      <c r="F41" s="2" t="s">
        <v>238</v>
      </c>
      <c r="I41" s="5" t="s">
        <v>258</v>
      </c>
    </row>
    <row r="42" spans="1:14">
      <c r="A42" s="2">
        <v>40</v>
      </c>
      <c r="B42" s="2" t="s">
        <v>276</v>
      </c>
      <c r="C42" s="2">
        <f>X15</f>
        <v>26.35</v>
      </c>
      <c r="D42" s="33">
        <f>(SQRT((360.4^2)-((C42-19.6)^2)))-336.502</f>
        <v>23.834783440158901</v>
      </c>
      <c r="E42" s="2">
        <f>Z1</f>
        <v>0</v>
      </c>
      <c r="F42" s="2" t="s">
        <v>236</v>
      </c>
      <c r="I42" s="5" t="s">
        <v>253</v>
      </c>
    </row>
    <row r="43" spans="1:14" s="24" customFormat="1">
      <c r="A43" s="22">
        <v>42</v>
      </c>
      <c r="B43" s="22" t="s">
        <v>359</v>
      </c>
      <c r="C43" s="2">
        <f t="shared" si="2"/>
        <v>28.6</v>
      </c>
      <c r="D43" s="33">
        <f>(SQRT((112.469^2)-((C43-19.6)^2)))-85.046</f>
        <v>27.062322443072873</v>
      </c>
      <c r="E43" s="22">
        <f>Z1</f>
        <v>0</v>
      </c>
      <c r="F43" s="22" t="s">
        <v>236</v>
      </c>
      <c r="G43" s="22"/>
      <c r="H43" s="22"/>
      <c r="I43" s="23" t="s">
        <v>257</v>
      </c>
    </row>
    <row r="44" spans="1:14">
      <c r="A44" s="2">
        <v>43</v>
      </c>
      <c r="B44" s="2" t="s">
        <v>277</v>
      </c>
      <c r="C44" s="2">
        <f t="shared" si="2"/>
        <v>30.85</v>
      </c>
      <c r="D44" s="33">
        <f>(SQRT((360.4^2)-((C44-19.6)^2)))-336.502</f>
        <v>23.722371052265146</v>
      </c>
      <c r="E44" s="2">
        <f>Z1</f>
        <v>0</v>
      </c>
      <c r="F44" s="2" t="s">
        <v>236</v>
      </c>
      <c r="I44" s="5" t="s">
        <v>256</v>
      </c>
    </row>
    <row r="45" spans="1:14">
      <c r="A45" s="2">
        <v>44</v>
      </c>
      <c r="B45" s="2" t="s">
        <v>350</v>
      </c>
      <c r="C45" s="2">
        <f t="shared" si="2"/>
        <v>33.1</v>
      </c>
      <c r="D45" s="33">
        <f>(SQRT((112.469^2)-((C45-19.6)^2)))-85.046</f>
        <v>26.609837111187332</v>
      </c>
      <c r="E45" s="2">
        <f>Z1</f>
        <v>0</v>
      </c>
      <c r="F45" s="2" t="s">
        <v>236</v>
      </c>
      <c r="I45" s="5" t="s">
        <v>255</v>
      </c>
    </row>
    <row r="46" spans="1:14">
      <c r="A46" s="2">
        <v>45</v>
      </c>
      <c r="B46" s="2" t="s">
        <v>278</v>
      </c>
      <c r="C46" s="2">
        <f t="shared" si="2"/>
        <v>35.35</v>
      </c>
      <c r="D46" s="33">
        <f>(SQRT((360.4^2)-((C46-19.6)^2)))-336.502</f>
        <v>23.553686665271243</v>
      </c>
      <c r="E46" s="2">
        <f>Z1</f>
        <v>0</v>
      </c>
      <c r="F46" s="2" t="s">
        <v>236</v>
      </c>
      <c r="I46" s="5" t="s">
        <v>253</v>
      </c>
    </row>
    <row r="47" spans="1:14">
      <c r="A47" s="2">
        <v>46</v>
      </c>
      <c r="B47" s="2" t="s">
        <v>266</v>
      </c>
      <c r="C47" s="2">
        <v>1.6</v>
      </c>
      <c r="D47" s="33">
        <f>D9+0.34</f>
        <v>23.085999999999999</v>
      </c>
      <c r="E47" s="2">
        <f>Z7</f>
        <v>2.5</v>
      </c>
      <c r="F47" s="2" t="s">
        <v>235</v>
      </c>
      <c r="I47" s="5" t="s">
        <v>232</v>
      </c>
      <c r="N47" t="s">
        <v>265</v>
      </c>
    </row>
    <row r="48" spans="1:14">
      <c r="A48" s="2">
        <v>47</v>
      </c>
      <c r="B48" s="2" t="s">
        <v>267</v>
      </c>
      <c r="C48" s="2">
        <v>1.6</v>
      </c>
      <c r="D48" s="33">
        <f>D47+0.14</f>
        <v>23.225999999999999</v>
      </c>
      <c r="E48" s="2">
        <f>Z7</f>
        <v>2.5</v>
      </c>
      <c r="F48" s="2" t="s">
        <v>236</v>
      </c>
      <c r="I48" s="5" t="s">
        <v>233</v>
      </c>
    </row>
    <row r="49" spans="1:9">
      <c r="A49" s="2">
        <v>48</v>
      </c>
      <c r="B49" s="2" t="s">
        <v>268</v>
      </c>
      <c r="C49" s="2">
        <v>1.6</v>
      </c>
      <c r="D49" s="33">
        <f>(SQRT((360.4^2)-((C49-19.6)^2)))-336.502</f>
        <v>23.448218780319678</v>
      </c>
      <c r="E49" s="2">
        <f>Z7</f>
        <v>2.5</v>
      </c>
      <c r="F49" s="2" t="s">
        <v>236</v>
      </c>
      <c r="I49" s="5" t="s">
        <v>234</v>
      </c>
    </row>
    <row r="50" spans="1:9">
      <c r="A50" s="2">
        <v>49</v>
      </c>
      <c r="B50" s="2" t="s">
        <v>343</v>
      </c>
      <c r="C50" s="2">
        <v>1.6</v>
      </c>
      <c r="D50" s="33">
        <f>(SQRT((112.469^2)-((C50-19.6)^2)))-85.046</f>
        <v>25.973259414751993</v>
      </c>
      <c r="E50" s="2">
        <f>Z7</f>
        <v>2.5</v>
      </c>
      <c r="F50" s="2" t="s">
        <v>236</v>
      </c>
      <c r="I50" s="19" t="s">
        <v>249</v>
      </c>
    </row>
    <row r="51" spans="1:9">
      <c r="A51" s="2">
        <v>50</v>
      </c>
      <c r="B51" s="2" t="s">
        <v>269</v>
      </c>
      <c r="C51" s="2">
        <v>11.1</v>
      </c>
      <c r="D51" s="33">
        <f>(SQRT((360.4^2)-((C51-19.6)^2)))-336.502</f>
        <v>23.797750208073239</v>
      </c>
      <c r="E51" s="2">
        <f>Z7</f>
        <v>2.5</v>
      </c>
      <c r="F51" s="2" t="s">
        <v>238</v>
      </c>
      <c r="I51" s="5" t="s">
        <v>239</v>
      </c>
    </row>
    <row r="52" spans="1:9">
      <c r="A52" s="2">
        <v>51</v>
      </c>
      <c r="B52" s="2" t="s">
        <v>270</v>
      </c>
      <c r="C52" s="2">
        <v>11.1</v>
      </c>
      <c r="D52" s="33">
        <f>(SQRT((112.469^2)-((C52-19.6)^2)))-85.046</f>
        <v>27.101340409837618</v>
      </c>
      <c r="E52" s="2">
        <f>Z7</f>
        <v>2.5</v>
      </c>
      <c r="F52" s="2" t="s">
        <v>238</v>
      </c>
      <c r="I52" s="5" t="s">
        <v>242</v>
      </c>
    </row>
    <row r="53" spans="1:9">
      <c r="A53" s="2">
        <v>52</v>
      </c>
      <c r="B53" s="2" t="s">
        <v>271</v>
      </c>
      <c r="C53" s="2">
        <v>26.1</v>
      </c>
      <c r="D53" s="33">
        <f>(SQRT((360.4^2)-((C53-19.6)^2)))-336.502</f>
        <v>23.839379805317378</v>
      </c>
      <c r="E53" s="2">
        <f>Z7</f>
        <v>2.5</v>
      </c>
      <c r="F53" s="2" t="s">
        <v>238</v>
      </c>
      <c r="I53" s="5" t="s">
        <v>239</v>
      </c>
    </row>
    <row r="54" spans="1:9">
      <c r="A54" s="2">
        <v>53</v>
      </c>
      <c r="B54" s="2" t="s">
        <v>272</v>
      </c>
      <c r="C54" s="2">
        <v>26.1</v>
      </c>
      <c r="D54" s="33">
        <f>(SQRT((112.469^2)-((C54-19.6)^2)))-85.046</f>
        <v>27.235013359338708</v>
      </c>
      <c r="E54" s="2">
        <f>Z7</f>
        <v>2.5</v>
      </c>
      <c r="F54" s="2" t="s">
        <v>238</v>
      </c>
      <c r="I54" s="5" t="s">
        <v>242</v>
      </c>
    </row>
    <row r="55" spans="1:9">
      <c r="A55" s="2">
        <v>54</v>
      </c>
      <c r="B55" s="20" t="s">
        <v>280</v>
      </c>
      <c r="C55" s="2">
        <v>37.6</v>
      </c>
      <c r="D55" s="33">
        <f>(SQRT((360.4^2)-((C55-19.6)^2)))-336.502</f>
        <v>23.448218780319678</v>
      </c>
      <c r="E55" s="2">
        <f>Z7</f>
        <v>2.5</v>
      </c>
      <c r="F55" s="2" t="s">
        <v>236</v>
      </c>
      <c r="I55" s="5" t="s">
        <v>244</v>
      </c>
    </row>
    <row r="56" spans="1:9">
      <c r="A56" s="2">
        <v>55</v>
      </c>
      <c r="B56" s="2" t="s">
        <v>353</v>
      </c>
      <c r="C56" s="2">
        <v>37.6</v>
      </c>
      <c r="D56" s="33">
        <f>(SQRT((112.469^2)-((C56-19.6)^2)))-85.046</f>
        <v>25.973259414751993</v>
      </c>
      <c r="E56" s="2">
        <f>Z7</f>
        <v>2.5</v>
      </c>
      <c r="F56" s="2" t="s">
        <v>236</v>
      </c>
      <c r="I56" s="5" t="s">
        <v>279</v>
      </c>
    </row>
    <row r="57" spans="1:9">
      <c r="A57" s="2">
        <v>56</v>
      </c>
      <c r="B57" s="2" t="s">
        <v>267</v>
      </c>
      <c r="C57" s="2">
        <v>37.6</v>
      </c>
      <c r="D57" s="33">
        <f>D58+0.14</f>
        <v>23.225999999999999</v>
      </c>
      <c r="E57" s="2">
        <f>Z7</f>
        <v>2.5</v>
      </c>
      <c r="F57" s="2" t="s">
        <v>236</v>
      </c>
      <c r="I57" s="5" t="s">
        <v>233</v>
      </c>
    </row>
    <row r="58" spans="1:9">
      <c r="A58" s="2">
        <v>57</v>
      </c>
      <c r="B58" s="2" t="s">
        <v>281</v>
      </c>
      <c r="C58" s="2">
        <v>37.6</v>
      </c>
      <c r="D58" s="33">
        <f>D17+0.34</f>
        <v>23.085999999999999</v>
      </c>
      <c r="E58" s="2">
        <f>Z7</f>
        <v>2.5</v>
      </c>
      <c r="F58" s="2" t="s">
        <v>235</v>
      </c>
      <c r="I58" s="5" t="s">
        <v>232</v>
      </c>
    </row>
    <row r="59" spans="1:9">
      <c r="A59" s="2">
        <v>58</v>
      </c>
      <c r="B59" s="2" t="s">
        <v>282</v>
      </c>
      <c r="C59" s="2">
        <v>3.85</v>
      </c>
      <c r="D59" s="33">
        <f>(SQRT((360.4^2)-((C59-19.6)^2)))-336.502</f>
        <v>23.553686665271243</v>
      </c>
      <c r="E59" s="2">
        <f>Z7</f>
        <v>2.5</v>
      </c>
      <c r="F59" s="2" t="s">
        <v>236</v>
      </c>
      <c r="I59" s="5" t="s">
        <v>253</v>
      </c>
    </row>
    <row r="60" spans="1:9">
      <c r="A60" s="2">
        <v>59</v>
      </c>
      <c r="B60" s="2" t="s">
        <v>355</v>
      </c>
      <c r="C60" s="2">
        <v>6.1</v>
      </c>
      <c r="D60" s="33">
        <f>(SQRT((112.469^2)-((C60-19.6)^2)))-85.046</f>
        <v>26.609837111187332</v>
      </c>
      <c r="E60" s="2">
        <f>Z7</f>
        <v>2.5</v>
      </c>
      <c r="F60" s="2" t="s">
        <v>236</v>
      </c>
      <c r="I60" s="5" t="s">
        <v>283</v>
      </c>
    </row>
    <row r="61" spans="1:9">
      <c r="A61" s="2">
        <v>60</v>
      </c>
      <c r="B61" s="2" t="s">
        <v>284</v>
      </c>
      <c r="C61" s="2">
        <v>8.35</v>
      </c>
      <c r="D61" s="33">
        <f>(SQRT((360.4^2)-((C61-19.6)^2)))-336.502</f>
        <v>23.722371052265146</v>
      </c>
      <c r="E61" s="2">
        <f>Z7</f>
        <v>2.5</v>
      </c>
      <c r="F61" s="2" t="s">
        <v>236</v>
      </c>
      <c r="I61" s="5" t="s">
        <v>256</v>
      </c>
    </row>
    <row r="62" spans="1:9">
      <c r="A62" s="2">
        <v>61</v>
      </c>
      <c r="B62" s="2" t="s">
        <v>345</v>
      </c>
      <c r="C62" s="2">
        <v>10.6</v>
      </c>
      <c r="D62" s="33">
        <f>(SQRT((112.469^2)-((C62-19.6)^2)))-85.046</f>
        <v>27.062322443072873</v>
      </c>
      <c r="E62" s="2">
        <f>Z7</f>
        <v>2.5</v>
      </c>
      <c r="F62" s="2" t="s">
        <v>236</v>
      </c>
      <c r="I62" s="5" t="s">
        <v>285</v>
      </c>
    </row>
    <row r="63" spans="1:9">
      <c r="A63" s="2">
        <v>62</v>
      </c>
      <c r="B63" s="2" t="s">
        <v>286</v>
      </c>
      <c r="C63" s="2">
        <v>11.1</v>
      </c>
      <c r="D63" s="33">
        <f>D62-((C63-C62)/(C64-C62))*(D62-D64)</f>
        <v>26.345091553536435</v>
      </c>
      <c r="E63" s="2">
        <f>Z7</f>
        <v>2.5</v>
      </c>
      <c r="F63" s="2" t="s">
        <v>238</v>
      </c>
      <c r="I63" s="5" t="s">
        <v>258</v>
      </c>
    </row>
    <row r="64" spans="1:9">
      <c r="A64" s="2">
        <v>63</v>
      </c>
      <c r="B64" s="2" t="s">
        <v>287</v>
      </c>
      <c r="C64" s="2">
        <v>12.85</v>
      </c>
      <c r="D64" s="33">
        <f>(SQRT((360.4^2)-((C64-19.6)^2)))-336.502</f>
        <v>23.834783440158901</v>
      </c>
      <c r="E64" s="2">
        <f>Z7</f>
        <v>2.5</v>
      </c>
      <c r="F64" s="2" t="s">
        <v>236</v>
      </c>
      <c r="I64" s="5" t="s">
        <v>253</v>
      </c>
    </row>
    <row r="65" spans="1:9">
      <c r="A65" s="2">
        <v>64</v>
      </c>
      <c r="B65" s="2" t="s">
        <v>357</v>
      </c>
      <c r="C65" s="2">
        <v>15.1</v>
      </c>
      <c r="D65" s="33">
        <f>(SQRT((112.469^2)-((C65-19.6)^2)))-85.046</f>
        <v>27.332939134519322</v>
      </c>
      <c r="E65" s="2">
        <f>Z7</f>
        <v>2.5</v>
      </c>
      <c r="F65" s="2" t="s">
        <v>236</v>
      </c>
      <c r="I65" s="5" t="s">
        <v>257</v>
      </c>
    </row>
    <row r="66" spans="1:9">
      <c r="A66" s="2">
        <v>65</v>
      </c>
      <c r="B66" s="2" t="s">
        <v>288</v>
      </c>
      <c r="C66" s="2">
        <v>17.350000000000001</v>
      </c>
      <c r="D66" s="33">
        <f>(SQRT((360.4^2)-((C66-19.6)^2)))-336.502</f>
        <v>23.890976485391548</v>
      </c>
      <c r="E66" s="2">
        <f>Z7</f>
        <v>2.5</v>
      </c>
      <c r="F66" s="2" t="s">
        <v>236</v>
      </c>
      <c r="I66" s="5" t="s">
        <v>253</v>
      </c>
    </row>
    <row r="67" spans="1:9">
      <c r="A67" s="2">
        <v>66</v>
      </c>
      <c r="B67" s="2" t="s">
        <v>347</v>
      </c>
      <c r="C67" s="2">
        <v>19.600000000000001</v>
      </c>
      <c r="D67" s="33">
        <f>(SQRT((112.469^2)-((C67-19.6)^2)))-85.046</f>
        <v>27.422999999999988</v>
      </c>
      <c r="E67" s="31">
        <f>Z7</f>
        <v>2.5</v>
      </c>
      <c r="F67" s="2" t="s">
        <v>236</v>
      </c>
      <c r="I67" s="5" t="s">
        <v>285</v>
      </c>
    </row>
    <row r="68" spans="1:9">
      <c r="A68" s="2">
        <v>67</v>
      </c>
      <c r="B68" s="2" t="s">
        <v>289</v>
      </c>
      <c r="C68" s="2">
        <v>21.85</v>
      </c>
      <c r="D68" s="33">
        <f>(SQRT((360.4^2)-((C68-19.6)^2)))-336.502</f>
        <v>23.890976485391548</v>
      </c>
      <c r="E68" s="2">
        <f>Z7</f>
        <v>2.5</v>
      </c>
      <c r="F68" s="2" t="s">
        <v>236</v>
      </c>
      <c r="I68" s="5" t="s">
        <v>253</v>
      </c>
    </row>
    <row r="69" spans="1:9">
      <c r="A69" s="2">
        <v>68</v>
      </c>
      <c r="B69" s="2" t="s">
        <v>358</v>
      </c>
      <c r="C69" s="2">
        <v>24.1</v>
      </c>
      <c r="D69" s="33">
        <f>(SQRT((112.469^2)-((C69-19.6)^2)))-85.046</f>
        <v>27.332939134519322</v>
      </c>
      <c r="E69" s="2">
        <f>Z7</f>
        <v>2.5</v>
      </c>
      <c r="F69" s="2" t="s">
        <v>236</v>
      </c>
      <c r="I69" s="5" t="s">
        <v>257</v>
      </c>
    </row>
    <row r="70" spans="1:9">
      <c r="A70" s="2">
        <v>70</v>
      </c>
      <c r="B70" s="2" t="s">
        <v>291</v>
      </c>
      <c r="C70" s="2">
        <v>26.1</v>
      </c>
      <c r="D70" s="33">
        <f>D69-((C70-C69)/(C71-C69))*(D69-D71)</f>
        <v>24.223467406198949</v>
      </c>
      <c r="E70" s="2">
        <f>Z7</f>
        <v>2.5</v>
      </c>
      <c r="F70" s="2" t="s">
        <v>238</v>
      </c>
      <c r="I70" s="5" t="s">
        <v>258</v>
      </c>
    </row>
    <row r="71" spans="1:9">
      <c r="A71" s="2">
        <v>69</v>
      </c>
      <c r="B71" s="2" t="s">
        <v>290</v>
      </c>
      <c r="C71" s="2">
        <v>26.35</v>
      </c>
      <c r="D71" s="33">
        <f>(SQRT((360.4^2)-((C71-19.6)^2)))-336.502</f>
        <v>23.834783440158901</v>
      </c>
      <c r="E71" s="2">
        <f>Z7</f>
        <v>2.5</v>
      </c>
      <c r="F71" s="2" t="s">
        <v>236</v>
      </c>
      <c r="I71" s="5" t="s">
        <v>253</v>
      </c>
    </row>
    <row r="72" spans="1:9">
      <c r="A72" s="2">
        <v>71</v>
      </c>
      <c r="B72" s="2" t="s">
        <v>349</v>
      </c>
      <c r="C72" s="2">
        <v>28.6</v>
      </c>
      <c r="D72" s="33">
        <f>(SQRT((112.469^2)-((C72-19.6)^2)))-85.046</f>
        <v>27.062322443072873</v>
      </c>
      <c r="E72" s="2">
        <f>Z7</f>
        <v>2.5</v>
      </c>
      <c r="F72" s="2" t="s">
        <v>236</v>
      </c>
      <c r="I72" s="5" t="s">
        <v>285</v>
      </c>
    </row>
    <row r="73" spans="1:9">
      <c r="A73" s="2">
        <v>72</v>
      </c>
      <c r="B73" s="2" t="s">
        <v>292</v>
      </c>
      <c r="C73" s="2">
        <v>30.85</v>
      </c>
      <c r="D73" s="33">
        <f>(SQRT((360.4^2)-((C73-19.6)^2)))-336.502</f>
        <v>23.722371052265146</v>
      </c>
      <c r="E73" s="2">
        <f>Z7</f>
        <v>2.5</v>
      </c>
      <c r="F73" s="2" t="s">
        <v>236</v>
      </c>
      <c r="I73" s="5" t="s">
        <v>256</v>
      </c>
    </row>
    <row r="74" spans="1:9">
      <c r="A74" s="2">
        <v>73</v>
      </c>
      <c r="B74" s="2" t="s">
        <v>351</v>
      </c>
      <c r="C74" s="2">
        <v>33.1</v>
      </c>
      <c r="D74" s="33">
        <f>(SQRT((112.469^2)-((C74-19.6)^2)))-85.046</f>
        <v>26.609837111187332</v>
      </c>
      <c r="E74" s="2">
        <f>Z7</f>
        <v>2.5</v>
      </c>
      <c r="F74" s="2" t="s">
        <v>236</v>
      </c>
      <c r="I74" s="5" t="s">
        <v>257</v>
      </c>
    </row>
    <row r="75" spans="1:9">
      <c r="A75" s="2">
        <v>74</v>
      </c>
      <c r="B75" s="2" t="s">
        <v>293</v>
      </c>
      <c r="C75" s="2">
        <v>35.35</v>
      </c>
      <c r="D75" s="33">
        <f>(SQRT((360.4^2)-((C75-19.6)^2)))-336.502</f>
        <v>23.553686665271243</v>
      </c>
      <c r="E75" s="2">
        <f>Z7</f>
        <v>2.5</v>
      </c>
      <c r="F75" s="2" t="s">
        <v>236</v>
      </c>
      <c r="I75" s="5" t="s">
        <v>253</v>
      </c>
    </row>
    <row r="76" spans="1:9">
      <c r="A76" s="2">
        <v>75</v>
      </c>
      <c r="B76" s="21">
        <v>99100</v>
      </c>
      <c r="C76" s="2">
        <f>X8</f>
        <v>11.1</v>
      </c>
      <c r="D76" s="33">
        <f>(D65-D62)*((C63-C62)/(C65-C62))+D62</f>
        <v>27.092390964344702</v>
      </c>
      <c r="E76" s="2">
        <f>Z8</f>
        <v>0.27777777777777779</v>
      </c>
      <c r="F76" s="2" t="s">
        <v>238</v>
      </c>
      <c r="I76" s="5" t="s">
        <v>295</v>
      </c>
    </row>
    <row r="77" spans="1:9">
      <c r="A77" s="2">
        <v>76</v>
      </c>
      <c r="B77" s="21">
        <v>103104</v>
      </c>
      <c r="C77" s="2">
        <f>X16</f>
        <v>26.1</v>
      </c>
      <c r="D77" s="33">
        <f>D69-((C70-C69)/(C72-C69))*(D69-D72)</f>
        <v>27.212665049432012</v>
      </c>
      <c r="E77" s="2">
        <f>Z9</f>
        <v>2.2222222222222223</v>
      </c>
      <c r="F77" s="2" t="s">
        <v>238</v>
      </c>
      <c r="I77" s="5" t="s">
        <v>295</v>
      </c>
    </row>
    <row r="78" spans="1:9">
      <c r="A78" s="2">
        <v>77</v>
      </c>
      <c r="B78" s="2" t="s">
        <v>296</v>
      </c>
      <c r="C78" s="2">
        <f>X5</f>
        <v>6.1</v>
      </c>
      <c r="D78" s="2">
        <f>(SQRT((360.4^2)-((C78-19.6)^2)))-336.502</f>
        <v>23.645067182283185</v>
      </c>
      <c r="E78" s="2">
        <f>Z1</f>
        <v>0</v>
      </c>
      <c r="F78" s="2" t="s">
        <v>236</v>
      </c>
      <c r="I78" s="5" t="s">
        <v>294</v>
      </c>
    </row>
    <row r="79" spans="1:9">
      <c r="A79" s="2">
        <v>78</v>
      </c>
      <c r="B79" s="2" t="s">
        <v>297</v>
      </c>
      <c r="C79" s="2">
        <f>X7</f>
        <v>10.6</v>
      </c>
      <c r="D79" s="2">
        <f t="shared" ref="D79:D104" si="3">(SQRT((360.4^2)-((C79-19.6)^2)))-336.502</f>
        <v>23.785607336139151</v>
      </c>
      <c r="E79" s="2">
        <f>Z1</f>
        <v>0</v>
      </c>
      <c r="F79" s="2" t="s">
        <v>236</v>
      </c>
      <c r="I79" s="5" t="s">
        <v>294</v>
      </c>
    </row>
    <row r="80" spans="1:9">
      <c r="A80" s="2">
        <v>79</v>
      </c>
      <c r="B80" s="2" t="s">
        <v>298</v>
      </c>
      <c r="C80" s="2">
        <f>X10</f>
        <v>15.1</v>
      </c>
      <c r="D80" s="2">
        <f t="shared" si="3"/>
        <v>23.869905120252099</v>
      </c>
      <c r="E80" s="2">
        <f>Z1</f>
        <v>0</v>
      </c>
      <c r="F80" s="2" t="s">
        <v>236</v>
      </c>
      <c r="I80" s="5" t="s">
        <v>294</v>
      </c>
    </row>
    <row r="81" spans="1:9">
      <c r="A81" s="2">
        <v>80</v>
      </c>
      <c r="B81" s="2" t="s">
        <v>299</v>
      </c>
      <c r="C81" s="2">
        <f>X12</f>
        <v>19.600000000000001</v>
      </c>
      <c r="D81" s="2">
        <f t="shared" si="3"/>
        <v>23.897999999999968</v>
      </c>
      <c r="E81" s="2">
        <f>Z1</f>
        <v>0</v>
      </c>
      <c r="F81" s="2" t="s">
        <v>236</v>
      </c>
      <c r="I81" s="5" t="s">
        <v>294</v>
      </c>
    </row>
    <row r="82" spans="1:9">
      <c r="A82" s="2">
        <v>81</v>
      </c>
      <c r="B82" s="2" t="s">
        <v>300</v>
      </c>
      <c r="C82" s="2">
        <f>X14</f>
        <v>24.1</v>
      </c>
      <c r="D82" s="2">
        <f t="shared" si="3"/>
        <v>23.869905120252099</v>
      </c>
      <c r="E82" s="2">
        <f>Z1</f>
        <v>0</v>
      </c>
      <c r="F82" s="2" t="s">
        <v>236</v>
      </c>
      <c r="I82" s="5" t="s">
        <v>294</v>
      </c>
    </row>
    <row r="83" spans="1:9">
      <c r="A83" s="2">
        <v>82</v>
      </c>
      <c r="B83" s="2" t="s">
        <v>301</v>
      </c>
      <c r="C83" s="2">
        <f>X17</f>
        <v>28.6</v>
      </c>
      <c r="D83" s="2">
        <f t="shared" si="3"/>
        <v>23.785607336139151</v>
      </c>
      <c r="E83" s="2">
        <f>Z1</f>
        <v>0</v>
      </c>
      <c r="F83" s="2" t="s">
        <v>236</v>
      </c>
      <c r="I83" s="5" t="s">
        <v>294</v>
      </c>
    </row>
    <row r="84" spans="1:9">
      <c r="A84" s="2">
        <v>83</v>
      </c>
      <c r="B84" s="2" t="s">
        <v>302</v>
      </c>
      <c r="C84" s="2">
        <f>X19</f>
        <v>33.1</v>
      </c>
      <c r="D84" s="2">
        <f t="shared" si="3"/>
        <v>23.645067182283185</v>
      </c>
      <c r="E84" s="2">
        <f>Z1</f>
        <v>0</v>
      </c>
      <c r="F84" s="2" t="s">
        <v>236</v>
      </c>
      <c r="I84" s="5" t="s">
        <v>294</v>
      </c>
    </row>
    <row r="85" spans="1:9">
      <c r="A85" s="2">
        <v>84</v>
      </c>
      <c r="B85" s="2" t="s">
        <v>303</v>
      </c>
      <c r="C85" s="2">
        <v>6.1</v>
      </c>
      <c r="D85" s="2">
        <f t="shared" si="3"/>
        <v>23.645067182283185</v>
      </c>
      <c r="E85" s="2">
        <f>Z7</f>
        <v>2.5</v>
      </c>
      <c r="F85" s="2" t="s">
        <v>236</v>
      </c>
      <c r="I85" s="5" t="s">
        <v>294</v>
      </c>
    </row>
    <row r="86" spans="1:9">
      <c r="A86" s="2">
        <v>85</v>
      </c>
      <c r="B86" s="2" t="s">
        <v>304</v>
      </c>
      <c r="C86" s="2">
        <v>10.6</v>
      </c>
      <c r="D86" s="2">
        <f t="shared" si="3"/>
        <v>23.785607336139151</v>
      </c>
      <c r="E86" s="2">
        <f>Z7</f>
        <v>2.5</v>
      </c>
      <c r="F86" s="2" t="s">
        <v>236</v>
      </c>
      <c r="I86" s="5" t="s">
        <v>294</v>
      </c>
    </row>
    <row r="87" spans="1:9">
      <c r="A87" s="2">
        <v>86</v>
      </c>
      <c r="B87" s="2" t="s">
        <v>305</v>
      </c>
      <c r="C87" s="2">
        <v>15.1</v>
      </c>
      <c r="D87" s="2">
        <f t="shared" si="3"/>
        <v>23.869905120252099</v>
      </c>
      <c r="E87" s="2">
        <f>Z7</f>
        <v>2.5</v>
      </c>
      <c r="F87" s="2" t="s">
        <v>236</v>
      </c>
      <c r="I87" s="5" t="s">
        <v>294</v>
      </c>
    </row>
    <row r="88" spans="1:9">
      <c r="A88" s="2">
        <v>87</v>
      </c>
      <c r="B88" s="2" t="s">
        <v>306</v>
      </c>
      <c r="C88" s="2">
        <v>19.600000000000001</v>
      </c>
      <c r="D88" s="2">
        <f t="shared" si="3"/>
        <v>23.897999999999968</v>
      </c>
      <c r="E88" s="2">
        <f>Z7</f>
        <v>2.5</v>
      </c>
      <c r="F88" s="2" t="s">
        <v>236</v>
      </c>
      <c r="I88" s="5" t="s">
        <v>294</v>
      </c>
    </row>
    <row r="89" spans="1:9">
      <c r="A89" s="2">
        <v>88</v>
      </c>
      <c r="B89" s="2" t="s">
        <v>307</v>
      </c>
      <c r="C89" s="2">
        <v>24.1</v>
      </c>
      <c r="D89" s="2">
        <f t="shared" si="3"/>
        <v>23.869905120252099</v>
      </c>
      <c r="E89" s="2">
        <f>Z7</f>
        <v>2.5</v>
      </c>
      <c r="F89" s="2" t="s">
        <v>236</v>
      </c>
      <c r="I89" s="5" t="s">
        <v>294</v>
      </c>
    </row>
    <row r="90" spans="1:9">
      <c r="A90" s="2">
        <v>89</v>
      </c>
      <c r="B90" s="2" t="s">
        <v>309</v>
      </c>
      <c r="C90" s="2">
        <v>28.6</v>
      </c>
      <c r="D90" s="2">
        <f t="shared" si="3"/>
        <v>23.785607336139151</v>
      </c>
      <c r="E90" s="2">
        <f>Z7</f>
        <v>2.5</v>
      </c>
      <c r="F90" s="2" t="s">
        <v>236</v>
      </c>
      <c r="I90" s="5" t="s">
        <v>294</v>
      </c>
    </row>
    <row r="91" spans="1:9">
      <c r="A91" s="2">
        <v>90</v>
      </c>
      <c r="B91" s="2" t="s">
        <v>308</v>
      </c>
      <c r="C91" s="2">
        <v>33.1</v>
      </c>
      <c r="D91" s="2">
        <f t="shared" si="3"/>
        <v>23.645067182283185</v>
      </c>
      <c r="E91" s="2">
        <f>Z7</f>
        <v>2.5</v>
      </c>
      <c r="F91" s="2" t="s">
        <v>236</v>
      </c>
      <c r="I91" s="5" t="s">
        <v>294</v>
      </c>
    </row>
    <row r="92" spans="1:9">
      <c r="A92" s="2">
        <v>91</v>
      </c>
      <c r="B92" s="21">
        <v>71107</v>
      </c>
      <c r="C92" s="2">
        <f>X3</f>
        <v>1.6</v>
      </c>
      <c r="D92" s="2">
        <f t="shared" si="3"/>
        <v>23.448218780319678</v>
      </c>
      <c r="E92" s="2">
        <v>1.25</v>
      </c>
      <c r="F92" s="2" t="s">
        <v>236</v>
      </c>
      <c r="I92" s="5" t="s">
        <v>366</v>
      </c>
    </row>
    <row r="93" spans="1:9">
      <c r="A93" s="2">
        <v>95</v>
      </c>
      <c r="B93" s="21">
        <v>72107</v>
      </c>
      <c r="C93" s="2">
        <f t="shared" ref="C93:C108" si="4">C92+2.25</f>
        <v>3.85</v>
      </c>
      <c r="D93" s="2">
        <f t="shared" si="3"/>
        <v>23.553686665271243</v>
      </c>
      <c r="E93" s="2">
        <v>1.25</v>
      </c>
      <c r="F93" s="2" t="s">
        <v>236</v>
      </c>
      <c r="I93" s="5" t="s">
        <v>366</v>
      </c>
    </row>
    <row r="94" spans="1:9">
      <c r="A94" s="2">
        <v>99</v>
      </c>
      <c r="B94" s="2" t="s">
        <v>310</v>
      </c>
      <c r="C94" s="2">
        <f t="shared" si="4"/>
        <v>6.1</v>
      </c>
      <c r="D94" s="2">
        <f t="shared" si="3"/>
        <v>23.645067182283185</v>
      </c>
      <c r="E94" s="2">
        <v>1.25</v>
      </c>
      <c r="F94" s="2" t="s">
        <v>236</v>
      </c>
      <c r="I94" s="5" t="s">
        <v>366</v>
      </c>
    </row>
    <row r="95" spans="1:9">
      <c r="A95" s="2">
        <v>103</v>
      </c>
      <c r="B95" s="21" t="s">
        <v>311</v>
      </c>
      <c r="C95" s="2">
        <f t="shared" si="4"/>
        <v>8.35</v>
      </c>
      <c r="D95" s="2">
        <f t="shared" si="3"/>
        <v>23.722371052265146</v>
      </c>
      <c r="E95" s="2">
        <v>1.25</v>
      </c>
      <c r="F95" s="2" t="s">
        <v>236</v>
      </c>
      <c r="I95" s="5" t="s">
        <v>366</v>
      </c>
    </row>
    <row r="96" spans="1:9">
      <c r="A96" s="2">
        <v>107</v>
      </c>
      <c r="B96" s="21">
        <v>75100104</v>
      </c>
      <c r="C96" s="2">
        <f t="shared" si="4"/>
        <v>10.6</v>
      </c>
      <c r="D96" s="2">
        <f t="shared" si="3"/>
        <v>23.785607336139151</v>
      </c>
      <c r="E96" s="2">
        <v>1.25</v>
      </c>
      <c r="F96" s="2" t="s">
        <v>236</v>
      </c>
      <c r="I96" s="5" t="s">
        <v>366</v>
      </c>
    </row>
    <row r="97" spans="1:9">
      <c r="A97" s="2">
        <v>111</v>
      </c>
      <c r="B97" s="21">
        <v>76104108</v>
      </c>
      <c r="C97" s="2">
        <f t="shared" si="4"/>
        <v>12.85</v>
      </c>
      <c r="D97" s="2">
        <f t="shared" si="3"/>
        <v>23.834783440158901</v>
      </c>
      <c r="E97" s="2">
        <v>1.25</v>
      </c>
      <c r="F97" s="2" t="s">
        <v>236</v>
      </c>
      <c r="I97" s="5" t="s">
        <v>366</v>
      </c>
    </row>
    <row r="98" spans="1:9">
      <c r="A98" s="2">
        <v>115</v>
      </c>
      <c r="B98" s="21">
        <v>77108112</v>
      </c>
      <c r="C98" s="2">
        <f t="shared" si="4"/>
        <v>15.1</v>
      </c>
      <c r="D98" s="2">
        <f t="shared" si="3"/>
        <v>23.869905120252099</v>
      </c>
      <c r="E98" s="2">
        <v>1.25</v>
      </c>
      <c r="F98" s="2" t="s">
        <v>236</v>
      </c>
      <c r="I98" s="5" t="s">
        <v>366</v>
      </c>
    </row>
    <row r="99" spans="1:9">
      <c r="A99" s="2">
        <v>119</v>
      </c>
      <c r="B99" s="21">
        <v>78112116</v>
      </c>
      <c r="C99" s="2">
        <f t="shared" si="4"/>
        <v>17.350000000000001</v>
      </c>
      <c r="D99" s="2">
        <f t="shared" si="3"/>
        <v>23.890976485391548</v>
      </c>
      <c r="E99" s="2">
        <v>1.25</v>
      </c>
      <c r="F99" s="2" t="s">
        <v>236</v>
      </c>
      <c r="I99" s="5" t="s">
        <v>366</v>
      </c>
    </row>
    <row r="100" spans="1:9">
      <c r="A100" s="2">
        <v>123</v>
      </c>
      <c r="B100" s="21">
        <v>79116120</v>
      </c>
      <c r="C100" s="2">
        <f t="shared" si="4"/>
        <v>19.600000000000001</v>
      </c>
      <c r="D100" s="2">
        <f t="shared" si="3"/>
        <v>23.897999999999968</v>
      </c>
      <c r="E100" s="2">
        <v>1.25</v>
      </c>
      <c r="F100" s="2" t="s">
        <v>236</v>
      </c>
      <c r="I100" s="5" t="s">
        <v>366</v>
      </c>
    </row>
    <row r="101" spans="1:9">
      <c r="A101" s="2">
        <v>127</v>
      </c>
      <c r="B101" s="21">
        <v>80120124</v>
      </c>
      <c r="C101" s="2">
        <f t="shared" si="4"/>
        <v>21.85</v>
      </c>
      <c r="D101" s="2">
        <f t="shared" si="3"/>
        <v>23.890976485391548</v>
      </c>
      <c r="E101" s="2">
        <v>1.25</v>
      </c>
      <c r="F101" s="2" t="s">
        <v>236</v>
      </c>
      <c r="I101" s="5" t="s">
        <v>366</v>
      </c>
    </row>
    <row r="102" spans="1:9">
      <c r="A102" s="2">
        <v>131</v>
      </c>
      <c r="B102" s="21">
        <v>81124128</v>
      </c>
      <c r="C102" s="2">
        <f t="shared" si="4"/>
        <v>24.1</v>
      </c>
      <c r="D102" s="2">
        <f t="shared" si="3"/>
        <v>23.869905120252099</v>
      </c>
      <c r="E102" s="2">
        <v>1.25</v>
      </c>
      <c r="F102" s="2" t="s">
        <v>236</v>
      </c>
      <c r="I102" s="5" t="s">
        <v>366</v>
      </c>
    </row>
    <row r="103" spans="1:9">
      <c r="A103" s="2">
        <v>135</v>
      </c>
      <c r="B103" s="21">
        <v>82128132</v>
      </c>
      <c r="C103" s="2">
        <f t="shared" si="4"/>
        <v>26.35</v>
      </c>
      <c r="D103" s="2">
        <f t="shared" si="3"/>
        <v>23.834783440158901</v>
      </c>
      <c r="E103" s="2">
        <v>1.25</v>
      </c>
      <c r="F103" s="2" t="s">
        <v>236</v>
      </c>
      <c r="I103" s="5" t="s">
        <v>366</v>
      </c>
    </row>
    <row r="104" spans="1:9">
      <c r="A104" s="2">
        <v>139</v>
      </c>
      <c r="B104" s="21">
        <v>83132136</v>
      </c>
      <c r="C104" s="2">
        <f t="shared" si="4"/>
        <v>28.6</v>
      </c>
      <c r="D104" s="2">
        <f t="shared" si="3"/>
        <v>23.785607336139151</v>
      </c>
      <c r="E104" s="2">
        <v>1.25</v>
      </c>
      <c r="F104" s="2" t="s">
        <v>236</v>
      </c>
      <c r="I104" s="5" t="s">
        <v>366</v>
      </c>
    </row>
    <row r="105" spans="1:9">
      <c r="A105" s="2">
        <v>143</v>
      </c>
      <c r="B105" s="21">
        <v>84136140</v>
      </c>
      <c r="C105" s="2">
        <f t="shared" si="4"/>
        <v>30.85</v>
      </c>
      <c r="D105" s="2">
        <f t="shared" ref="D105:D108" si="5">(SQRT((360.4^2)-((C105-19.6)^2)))-336.502</f>
        <v>23.722371052265146</v>
      </c>
      <c r="E105" s="2">
        <v>1.25</v>
      </c>
      <c r="F105" s="2" t="s">
        <v>236</v>
      </c>
      <c r="I105" s="5" t="s">
        <v>366</v>
      </c>
    </row>
    <row r="106" spans="1:9">
      <c r="A106" s="2">
        <v>147</v>
      </c>
      <c r="B106" s="21">
        <v>85140144</v>
      </c>
      <c r="C106" s="2">
        <f t="shared" si="4"/>
        <v>33.1</v>
      </c>
      <c r="D106" s="2">
        <f t="shared" si="5"/>
        <v>23.645067182283185</v>
      </c>
      <c r="E106" s="2">
        <v>1.25</v>
      </c>
      <c r="F106" s="2" t="s">
        <v>236</v>
      </c>
      <c r="I106" s="5" t="s">
        <v>366</v>
      </c>
    </row>
    <row r="107" spans="1:9">
      <c r="A107" s="2">
        <v>151</v>
      </c>
      <c r="B107" s="21">
        <v>86144148</v>
      </c>
      <c r="C107" s="2">
        <f t="shared" si="4"/>
        <v>35.35</v>
      </c>
      <c r="D107" s="2">
        <f t="shared" si="5"/>
        <v>23.553686665271243</v>
      </c>
      <c r="E107" s="2">
        <v>1.25</v>
      </c>
      <c r="F107" s="2" t="s">
        <v>236</v>
      </c>
      <c r="I107" s="5" t="s">
        <v>366</v>
      </c>
    </row>
    <row r="108" spans="1:9">
      <c r="A108" s="2">
        <v>155</v>
      </c>
      <c r="B108" s="21">
        <v>87148</v>
      </c>
      <c r="C108" s="2">
        <f t="shared" si="4"/>
        <v>37.6</v>
      </c>
      <c r="D108" s="2">
        <f t="shared" si="5"/>
        <v>23.448218780319678</v>
      </c>
      <c r="E108" s="2">
        <v>1.25</v>
      </c>
      <c r="F108" s="2" t="s">
        <v>236</v>
      </c>
      <c r="I108" s="5" t="s">
        <v>366</v>
      </c>
    </row>
  </sheetData>
  <sortState xmlns:xlrd2="http://schemas.microsoft.com/office/spreadsheetml/2017/richdata2" ref="Y2:Y12">
    <sortCondition ref="Y1"/>
  </sortState>
  <mergeCells count="1">
    <mergeCell ref="O1:V28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Elements</vt:lpstr>
      <vt:lpstr>Boundary conditions</vt:lpstr>
      <vt:lpstr>Joints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Gosliga</dc:creator>
  <cp:lastModifiedBy>Julian Gosliga</cp:lastModifiedBy>
  <dcterms:created xsi:type="dcterms:W3CDTF">2019-07-17T11:14:50Z</dcterms:created>
  <dcterms:modified xsi:type="dcterms:W3CDTF">2020-06-23T17:15:41Z</dcterms:modified>
</cp:coreProperties>
</file>