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/Documents/WorkDocuments/Python/agnetwork/IE_models/"/>
    </mc:Choice>
  </mc:AlternateContent>
  <xr:revisionPtr revIDLastSave="0" documentId="13_ncr:1_{7991704D-9D4E-0A4F-88D9-2C9BFA99D8FF}" xr6:coauthVersionLast="45" xr6:coauthVersionMax="45" xr10:uidLastSave="{00000000-0000-0000-0000-000000000000}"/>
  <bookViews>
    <workbookView xWindow="0" yWindow="460" windowWidth="28800" windowHeight="16160" xr2:uid="{41EF06E5-D224-AC48-85A7-03741ACF90EC}"/>
  </bookViews>
  <sheets>
    <sheet name="Elements" sheetId="1" r:id="rId1"/>
    <sheet name="Boundary conditions" sheetId="3" r:id="rId2"/>
    <sheet name="Joi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2" l="1"/>
  <c r="E50" i="2" s="1"/>
  <c r="E30" i="2"/>
  <c r="E31" i="2" s="1"/>
  <c r="E29" i="2"/>
  <c r="E28" i="2"/>
  <c r="E27" i="2"/>
  <c r="E26" i="2"/>
  <c r="E4" i="2"/>
  <c r="E5" i="2" s="1"/>
  <c r="C47" i="2"/>
  <c r="Y6" i="2"/>
  <c r="Y7" i="2" s="1"/>
  <c r="X6" i="2"/>
  <c r="X5" i="2"/>
  <c r="X8" i="2" s="1"/>
  <c r="X9" i="2" s="1"/>
  <c r="X10" i="2" s="1"/>
  <c r="X4" i="2"/>
  <c r="E10" i="2" l="1"/>
  <c r="E8" i="2"/>
  <c r="E9" i="2"/>
  <c r="E7" i="2"/>
  <c r="E53" i="2"/>
  <c r="E6" i="2"/>
  <c r="E15" i="2"/>
  <c r="E38" i="2"/>
  <c r="E36" i="2"/>
  <c r="E14" i="2"/>
  <c r="E37" i="2"/>
  <c r="E35" i="2"/>
  <c r="E13" i="2"/>
  <c r="E12" i="2"/>
  <c r="E16" i="2"/>
  <c r="E33" i="2"/>
  <c r="E18" i="2"/>
  <c r="E11" i="2"/>
  <c r="E17" i="2"/>
  <c r="E32" i="2"/>
  <c r="E41" i="2"/>
  <c r="E40" i="2"/>
  <c r="E19" i="2"/>
  <c r="E39" i="2"/>
  <c r="E20" i="2"/>
  <c r="E34" i="2"/>
  <c r="E54" i="2"/>
  <c r="E42" i="2"/>
  <c r="E43" i="2"/>
  <c r="E44" i="2"/>
  <c r="E45" i="2"/>
  <c r="E46" i="2"/>
  <c r="X11" i="2"/>
  <c r="X12" i="2" s="1"/>
  <c r="X7" i="2"/>
  <c r="Y11" i="2"/>
  <c r="Y4" i="2"/>
  <c r="Y2" i="2" s="1"/>
  <c r="Y5" i="2"/>
  <c r="Y3" i="2" s="1"/>
  <c r="Y8" i="2"/>
  <c r="Y10" i="2" s="1"/>
  <c r="Y9" i="2"/>
</calcChain>
</file>

<file path=xl/sharedStrings.xml><?xml version="1.0" encoding="utf-8"?>
<sst xmlns="http://schemas.openxmlformats.org/spreadsheetml/2006/main" count="468" uniqueCount="207">
  <si>
    <t>Element ID</t>
  </si>
  <si>
    <t>A</t>
  </si>
  <si>
    <t>Name</t>
  </si>
  <si>
    <t xml:space="preserve">Material </t>
  </si>
  <si>
    <t>Boundary</t>
  </si>
  <si>
    <t>Joint ID</t>
  </si>
  <si>
    <t>Joint set</t>
  </si>
  <si>
    <t>Type</t>
  </si>
  <si>
    <t>Ground</t>
  </si>
  <si>
    <t>Rot DoF</t>
  </si>
  <si>
    <t>Disp DoF</t>
  </si>
  <si>
    <t>Footing</t>
  </si>
  <si>
    <t>x-location</t>
  </si>
  <si>
    <t>y-location</t>
  </si>
  <si>
    <t>z-location</t>
  </si>
  <si>
    <t>Shape</t>
  </si>
  <si>
    <t>Beam</t>
  </si>
  <si>
    <t>Geometry class</t>
  </si>
  <si>
    <t>Material Class</t>
  </si>
  <si>
    <t>Material properties</t>
  </si>
  <si>
    <t>Dimensions</t>
  </si>
  <si>
    <t>Concrete</t>
  </si>
  <si>
    <t>Cuboid</t>
  </si>
  <si>
    <t>Pad Foundation (N)</t>
  </si>
  <si>
    <t>Pad Foundation (S)</t>
  </si>
  <si>
    <t>Cap Beam (I)</t>
  </si>
  <si>
    <t>Column (I)</t>
  </si>
  <si>
    <t>Pad Foundation (I)</t>
  </si>
  <si>
    <t>Precast Beam (N)</t>
  </si>
  <si>
    <t>Precast Beam (S)</t>
  </si>
  <si>
    <t>Deck Slab</t>
  </si>
  <si>
    <t>E</t>
  </si>
  <si>
    <t>N</t>
  </si>
  <si>
    <t>O</t>
  </si>
  <si>
    <t>L</t>
  </si>
  <si>
    <t>T</t>
  </si>
  <si>
    <t>G</t>
  </si>
  <si>
    <t>M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</si>
  <si>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</si>
  <si>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</si>
  <si>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</si>
  <si>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</si>
  <si>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</si>
  <si>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</si>
  <si>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</si>
  <si>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</si>
  <si>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</si>
  <si>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</si>
  <si>
    <t>Column</t>
  </si>
  <si>
    <t>Cylinder</t>
  </si>
  <si>
    <t>Slab</t>
  </si>
  <si>
    <t>Reinforced Concrete</t>
  </si>
  <si>
    <t xml:space="preserve">Youngs Modulus: Poisson's ratio: </t>
  </si>
  <si>
    <t>Diaphragm  (N)</t>
  </si>
  <si>
    <t>Diaphragm  (I)</t>
  </si>
  <si>
    <t>Diaphragm  (S)</t>
  </si>
  <si>
    <t>Comments:</t>
  </si>
  <si>
    <t>RC slab on blinding/bearing ground fixed to columns</t>
  </si>
  <si>
    <t>Cap beam fixed to columns with diaphragm cast on top (also fixed)</t>
  </si>
  <si>
    <t>Beams sit on plinths on top of cap beam, then concreted in place with partial overhang from support. Effectively a beam in itself. Sides are tapered to be wider at top side.</t>
  </si>
  <si>
    <t xml:space="preserve">Beams sit on plinths on top of cap beam, then concreted in place with partial overhang from support. Effectively a beam in itself. </t>
  </si>
  <si>
    <t>Level</t>
  </si>
  <si>
    <t>Parapet (W)</t>
  </si>
  <si>
    <t xml:space="preserve">Parapet (E) </t>
  </si>
  <si>
    <t xml:space="preserve">Beam </t>
  </si>
  <si>
    <t>Plate</t>
  </si>
  <si>
    <t>Continuous Slab</t>
  </si>
  <si>
    <t>This is the concrete upstand of the deck, again omits the parapet rail attached.</t>
  </si>
  <si>
    <t>A, B</t>
  </si>
  <si>
    <t>A, 1</t>
  </si>
  <si>
    <t>Soil</t>
  </si>
  <si>
    <t>Fixed</t>
  </si>
  <si>
    <t>E, F</t>
  </si>
  <si>
    <t>Pad Foundation on Bearing Strata</t>
  </si>
  <si>
    <t>Column Fixed to Slab</t>
  </si>
  <si>
    <t>Column Fixed to Cap Beam</t>
  </si>
  <si>
    <t>Precast Beam With Deck Cast on Top</t>
  </si>
  <si>
    <t>Precast Beam Cast in Diaphragm</t>
  </si>
  <si>
    <t>Cap Beam to Diaphragm</t>
  </si>
  <si>
    <t>Deck to Diaphragm, Centre of top face of diaphragm</t>
  </si>
  <si>
    <t>M, Q</t>
  </si>
  <si>
    <t>Q, R</t>
  </si>
  <si>
    <t>G, J</t>
  </si>
  <si>
    <t>K, L</t>
  </si>
  <si>
    <t>Expansion</t>
  </si>
  <si>
    <t>West Parapet</t>
  </si>
  <si>
    <t>West Inner Columns</t>
  </si>
  <si>
    <t>West Inner Beams</t>
  </si>
  <si>
    <t>West Outer Columns</t>
  </si>
  <si>
    <t>West Outer Beams</t>
  </si>
  <si>
    <t>Centreline of Bridge</t>
  </si>
  <si>
    <t>East Inner Beams</t>
  </si>
  <si>
    <t>East Inner Columns</t>
  </si>
  <si>
    <t>East Outer Beams</t>
  </si>
  <si>
    <t>East Outer Columns</t>
  </si>
  <si>
    <t>East Parapet</t>
  </si>
  <si>
    <t>North Expansion Joint</t>
  </si>
  <si>
    <t>North Abutment Centreline</t>
  </si>
  <si>
    <t>North Abutment Face (with beams)</t>
  </si>
  <si>
    <t>North Beams Midspan</t>
  </si>
  <si>
    <t>Intermediate Support North Face (with beams)</t>
  </si>
  <si>
    <t>Intermediate Support Centreline</t>
  </si>
  <si>
    <t>Midpoint of Deck/Parapet</t>
  </si>
  <si>
    <t>South Beams Midspan</t>
  </si>
  <si>
    <t>South Abutment Face (with beams)</t>
  </si>
  <si>
    <t>South Abutment Centreline</t>
  </si>
  <si>
    <t>South Expansion Joint</t>
  </si>
  <si>
    <t>Deck to expansion joint (North)</t>
  </si>
  <si>
    <t>Deck to expansion joint (South)</t>
  </si>
  <si>
    <t>Deck to Parapet/Upstand (West)</t>
  </si>
  <si>
    <t>Deck to Parapet/Upstand (East)</t>
  </si>
  <si>
    <t>Intermediate Support South Face (with beams)</t>
  </si>
  <si>
    <t>New tab has a small write up and diagram on how I worked through the coordinates after using the geometry from the drawings for the elements. 
**Note that the geometry was input as:  **
       Length = X, Width = Y, Depth = Z.</t>
  </si>
  <si>
    <t>RC Column omitting precast rings, fixed to pad found and cap beam. Width and Length both Diameter.</t>
  </si>
  <si>
    <t>Precast W11  Beam, cast into diaphragm at each support</t>
  </si>
  <si>
    <t>Foundation Wall (N)</t>
  </si>
  <si>
    <t>RC Wall adjoining the Foundation Slab with the Diaphragm/Bearings/Beams</t>
  </si>
  <si>
    <t>Length: 2.65m,
Width: 18.095m,
Depth: 1.0m,</t>
  </si>
  <si>
    <t>Length: 1.4m,
Width: 16.042m,
Depth: 3.64m,</t>
  </si>
  <si>
    <t>81.00m</t>
  </si>
  <si>
    <t>80.00m</t>
  </si>
  <si>
    <t>Length: 2.65m,
Width: 17.834m,
Depth: 1.0m,</t>
  </si>
  <si>
    <t>Length: 1.4m,
Width: 16.034m,
Depth: 2.399m,</t>
  </si>
  <si>
    <t>82.819m</t>
  </si>
  <si>
    <t>81.819m</t>
  </si>
  <si>
    <t>Length: 4.5m,
Width: 14.05m,
Depth: 1.0m,</t>
  </si>
  <si>
    <t>77.448m</t>
  </si>
  <si>
    <t>76.448m</t>
  </si>
  <si>
    <t>84.364m</t>
  </si>
  <si>
    <t>Length: 1.0m,
Width: 1.0m,
Depth: 6.916m,</t>
  </si>
  <si>
    <t>Length: 1.7m,
Width: 14.352m,
Depth: 0.575m,</t>
  </si>
  <si>
    <t>Wall</t>
  </si>
  <si>
    <t>84.641m</t>
  </si>
  <si>
    <t>Length: 1.4m,
Width: 16.042m,  
Depth: 1.575m,</t>
  </si>
  <si>
    <t>Length: 24.581m,
Width: 1.5m, 
Depth: 1.5m,</t>
  </si>
  <si>
    <t>Length: 3.0m,
Width: 14.652m, 
Depth: 1.575m,</t>
  </si>
  <si>
    <t>84.939m</t>
  </si>
  <si>
    <t>Length: 27.161m,
Width: 1.5m, 
Depth: 1.5m,</t>
  </si>
  <si>
    <t>Length: 1.4m,
Width: 16.034m, 
Depth: 1.575m,</t>
  </si>
  <si>
    <t>85.218m</t>
  </si>
  <si>
    <t>Length: 54.542m,
Width: 16.433m,
Depth: 0.2m,</t>
  </si>
  <si>
    <t>This is ignoring any surfacing on the bridge, including tarmac etc. The Road carriages are 360mm off centre to the east side</t>
  </si>
  <si>
    <t>84.865m</t>
  </si>
  <si>
    <t>85.1535m</t>
  </si>
  <si>
    <t>86.5045m</t>
  </si>
  <si>
    <t>86.7045m</t>
  </si>
  <si>
    <t>B</t>
  </si>
  <si>
    <t>C</t>
  </si>
  <si>
    <t>D</t>
  </si>
  <si>
    <t>F</t>
  </si>
  <si>
    <t>H</t>
  </si>
  <si>
    <t>I</t>
  </si>
  <si>
    <t>J</t>
  </si>
  <si>
    <t>K</t>
  </si>
  <si>
    <t>Pad Foundation to Foundation Wall</t>
  </si>
  <si>
    <t>C, D</t>
  </si>
  <si>
    <t>Foundation Wall to Diaphragm</t>
  </si>
  <si>
    <t>B, K</t>
  </si>
  <si>
    <t>K, X</t>
  </si>
  <si>
    <t>K, M</t>
  </si>
  <si>
    <t>K, N</t>
  </si>
  <si>
    <t>K, O</t>
  </si>
  <si>
    <t>K, P</t>
  </si>
  <si>
    <t>L, Q</t>
  </si>
  <si>
    <t>N, Q</t>
  </si>
  <si>
    <t>O, Q</t>
  </si>
  <si>
    <t>P, Q</t>
  </si>
  <si>
    <t>L, X</t>
  </si>
  <si>
    <t>M, X</t>
  </si>
  <si>
    <t>N, X</t>
  </si>
  <si>
    <t>O, X</t>
  </si>
  <si>
    <t>P, X</t>
  </si>
  <si>
    <t>C, 1</t>
  </si>
  <si>
    <t>E, 1</t>
  </si>
  <si>
    <t>E, G</t>
  </si>
  <si>
    <t>E, H</t>
  </si>
  <si>
    <t>E, I</t>
  </si>
  <si>
    <t>F, J</t>
  </si>
  <si>
    <t>H, J</t>
  </si>
  <si>
    <t>I, J</t>
  </si>
  <si>
    <t>J, Q</t>
  </si>
  <si>
    <t>Q, X</t>
  </si>
  <si>
    <t>Q, S</t>
  </si>
  <si>
    <t>Q, T</t>
  </si>
  <si>
    <t>Q, U</t>
  </si>
  <si>
    <t>Q, V</t>
  </si>
  <si>
    <t>R, X</t>
  </si>
  <si>
    <t>S, X</t>
  </si>
  <si>
    <t>T, X</t>
  </si>
  <si>
    <t>U, X</t>
  </si>
  <si>
    <t>V, X</t>
  </si>
  <si>
    <t>R, W</t>
  </si>
  <si>
    <t>S, W</t>
  </si>
  <si>
    <t>T, W</t>
  </si>
  <si>
    <t>U, W</t>
  </si>
  <si>
    <t>V, W</t>
  </si>
  <si>
    <t>D, W</t>
  </si>
  <si>
    <t>W, X</t>
  </si>
  <si>
    <t>X, Y</t>
  </si>
  <si>
    <t>X, Z</t>
  </si>
  <si>
    <t>The coordinates have been calculated using a default grid as tabulated in columns X and Y of this table (scroll right) There is no skew. Z coordinates are based off given levels. left to right is north to south</t>
  </si>
  <si>
    <t>Length: 54.542m,
Width: 0.5m,
Depth: 0.514m,</t>
  </si>
  <si>
    <t>Length: 54.542m,
Width: 0.5m,
Depth: 0.588m,</t>
  </si>
  <si>
    <t>Foundation Wall (S)</t>
  </si>
  <si>
    <t>Z, 2</t>
  </si>
  <si>
    <t>Z, 3</t>
  </si>
  <si>
    <t>Expansion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</si>
</sst>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9B3-DC91-914B-9042-786A21D22A90}">
  <dimension ref="A1:J27"/>
  <sheetViews>
    <sheetView tabSelected="1" zoomScaleNormal="100" workbookViewId="0">
      <selection activeCell="A7" sqref="A7:XFD7"/>
    </sheetView>
  </sheetViews>
  <sheetFormatPr baseColWidth="10" defaultColWidth="11" defaultRowHeight="16"/>
  <cols>
    <col min="1" max="1" width="16.33203125" style="6" bestFit="1" customWidth="1"/>
    <col min="2" max="2" width="11" style="6"/>
    <col min="3" max="3" width="12.83203125" style="6" bestFit="1" customWidth="1"/>
    <col min="4" max="4" width="13.1640625" style="6" customWidth="1"/>
    <col min="5" max="5" width="20" style="6" bestFit="1" customWidth="1"/>
    <col min="6" max="6" width="16.6640625" style="6" customWidth="1"/>
    <col min="7" max="7" width="14.1640625" style="6" customWidth="1"/>
    <col min="8" max="8" width="18.1640625" style="6" customWidth="1"/>
    <col min="9" max="9" width="11" style="6"/>
    <col min="10" max="10" width="32.33203125" style="6" customWidth="1"/>
    <col min="11" max="16384" width="11" style="6"/>
  </cols>
  <sheetData>
    <row r="1" spans="1:10" ht="17">
      <c r="A1" s="6" t="s">
        <v>2</v>
      </c>
      <c r="B1" s="6" t="s">
        <v>0</v>
      </c>
      <c r="C1" s="6" t="s">
        <v>18</v>
      </c>
      <c r="D1" s="6" t="s">
        <v>3</v>
      </c>
      <c r="E1" s="6" t="s">
        <v>19</v>
      </c>
      <c r="F1" s="6" t="s">
        <v>17</v>
      </c>
      <c r="G1" s="6" t="s">
        <v>15</v>
      </c>
      <c r="H1" s="6" t="s">
        <v>20</v>
      </c>
      <c r="I1" s="6" t="s">
        <v>61</v>
      </c>
      <c r="J1" s="6" t="s">
        <v>56</v>
      </c>
    </row>
    <row r="2" spans="1:10" ht="51">
      <c r="A2" s="6" t="s">
        <v>23</v>
      </c>
      <c r="B2" s="6" t="s">
        <v>1</v>
      </c>
      <c r="C2" s="6" t="s">
        <v>21</v>
      </c>
      <c r="D2" s="6" t="s">
        <v>51</v>
      </c>
      <c r="E2" s="6" t="s">
        <v>52</v>
      </c>
      <c r="F2" s="6" t="s">
        <v>50</v>
      </c>
      <c r="G2" s="6" t="s">
        <v>22</v>
      </c>
      <c r="H2" s="6" t="s">
        <v>117</v>
      </c>
      <c r="I2" s="6" t="s">
        <v>120</v>
      </c>
      <c r="J2" s="6" t="s">
        <v>57</v>
      </c>
    </row>
    <row r="3" spans="1:10" ht="51">
      <c r="A3" s="6" t="s">
        <v>115</v>
      </c>
      <c r="B3" s="6" t="s">
        <v>146</v>
      </c>
      <c r="C3" s="6" t="s">
        <v>21</v>
      </c>
      <c r="D3" s="6" t="s">
        <v>51</v>
      </c>
      <c r="E3" s="6" t="s">
        <v>52</v>
      </c>
      <c r="F3" s="6" t="s">
        <v>131</v>
      </c>
      <c r="G3" s="14" t="s">
        <v>22</v>
      </c>
      <c r="H3" s="6" t="s">
        <v>118</v>
      </c>
      <c r="I3" s="6" t="s">
        <v>119</v>
      </c>
      <c r="J3" s="14" t="s">
        <v>116</v>
      </c>
    </row>
    <row r="4" spans="1:10" ht="51">
      <c r="A4" s="6" t="s">
        <v>24</v>
      </c>
      <c r="B4" s="6" t="s">
        <v>147</v>
      </c>
      <c r="C4" s="6" t="s">
        <v>21</v>
      </c>
      <c r="D4" s="6" t="s">
        <v>51</v>
      </c>
      <c r="E4" s="6" t="s">
        <v>52</v>
      </c>
      <c r="F4" s="6" t="s">
        <v>50</v>
      </c>
      <c r="G4" s="6" t="s">
        <v>22</v>
      </c>
      <c r="H4" s="6" t="s">
        <v>121</v>
      </c>
      <c r="I4" s="6" t="s">
        <v>124</v>
      </c>
      <c r="J4" s="6" t="s">
        <v>57</v>
      </c>
    </row>
    <row r="5" spans="1:10" ht="49" customHeight="1">
      <c r="A5" s="6" t="s">
        <v>203</v>
      </c>
      <c r="B5" s="6" t="s">
        <v>148</v>
      </c>
      <c r="C5" s="6" t="s">
        <v>21</v>
      </c>
      <c r="D5" s="6" t="s">
        <v>51</v>
      </c>
      <c r="E5" s="6" t="s">
        <v>52</v>
      </c>
      <c r="F5" s="6" t="s">
        <v>131</v>
      </c>
      <c r="G5" s="6" t="s">
        <v>22</v>
      </c>
      <c r="H5" s="6" t="s">
        <v>122</v>
      </c>
      <c r="I5" s="6" t="s">
        <v>123</v>
      </c>
      <c r="J5" s="6" t="s">
        <v>58</v>
      </c>
    </row>
    <row r="6" spans="1:10" ht="51">
      <c r="A6" s="6" t="s">
        <v>27</v>
      </c>
      <c r="B6" s="6" t="s">
        <v>31</v>
      </c>
      <c r="C6" s="6" t="s">
        <v>21</v>
      </c>
      <c r="D6" s="6" t="s">
        <v>51</v>
      </c>
      <c r="E6" s="6" t="s">
        <v>52</v>
      </c>
      <c r="F6" s="6" t="s">
        <v>50</v>
      </c>
      <c r="G6" s="6" t="s">
        <v>22</v>
      </c>
      <c r="H6" s="6" t="s">
        <v>125</v>
      </c>
      <c r="I6" s="6" t="s">
        <v>127</v>
      </c>
      <c r="J6" s="6" t="s">
        <v>57</v>
      </c>
    </row>
    <row r="7" spans="1:10" ht="51">
      <c r="A7" s="6" t="s">
        <v>26</v>
      </c>
      <c r="B7" s="6" t="s">
        <v>149</v>
      </c>
      <c r="C7" s="6" t="s">
        <v>21</v>
      </c>
      <c r="D7" s="6" t="s">
        <v>51</v>
      </c>
      <c r="E7" s="6" t="s">
        <v>52</v>
      </c>
      <c r="F7" s="6" t="s">
        <v>48</v>
      </c>
      <c r="G7" s="6" t="s">
        <v>49</v>
      </c>
      <c r="H7" s="6" t="s">
        <v>129</v>
      </c>
      <c r="I7" s="6" t="s">
        <v>126</v>
      </c>
      <c r="J7" s="17" t="s">
        <v>113</v>
      </c>
    </row>
    <row r="8" spans="1:10" ht="51">
      <c r="A8" s="6" t="s">
        <v>26</v>
      </c>
      <c r="B8" s="6" t="s">
        <v>36</v>
      </c>
      <c r="C8" s="6" t="s">
        <v>21</v>
      </c>
      <c r="D8" s="6" t="s">
        <v>51</v>
      </c>
      <c r="E8" s="6" t="s">
        <v>52</v>
      </c>
      <c r="F8" s="6" t="s">
        <v>48</v>
      </c>
      <c r="G8" s="6" t="s">
        <v>49</v>
      </c>
      <c r="H8" s="14" t="s">
        <v>129</v>
      </c>
      <c r="I8" s="14" t="s">
        <v>126</v>
      </c>
      <c r="J8" s="17"/>
    </row>
    <row r="9" spans="1:10" ht="51">
      <c r="A9" s="6" t="s">
        <v>26</v>
      </c>
      <c r="B9" s="6" t="s">
        <v>150</v>
      </c>
      <c r="C9" s="6" t="s">
        <v>21</v>
      </c>
      <c r="D9" s="6" t="s">
        <v>51</v>
      </c>
      <c r="E9" s="6" t="s">
        <v>52</v>
      </c>
      <c r="F9" s="6" t="s">
        <v>48</v>
      </c>
      <c r="G9" s="6" t="s">
        <v>49</v>
      </c>
      <c r="H9" s="14" t="s">
        <v>129</v>
      </c>
      <c r="I9" s="14" t="s">
        <v>126</v>
      </c>
      <c r="J9" s="17"/>
    </row>
    <row r="10" spans="1:10" ht="51">
      <c r="A10" s="6" t="s">
        <v>26</v>
      </c>
      <c r="B10" s="6" t="s">
        <v>151</v>
      </c>
      <c r="C10" s="6" t="s">
        <v>21</v>
      </c>
      <c r="D10" s="6" t="s">
        <v>51</v>
      </c>
      <c r="E10" s="6" t="s">
        <v>52</v>
      </c>
      <c r="F10" s="6" t="s">
        <v>48</v>
      </c>
      <c r="G10" s="6" t="s">
        <v>49</v>
      </c>
      <c r="H10" s="14" t="s">
        <v>129</v>
      </c>
      <c r="I10" s="14" t="s">
        <v>126</v>
      </c>
      <c r="J10" s="17"/>
    </row>
    <row r="11" spans="1:10" ht="51">
      <c r="A11" s="6" t="s">
        <v>25</v>
      </c>
      <c r="B11" s="6" t="s">
        <v>152</v>
      </c>
      <c r="C11" s="6" t="s">
        <v>21</v>
      </c>
      <c r="D11" s="6" t="s">
        <v>51</v>
      </c>
      <c r="E11" s="6" t="s">
        <v>52</v>
      </c>
      <c r="F11" s="6" t="s">
        <v>16</v>
      </c>
      <c r="G11" s="6" t="s">
        <v>22</v>
      </c>
      <c r="H11" s="6" t="s">
        <v>130</v>
      </c>
      <c r="I11" s="6" t="s">
        <v>128</v>
      </c>
      <c r="J11" s="6" t="s">
        <v>58</v>
      </c>
    </row>
    <row r="12" spans="1:10" ht="68">
      <c r="A12" s="6" t="s">
        <v>53</v>
      </c>
      <c r="B12" s="6" t="s">
        <v>153</v>
      </c>
      <c r="C12" s="6" t="s">
        <v>21</v>
      </c>
      <c r="D12" s="6" t="s">
        <v>51</v>
      </c>
      <c r="E12" s="6" t="s">
        <v>52</v>
      </c>
      <c r="F12" s="6" t="s">
        <v>16</v>
      </c>
      <c r="G12" s="6" t="s">
        <v>22</v>
      </c>
      <c r="H12" s="6" t="s">
        <v>133</v>
      </c>
      <c r="I12" s="6" t="s">
        <v>132</v>
      </c>
      <c r="J12" s="6" t="s">
        <v>60</v>
      </c>
    </row>
    <row r="13" spans="1:10" ht="51">
      <c r="A13" s="6" t="s">
        <v>28</v>
      </c>
      <c r="B13" s="6" t="s">
        <v>34</v>
      </c>
      <c r="C13" s="6" t="s">
        <v>21</v>
      </c>
      <c r="D13" s="6" t="s">
        <v>51</v>
      </c>
      <c r="E13" s="6" t="s">
        <v>52</v>
      </c>
      <c r="F13" s="6" t="s">
        <v>16</v>
      </c>
      <c r="G13" s="6" t="s">
        <v>42</v>
      </c>
      <c r="H13" s="6" t="s">
        <v>134</v>
      </c>
      <c r="I13" s="6" t="s">
        <v>142</v>
      </c>
      <c r="J13" s="6" t="s">
        <v>114</v>
      </c>
    </row>
    <row r="14" spans="1:10" ht="51">
      <c r="A14" s="6" t="s">
        <v>28</v>
      </c>
      <c r="B14" s="6" t="s">
        <v>37</v>
      </c>
      <c r="C14" s="6" t="s">
        <v>21</v>
      </c>
      <c r="D14" s="6" t="s">
        <v>51</v>
      </c>
      <c r="E14" s="6" t="s">
        <v>52</v>
      </c>
      <c r="F14" s="6" t="s">
        <v>16</v>
      </c>
      <c r="G14" s="6" t="s">
        <v>42</v>
      </c>
      <c r="H14" s="14" t="s">
        <v>134</v>
      </c>
      <c r="I14" s="15" t="s">
        <v>142</v>
      </c>
      <c r="J14" s="6" t="s">
        <v>114</v>
      </c>
    </row>
    <row r="15" spans="1:10" ht="51">
      <c r="A15" s="6" t="s">
        <v>28</v>
      </c>
      <c r="B15" s="6" t="s">
        <v>32</v>
      </c>
      <c r="C15" s="6" t="s">
        <v>21</v>
      </c>
      <c r="D15" s="6" t="s">
        <v>51</v>
      </c>
      <c r="E15" s="6" t="s">
        <v>52</v>
      </c>
      <c r="F15" s="6" t="s">
        <v>16</v>
      </c>
      <c r="G15" s="6" t="s">
        <v>42</v>
      </c>
      <c r="H15" s="14" t="s">
        <v>134</v>
      </c>
      <c r="I15" s="15" t="s">
        <v>142</v>
      </c>
      <c r="J15" s="6" t="s">
        <v>114</v>
      </c>
    </row>
    <row r="16" spans="1:10" s="14" customFormat="1" ht="51">
      <c r="A16" s="14" t="s">
        <v>28</v>
      </c>
      <c r="B16" s="14" t="s">
        <v>33</v>
      </c>
      <c r="C16" s="14" t="s">
        <v>21</v>
      </c>
      <c r="D16" s="14" t="s">
        <v>51</v>
      </c>
      <c r="E16" s="14" t="s">
        <v>52</v>
      </c>
      <c r="F16" s="14" t="s">
        <v>16</v>
      </c>
      <c r="G16" s="14" t="s">
        <v>42</v>
      </c>
      <c r="H16" s="14" t="s">
        <v>134</v>
      </c>
      <c r="I16" s="15" t="s">
        <v>142</v>
      </c>
      <c r="J16" s="14" t="s">
        <v>114</v>
      </c>
    </row>
    <row r="17" spans="1:10" ht="51">
      <c r="A17" s="6" t="s">
        <v>28</v>
      </c>
      <c r="B17" s="6" t="s">
        <v>38</v>
      </c>
      <c r="C17" s="6" t="s">
        <v>21</v>
      </c>
      <c r="D17" s="6" t="s">
        <v>51</v>
      </c>
      <c r="E17" s="6" t="s">
        <v>52</v>
      </c>
      <c r="F17" s="6" t="s">
        <v>16</v>
      </c>
      <c r="G17" s="6" t="s">
        <v>42</v>
      </c>
      <c r="H17" s="14" t="s">
        <v>134</v>
      </c>
      <c r="I17" s="15" t="s">
        <v>142</v>
      </c>
      <c r="J17" s="6" t="s">
        <v>114</v>
      </c>
    </row>
    <row r="18" spans="1:10" ht="85">
      <c r="A18" s="6" t="s">
        <v>54</v>
      </c>
      <c r="B18" s="6" t="s">
        <v>39</v>
      </c>
      <c r="C18" s="6" t="s">
        <v>21</v>
      </c>
      <c r="D18" s="6" t="s">
        <v>51</v>
      </c>
      <c r="E18" s="6" t="s">
        <v>52</v>
      </c>
      <c r="F18" s="6" t="s">
        <v>16</v>
      </c>
      <c r="G18" s="6" t="s">
        <v>22</v>
      </c>
      <c r="H18" s="6" t="s">
        <v>135</v>
      </c>
      <c r="I18" s="6" t="s">
        <v>136</v>
      </c>
      <c r="J18" s="6" t="s">
        <v>59</v>
      </c>
    </row>
    <row r="19" spans="1:10" ht="51">
      <c r="A19" s="6" t="s">
        <v>29</v>
      </c>
      <c r="B19" s="6" t="s">
        <v>40</v>
      </c>
      <c r="C19" s="6" t="s">
        <v>21</v>
      </c>
      <c r="D19" s="6" t="s">
        <v>51</v>
      </c>
      <c r="E19" s="6" t="s">
        <v>52</v>
      </c>
      <c r="F19" s="6" t="s">
        <v>16</v>
      </c>
      <c r="G19" s="6" t="s">
        <v>42</v>
      </c>
      <c r="H19" s="6" t="s">
        <v>137</v>
      </c>
      <c r="I19" s="6" t="s">
        <v>143</v>
      </c>
      <c r="J19" s="6" t="s">
        <v>114</v>
      </c>
    </row>
    <row r="20" spans="1:10" ht="51">
      <c r="A20" s="6" t="s">
        <v>29</v>
      </c>
      <c r="B20" s="6" t="s">
        <v>41</v>
      </c>
      <c r="C20" s="6" t="s">
        <v>21</v>
      </c>
      <c r="D20" s="6" t="s">
        <v>51</v>
      </c>
      <c r="E20" s="6" t="s">
        <v>52</v>
      </c>
      <c r="F20" s="6" t="s">
        <v>16</v>
      </c>
      <c r="G20" s="6" t="s">
        <v>42</v>
      </c>
      <c r="H20" s="14" t="s">
        <v>137</v>
      </c>
      <c r="I20" s="15" t="s">
        <v>143</v>
      </c>
      <c r="J20" s="6" t="s">
        <v>114</v>
      </c>
    </row>
    <row r="21" spans="1:10" ht="51">
      <c r="A21" s="6" t="s">
        <v>29</v>
      </c>
      <c r="B21" s="6" t="s">
        <v>35</v>
      </c>
      <c r="C21" s="6" t="s">
        <v>21</v>
      </c>
      <c r="D21" s="6" t="s">
        <v>51</v>
      </c>
      <c r="E21" s="6" t="s">
        <v>52</v>
      </c>
      <c r="F21" s="6" t="s">
        <v>16</v>
      </c>
      <c r="G21" s="6" t="s">
        <v>42</v>
      </c>
      <c r="H21" s="14" t="s">
        <v>137</v>
      </c>
      <c r="I21" s="15" t="s">
        <v>143</v>
      </c>
      <c r="J21" s="6" t="s">
        <v>114</v>
      </c>
    </row>
    <row r="22" spans="1:10" s="15" customFormat="1" ht="51">
      <c r="A22" s="15" t="s">
        <v>29</v>
      </c>
      <c r="B22" s="15" t="s">
        <v>42</v>
      </c>
      <c r="C22" s="15" t="s">
        <v>21</v>
      </c>
      <c r="D22" s="15" t="s">
        <v>51</v>
      </c>
      <c r="E22" s="15" t="s">
        <v>52</v>
      </c>
      <c r="F22" s="15" t="s">
        <v>16</v>
      </c>
      <c r="G22" s="15" t="s">
        <v>42</v>
      </c>
      <c r="H22" s="15" t="s">
        <v>137</v>
      </c>
      <c r="I22" s="15" t="s">
        <v>143</v>
      </c>
      <c r="J22" s="15" t="s">
        <v>114</v>
      </c>
    </row>
    <row r="23" spans="1:10" ht="51">
      <c r="A23" s="6" t="s">
        <v>29</v>
      </c>
      <c r="B23" s="6" t="s">
        <v>43</v>
      </c>
      <c r="C23" s="6" t="s">
        <v>21</v>
      </c>
      <c r="D23" s="6" t="s">
        <v>51</v>
      </c>
      <c r="E23" s="6" t="s">
        <v>52</v>
      </c>
      <c r="F23" s="6" t="s">
        <v>16</v>
      </c>
      <c r="G23" s="6" t="s">
        <v>42</v>
      </c>
      <c r="H23" s="14" t="s">
        <v>137</v>
      </c>
      <c r="I23" s="15" t="s">
        <v>143</v>
      </c>
      <c r="J23" s="6" t="s">
        <v>114</v>
      </c>
    </row>
    <row r="24" spans="1:10" ht="68">
      <c r="A24" s="6" t="s">
        <v>55</v>
      </c>
      <c r="B24" s="6" t="s">
        <v>44</v>
      </c>
      <c r="C24" s="6" t="s">
        <v>21</v>
      </c>
      <c r="D24" s="6" t="s">
        <v>51</v>
      </c>
      <c r="E24" s="6" t="s">
        <v>52</v>
      </c>
      <c r="F24" s="6" t="s">
        <v>16</v>
      </c>
      <c r="G24" s="6" t="s">
        <v>22</v>
      </c>
      <c r="H24" s="6" t="s">
        <v>138</v>
      </c>
      <c r="I24" s="6" t="s">
        <v>139</v>
      </c>
      <c r="J24" s="6" t="s">
        <v>60</v>
      </c>
    </row>
    <row r="25" spans="1:10" ht="68">
      <c r="A25" s="6" t="s">
        <v>30</v>
      </c>
      <c r="B25" s="6" t="s">
        <v>45</v>
      </c>
      <c r="C25" s="6" t="s">
        <v>21</v>
      </c>
      <c r="D25" s="6" t="s">
        <v>51</v>
      </c>
      <c r="E25" s="6" t="s">
        <v>52</v>
      </c>
      <c r="F25" s="6" t="s">
        <v>65</v>
      </c>
      <c r="G25" s="6" t="s">
        <v>66</v>
      </c>
      <c r="H25" s="6" t="s">
        <v>140</v>
      </c>
      <c r="I25" s="6" t="s">
        <v>144</v>
      </c>
      <c r="J25" s="6" t="s">
        <v>141</v>
      </c>
    </row>
    <row r="26" spans="1:10" ht="51">
      <c r="A26" s="6" t="s">
        <v>62</v>
      </c>
      <c r="B26" s="6" t="s">
        <v>46</v>
      </c>
      <c r="C26" s="6" t="s">
        <v>21</v>
      </c>
      <c r="D26" s="6" t="s">
        <v>51</v>
      </c>
      <c r="E26" s="6" t="s">
        <v>52</v>
      </c>
      <c r="F26" s="6" t="s">
        <v>64</v>
      </c>
      <c r="G26" s="6" t="s">
        <v>22</v>
      </c>
      <c r="H26" s="6" t="s">
        <v>201</v>
      </c>
      <c r="I26" s="6" t="s">
        <v>145</v>
      </c>
      <c r="J26" s="6" t="s">
        <v>67</v>
      </c>
    </row>
    <row r="27" spans="1:10" ht="51">
      <c r="A27" s="6" t="s">
        <v>63</v>
      </c>
      <c r="B27" s="6" t="s">
        <v>47</v>
      </c>
      <c r="C27" s="6" t="s">
        <v>21</v>
      </c>
      <c r="D27" s="6" t="s">
        <v>51</v>
      </c>
      <c r="E27" s="6" t="s">
        <v>52</v>
      </c>
      <c r="F27" s="6" t="s">
        <v>64</v>
      </c>
      <c r="G27" s="6" t="s">
        <v>22</v>
      </c>
      <c r="H27" s="6" t="s">
        <v>202</v>
      </c>
      <c r="I27" s="6" t="s">
        <v>145</v>
      </c>
      <c r="J27" s="6" t="s">
        <v>67</v>
      </c>
    </row>
  </sheetData>
  <mergeCells count="1">
    <mergeCell ref="J7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CE62-05A5-B445-85CA-61E02B12840C}">
  <dimension ref="A1:C4"/>
  <sheetViews>
    <sheetView workbookViewId="0">
      <selection activeCell="A5" sqref="A5"/>
    </sheetView>
  </sheetViews>
  <sheetFormatPr baseColWidth="10" defaultColWidth="11" defaultRowHeight="16"/>
  <cols>
    <col min="1" max="1" width="12.33203125" bestFit="1" customWidth="1"/>
    <col min="3" max="3" width="13.5" bestFit="1" customWidth="1"/>
  </cols>
  <sheetData>
    <row r="1" spans="1:3">
      <c r="A1" s="1" t="s">
        <v>2</v>
      </c>
      <c r="B1" s="1" t="s">
        <v>0</v>
      </c>
      <c r="C1" s="1" t="s">
        <v>4</v>
      </c>
    </row>
    <row r="2" spans="1:3">
      <c r="A2" s="3" t="s">
        <v>11</v>
      </c>
      <c r="B2" s="4">
        <v>1</v>
      </c>
      <c r="C2" s="3" t="s">
        <v>8</v>
      </c>
    </row>
    <row r="3" spans="1:3">
      <c r="A3" s="3" t="s">
        <v>206</v>
      </c>
      <c r="B3" s="4">
        <v>2</v>
      </c>
      <c r="C3" s="3" t="s">
        <v>8</v>
      </c>
    </row>
    <row r="4" spans="1:3">
      <c r="A4" s="3" t="s">
        <v>206</v>
      </c>
      <c r="B4" s="4">
        <v>3</v>
      </c>
      <c r="C4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BFC3-9F34-C245-85CB-8F57706AA034}">
  <dimension ref="A1:Z54"/>
  <sheetViews>
    <sheetView topLeftCell="A19" zoomScale="70" zoomScaleNormal="70" workbookViewId="0">
      <selection activeCell="B54" sqref="B54"/>
    </sheetView>
  </sheetViews>
  <sheetFormatPr baseColWidth="10" defaultColWidth="11" defaultRowHeight="16"/>
  <cols>
    <col min="1" max="2" width="11" style="2"/>
    <col min="3" max="3" width="11.33203125" style="2" customWidth="1"/>
    <col min="4" max="8" width="11" style="2"/>
    <col min="9" max="9" width="11" style="5"/>
    <col min="11" max="11" width="23.83203125" customWidth="1"/>
    <col min="15" max="15" width="13.1640625" customWidth="1"/>
    <col min="23" max="23" width="39.1640625" bestFit="1" customWidth="1"/>
    <col min="25" max="25" width="10.83203125" customWidth="1"/>
    <col min="26" max="26" width="18" bestFit="1" customWidth="1"/>
  </cols>
  <sheetData>
    <row r="1" spans="1:26" s="1" customFormat="1">
      <c r="A1" s="7" t="s">
        <v>5</v>
      </c>
      <c r="B1" s="7" t="s">
        <v>6</v>
      </c>
      <c r="C1" s="7" t="s">
        <v>12</v>
      </c>
      <c r="D1" s="7" t="s">
        <v>13</v>
      </c>
      <c r="E1" s="7" t="s">
        <v>14</v>
      </c>
      <c r="F1" s="7" t="s">
        <v>7</v>
      </c>
      <c r="G1" s="7" t="s">
        <v>10</v>
      </c>
      <c r="H1" s="7" t="s">
        <v>9</v>
      </c>
      <c r="I1" s="5"/>
      <c r="L1" s="27" t="s">
        <v>200</v>
      </c>
      <c r="M1" s="28"/>
      <c r="N1" s="28"/>
      <c r="O1" s="29"/>
      <c r="W1" s="8" t="s">
        <v>96</v>
      </c>
      <c r="X1" s="9">
        <v>0</v>
      </c>
      <c r="Y1" s="8">
        <v>0</v>
      </c>
      <c r="Z1" s="9" t="s">
        <v>85</v>
      </c>
    </row>
    <row r="2" spans="1:26">
      <c r="A2" s="2">
        <v>1</v>
      </c>
      <c r="B2" s="2" t="s">
        <v>69</v>
      </c>
      <c r="C2" s="2">
        <v>1.325</v>
      </c>
      <c r="D2" s="2">
        <v>7.9664999999999999</v>
      </c>
      <c r="E2" s="2">
        <v>80</v>
      </c>
      <c r="F2" s="2" t="s">
        <v>70</v>
      </c>
      <c r="I2" s="5" t="s">
        <v>73</v>
      </c>
      <c r="L2" s="30"/>
      <c r="M2" s="31"/>
      <c r="N2" s="31"/>
      <c r="O2" s="32"/>
      <c r="W2" s="10" t="s">
        <v>97</v>
      </c>
      <c r="X2" s="11">
        <v>0.7</v>
      </c>
      <c r="Y2" s="10">
        <f>Y4-3.033</f>
        <v>1.9005000000000005</v>
      </c>
      <c r="Z2" s="11" t="s">
        <v>89</v>
      </c>
    </row>
    <row r="3" spans="1:26">
      <c r="A3" s="2">
        <v>2</v>
      </c>
      <c r="B3" s="2" t="s">
        <v>68</v>
      </c>
      <c r="C3" s="2">
        <v>0.7</v>
      </c>
      <c r="D3" s="2">
        <v>7.9664999999999999</v>
      </c>
      <c r="E3" s="2">
        <v>81</v>
      </c>
      <c r="F3" s="2" t="s">
        <v>71</v>
      </c>
      <c r="I3" s="5" t="s">
        <v>154</v>
      </c>
      <c r="L3" s="30"/>
      <c r="M3" s="31"/>
      <c r="N3" s="31"/>
      <c r="O3" s="32"/>
      <c r="W3" s="10" t="s">
        <v>98</v>
      </c>
      <c r="X3" s="11">
        <v>1.4</v>
      </c>
      <c r="Y3" s="10">
        <f>Y5-3.684</f>
        <v>2.4404999999999992</v>
      </c>
      <c r="Z3" s="11" t="s">
        <v>88</v>
      </c>
    </row>
    <row r="4" spans="1:26" ht="17" thickBot="1">
      <c r="A4" s="2">
        <v>3</v>
      </c>
      <c r="B4" s="2" t="s">
        <v>157</v>
      </c>
      <c r="C4" s="2">
        <v>0.7</v>
      </c>
      <c r="D4" s="2">
        <v>7.9664999999999999</v>
      </c>
      <c r="E4" s="2">
        <f>E3+3.64</f>
        <v>84.64</v>
      </c>
      <c r="F4" s="2" t="s">
        <v>71</v>
      </c>
      <c r="I4" s="5" t="s">
        <v>156</v>
      </c>
      <c r="L4" s="33"/>
      <c r="M4" s="34"/>
      <c r="N4" s="34"/>
      <c r="O4" s="35"/>
      <c r="W4" s="10" t="s">
        <v>99</v>
      </c>
      <c r="X4" s="11">
        <f>24.518/2+X3</f>
        <v>13.659000000000001</v>
      </c>
      <c r="Y4" s="10">
        <f>Y6-3.033</f>
        <v>4.9335000000000004</v>
      </c>
      <c r="Z4" s="11" t="s">
        <v>87</v>
      </c>
    </row>
    <row r="5" spans="1:26" ht="15.75" customHeight="1">
      <c r="A5" s="2">
        <v>4</v>
      </c>
      <c r="B5" s="2" t="s">
        <v>158</v>
      </c>
      <c r="C5" s="2">
        <v>0.7</v>
      </c>
      <c r="D5" s="2">
        <v>7.9664999999999999</v>
      </c>
      <c r="E5" s="2">
        <f>E4+1.575</f>
        <v>86.215000000000003</v>
      </c>
      <c r="F5" s="2" t="s">
        <v>71</v>
      </c>
      <c r="I5" s="5" t="s">
        <v>79</v>
      </c>
      <c r="L5" s="18" t="s">
        <v>112</v>
      </c>
      <c r="M5" s="19"/>
      <c r="N5" s="19"/>
      <c r="O5" s="20"/>
      <c r="W5" s="10" t="s">
        <v>100</v>
      </c>
      <c r="X5" s="11">
        <f>24.518+X3</f>
        <v>25.917999999999999</v>
      </c>
      <c r="Y5" s="10">
        <f>Y6-1.842</f>
        <v>6.1244999999999994</v>
      </c>
      <c r="Z5" s="11" t="s">
        <v>86</v>
      </c>
    </row>
    <row r="6" spans="1:26">
      <c r="A6" s="2">
        <v>5</v>
      </c>
      <c r="B6" s="2" t="s">
        <v>83</v>
      </c>
      <c r="C6" s="2">
        <v>1.4</v>
      </c>
      <c r="D6" s="2">
        <v>1.9005000000000001</v>
      </c>
      <c r="E6" s="2">
        <f>E5-0.75</f>
        <v>85.465000000000003</v>
      </c>
      <c r="F6" s="2" t="s">
        <v>71</v>
      </c>
      <c r="I6" s="5" t="s">
        <v>77</v>
      </c>
      <c r="L6" s="21"/>
      <c r="M6" s="22"/>
      <c r="N6" s="22"/>
      <c r="O6" s="23"/>
      <c r="W6" s="10" t="s">
        <v>102</v>
      </c>
      <c r="X6" s="11">
        <f>54.542/2</f>
        <v>27.271000000000001</v>
      </c>
      <c r="Y6" s="10">
        <f>16.433/2-0.25</f>
        <v>7.9664999999999999</v>
      </c>
      <c r="Z6" s="11" t="s">
        <v>90</v>
      </c>
    </row>
    <row r="7" spans="1:26">
      <c r="A7" s="2">
        <v>6</v>
      </c>
      <c r="B7" s="2" t="s">
        <v>159</v>
      </c>
      <c r="C7" s="2">
        <v>1.4</v>
      </c>
      <c r="D7" s="2">
        <v>4.9335000000000004</v>
      </c>
      <c r="E7" s="2">
        <f>E5-0.75</f>
        <v>85.465000000000003</v>
      </c>
      <c r="F7" s="2" t="s">
        <v>71</v>
      </c>
      <c r="I7" s="5" t="s">
        <v>77</v>
      </c>
      <c r="L7" s="21"/>
      <c r="M7" s="22"/>
      <c r="N7" s="22"/>
      <c r="O7" s="23"/>
      <c r="W7" s="10" t="s">
        <v>101</v>
      </c>
      <c r="X7" s="11">
        <f>X5+1.5</f>
        <v>27.417999999999999</v>
      </c>
      <c r="Y7" s="10">
        <f>Y6+1.842</f>
        <v>9.8085000000000004</v>
      </c>
      <c r="Z7" s="11" t="s">
        <v>92</v>
      </c>
    </row>
    <row r="8" spans="1:26">
      <c r="A8" s="2">
        <v>7</v>
      </c>
      <c r="B8" s="2" t="s">
        <v>160</v>
      </c>
      <c r="C8" s="2">
        <v>1.4</v>
      </c>
      <c r="D8" s="2">
        <v>7.9664999999999999</v>
      </c>
      <c r="E8" s="2">
        <f>E5-0.75</f>
        <v>85.465000000000003</v>
      </c>
      <c r="F8" s="2" t="s">
        <v>71</v>
      </c>
      <c r="I8" s="5" t="s">
        <v>77</v>
      </c>
      <c r="L8" s="21"/>
      <c r="M8" s="22"/>
      <c r="N8" s="22"/>
      <c r="O8" s="23"/>
      <c r="W8" s="10" t="s">
        <v>111</v>
      </c>
      <c r="X8" s="11">
        <f>X5+3</f>
        <v>28.917999999999999</v>
      </c>
      <c r="Y8" s="10">
        <f>Y6+3.033</f>
        <v>10.999499999999999</v>
      </c>
      <c r="Z8" s="11" t="s">
        <v>91</v>
      </c>
    </row>
    <row r="9" spans="1:26" ht="17" thickBot="1">
      <c r="A9" s="2">
        <v>8</v>
      </c>
      <c r="B9" s="2" t="s">
        <v>161</v>
      </c>
      <c r="C9" s="2">
        <v>1.4</v>
      </c>
      <c r="D9" s="2">
        <v>10.999499999999999</v>
      </c>
      <c r="E9" s="2">
        <f>E5-0.75</f>
        <v>85.465000000000003</v>
      </c>
      <c r="F9" s="2" t="s">
        <v>71</v>
      </c>
      <c r="I9" s="5" t="s">
        <v>77</v>
      </c>
      <c r="L9" s="24"/>
      <c r="M9" s="25"/>
      <c r="N9" s="25"/>
      <c r="O9" s="26"/>
      <c r="W9" s="10" t="s">
        <v>103</v>
      </c>
      <c r="X9" s="11">
        <f>27.161/2+X8</f>
        <v>42.4985</v>
      </c>
      <c r="Y9" s="10">
        <f>Y7+3.684</f>
        <v>13.4925</v>
      </c>
      <c r="Z9" s="11" t="s">
        <v>94</v>
      </c>
    </row>
    <row r="10" spans="1:26">
      <c r="A10" s="2">
        <v>9</v>
      </c>
      <c r="B10" s="2" t="s">
        <v>162</v>
      </c>
      <c r="C10" s="2">
        <v>1.4</v>
      </c>
      <c r="D10" s="2">
        <v>14.032500000000001</v>
      </c>
      <c r="E10" s="2">
        <f>E5-0.75</f>
        <v>85.465000000000003</v>
      </c>
      <c r="F10" s="2" t="s">
        <v>71</v>
      </c>
      <c r="I10" s="5" t="s">
        <v>77</v>
      </c>
      <c r="W10" s="10" t="s">
        <v>104</v>
      </c>
      <c r="X10" s="11">
        <f>27.161/2+X9</f>
        <v>56.079000000000001</v>
      </c>
      <c r="Y10" s="10">
        <f>Y8+3.033</f>
        <v>14.032499999999999</v>
      </c>
      <c r="Z10" s="11" t="s">
        <v>93</v>
      </c>
    </row>
    <row r="11" spans="1:26" ht="17" thickBot="1">
      <c r="A11" s="2">
        <v>10</v>
      </c>
      <c r="B11" s="2" t="s">
        <v>167</v>
      </c>
      <c r="C11" s="2">
        <v>13.659000000000001</v>
      </c>
      <c r="D11" s="2">
        <v>1.9005000000000001</v>
      </c>
      <c r="E11" s="2">
        <f>(E31-E5)/2+E5</f>
        <v>86.464500000000001</v>
      </c>
      <c r="F11" s="2" t="s">
        <v>71</v>
      </c>
      <c r="I11" s="5" t="s">
        <v>76</v>
      </c>
      <c r="W11" s="10" t="s">
        <v>105</v>
      </c>
      <c r="X11" s="11">
        <f>X10+0.7</f>
        <v>56.779000000000003</v>
      </c>
      <c r="Y11" s="12">
        <f>Y6*2</f>
        <v>15.933</v>
      </c>
      <c r="Z11" s="13" t="s">
        <v>95</v>
      </c>
    </row>
    <row r="12" spans="1:26" ht="17" thickBot="1">
      <c r="A12" s="2">
        <v>11</v>
      </c>
      <c r="B12" s="2" t="s">
        <v>168</v>
      </c>
      <c r="C12" s="2">
        <v>13.659000000000001</v>
      </c>
      <c r="D12" s="2">
        <v>4.9335000000000004</v>
      </c>
      <c r="E12" s="2">
        <f>(E31-E5)/2+E5</f>
        <v>86.464500000000001</v>
      </c>
      <c r="F12" s="2" t="s">
        <v>71</v>
      </c>
      <c r="I12" s="5" t="s">
        <v>76</v>
      </c>
      <c r="W12" s="12" t="s">
        <v>106</v>
      </c>
      <c r="X12" s="13">
        <f>X11+0.7</f>
        <v>57.479000000000006</v>
      </c>
    </row>
    <row r="13" spans="1:26">
      <c r="A13" s="2">
        <v>12</v>
      </c>
      <c r="B13" s="2" t="s">
        <v>169</v>
      </c>
      <c r="C13" s="2">
        <v>13.659000000000001</v>
      </c>
      <c r="D13" s="2">
        <v>7.9664999999999999</v>
      </c>
      <c r="E13" s="2">
        <f>(E31-E5)/2+E5</f>
        <v>86.464500000000001</v>
      </c>
      <c r="F13" s="2" t="s">
        <v>71</v>
      </c>
      <c r="I13" s="5" t="s">
        <v>76</v>
      </c>
    </row>
    <row r="14" spans="1:26">
      <c r="A14" s="2">
        <v>13</v>
      </c>
      <c r="B14" s="2" t="s">
        <v>170</v>
      </c>
      <c r="C14" s="2">
        <v>13.659000000000001</v>
      </c>
      <c r="D14" s="2">
        <v>10.999499999999999</v>
      </c>
      <c r="E14" s="2">
        <f>(E31-E5)/2+E5</f>
        <v>86.464500000000001</v>
      </c>
      <c r="F14" s="2" t="s">
        <v>71</v>
      </c>
      <c r="I14" s="5" t="s">
        <v>76</v>
      </c>
    </row>
    <row r="15" spans="1:26">
      <c r="A15" s="2">
        <v>14</v>
      </c>
      <c r="B15" s="2" t="s">
        <v>171</v>
      </c>
      <c r="C15" s="2">
        <v>13.659000000000001</v>
      </c>
      <c r="D15" s="2">
        <v>14.032500000000001</v>
      </c>
      <c r="E15" s="2">
        <f>(E31-E5)/2+E5</f>
        <v>86.464500000000001</v>
      </c>
      <c r="F15" s="2" t="s">
        <v>71</v>
      </c>
      <c r="I15" s="5" t="s">
        <v>76</v>
      </c>
    </row>
    <row r="16" spans="1:26">
      <c r="A16" s="2">
        <v>15</v>
      </c>
      <c r="B16" s="2" t="s">
        <v>163</v>
      </c>
      <c r="C16" s="2">
        <v>25.917999999999999</v>
      </c>
      <c r="D16" s="2">
        <v>1.9005000000000001</v>
      </c>
      <c r="E16" s="2">
        <f>E31-0.75</f>
        <v>85.963999999999999</v>
      </c>
      <c r="F16" s="2" t="s">
        <v>71</v>
      </c>
      <c r="I16" s="5" t="s">
        <v>77</v>
      </c>
    </row>
    <row r="17" spans="1:9">
      <c r="A17" s="2">
        <v>16</v>
      </c>
      <c r="B17" s="2" t="s">
        <v>80</v>
      </c>
      <c r="C17" s="2">
        <v>25.917999999999999</v>
      </c>
      <c r="D17" s="2">
        <v>4.9335000000000004</v>
      </c>
      <c r="E17" s="2">
        <f>E31-0.75</f>
        <v>85.963999999999999</v>
      </c>
      <c r="F17" s="2" t="s">
        <v>71</v>
      </c>
      <c r="I17" s="5" t="s">
        <v>77</v>
      </c>
    </row>
    <row r="18" spans="1:9">
      <c r="A18" s="2">
        <v>17</v>
      </c>
      <c r="B18" s="2" t="s">
        <v>164</v>
      </c>
      <c r="C18" s="2">
        <v>25.917999999999999</v>
      </c>
      <c r="D18" s="2">
        <v>7.9664999999999999</v>
      </c>
      <c r="E18" s="2">
        <f>E31-0.75</f>
        <v>85.963999999999999</v>
      </c>
      <c r="F18" s="2" t="s">
        <v>71</v>
      </c>
      <c r="I18" s="5" t="s">
        <v>77</v>
      </c>
    </row>
    <row r="19" spans="1:9">
      <c r="A19" s="2">
        <v>18</v>
      </c>
      <c r="B19" s="2" t="s">
        <v>165</v>
      </c>
      <c r="C19" s="2">
        <v>25.917999999999999</v>
      </c>
      <c r="D19" s="2">
        <v>10.999499999999999</v>
      </c>
      <c r="E19" s="2">
        <f>E31-0.75</f>
        <v>85.963999999999999</v>
      </c>
      <c r="F19" s="2" t="s">
        <v>71</v>
      </c>
      <c r="I19" s="5" t="s">
        <v>77</v>
      </c>
    </row>
    <row r="20" spans="1:9">
      <c r="A20" s="2">
        <v>19</v>
      </c>
      <c r="B20" s="2" t="s">
        <v>166</v>
      </c>
      <c r="C20" s="2">
        <v>25.917999999999999</v>
      </c>
      <c r="D20" s="2">
        <v>14.032500000000001</v>
      </c>
      <c r="E20" s="2">
        <f>E31-0.75</f>
        <v>85.963999999999999</v>
      </c>
      <c r="F20" s="2" t="s">
        <v>71</v>
      </c>
      <c r="I20" s="5" t="s">
        <v>77</v>
      </c>
    </row>
    <row r="21" spans="1:9">
      <c r="A21" s="2">
        <v>20</v>
      </c>
      <c r="B21" s="2" t="s">
        <v>173</v>
      </c>
      <c r="C21" s="2">
        <v>27.417999999999999</v>
      </c>
      <c r="D21" s="2">
        <v>7.9664999999999999</v>
      </c>
      <c r="E21" s="2">
        <v>76.447999999999993</v>
      </c>
      <c r="F21" s="2" t="s">
        <v>70</v>
      </c>
      <c r="I21" s="5" t="s">
        <v>73</v>
      </c>
    </row>
    <row r="22" spans="1:9">
      <c r="A22" s="2">
        <v>21</v>
      </c>
      <c r="B22" s="2" t="s">
        <v>72</v>
      </c>
      <c r="C22" s="2">
        <v>27.417999999999999</v>
      </c>
      <c r="D22" s="2">
        <v>2.4405000000000001</v>
      </c>
      <c r="E22" s="2">
        <v>77.647999999999996</v>
      </c>
      <c r="F22" s="2" t="s">
        <v>71</v>
      </c>
      <c r="I22" s="5" t="s">
        <v>74</v>
      </c>
    </row>
    <row r="23" spans="1:9">
      <c r="A23" s="2">
        <v>22</v>
      </c>
      <c r="B23" s="2" t="s">
        <v>174</v>
      </c>
      <c r="C23" s="2">
        <v>27.417999999999999</v>
      </c>
      <c r="D23" s="2">
        <v>6.1245000000000003</v>
      </c>
      <c r="E23" s="2">
        <v>77.647999999999996</v>
      </c>
      <c r="F23" s="2" t="s">
        <v>71</v>
      </c>
      <c r="I23" s="5" t="s">
        <v>74</v>
      </c>
    </row>
    <row r="24" spans="1:9">
      <c r="A24" s="2">
        <v>23</v>
      </c>
      <c r="B24" s="2" t="s">
        <v>175</v>
      </c>
      <c r="C24" s="2">
        <v>27.417999999999999</v>
      </c>
      <c r="D24" s="2">
        <v>9.8085000000000004</v>
      </c>
      <c r="E24" s="2">
        <v>77.647999999999996</v>
      </c>
      <c r="F24" s="2" t="s">
        <v>71</v>
      </c>
      <c r="I24" s="5" t="s">
        <v>74</v>
      </c>
    </row>
    <row r="25" spans="1:9">
      <c r="A25" s="2">
        <v>24</v>
      </c>
      <c r="B25" s="2" t="s">
        <v>176</v>
      </c>
      <c r="C25" s="2">
        <v>27.417999999999999</v>
      </c>
      <c r="D25" s="2">
        <v>13.4925</v>
      </c>
      <c r="E25" s="2">
        <v>77.647999999999996</v>
      </c>
      <c r="F25" s="2" t="s">
        <v>71</v>
      </c>
      <c r="I25" s="5" t="s">
        <v>74</v>
      </c>
    </row>
    <row r="26" spans="1:9">
      <c r="A26" s="2">
        <v>25</v>
      </c>
      <c r="B26" s="2" t="s">
        <v>177</v>
      </c>
      <c r="C26" s="2">
        <v>27.417999999999999</v>
      </c>
      <c r="D26" s="2">
        <v>2.4405000000000001</v>
      </c>
      <c r="E26" s="2">
        <f>E25+6.916</f>
        <v>84.563999999999993</v>
      </c>
      <c r="F26" s="2" t="s">
        <v>71</v>
      </c>
      <c r="I26" s="5" t="s">
        <v>75</v>
      </c>
    </row>
    <row r="27" spans="1:9">
      <c r="A27" s="2">
        <v>26</v>
      </c>
      <c r="B27" s="2" t="s">
        <v>82</v>
      </c>
      <c r="C27" s="2">
        <v>27.417999999999999</v>
      </c>
      <c r="D27" s="2">
        <v>6.1245000000000003</v>
      </c>
      <c r="E27" s="2">
        <f>E25+6.916</f>
        <v>84.563999999999993</v>
      </c>
      <c r="F27" s="2" t="s">
        <v>71</v>
      </c>
      <c r="I27" s="5" t="s">
        <v>75</v>
      </c>
    </row>
    <row r="28" spans="1:9">
      <c r="A28" s="2">
        <v>27</v>
      </c>
      <c r="B28" s="2" t="s">
        <v>178</v>
      </c>
      <c r="C28" s="2">
        <v>27.417999999999999</v>
      </c>
      <c r="D28" s="2">
        <v>9.8085000000000004</v>
      </c>
      <c r="E28" s="2">
        <f>E25+6.916</f>
        <v>84.563999999999993</v>
      </c>
      <c r="F28" s="2" t="s">
        <v>71</v>
      </c>
      <c r="I28" s="5" t="s">
        <v>75</v>
      </c>
    </row>
    <row r="29" spans="1:9">
      <c r="A29" s="2">
        <v>28</v>
      </c>
      <c r="B29" s="2" t="s">
        <v>179</v>
      </c>
      <c r="C29" s="2">
        <v>27.417999999999999</v>
      </c>
      <c r="D29" s="2">
        <v>13.4925</v>
      </c>
      <c r="E29" s="2">
        <f>E25+6.916</f>
        <v>84.563999999999993</v>
      </c>
      <c r="F29" s="2" t="s">
        <v>71</v>
      </c>
      <c r="I29" s="5" t="s">
        <v>75</v>
      </c>
    </row>
    <row r="30" spans="1:9">
      <c r="A30" s="2">
        <v>29</v>
      </c>
      <c r="B30" s="2" t="s">
        <v>180</v>
      </c>
      <c r="C30" s="2">
        <v>27.417999999999999</v>
      </c>
      <c r="D30" s="2">
        <v>7.9664999999999999</v>
      </c>
      <c r="E30" s="2">
        <f>E25+6.916+0.575</f>
        <v>85.138999999999996</v>
      </c>
      <c r="F30" s="2" t="s">
        <v>71</v>
      </c>
      <c r="I30" s="5" t="s">
        <v>78</v>
      </c>
    </row>
    <row r="31" spans="1:9">
      <c r="A31" s="2">
        <v>30</v>
      </c>
      <c r="B31" s="2" t="s">
        <v>181</v>
      </c>
      <c r="C31" s="2">
        <v>27.417999999999999</v>
      </c>
      <c r="D31" s="2">
        <v>7.9664999999999999</v>
      </c>
      <c r="E31" s="2">
        <f>E30+1.575</f>
        <v>86.713999999999999</v>
      </c>
      <c r="F31" s="2" t="s">
        <v>71</v>
      </c>
      <c r="I31" s="5" t="s">
        <v>79</v>
      </c>
    </row>
    <row r="32" spans="1:9">
      <c r="A32" s="2">
        <v>31</v>
      </c>
      <c r="B32" s="2" t="s">
        <v>81</v>
      </c>
      <c r="C32" s="2">
        <v>28.917999999999999</v>
      </c>
      <c r="D32" s="2">
        <v>1.9005000000000001</v>
      </c>
      <c r="E32" s="2">
        <f>E31-0.75</f>
        <v>85.963999999999999</v>
      </c>
      <c r="F32" s="2" t="s">
        <v>71</v>
      </c>
      <c r="I32" s="5" t="s">
        <v>77</v>
      </c>
    </row>
    <row r="33" spans="1:9">
      <c r="A33" s="2">
        <v>32</v>
      </c>
      <c r="B33" s="2" t="s">
        <v>182</v>
      </c>
      <c r="C33" s="2">
        <v>28.917999999999999</v>
      </c>
      <c r="D33" s="2">
        <v>4.9335000000000004</v>
      </c>
      <c r="E33" s="2">
        <f>E31-0.75</f>
        <v>85.963999999999999</v>
      </c>
      <c r="F33" s="2" t="s">
        <v>71</v>
      </c>
      <c r="I33" s="5" t="s">
        <v>77</v>
      </c>
    </row>
    <row r="34" spans="1:9">
      <c r="A34" s="2">
        <v>33</v>
      </c>
      <c r="B34" s="2" t="s">
        <v>183</v>
      </c>
      <c r="C34" s="2">
        <v>28.917999999999999</v>
      </c>
      <c r="D34" s="2">
        <v>7.9664999999999999</v>
      </c>
      <c r="E34" s="2">
        <f>E31-0.75</f>
        <v>85.963999999999999</v>
      </c>
      <c r="F34" s="2" t="s">
        <v>71</v>
      </c>
      <c r="I34" s="5" t="s">
        <v>77</v>
      </c>
    </row>
    <row r="35" spans="1:9">
      <c r="A35" s="2">
        <v>34</v>
      </c>
      <c r="B35" s="2" t="s">
        <v>184</v>
      </c>
      <c r="C35" s="2">
        <v>28.917999999999999</v>
      </c>
      <c r="D35" s="2">
        <v>10.999499999999999</v>
      </c>
      <c r="E35" s="2">
        <f>E31-0.75</f>
        <v>85.963999999999999</v>
      </c>
      <c r="F35" s="2" t="s">
        <v>71</v>
      </c>
      <c r="I35" s="5" t="s">
        <v>77</v>
      </c>
    </row>
    <row r="36" spans="1:9">
      <c r="A36" s="2">
        <v>35</v>
      </c>
      <c r="B36" s="2" t="s">
        <v>185</v>
      </c>
      <c r="C36" s="2">
        <v>28.917999999999999</v>
      </c>
      <c r="D36" s="2">
        <v>14.032500000000001</v>
      </c>
      <c r="E36" s="2">
        <f>E31-0.75</f>
        <v>85.963999999999999</v>
      </c>
      <c r="F36" s="2" t="s">
        <v>71</v>
      </c>
      <c r="I36" s="5" t="s">
        <v>77</v>
      </c>
    </row>
    <row r="37" spans="1:9">
      <c r="A37" s="2">
        <v>36</v>
      </c>
      <c r="B37" s="2" t="s">
        <v>186</v>
      </c>
      <c r="C37" s="2">
        <v>42.4985</v>
      </c>
      <c r="D37" s="2">
        <v>1.9005000000000001</v>
      </c>
      <c r="E37" s="2">
        <f>(E31-E50)/2+E31</f>
        <v>86.674499999999995</v>
      </c>
      <c r="F37" s="2" t="s">
        <v>71</v>
      </c>
      <c r="I37" s="5" t="s">
        <v>76</v>
      </c>
    </row>
    <row r="38" spans="1:9">
      <c r="A38" s="2">
        <v>37</v>
      </c>
      <c r="B38" s="2" t="s">
        <v>187</v>
      </c>
      <c r="C38" s="2">
        <v>42.4985</v>
      </c>
      <c r="D38" s="2">
        <v>4.9335000000000004</v>
      </c>
      <c r="E38" s="2">
        <f>(E31-E50)/2+E31</f>
        <v>86.674499999999995</v>
      </c>
      <c r="F38" s="2" t="s">
        <v>71</v>
      </c>
      <c r="I38" s="5" t="s">
        <v>76</v>
      </c>
    </row>
    <row r="39" spans="1:9">
      <c r="A39" s="2">
        <v>38</v>
      </c>
      <c r="B39" s="2" t="s">
        <v>188</v>
      </c>
      <c r="C39" s="2">
        <v>42.4985</v>
      </c>
      <c r="D39" s="2">
        <v>7.9664999999999999</v>
      </c>
      <c r="E39" s="2">
        <f>(E31-E50)/2+E31</f>
        <v>86.674499999999995</v>
      </c>
      <c r="F39" s="2" t="s">
        <v>71</v>
      </c>
      <c r="I39" s="5" t="s">
        <v>76</v>
      </c>
    </row>
    <row r="40" spans="1:9">
      <c r="A40" s="2">
        <v>39</v>
      </c>
      <c r="B40" s="2" t="s">
        <v>189</v>
      </c>
      <c r="C40" s="2">
        <v>42.4985</v>
      </c>
      <c r="D40" s="2">
        <v>10.999499999999999</v>
      </c>
      <c r="E40" s="2">
        <f>(E31-E50)/2+E31</f>
        <v>86.674499999999995</v>
      </c>
      <c r="F40" s="2" t="s">
        <v>71</v>
      </c>
      <c r="I40" s="5" t="s">
        <v>76</v>
      </c>
    </row>
    <row r="41" spans="1:9">
      <c r="A41" s="2">
        <v>40</v>
      </c>
      <c r="B41" s="2" t="s">
        <v>190</v>
      </c>
      <c r="C41" s="2">
        <v>42.4985</v>
      </c>
      <c r="D41" s="2">
        <v>14.032500000000001</v>
      </c>
      <c r="E41" s="2">
        <f>(E31-E50)/2+E31</f>
        <v>86.674499999999995</v>
      </c>
      <c r="F41" s="2" t="s">
        <v>71</v>
      </c>
      <c r="I41" s="5" t="s">
        <v>76</v>
      </c>
    </row>
    <row r="42" spans="1:9">
      <c r="A42" s="2">
        <v>41</v>
      </c>
      <c r="B42" s="2" t="s">
        <v>191</v>
      </c>
      <c r="C42" s="2">
        <v>56.079000000000001</v>
      </c>
      <c r="D42" s="2">
        <v>1.9005000000000001</v>
      </c>
      <c r="E42" s="2">
        <f>E50-0.75</f>
        <v>86.043000000000006</v>
      </c>
      <c r="F42" s="2" t="s">
        <v>71</v>
      </c>
      <c r="I42" s="5" t="s">
        <v>77</v>
      </c>
    </row>
    <row r="43" spans="1:9">
      <c r="A43" s="2">
        <v>42</v>
      </c>
      <c r="B43" s="2" t="s">
        <v>192</v>
      </c>
      <c r="C43" s="2">
        <v>56.079000000000001</v>
      </c>
      <c r="D43" s="2">
        <v>4.9335000000000004</v>
      </c>
      <c r="E43" s="2">
        <f>E50-0.75</f>
        <v>86.043000000000006</v>
      </c>
      <c r="F43" s="2" t="s">
        <v>71</v>
      </c>
      <c r="I43" s="5" t="s">
        <v>77</v>
      </c>
    </row>
    <row r="44" spans="1:9">
      <c r="A44" s="2">
        <v>43</v>
      </c>
      <c r="B44" s="2" t="s">
        <v>193</v>
      </c>
      <c r="C44" s="2">
        <v>56.079000000000001</v>
      </c>
      <c r="D44" s="2">
        <v>7.9664999999999999</v>
      </c>
      <c r="E44" s="2">
        <f>E50-0.75</f>
        <v>86.043000000000006</v>
      </c>
      <c r="F44" s="2" t="s">
        <v>71</v>
      </c>
      <c r="I44" s="5" t="s">
        <v>77</v>
      </c>
    </row>
    <row r="45" spans="1:9">
      <c r="A45" s="2">
        <v>44</v>
      </c>
      <c r="B45" s="2" t="s">
        <v>194</v>
      </c>
      <c r="C45" s="2">
        <v>56.079000000000001</v>
      </c>
      <c r="D45" s="2">
        <v>10.999499999999999</v>
      </c>
      <c r="E45" s="2">
        <f>E50-0.75</f>
        <v>86.043000000000006</v>
      </c>
      <c r="F45" s="2" t="s">
        <v>71</v>
      </c>
      <c r="I45" s="5" t="s">
        <v>77</v>
      </c>
    </row>
    <row r="46" spans="1:9">
      <c r="A46" s="2">
        <v>45</v>
      </c>
      <c r="B46" s="2" t="s">
        <v>195</v>
      </c>
      <c r="C46" s="2">
        <v>56.079000000000001</v>
      </c>
      <c r="D46" s="2">
        <v>14.032500000000001</v>
      </c>
      <c r="E46" s="2">
        <f>E50-0.75</f>
        <v>86.043000000000006</v>
      </c>
      <c r="F46" s="2" t="s">
        <v>71</v>
      </c>
      <c r="I46" s="5" t="s">
        <v>77</v>
      </c>
    </row>
    <row r="47" spans="1:9">
      <c r="A47" s="2">
        <v>46</v>
      </c>
      <c r="B47" s="2" t="s">
        <v>172</v>
      </c>
      <c r="C47" s="2">
        <f>C54-2.65/2</f>
        <v>56.153999999999996</v>
      </c>
      <c r="D47" s="2">
        <v>7.9664999999999999</v>
      </c>
      <c r="E47" s="2">
        <v>81.819000000000003</v>
      </c>
      <c r="F47" s="2" t="s">
        <v>71</v>
      </c>
      <c r="I47" s="5" t="s">
        <v>73</v>
      </c>
    </row>
    <row r="48" spans="1:9">
      <c r="A48" s="2">
        <v>47</v>
      </c>
      <c r="B48" s="2" t="s">
        <v>155</v>
      </c>
      <c r="C48" s="2">
        <v>56.779000000000003</v>
      </c>
      <c r="D48" s="2">
        <v>7.9664999999999999</v>
      </c>
      <c r="E48" s="2">
        <v>82.819000000000003</v>
      </c>
      <c r="F48" s="2" t="s">
        <v>70</v>
      </c>
      <c r="I48" s="5" t="s">
        <v>154</v>
      </c>
    </row>
    <row r="49" spans="1:9">
      <c r="A49" s="2">
        <v>48</v>
      </c>
      <c r="B49" s="2" t="s">
        <v>196</v>
      </c>
      <c r="C49" s="2">
        <v>56.779000000000003</v>
      </c>
      <c r="D49" s="2">
        <v>7.9664999999999999</v>
      </c>
      <c r="E49" s="2">
        <f>E48+2.399</f>
        <v>85.218000000000004</v>
      </c>
      <c r="F49" s="2" t="s">
        <v>71</v>
      </c>
      <c r="I49" s="5" t="s">
        <v>156</v>
      </c>
    </row>
    <row r="50" spans="1:9">
      <c r="A50" s="2">
        <v>49</v>
      </c>
      <c r="B50" s="2" t="s">
        <v>197</v>
      </c>
      <c r="C50" s="2">
        <v>56.779000000000003</v>
      </c>
      <c r="D50" s="2">
        <v>7.9664999999999999</v>
      </c>
      <c r="E50" s="2">
        <f>E49+1.575</f>
        <v>86.793000000000006</v>
      </c>
      <c r="F50" s="2" t="s">
        <v>71</v>
      </c>
      <c r="I50" s="5" t="s">
        <v>79</v>
      </c>
    </row>
    <row r="51" spans="1:9">
      <c r="A51" s="2">
        <v>50</v>
      </c>
      <c r="B51" s="2" t="s">
        <v>198</v>
      </c>
      <c r="C51" s="2">
        <v>27.271000000000001</v>
      </c>
      <c r="D51" s="2">
        <v>0</v>
      </c>
      <c r="E51" s="16">
        <v>86.704000000000008</v>
      </c>
      <c r="F51" s="2" t="s">
        <v>71</v>
      </c>
      <c r="I51" s="5" t="s">
        <v>109</v>
      </c>
    </row>
    <row r="52" spans="1:9">
      <c r="A52" s="2">
        <v>51</v>
      </c>
      <c r="B52" s="2" t="s">
        <v>199</v>
      </c>
      <c r="C52" s="2">
        <v>27.271000000000001</v>
      </c>
      <c r="D52" s="2">
        <v>15.933</v>
      </c>
      <c r="E52" s="16">
        <v>86.704000000000008</v>
      </c>
      <c r="F52" s="2" t="s">
        <v>71</v>
      </c>
      <c r="I52" s="5" t="s">
        <v>110</v>
      </c>
    </row>
    <row r="53" spans="1:9">
      <c r="A53" s="2">
        <v>52</v>
      </c>
      <c r="B53" s="2" t="s">
        <v>204</v>
      </c>
      <c r="C53" s="2">
        <v>0</v>
      </c>
      <c r="D53" s="2">
        <v>7.9664999999999999</v>
      </c>
      <c r="E53" s="2">
        <f>0.1+E5</f>
        <v>86.314999999999998</v>
      </c>
      <c r="F53" s="2" t="s">
        <v>84</v>
      </c>
      <c r="I53" s="5" t="s">
        <v>107</v>
      </c>
    </row>
    <row r="54" spans="1:9">
      <c r="A54" s="2">
        <v>53</v>
      </c>
      <c r="B54" s="2" t="s">
        <v>205</v>
      </c>
      <c r="C54" s="2">
        <v>57.478999999999999</v>
      </c>
      <c r="D54" s="2">
        <v>7.9664999999999999</v>
      </c>
      <c r="E54" s="2">
        <f>E50+0.1</f>
        <v>86.893000000000001</v>
      </c>
      <c r="F54" s="2" t="s">
        <v>84</v>
      </c>
      <c r="I54" s="5" t="s">
        <v>108</v>
      </c>
    </row>
  </sheetData>
  <sortState xmlns:xlrd2="http://schemas.microsoft.com/office/spreadsheetml/2017/richdata2" ref="Y2:Y12">
    <sortCondition ref="Y1"/>
  </sortState>
  <mergeCells count="2">
    <mergeCell ref="L5:O9"/>
    <mergeCell ref="L1:O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Boundary conditions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Gosliga</dc:creator>
  <cp:lastModifiedBy>Julian Gosliga</cp:lastModifiedBy>
  <dcterms:created xsi:type="dcterms:W3CDTF">2019-07-17T11:14:50Z</dcterms:created>
  <dcterms:modified xsi:type="dcterms:W3CDTF">2020-06-23T17:27:10Z</dcterms:modified>
</cp:coreProperties>
</file>