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Harshitha\Desktop\python\diet\database\"/>
    </mc:Choice>
  </mc:AlternateContent>
  <xr:revisionPtr revIDLastSave="0" documentId="13_ncr:1_{4808054C-3E92-423C-A5C7-4711A07254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2" i="2" l="1"/>
  <c r="H42" i="2"/>
  <c r="I42" i="2"/>
  <c r="J42" i="2"/>
  <c r="K42" i="2"/>
  <c r="L42" i="2"/>
  <c r="F42" i="2"/>
  <c r="N20" i="1" l="1"/>
  <c r="M20" i="1"/>
  <c r="I20" i="1"/>
  <c r="H20" i="1"/>
  <c r="N19" i="1"/>
  <c r="K19" i="1"/>
  <c r="I19" i="1"/>
  <c r="H19" i="1"/>
  <c r="N18" i="1"/>
  <c r="I18" i="1"/>
  <c r="H18" i="1"/>
  <c r="N17" i="1"/>
  <c r="H17" i="1"/>
  <c r="N16" i="1"/>
  <c r="H16" i="1"/>
  <c r="N15" i="1"/>
  <c r="H15" i="1"/>
  <c r="N14" i="1"/>
  <c r="M14" i="1"/>
  <c r="L14" i="1"/>
  <c r="K14" i="1"/>
  <c r="I14" i="1"/>
  <c r="H14" i="1"/>
  <c r="N13" i="1"/>
  <c r="H13" i="1"/>
  <c r="N12" i="1"/>
  <c r="M12" i="1"/>
  <c r="K12" i="1"/>
  <c r="I12" i="1"/>
  <c r="H12" i="1"/>
  <c r="L10" i="1"/>
  <c r="K10" i="1"/>
  <c r="BD8" i="1"/>
  <c r="BA8" i="1"/>
  <c r="AZ8" i="1"/>
  <c r="AP8" i="1"/>
  <c r="N8" i="1"/>
  <c r="M8" i="1"/>
  <c r="L8" i="1"/>
  <c r="K8" i="1"/>
  <c r="I8" i="1"/>
  <c r="H8" i="1"/>
  <c r="N7" i="1"/>
  <c r="K7" i="1"/>
  <c r="I7" i="1"/>
  <c r="H7" i="1"/>
  <c r="M5" i="1"/>
  <c r="M13" i="1" s="1"/>
  <c r="L5" i="1"/>
  <c r="L13" i="1" s="1"/>
  <c r="K5" i="1"/>
  <c r="K13" i="1" s="1"/>
  <c r="I5" i="1"/>
  <c r="I13" i="1" s="1"/>
</calcChain>
</file>

<file path=xl/sharedStrings.xml><?xml version="1.0" encoding="utf-8"?>
<sst xmlns="http://schemas.openxmlformats.org/spreadsheetml/2006/main" count="876" uniqueCount="268">
  <si>
    <t>dish_id</t>
  </si>
  <si>
    <t>dish_name</t>
  </si>
  <si>
    <t>class</t>
  </si>
  <si>
    <t>type</t>
  </si>
  <si>
    <t>method</t>
  </si>
  <si>
    <t>prep_ time</t>
  </si>
  <si>
    <t>cook_time</t>
  </si>
  <si>
    <t>Calories</t>
  </si>
  <si>
    <t>Carbohydrate_g</t>
  </si>
  <si>
    <t>Starch_g</t>
  </si>
  <si>
    <t>Fiber_g</t>
  </si>
  <si>
    <t>Sugars_g</t>
  </si>
  <si>
    <t>Protein_g</t>
  </si>
  <si>
    <t>Fat_g</t>
  </si>
  <si>
    <t>dish_qty</t>
  </si>
  <si>
    <t>ingridient_id</t>
  </si>
  <si>
    <t>qty_ingri</t>
  </si>
  <si>
    <t>usage_frq_week</t>
  </si>
  <si>
    <t>usage_frq_month</t>
  </si>
  <si>
    <t>usage_qty_week</t>
  </si>
  <si>
    <t>usage_qty_month</t>
  </si>
  <si>
    <t>min_qty_serving</t>
  </si>
  <si>
    <t>max_qty_serving</t>
  </si>
  <si>
    <t>Cholesterol_mg</t>
  </si>
  <si>
    <t>SolubleFiber_g</t>
  </si>
  <si>
    <t>InsolubleFiber_g</t>
  </si>
  <si>
    <t>SaturatedFats_g</t>
  </si>
  <si>
    <t>Fattyacidsmonounsaturated_mg</t>
  </si>
  <si>
    <t>Fattyacidspolyunsaturated_mg</t>
  </si>
  <si>
    <t>TransFattyAcids_g</t>
  </si>
  <si>
    <t>Sucrose_g</t>
  </si>
  <si>
    <t>Glucose_g</t>
  </si>
  <si>
    <t>Fructose_g</t>
  </si>
  <si>
    <t>Lactose_g</t>
  </si>
  <si>
    <t>Maltose_g</t>
  </si>
  <si>
    <t>Galactose_g</t>
  </si>
  <si>
    <t>VitaminA_RAE_mcg</t>
  </si>
  <si>
    <t>VitaminD_mcg</t>
  </si>
  <si>
    <t>VitaminE_Alpha-Tocopherol_mg</t>
  </si>
  <si>
    <t>VitaminK_mcg</t>
  </si>
  <si>
    <t>VitaminC_mg</t>
  </si>
  <si>
    <t>ThiaminB1_mg</t>
  </si>
  <si>
    <t>RiboflavinB2_mg</t>
  </si>
  <si>
    <t>NiacinB3_mg</t>
  </si>
  <si>
    <t>PantothenicacidB5_mg</t>
  </si>
  <si>
    <t>VitaminB6_mg</t>
  </si>
  <si>
    <t>BiotinB7_mcg</t>
  </si>
  <si>
    <t>FolateB9_mcg</t>
  </si>
  <si>
    <t>Folicacid_mcg</t>
  </si>
  <si>
    <t>VitaminB-12_mcg</t>
  </si>
  <si>
    <t>Calcium_mg</t>
  </si>
  <si>
    <t>IronFe_mg</t>
  </si>
  <si>
    <t>PotassiumK_mg</t>
  </si>
  <si>
    <t>Magnesium_mg</t>
  </si>
  <si>
    <t>PhosphorusP_mg</t>
  </si>
  <si>
    <t>Sodium_mg</t>
  </si>
  <si>
    <t>ZincZn_mg</t>
  </si>
  <si>
    <t>CopperCu_mg</t>
  </si>
  <si>
    <t>Manganese_mg</t>
  </si>
  <si>
    <t>SeleniumSe_mcg</t>
  </si>
  <si>
    <t>FluorideF_mcg</t>
  </si>
  <si>
    <t>Molybdenum_mcg</t>
  </si>
  <si>
    <t>Chlorine_mg</t>
  </si>
  <si>
    <t>AddedSugar_g</t>
  </si>
  <si>
    <t>Water_g</t>
  </si>
  <si>
    <t>Omega3s_mg</t>
  </si>
  <si>
    <t>Omega6s_mg</t>
  </si>
  <si>
    <t>PRALscore</t>
  </si>
  <si>
    <t>FoodFolate_mcg</t>
  </si>
  <si>
    <t>FolateDFE_mcg</t>
  </si>
  <si>
    <t>Choline_mg</t>
  </si>
  <si>
    <t>Betaine_mg</t>
  </si>
  <si>
    <t>Retinol_mcg</t>
  </si>
  <si>
    <t>Carotenebeta_mcg</t>
  </si>
  <si>
    <t>Carotenealpha_mcg</t>
  </si>
  <si>
    <t>Lycopene_mcg</t>
  </si>
  <si>
    <t>LuteinZeaxanthin_mcg</t>
  </si>
  <si>
    <t>VitaminD2ergocalciferol_mcg</t>
  </si>
  <si>
    <t>VitaminD3cholecalciferol_mcg</t>
  </si>
  <si>
    <t>Dihydrophylloquinone_mcg</t>
  </si>
  <si>
    <t>Menaquinone-4_mcg</t>
  </si>
  <si>
    <t>oats porridge</t>
  </si>
  <si>
    <t>cereal</t>
  </si>
  <si>
    <t>tiffin</t>
  </si>
  <si>
    <t>boil</t>
  </si>
  <si>
    <t>70,25,5</t>
  </si>
  <si>
    <t>barley porridge</t>
  </si>
  <si>
    <t>wheat flake porridge</t>
  </si>
  <si>
    <t>jowar flake porridge</t>
  </si>
  <si>
    <t>ragi porridge</t>
  </si>
  <si>
    <t>idli</t>
  </si>
  <si>
    <t>steam</t>
  </si>
  <si>
    <t>40,60</t>
  </si>
  <si>
    <t>jowar idli</t>
  </si>
  <si>
    <t>ragi oat idli</t>
  </si>
  <si>
    <t>wheat upma</t>
  </si>
  <si>
    <t>60,15,15,10</t>
  </si>
  <si>
    <t>barley upma</t>
  </si>
  <si>
    <t>oat upma</t>
  </si>
  <si>
    <t>roti</t>
  </si>
  <si>
    <t>roast</t>
  </si>
  <si>
    <t>dosa</t>
  </si>
  <si>
    <t>poori</t>
  </si>
  <si>
    <t>deep fry</t>
  </si>
  <si>
    <t>methi vada</t>
  </si>
  <si>
    <t>bonda</t>
  </si>
  <si>
    <t>peanut chutney</t>
  </si>
  <si>
    <t>chutney</t>
  </si>
  <si>
    <t>fry</t>
  </si>
  <si>
    <t>coconut chutney</t>
  </si>
  <si>
    <t>tomato carrot chutney</t>
  </si>
  <si>
    <t>pudina chutney</t>
  </si>
  <si>
    <t>putnala pappu carrot chutney</t>
  </si>
  <si>
    <t>tomato brinjal carrot chutney</t>
  </si>
  <si>
    <t>ridge gourd tomato chutney</t>
  </si>
  <si>
    <t>chow chow carrot brinjal tomato chutney</t>
  </si>
  <si>
    <t>gongura chutney</t>
  </si>
  <si>
    <t>bottlegourd tomato dal</t>
  </si>
  <si>
    <t>curry</t>
  </si>
  <si>
    <t>dal</t>
  </si>
  <si>
    <t>bottle gourd tamarind dal</t>
  </si>
  <si>
    <t>leafy vegetable dal with tomato</t>
  </si>
  <si>
    <t>leafy vegetable dal with tamarind</t>
  </si>
  <si>
    <t>tomato carrot bottle gourd pumpkin sambar</t>
  </si>
  <si>
    <t>ridge gourd moong dal tomato</t>
  </si>
  <si>
    <t>dal curry</t>
  </si>
  <si>
    <t>ivy gourd moong dal tomato</t>
  </si>
  <si>
    <t>boil and drain</t>
  </si>
  <si>
    <t>leafy vegetable moong dal</t>
  </si>
  <si>
    <t>snake gourd moong dal</t>
  </si>
  <si>
    <t>cabbage carrot moong dal tomato</t>
  </si>
  <si>
    <t>cauliflower carrot peas tomato</t>
  </si>
  <si>
    <t xml:space="preserve">potato peas garlic </t>
  </si>
  <si>
    <t>cucumber carrot tamarind dal</t>
  </si>
  <si>
    <t>beetroot garlic masala curry</t>
  </si>
  <si>
    <t>bitter gourd tamarind sesame masala with jaggery</t>
  </si>
  <si>
    <t>brinjal peanut masala</t>
  </si>
  <si>
    <t>brinjal chanadal masala</t>
  </si>
  <si>
    <t>ladies finger fry</t>
  </si>
  <si>
    <t>ladies finger tamarind rasam</t>
  </si>
  <si>
    <t>rasam</t>
  </si>
  <si>
    <t>tomato rasam</t>
  </si>
  <si>
    <t>bitter gourd fry</t>
  </si>
  <si>
    <t>mushroom tomato onion masala gravy</t>
  </si>
  <si>
    <t>gravy</t>
  </si>
  <si>
    <t>egg fry</t>
  </si>
  <si>
    <t>egg onion curry</t>
  </si>
  <si>
    <t>fried rice</t>
  </si>
  <si>
    <t>lemon juice</t>
  </si>
  <si>
    <t>vegetable</t>
  </si>
  <si>
    <t>addon</t>
  </si>
  <si>
    <t>raw</t>
  </si>
  <si>
    <t>lemon</t>
  </si>
  <si>
    <t>peas boiled</t>
  </si>
  <si>
    <t>spices</t>
  </si>
  <si>
    <t>garlic</t>
  </si>
  <si>
    <t>ginger</t>
  </si>
  <si>
    <t>carrot boiled</t>
  </si>
  <si>
    <t>onion</t>
  </si>
  <si>
    <t>tomato</t>
  </si>
  <si>
    <t>boiled rice</t>
  </si>
  <si>
    <t>rice</t>
  </si>
  <si>
    <t>wheat flake</t>
  </si>
  <si>
    <t>barley,</t>
  </si>
  <si>
    <t>sesame oil</t>
  </si>
  <si>
    <t>milk,</t>
  </si>
  <si>
    <t>coconut water</t>
  </si>
  <si>
    <t>jaggery</t>
  </si>
  <si>
    <t>ragi,</t>
  </si>
  <si>
    <t>sugar apple</t>
  </si>
  <si>
    <t>urad</t>
  </si>
  <si>
    <t>dried plum</t>
  </si>
  <si>
    <t>jowar</t>
  </si>
  <si>
    <t>tamarind,</t>
  </si>
  <si>
    <t>gape</t>
  </si>
  <si>
    <t>oat</t>
  </si>
  <si>
    <t>onion,</t>
  </si>
  <si>
    <t>white grape</t>
  </si>
  <si>
    <t>wheat flour</t>
  </si>
  <si>
    <t>oranges</t>
  </si>
  <si>
    <t>peanut,</t>
  </si>
  <si>
    <t>174261, 174260, 173806, 172430</t>
  </si>
  <si>
    <t>rose apple</t>
  </si>
  <si>
    <t>seseme,</t>
  </si>
  <si>
    <t>tomato,</t>
  </si>
  <si>
    <t>pine apple</t>
  </si>
  <si>
    <t>putnala pappu</t>
  </si>
  <si>
    <t>carrot,</t>
  </si>
  <si>
    <t>apple</t>
  </si>
  <si>
    <t>coconut,</t>
  </si>
  <si>
    <t>170170, 168586</t>
  </si>
  <si>
    <t>brinjal,</t>
  </si>
  <si>
    <t>custard apple</t>
  </si>
  <si>
    <t>,chana</t>
  </si>
  <si>
    <t>ridge-gourd</t>
  </si>
  <si>
    <t>guava</t>
  </si>
  <si>
    <t>toor dal,</t>
  </si>
  <si>
    <t>chow-chow,</t>
  </si>
  <si>
    <t>banana</t>
  </si>
  <si>
    <t>chana dal</t>
  </si>
  <si>
    <t>gongura,</t>
  </si>
  <si>
    <t>asian pear</t>
  </si>
  <si>
    <t>,moong dal</t>
  </si>
  <si>
    <t>bottle-gourd</t>
  </si>
  <si>
    <t>pear</t>
  </si>
  <si>
    <t>peas</t>
  </si>
  <si>
    <t>spinach</t>
  </si>
  <si>
    <t>rajma</t>
  </si>
  <si>
    <t>amaranth</t>
  </si>
  <si>
    <t>pumpkin</t>
  </si>
  <si>
    <t>ivy gourd</t>
  </si>
  <si>
    <t>snake gourd</t>
  </si>
  <si>
    <t>toor</t>
  </si>
  <si>
    <t>cabbage</t>
  </si>
  <si>
    <t>cauliflower</t>
  </si>
  <si>
    <t>potato</t>
  </si>
  <si>
    <t>cucumber</t>
  </si>
  <si>
    <t>beetroot</t>
  </si>
  <si>
    <t>bitter gourd</t>
  </si>
  <si>
    <t>ladies finger</t>
  </si>
  <si>
    <t>mushroom</t>
  </si>
  <si>
    <t>egg</t>
  </si>
  <si>
    <t>172185, 172187</t>
  </si>
  <si>
    <t>ash pumpkin</t>
  </si>
  <si>
    <t>172989_172205</t>
  </si>
  <si>
    <t>785416_172205</t>
  </si>
  <si>
    <t>168893_172205</t>
  </si>
  <si>
    <t>168943_172205</t>
  </si>
  <si>
    <t>10_172205</t>
  </si>
  <si>
    <t>168930_12</t>
  </si>
  <si>
    <t>168943_12</t>
  </si>
  <si>
    <t>172989_10</t>
  </si>
  <si>
    <t>785416_170050_788353</t>
  </si>
  <si>
    <t>168893_170050_788355</t>
  </si>
  <si>
    <t>172989_170050_788354</t>
  </si>
  <si>
    <t>168913_171016</t>
  </si>
  <si>
    <t>174261_170151_788353_169231</t>
  </si>
  <si>
    <t>168586_169339_169231_173757</t>
  </si>
  <si>
    <t>170050_169339</t>
  </si>
  <si>
    <t>170050_169340</t>
  </si>
  <si>
    <t>169339_170001_169231</t>
  </si>
  <si>
    <t>170050_169339_169352</t>
  </si>
  <si>
    <t>170050_169339_170102</t>
  </si>
  <si>
    <t>169233_173757_172437_11_167763</t>
  </si>
  <si>
    <t>169233_173757_172437_11_170050</t>
  </si>
  <si>
    <t>173757_172437_11_170050</t>
  </si>
  <si>
    <t>173757_172437_11_167763</t>
  </si>
  <si>
    <t>173757_172437_11_170050_169339_169233_168449</t>
  </si>
  <si>
    <t>787690_11</t>
  </si>
  <si>
    <t>787690_11_168415</t>
  </si>
  <si>
    <t>787690_11_168514</t>
  </si>
  <si>
    <t>168520_170102_170050_169339</t>
  </si>
  <si>
    <t>170034_170102_169230</t>
  </si>
  <si>
    <t>788263_173757_172437_11_167763</t>
  </si>
  <si>
    <t>168506_169230</t>
  </si>
  <si>
    <t>168392_167763_170151_169230</t>
  </si>
  <si>
    <t>169261_167763</t>
  </si>
  <si>
    <t>168392_171016</t>
  </si>
  <si>
    <t>168537_170050_788353</t>
  </si>
  <si>
    <t>172187_788353</t>
  </si>
  <si>
    <t>173424_788353</t>
  </si>
  <si>
    <t>oil</t>
  </si>
  <si>
    <t>fruit</t>
  </si>
  <si>
    <t>snack</t>
  </si>
  <si>
    <t>NULL</t>
  </si>
  <si>
    <t>remarks</t>
  </si>
  <si>
    <t>whole grain</t>
  </si>
  <si>
    <t>whol grain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</si>
</sst>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vertical="center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3" fontId="1" fillId="0" borderId="0" xfId="0" applyNumberFormat="1" applyFont="1"/>
    <xf numFmtId="0" fontId="5" fillId="0" borderId="0" xfId="0" applyFont="1"/>
    <xf numFmtId="43" fontId="0" fillId="0" borderId="0" xfId="1" applyFont="1" applyAlignment="1">
      <alignment wrapText="1"/>
    </xf>
    <xf numFmtId="43" fontId="1" fillId="0" borderId="0" xfId="1" applyFont="1" applyAlignment="1">
      <alignment horizontal="center" wrapText="1"/>
    </xf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74"/>
  <sheetViews>
    <sheetView tabSelected="1" topLeftCell="B1" workbookViewId="0">
      <selection activeCell="X20" sqref="X20"/>
    </sheetView>
  </sheetViews>
  <sheetFormatPr defaultRowHeight="14.4" x14ac:dyDescent="0.3"/>
  <sheetData>
    <row r="1" spans="1:82" s="12" customFormat="1" ht="66.599999999999994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265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  <c r="BO1" s="11" t="s">
        <v>65</v>
      </c>
      <c r="BP1" s="11" t="s">
        <v>66</v>
      </c>
      <c r="BQ1" s="11" t="s">
        <v>67</v>
      </c>
      <c r="BR1" s="11" t="s">
        <v>68</v>
      </c>
      <c r="BS1" s="11" t="s">
        <v>69</v>
      </c>
      <c r="BT1" s="11" t="s">
        <v>70</v>
      </c>
      <c r="BU1" s="11" t="s">
        <v>71</v>
      </c>
      <c r="BV1" s="11" t="s">
        <v>72</v>
      </c>
      <c r="BW1" s="11" t="s">
        <v>73</v>
      </c>
      <c r="BX1" s="11" t="s">
        <v>74</v>
      </c>
      <c r="BY1" s="11" t="s">
        <v>75</v>
      </c>
      <c r="BZ1" s="11" t="s">
        <v>76</v>
      </c>
      <c r="CA1" s="11" t="s">
        <v>77</v>
      </c>
      <c r="CB1" s="11" t="s">
        <v>78</v>
      </c>
      <c r="CC1" s="11" t="s">
        <v>79</v>
      </c>
      <c r="CD1" s="11" t="s">
        <v>80</v>
      </c>
    </row>
    <row r="2" spans="1:82" x14ac:dyDescent="0.3">
      <c r="A2">
        <v>1001</v>
      </c>
      <c r="B2" t="s">
        <v>160</v>
      </c>
      <c r="C2" t="s">
        <v>82</v>
      </c>
      <c r="D2" t="s">
        <v>83</v>
      </c>
      <c r="E2" t="s">
        <v>84</v>
      </c>
      <c r="F2">
        <v>0</v>
      </c>
      <c r="G2">
        <v>40</v>
      </c>
      <c r="H2">
        <v>120</v>
      </c>
      <c r="I2">
        <v>48</v>
      </c>
      <c r="J2">
        <v>20</v>
      </c>
      <c r="K2">
        <v>5.0999999999999996</v>
      </c>
      <c r="L2">
        <v>1</v>
      </c>
      <c r="M2">
        <v>3</v>
      </c>
      <c r="N2">
        <v>2</v>
      </c>
      <c r="O2">
        <v>100</v>
      </c>
      <c r="P2" s="5">
        <v>168930</v>
      </c>
      <c r="R2">
        <v>1</v>
      </c>
      <c r="V2">
        <v>100</v>
      </c>
      <c r="W2">
        <v>300</v>
      </c>
    </row>
    <row r="3" spans="1:82" x14ac:dyDescent="0.3">
      <c r="A3">
        <v>1002</v>
      </c>
      <c r="B3" t="s">
        <v>161</v>
      </c>
      <c r="C3" t="s">
        <v>82</v>
      </c>
      <c r="D3" t="s">
        <v>83</v>
      </c>
      <c r="E3" t="s">
        <v>84</v>
      </c>
      <c r="F3">
        <v>0</v>
      </c>
      <c r="G3">
        <v>40</v>
      </c>
      <c r="H3">
        <v>120</v>
      </c>
      <c r="I3">
        <v>48</v>
      </c>
      <c r="J3">
        <v>20</v>
      </c>
      <c r="K3">
        <v>5.0999999999999996</v>
      </c>
      <c r="L3">
        <v>1</v>
      </c>
      <c r="M3">
        <v>3</v>
      </c>
      <c r="N3">
        <v>2</v>
      </c>
      <c r="O3">
        <v>100</v>
      </c>
      <c r="P3" s="5">
        <v>168930</v>
      </c>
      <c r="R3">
        <v>1</v>
      </c>
      <c r="V3">
        <v>100</v>
      </c>
      <c r="W3">
        <v>300</v>
      </c>
    </row>
    <row r="4" spans="1:82" x14ac:dyDescent="0.3">
      <c r="A4">
        <v>1003</v>
      </c>
      <c r="B4" t="s">
        <v>81</v>
      </c>
      <c r="C4" t="s">
        <v>82</v>
      </c>
      <c r="D4" t="s">
        <v>83</v>
      </c>
      <c r="E4" t="s">
        <v>84</v>
      </c>
      <c r="F4">
        <v>0</v>
      </c>
      <c r="G4">
        <v>20</v>
      </c>
      <c r="H4">
        <v>275</v>
      </c>
      <c r="I4">
        <v>48</v>
      </c>
      <c r="J4">
        <v>20</v>
      </c>
      <c r="K4">
        <v>7.4</v>
      </c>
      <c r="L4">
        <v>0.7</v>
      </c>
      <c r="M4">
        <v>9.5</v>
      </c>
      <c r="N4">
        <v>4.7</v>
      </c>
      <c r="O4">
        <v>100</v>
      </c>
      <c r="P4" s="8" t="s">
        <v>224</v>
      </c>
      <c r="Q4" t="s">
        <v>85</v>
      </c>
      <c r="R4">
        <v>2</v>
      </c>
      <c r="V4">
        <v>100</v>
      </c>
      <c r="W4">
        <v>300</v>
      </c>
      <c r="AZ4">
        <v>2.9</v>
      </c>
      <c r="BA4">
        <v>17.3</v>
      </c>
    </row>
    <row r="5" spans="1:82" x14ac:dyDescent="0.3">
      <c r="A5">
        <v>1004</v>
      </c>
      <c r="B5" t="s">
        <v>86</v>
      </c>
      <c r="C5" t="s">
        <v>82</v>
      </c>
      <c r="D5" t="s">
        <v>83</v>
      </c>
      <c r="E5" t="s">
        <v>84</v>
      </c>
      <c r="F5">
        <v>50</v>
      </c>
      <c r="G5">
        <v>20</v>
      </c>
      <c r="H5">
        <v>247</v>
      </c>
      <c r="I5">
        <f>73*0.7</f>
        <v>51.099999999999994</v>
      </c>
      <c r="J5">
        <v>20</v>
      </c>
      <c r="K5">
        <f>17*0.7</f>
        <v>11.899999999999999</v>
      </c>
      <c r="L5">
        <f>0.7*0.8</f>
        <v>0.55999999999999994</v>
      </c>
      <c r="M5">
        <f>23*0.7</f>
        <v>16.099999999999998</v>
      </c>
      <c r="N5">
        <v>1.6</v>
      </c>
      <c r="O5">
        <v>100</v>
      </c>
      <c r="P5" s="5" t="s">
        <v>225</v>
      </c>
      <c r="Q5" t="s">
        <v>85</v>
      </c>
      <c r="R5">
        <v>0</v>
      </c>
      <c r="V5">
        <v>100</v>
      </c>
      <c r="W5">
        <v>300</v>
      </c>
      <c r="AU5">
        <v>15</v>
      </c>
      <c r="AZ5">
        <v>3</v>
      </c>
      <c r="BA5">
        <v>19</v>
      </c>
      <c r="BC5">
        <v>33</v>
      </c>
    </row>
    <row r="6" spans="1:82" x14ac:dyDescent="0.3">
      <c r="A6">
        <v>1005</v>
      </c>
      <c r="B6" t="s">
        <v>87</v>
      </c>
      <c r="C6" t="s">
        <v>82</v>
      </c>
      <c r="D6" t="s">
        <v>83</v>
      </c>
      <c r="E6" t="s">
        <v>84</v>
      </c>
      <c r="F6">
        <v>0</v>
      </c>
      <c r="G6">
        <v>20</v>
      </c>
      <c r="H6">
        <v>231</v>
      </c>
      <c r="I6">
        <v>42</v>
      </c>
      <c r="J6">
        <v>20</v>
      </c>
      <c r="K6">
        <v>9</v>
      </c>
      <c r="L6">
        <v>1</v>
      </c>
      <c r="M6">
        <v>8</v>
      </c>
      <c r="N6">
        <v>1.3</v>
      </c>
      <c r="O6">
        <v>100</v>
      </c>
      <c r="P6" t="s">
        <v>226</v>
      </c>
      <c r="Q6" t="s">
        <v>85</v>
      </c>
      <c r="R6">
        <v>1</v>
      </c>
      <c r="V6">
        <v>100</v>
      </c>
      <c r="W6">
        <v>300</v>
      </c>
      <c r="X6" t="s">
        <v>266</v>
      </c>
    </row>
    <row r="7" spans="1:82" x14ac:dyDescent="0.3">
      <c r="A7">
        <v>1006</v>
      </c>
      <c r="B7" t="s">
        <v>88</v>
      </c>
      <c r="C7" t="s">
        <v>82</v>
      </c>
      <c r="D7" t="s">
        <v>83</v>
      </c>
      <c r="E7" t="s">
        <v>84</v>
      </c>
      <c r="F7">
        <v>0</v>
      </c>
      <c r="G7">
        <v>20</v>
      </c>
      <c r="H7">
        <f>0.7*379</f>
        <v>265.3</v>
      </c>
      <c r="I7">
        <f>0.7*81</f>
        <v>56.699999999999996</v>
      </c>
      <c r="J7">
        <v>20</v>
      </c>
      <c r="K7">
        <f>0.7*14</f>
        <v>9.7999999999999989</v>
      </c>
      <c r="L7">
        <v>0</v>
      </c>
      <c r="M7">
        <v>7</v>
      </c>
      <c r="N7">
        <f>2*0.7</f>
        <v>1.4</v>
      </c>
      <c r="O7">
        <v>100</v>
      </c>
      <c r="P7" s="5" t="s">
        <v>227</v>
      </c>
      <c r="Q7" t="s">
        <v>85</v>
      </c>
      <c r="R7">
        <v>0</v>
      </c>
      <c r="V7">
        <v>100</v>
      </c>
      <c r="W7">
        <v>300</v>
      </c>
      <c r="X7" t="s">
        <v>267</v>
      </c>
    </row>
    <row r="8" spans="1:82" x14ac:dyDescent="0.3">
      <c r="A8">
        <v>1007</v>
      </c>
      <c r="B8" t="s">
        <v>89</v>
      </c>
      <c r="C8" t="s">
        <v>82</v>
      </c>
      <c r="D8" t="s">
        <v>83</v>
      </c>
      <c r="E8" t="s">
        <v>84</v>
      </c>
      <c r="F8">
        <v>0</v>
      </c>
      <c r="G8">
        <v>20</v>
      </c>
      <c r="H8">
        <f>387*0.7</f>
        <v>270.89999999999998</v>
      </c>
      <c r="I8">
        <f>85*0.7</f>
        <v>59.499999999999993</v>
      </c>
      <c r="J8">
        <v>20</v>
      </c>
      <c r="K8">
        <f>12*0.7</f>
        <v>8.3999999999999986</v>
      </c>
      <c r="L8">
        <f>12*0.7</f>
        <v>8.3999999999999986</v>
      </c>
      <c r="M8">
        <f>8*0.7</f>
        <v>5.6</v>
      </c>
      <c r="N8">
        <f>1.76*0.7</f>
        <v>1.232</v>
      </c>
      <c r="O8">
        <v>100</v>
      </c>
      <c r="P8" s="5" t="s">
        <v>228</v>
      </c>
      <c r="Q8" t="s">
        <v>85</v>
      </c>
      <c r="R8">
        <v>0</v>
      </c>
      <c r="V8">
        <v>100</v>
      </c>
      <c r="W8">
        <v>300</v>
      </c>
      <c r="X8" t="s">
        <v>266</v>
      </c>
      <c r="AP8">
        <f>25*0.7</f>
        <v>17.5</v>
      </c>
      <c r="AY8">
        <v>700</v>
      </c>
      <c r="AZ8">
        <f>340*7/700</f>
        <v>3.4</v>
      </c>
      <c r="BA8">
        <f>0.7*4.3*100</f>
        <v>301</v>
      </c>
      <c r="BD8">
        <f>3*0.7</f>
        <v>2.0999999999999996</v>
      </c>
    </row>
    <row r="9" spans="1:82" x14ac:dyDescent="0.3">
      <c r="A9">
        <v>1008</v>
      </c>
      <c r="B9" t="s">
        <v>90</v>
      </c>
      <c r="C9" t="s">
        <v>82</v>
      </c>
      <c r="D9" t="s">
        <v>83</v>
      </c>
      <c r="E9" t="s">
        <v>91</v>
      </c>
      <c r="F9">
        <v>0</v>
      </c>
      <c r="G9">
        <v>20</v>
      </c>
      <c r="H9">
        <v>174</v>
      </c>
      <c r="I9">
        <v>36</v>
      </c>
      <c r="J9">
        <v>20</v>
      </c>
      <c r="K9">
        <v>1.6</v>
      </c>
      <c r="L9">
        <v>0.3</v>
      </c>
      <c r="M9">
        <v>4.8</v>
      </c>
      <c r="N9">
        <v>1.3</v>
      </c>
      <c r="O9">
        <v>100</v>
      </c>
      <c r="P9" s="5" t="s">
        <v>229</v>
      </c>
      <c r="Q9" t="s">
        <v>92</v>
      </c>
      <c r="R9">
        <v>1</v>
      </c>
      <c r="V9">
        <v>100</v>
      </c>
      <c r="W9">
        <v>300</v>
      </c>
    </row>
    <row r="10" spans="1:82" x14ac:dyDescent="0.3">
      <c r="A10">
        <v>1009</v>
      </c>
      <c r="B10" t="s">
        <v>93</v>
      </c>
      <c r="C10" t="s">
        <v>82</v>
      </c>
      <c r="D10" t="s">
        <v>83</v>
      </c>
      <c r="E10" t="s">
        <v>91</v>
      </c>
      <c r="F10">
        <v>0</v>
      </c>
      <c r="G10">
        <v>20</v>
      </c>
      <c r="H10">
        <v>844</v>
      </c>
      <c r="I10">
        <v>160</v>
      </c>
      <c r="J10">
        <v>20</v>
      </c>
      <c r="K10">
        <f>0.9*4</f>
        <v>3.6</v>
      </c>
      <c r="L10">
        <f>0.8*4</f>
        <v>3.2</v>
      </c>
      <c r="M10">
        <v>28</v>
      </c>
      <c r="N10">
        <v>4</v>
      </c>
      <c r="O10">
        <v>100</v>
      </c>
      <c r="P10" s="5" t="s">
        <v>230</v>
      </c>
      <c r="Q10" t="s">
        <v>92</v>
      </c>
      <c r="R10">
        <v>1</v>
      </c>
      <c r="V10">
        <v>100</v>
      </c>
      <c r="W10">
        <v>300</v>
      </c>
    </row>
    <row r="11" spans="1:82" x14ac:dyDescent="0.3">
      <c r="A11">
        <v>1010</v>
      </c>
      <c r="B11" t="s">
        <v>94</v>
      </c>
      <c r="C11" t="s">
        <v>82</v>
      </c>
      <c r="D11" t="s">
        <v>83</v>
      </c>
      <c r="E11" t="s">
        <v>91</v>
      </c>
      <c r="F11">
        <v>0</v>
      </c>
      <c r="G11">
        <v>20</v>
      </c>
      <c r="H11">
        <v>370</v>
      </c>
      <c r="I11">
        <v>69</v>
      </c>
      <c r="J11">
        <v>20</v>
      </c>
      <c r="K11">
        <v>5.5</v>
      </c>
      <c r="L11">
        <v>0</v>
      </c>
      <c r="M11">
        <v>9.6999999999999993</v>
      </c>
      <c r="N11">
        <v>2.4</v>
      </c>
      <c r="O11">
        <v>100</v>
      </c>
      <c r="P11" s="5" t="s">
        <v>231</v>
      </c>
      <c r="R11">
        <v>0</v>
      </c>
      <c r="V11">
        <v>100</v>
      </c>
      <c r="W11">
        <v>300</v>
      </c>
    </row>
    <row r="12" spans="1:82" x14ac:dyDescent="0.3">
      <c r="A12">
        <v>1011</v>
      </c>
      <c r="B12" t="s">
        <v>95</v>
      </c>
      <c r="C12" t="s">
        <v>82</v>
      </c>
      <c r="D12" t="s">
        <v>83</v>
      </c>
      <c r="E12" t="s">
        <v>84</v>
      </c>
      <c r="F12">
        <v>20</v>
      </c>
      <c r="G12">
        <v>20</v>
      </c>
      <c r="H12">
        <f>(0.6*350)+121</f>
        <v>331</v>
      </c>
      <c r="I12">
        <f>(0.6*67)</f>
        <v>40.199999999999996</v>
      </c>
      <c r="J12">
        <v>20</v>
      </c>
      <c r="K12">
        <f>0.6*10</f>
        <v>6</v>
      </c>
      <c r="L12">
        <v>0</v>
      </c>
      <c r="M12">
        <f>0.6*16</f>
        <v>9.6</v>
      </c>
      <c r="N12">
        <f>(0.6*1.2)+13</f>
        <v>13.72</v>
      </c>
      <c r="O12">
        <v>100</v>
      </c>
      <c r="P12" s="5" t="s">
        <v>232</v>
      </c>
      <c r="Q12" t="s">
        <v>96</v>
      </c>
      <c r="R12">
        <v>2</v>
      </c>
      <c r="V12">
        <v>100</v>
      </c>
      <c r="W12">
        <v>300</v>
      </c>
      <c r="X12" t="s">
        <v>266</v>
      </c>
    </row>
    <row r="13" spans="1:82" x14ac:dyDescent="0.3">
      <c r="A13">
        <v>1012</v>
      </c>
      <c r="B13" t="s">
        <v>97</v>
      </c>
      <c r="C13" t="s">
        <v>82</v>
      </c>
      <c r="D13" t="s">
        <v>83</v>
      </c>
      <c r="E13" t="s">
        <v>84</v>
      </c>
      <c r="F13">
        <v>20</v>
      </c>
      <c r="G13">
        <v>20</v>
      </c>
      <c r="H13">
        <f>H5+121</f>
        <v>368</v>
      </c>
      <c r="I13">
        <f>I5</f>
        <v>51.099999999999994</v>
      </c>
      <c r="J13">
        <v>20</v>
      </c>
      <c r="K13">
        <f>K5</f>
        <v>11.899999999999999</v>
      </c>
      <c r="L13">
        <f>L5</f>
        <v>0.55999999999999994</v>
      </c>
      <c r="M13">
        <f>M5</f>
        <v>16.099999999999998</v>
      </c>
      <c r="N13">
        <f>N5+13</f>
        <v>14.6</v>
      </c>
      <c r="O13">
        <v>100</v>
      </c>
      <c r="P13" s="5" t="s">
        <v>234</v>
      </c>
      <c r="Q13" t="s">
        <v>96</v>
      </c>
      <c r="R13">
        <v>0</v>
      </c>
      <c r="V13">
        <v>100</v>
      </c>
      <c r="W13">
        <v>300</v>
      </c>
      <c r="X13" t="s">
        <v>266</v>
      </c>
    </row>
    <row r="14" spans="1:82" x14ac:dyDescent="0.3">
      <c r="A14">
        <v>1013</v>
      </c>
      <c r="B14" t="s">
        <v>98</v>
      </c>
      <c r="C14" t="s">
        <v>82</v>
      </c>
      <c r="D14" t="s">
        <v>83</v>
      </c>
      <c r="E14" t="s">
        <v>84</v>
      </c>
      <c r="F14">
        <v>20</v>
      </c>
      <c r="G14">
        <v>20</v>
      </c>
      <c r="H14">
        <f>H4+121</f>
        <v>396</v>
      </c>
      <c r="I14">
        <f>I4</f>
        <v>48</v>
      </c>
      <c r="J14">
        <v>20</v>
      </c>
      <c r="K14">
        <f>K4</f>
        <v>7.4</v>
      </c>
      <c r="L14">
        <f>L4</f>
        <v>0.7</v>
      </c>
      <c r="M14">
        <f>M4</f>
        <v>9.5</v>
      </c>
      <c r="N14">
        <f>N4+13</f>
        <v>17.7</v>
      </c>
      <c r="O14">
        <v>100</v>
      </c>
      <c r="P14" s="5" t="s">
        <v>233</v>
      </c>
      <c r="Q14" t="s">
        <v>96</v>
      </c>
      <c r="R14">
        <v>0</v>
      </c>
      <c r="V14">
        <v>100</v>
      </c>
      <c r="W14">
        <v>300</v>
      </c>
      <c r="X14" t="s">
        <v>266</v>
      </c>
    </row>
    <row r="15" spans="1:82" x14ac:dyDescent="0.3">
      <c r="A15">
        <v>1014</v>
      </c>
      <c r="B15" t="s">
        <v>99</v>
      </c>
      <c r="C15" t="s">
        <v>82</v>
      </c>
      <c r="D15" t="s">
        <v>83</v>
      </c>
      <c r="E15" t="s">
        <v>100</v>
      </c>
      <c r="F15">
        <v>30</v>
      </c>
      <c r="G15">
        <v>30</v>
      </c>
      <c r="H15">
        <f>265+(121*2)</f>
        <v>507</v>
      </c>
      <c r="I15">
        <v>49</v>
      </c>
      <c r="J15">
        <v>20</v>
      </c>
      <c r="K15">
        <v>2.7</v>
      </c>
      <c r="L15">
        <v>5</v>
      </c>
      <c r="M15">
        <v>9</v>
      </c>
      <c r="N15">
        <f>3.2+(13*2)</f>
        <v>29.2</v>
      </c>
      <c r="O15">
        <v>100</v>
      </c>
      <c r="P15" s="5">
        <v>168913</v>
      </c>
      <c r="Q15">
        <v>100</v>
      </c>
      <c r="R15">
        <v>1</v>
      </c>
      <c r="V15">
        <v>100</v>
      </c>
      <c r="W15">
        <v>300</v>
      </c>
    </row>
    <row r="16" spans="1:82" x14ac:dyDescent="0.3">
      <c r="A16">
        <v>1015</v>
      </c>
      <c r="B16" t="s">
        <v>101</v>
      </c>
      <c r="C16" t="s">
        <v>82</v>
      </c>
      <c r="D16" t="s">
        <v>83</v>
      </c>
      <c r="E16" t="s">
        <v>100</v>
      </c>
      <c r="F16">
        <v>0</v>
      </c>
      <c r="G16">
        <v>50</v>
      </c>
      <c r="H16">
        <f>362+(2*121)</f>
        <v>604</v>
      </c>
      <c r="I16">
        <v>65</v>
      </c>
      <c r="J16">
        <v>20</v>
      </c>
      <c r="K16">
        <v>5.5</v>
      </c>
      <c r="L16">
        <v>0</v>
      </c>
      <c r="M16">
        <v>12</v>
      </c>
      <c r="N16">
        <f>6+(2*13)</f>
        <v>32</v>
      </c>
      <c r="O16">
        <v>100</v>
      </c>
      <c r="P16" s="5" t="s">
        <v>229</v>
      </c>
      <c r="Q16" t="s">
        <v>92</v>
      </c>
      <c r="R16">
        <v>0</v>
      </c>
      <c r="V16">
        <v>100</v>
      </c>
      <c r="W16">
        <v>300</v>
      </c>
    </row>
    <row r="17" spans="1:82" x14ac:dyDescent="0.3">
      <c r="A17">
        <v>1016</v>
      </c>
      <c r="B17" t="s">
        <v>102</v>
      </c>
      <c r="C17" t="s">
        <v>82</v>
      </c>
      <c r="D17" t="s">
        <v>83</v>
      </c>
      <c r="E17" t="s">
        <v>103</v>
      </c>
      <c r="F17">
        <v>30</v>
      </c>
      <c r="G17">
        <v>30</v>
      </c>
      <c r="H17">
        <f>265+(121*4)</f>
        <v>749</v>
      </c>
      <c r="I17">
        <v>49</v>
      </c>
      <c r="J17">
        <v>20</v>
      </c>
      <c r="K17">
        <v>2.7</v>
      </c>
      <c r="L17">
        <v>5</v>
      </c>
      <c r="M17">
        <v>9</v>
      </c>
      <c r="N17">
        <f>3.2+(13*4)</f>
        <v>55.2</v>
      </c>
      <c r="O17">
        <v>100</v>
      </c>
      <c r="P17" s="5" t="s">
        <v>235</v>
      </c>
      <c r="Q17">
        <v>100</v>
      </c>
      <c r="R17">
        <v>1</v>
      </c>
      <c r="V17">
        <v>100</v>
      </c>
      <c r="W17">
        <v>300</v>
      </c>
    </row>
    <row r="18" spans="1:82" x14ac:dyDescent="0.3">
      <c r="A18">
        <v>1017</v>
      </c>
      <c r="B18" t="s">
        <v>104</v>
      </c>
      <c r="C18" t="s">
        <v>82</v>
      </c>
      <c r="D18" t="s">
        <v>83</v>
      </c>
      <c r="E18" t="s">
        <v>103</v>
      </c>
      <c r="F18">
        <v>0</v>
      </c>
      <c r="G18">
        <v>40</v>
      </c>
      <c r="H18">
        <f>362+(4*121)</f>
        <v>846</v>
      </c>
      <c r="I18">
        <f>I16</f>
        <v>65</v>
      </c>
      <c r="J18">
        <v>20</v>
      </c>
      <c r="K18">
        <v>5.5</v>
      </c>
      <c r="L18">
        <v>0</v>
      </c>
      <c r="M18">
        <v>12</v>
      </c>
      <c r="N18">
        <f>6+(4*13)</f>
        <v>58</v>
      </c>
      <c r="O18">
        <v>100</v>
      </c>
      <c r="P18" s="5" t="s">
        <v>229</v>
      </c>
      <c r="Q18" t="s">
        <v>92</v>
      </c>
      <c r="R18">
        <v>1</v>
      </c>
      <c r="V18">
        <v>100</v>
      </c>
      <c r="W18">
        <v>300</v>
      </c>
    </row>
    <row r="19" spans="1:82" x14ac:dyDescent="0.3">
      <c r="A19">
        <v>1018</v>
      </c>
      <c r="B19" t="s">
        <v>105</v>
      </c>
      <c r="C19" t="s">
        <v>82</v>
      </c>
      <c r="D19" t="s">
        <v>83</v>
      </c>
      <c r="E19" t="s">
        <v>103</v>
      </c>
      <c r="F19">
        <v>0</v>
      </c>
      <c r="G19">
        <v>40</v>
      </c>
      <c r="H19">
        <f>H9+(5*121)</f>
        <v>779</v>
      </c>
      <c r="I19">
        <f>I9</f>
        <v>36</v>
      </c>
      <c r="J19">
        <v>20</v>
      </c>
      <c r="K19">
        <f>K9</f>
        <v>1.6</v>
      </c>
      <c r="L19">
        <v>0.3</v>
      </c>
      <c r="M19">
        <v>4.8</v>
      </c>
      <c r="N19">
        <f>N9+(5*13)</f>
        <v>66.3</v>
      </c>
      <c r="O19">
        <v>100</v>
      </c>
      <c r="P19" s="5" t="s">
        <v>229</v>
      </c>
      <c r="Q19" t="s">
        <v>92</v>
      </c>
      <c r="R19">
        <v>1</v>
      </c>
      <c r="V19">
        <v>100</v>
      </c>
      <c r="W19">
        <v>300</v>
      </c>
    </row>
    <row r="20" spans="1:82" x14ac:dyDescent="0.3">
      <c r="A20">
        <v>1019</v>
      </c>
      <c r="B20" s="3" t="s">
        <v>106</v>
      </c>
      <c r="C20" s="3" t="s">
        <v>107</v>
      </c>
      <c r="D20" s="3" t="s">
        <v>107</v>
      </c>
      <c r="E20" s="3" t="s">
        <v>108</v>
      </c>
      <c r="F20">
        <v>5</v>
      </c>
      <c r="G20">
        <v>15</v>
      </c>
      <c r="H20">
        <f>330/1.5</f>
        <v>220</v>
      </c>
      <c r="I20">
        <f>16/1.5</f>
        <v>10.666666666666666</v>
      </c>
      <c r="J20">
        <v>20</v>
      </c>
      <c r="K20">
        <v>2</v>
      </c>
      <c r="L20">
        <v>3</v>
      </c>
      <c r="M20">
        <f>15/1.5</f>
        <v>10</v>
      </c>
      <c r="N20">
        <f>23/1.5</f>
        <v>15.333333333333334</v>
      </c>
      <c r="O20">
        <v>50</v>
      </c>
      <c r="P20" s="4" t="s">
        <v>236</v>
      </c>
      <c r="R20">
        <v>0</v>
      </c>
      <c r="V20">
        <v>40</v>
      </c>
      <c r="W20">
        <v>80</v>
      </c>
      <c r="AZ20">
        <v>6.2</v>
      </c>
      <c r="BA20">
        <v>8</v>
      </c>
      <c r="BB20">
        <v>0.8</v>
      </c>
      <c r="BF20">
        <v>0.3</v>
      </c>
    </row>
    <row r="21" spans="1:82" x14ac:dyDescent="0.3">
      <c r="A21">
        <v>1020</v>
      </c>
      <c r="B21" s="3" t="s">
        <v>109</v>
      </c>
      <c r="C21" s="3" t="s">
        <v>107</v>
      </c>
      <c r="D21" s="3" t="s">
        <v>107</v>
      </c>
      <c r="E21" s="3" t="s">
        <v>108</v>
      </c>
      <c r="F21">
        <v>10</v>
      </c>
      <c r="G21">
        <v>15</v>
      </c>
      <c r="H21">
        <v>210</v>
      </c>
      <c r="I21">
        <v>8.1</v>
      </c>
      <c r="J21">
        <v>20</v>
      </c>
      <c r="K21">
        <v>4.4000000000000004</v>
      </c>
      <c r="L21">
        <v>0</v>
      </c>
      <c r="M21">
        <v>2.2000000000000002</v>
      </c>
      <c r="N21">
        <v>19</v>
      </c>
      <c r="O21">
        <v>50</v>
      </c>
      <c r="P21" t="s">
        <v>237</v>
      </c>
      <c r="R21">
        <v>0</v>
      </c>
      <c r="V21">
        <v>40</v>
      </c>
      <c r="W21">
        <v>80</v>
      </c>
    </row>
    <row r="22" spans="1:82" x14ac:dyDescent="0.3">
      <c r="A22">
        <v>1021</v>
      </c>
      <c r="B22" s="3" t="s">
        <v>110</v>
      </c>
      <c r="C22" s="3" t="s">
        <v>107</v>
      </c>
      <c r="D22" s="3" t="s">
        <v>107</v>
      </c>
      <c r="E22" s="3" t="s">
        <v>108</v>
      </c>
      <c r="F22">
        <v>10</v>
      </c>
      <c r="G22">
        <v>15</v>
      </c>
      <c r="H22">
        <v>54</v>
      </c>
      <c r="I22">
        <v>13</v>
      </c>
      <c r="J22">
        <v>20</v>
      </c>
      <c r="K22" s="2">
        <v>0.6</v>
      </c>
      <c r="L22">
        <v>0</v>
      </c>
      <c r="M22">
        <v>0.5</v>
      </c>
      <c r="N22">
        <v>4</v>
      </c>
      <c r="O22">
        <v>50</v>
      </c>
      <c r="P22" s="5" t="s">
        <v>238</v>
      </c>
      <c r="R22">
        <v>0</v>
      </c>
      <c r="V22">
        <v>40</v>
      </c>
      <c r="W22">
        <v>80</v>
      </c>
    </row>
    <row r="23" spans="1:82" x14ac:dyDescent="0.3">
      <c r="A23">
        <v>1022</v>
      </c>
      <c r="B23" s="3" t="s">
        <v>111</v>
      </c>
      <c r="C23" s="3" t="s">
        <v>107</v>
      </c>
      <c r="D23" s="3" t="s">
        <v>107</v>
      </c>
      <c r="E23" s="3" t="s">
        <v>108</v>
      </c>
      <c r="F23" s="1">
        <v>10</v>
      </c>
      <c r="G23" s="1">
        <v>15</v>
      </c>
      <c r="H23" s="1">
        <v>16</v>
      </c>
      <c r="I23" s="1">
        <v>3</v>
      </c>
      <c r="J23" s="1">
        <v>20</v>
      </c>
      <c r="K23" s="2">
        <v>0.8</v>
      </c>
      <c r="L23" s="1">
        <v>0</v>
      </c>
      <c r="M23" s="1">
        <v>0.6</v>
      </c>
      <c r="N23" s="1">
        <v>2</v>
      </c>
      <c r="O23" s="1">
        <v>50</v>
      </c>
      <c r="P23" s="5" t="s">
        <v>239</v>
      </c>
      <c r="Q23" s="1"/>
      <c r="R23">
        <v>0</v>
      </c>
      <c r="S23" s="1"/>
      <c r="T23" s="1"/>
      <c r="U23" s="1"/>
      <c r="V23">
        <v>40</v>
      </c>
      <c r="W23">
        <v>80</v>
      </c>
      <c r="Y23" s="2"/>
      <c r="Z23" s="1"/>
      <c r="AA23" s="1"/>
      <c r="AB23" s="1"/>
      <c r="AC23" s="2"/>
      <c r="AD23" s="2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2"/>
      <c r="AP23" s="1"/>
      <c r="AQ23" s="1"/>
      <c r="AR23" s="1"/>
      <c r="AS23" s="1"/>
      <c r="AT23" s="1"/>
      <c r="AU23" s="1"/>
      <c r="AV23" s="1"/>
      <c r="AW23" s="1"/>
      <c r="AX23" s="1"/>
      <c r="AY23" s="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2"/>
      <c r="CD23" s="2"/>
    </row>
    <row r="24" spans="1:82" x14ac:dyDescent="0.3">
      <c r="A24">
        <v>1023</v>
      </c>
      <c r="B24" s="3" t="s">
        <v>112</v>
      </c>
      <c r="C24" s="3" t="s">
        <v>107</v>
      </c>
      <c r="D24" s="3" t="s">
        <v>107</v>
      </c>
      <c r="E24" s="3" t="s">
        <v>108</v>
      </c>
      <c r="H24">
        <v>130</v>
      </c>
      <c r="I24">
        <v>14</v>
      </c>
      <c r="J24" s="5"/>
      <c r="K24" s="5">
        <v>3.5</v>
      </c>
      <c r="L24" s="5"/>
      <c r="M24" s="5">
        <v>5</v>
      </c>
      <c r="N24" s="5">
        <v>5</v>
      </c>
      <c r="O24" s="1">
        <v>50</v>
      </c>
      <c r="P24" s="5" t="s">
        <v>240</v>
      </c>
      <c r="R24">
        <v>0</v>
      </c>
      <c r="V24">
        <v>40</v>
      </c>
      <c r="W24">
        <v>80</v>
      </c>
      <c r="Y24" s="5">
        <v>2.2000000000000002</v>
      </c>
    </row>
    <row r="25" spans="1:82" x14ac:dyDescent="0.3">
      <c r="A25">
        <v>1024</v>
      </c>
      <c r="B25" s="3" t="s">
        <v>113</v>
      </c>
      <c r="C25" s="3" t="s">
        <v>107</v>
      </c>
      <c r="D25" s="3" t="s">
        <v>107</v>
      </c>
      <c r="E25" s="3" t="s">
        <v>108</v>
      </c>
      <c r="H25">
        <v>65</v>
      </c>
      <c r="I25">
        <v>4</v>
      </c>
      <c r="J25" s="5"/>
      <c r="K25" s="5">
        <v>1.2</v>
      </c>
      <c r="L25" s="5"/>
      <c r="M25" s="5">
        <v>1.2</v>
      </c>
      <c r="N25" s="5">
        <v>4.5</v>
      </c>
      <c r="O25" s="1">
        <v>50</v>
      </c>
      <c r="P25" s="5" t="s">
        <v>241</v>
      </c>
      <c r="R25">
        <v>0</v>
      </c>
      <c r="V25">
        <v>40</v>
      </c>
      <c r="W25">
        <v>80</v>
      </c>
      <c r="Y25" s="5"/>
    </row>
    <row r="26" spans="1:82" x14ac:dyDescent="0.3">
      <c r="A26">
        <v>1025</v>
      </c>
      <c r="B26" s="3" t="s">
        <v>114</v>
      </c>
      <c r="C26" s="3" t="s">
        <v>107</v>
      </c>
      <c r="D26" s="3" t="s">
        <v>107</v>
      </c>
      <c r="E26" s="3" t="s">
        <v>108</v>
      </c>
      <c r="H26">
        <v>48</v>
      </c>
      <c r="I26">
        <v>1.5</v>
      </c>
      <c r="K26">
        <v>0.8</v>
      </c>
      <c r="L26" s="5"/>
      <c r="M26" s="5">
        <v>0.4</v>
      </c>
      <c r="N26" s="5">
        <v>4.4000000000000004</v>
      </c>
      <c r="O26" s="1">
        <v>50</v>
      </c>
      <c r="P26" s="5">
        <v>168415</v>
      </c>
      <c r="R26">
        <v>0</v>
      </c>
      <c r="V26">
        <v>40</v>
      </c>
      <c r="W26">
        <v>80</v>
      </c>
      <c r="Y26" s="5"/>
    </row>
    <row r="27" spans="1:82" x14ac:dyDescent="0.3">
      <c r="A27">
        <v>1026</v>
      </c>
      <c r="B27" s="3" t="s">
        <v>115</v>
      </c>
      <c r="C27" s="3" t="s">
        <v>107</v>
      </c>
      <c r="D27" s="3" t="s">
        <v>107</v>
      </c>
      <c r="E27" s="3" t="s">
        <v>108</v>
      </c>
      <c r="H27">
        <v>48</v>
      </c>
      <c r="I27">
        <v>1.5</v>
      </c>
      <c r="K27">
        <v>0.8</v>
      </c>
      <c r="L27" s="5"/>
      <c r="M27" s="5">
        <v>0.4</v>
      </c>
      <c r="N27" s="5">
        <v>4.4000000000000004</v>
      </c>
      <c r="O27" s="1">
        <v>50</v>
      </c>
      <c r="P27" s="5" t="s">
        <v>241</v>
      </c>
      <c r="R27">
        <v>0</v>
      </c>
      <c r="V27">
        <v>40</v>
      </c>
      <c r="W27">
        <v>80</v>
      </c>
      <c r="Y27" s="5"/>
    </row>
    <row r="28" spans="1:82" x14ac:dyDescent="0.3">
      <c r="A28">
        <v>1027</v>
      </c>
      <c r="B28" s="3" t="s">
        <v>116</v>
      </c>
      <c r="C28" s="3" t="s">
        <v>107</v>
      </c>
      <c r="D28" s="3" t="s">
        <v>107</v>
      </c>
      <c r="E28" s="3" t="s">
        <v>108</v>
      </c>
      <c r="H28">
        <v>60</v>
      </c>
      <c r="I28">
        <v>3.2</v>
      </c>
      <c r="J28" s="5"/>
      <c r="K28" s="5">
        <v>0.4</v>
      </c>
      <c r="L28" s="5"/>
      <c r="M28" s="5">
        <v>0.8</v>
      </c>
      <c r="N28" s="5">
        <v>4</v>
      </c>
      <c r="O28" s="1">
        <v>50</v>
      </c>
      <c r="P28" s="5">
        <v>788353</v>
      </c>
      <c r="R28">
        <v>0</v>
      </c>
      <c r="V28">
        <v>40</v>
      </c>
      <c r="W28">
        <v>80</v>
      </c>
      <c r="Y28" s="5"/>
    </row>
    <row r="29" spans="1:82" x14ac:dyDescent="0.3">
      <c r="A29">
        <v>1028</v>
      </c>
      <c r="B29" s="3" t="s">
        <v>117</v>
      </c>
      <c r="C29" s="3" t="s">
        <v>118</v>
      </c>
      <c r="D29" s="3" t="s">
        <v>119</v>
      </c>
      <c r="E29" s="3" t="s">
        <v>84</v>
      </c>
      <c r="H29">
        <v>120</v>
      </c>
      <c r="I29">
        <v>12</v>
      </c>
      <c r="J29" s="5"/>
      <c r="K29" s="5">
        <v>2</v>
      </c>
      <c r="L29" s="5"/>
      <c r="M29" s="5">
        <v>4</v>
      </c>
      <c r="N29" s="5">
        <v>8</v>
      </c>
      <c r="O29" s="1">
        <v>50</v>
      </c>
      <c r="P29" s="5" t="s">
        <v>244</v>
      </c>
      <c r="R29">
        <v>0</v>
      </c>
      <c r="V29">
        <v>70</v>
      </c>
      <c r="W29">
        <v>150</v>
      </c>
      <c r="Y29" s="5">
        <v>25</v>
      </c>
    </row>
    <row r="30" spans="1:82" x14ac:dyDescent="0.3">
      <c r="A30">
        <v>1029</v>
      </c>
      <c r="B30" s="3" t="s">
        <v>120</v>
      </c>
      <c r="C30" s="3" t="s">
        <v>118</v>
      </c>
      <c r="D30" s="3" t="s">
        <v>119</v>
      </c>
      <c r="E30" s="3" t="s">
        <v>84</v>
      </c>
      <c r="H30">
        <v>120</v>
      </c>
      <c r="I30">
        <v>12</v>
      </c>
      <c r="J30" s="5"/>
      <c r="K30" s="5">
        <v>2</v>
      </c>
      <c r="L30" s="5"/>
      <c r="M30" s="5">
        <v>4</v>
      </c>
      <c r="N30" s="5">
        <v>8</v>
      </c>
      <c r="O30" s="1">
        <v>50</v>
      </c>
      <c r="P30" s="5" t="s">
        <v>243</v>
      </c>
      <c r="R30">
        <v>0</v>
      </c>
      <c r="V30">
        <v>70</v>
      </c>
      <c r="W30">
        <v>150</v>
      </c>
      <c r="Y30" s="5">
        <v>25</v>
      </c>
    </row>
    <row r="31" spans="1:82" x14ac:dyDescent="0.3">
      <c r="A31">
        <v>1030</v>
      </c>
      <c r="B31" s="3" t="s">
        <v>121</v>
      </c>
      <c r="C31" s="3" t="s">
        <v>118</v>
      </c>
      <c r="D31" s="3" t="s">
        <v>119</v>
      </c>
      <c r="E31" s="3" t="s">
        <v>84</v>
      </c>
      <c r="H31">
        <v>100</v>
      </c>
      <c r="I31">
        <v>10</v>
      </c>
      <c r="K31" s="5">
        <v>1.5</v>
      </c>
      <c r="M31" s="5">
        <v>4</v>
      </c>
      <c r="N31" s="5">
        <v>8</v>
      </c>
      <c r="O31" s="1">
        <v>50</v>
      </c>
      <c r="P31" s="5" t="s">
        <v>245</v>
      </c>
      <c r="R31">
        <v>0</v>
      </c>
      <c r="V31">
        <v>70</v>
      </c>
      <c r="W31">
        <v>150</v>
      </c>
      <c r="Y31">
        <v>20</v>
      </c>
    </row>
    <row r="32" spans="1:82" x14ac:dyDescent="0.3">
      <c r="A32">
        <v>1031</v>
      </c>
      <c r="B32" s="3" t="s">
        <v>122</v>
      </c>
      <c r="C32" s="3" t="s">
        <v>118</v>
      </c>
      <c r="D32" s="3" t="s">
        <v>119</v>
      </c>
      <c r="E32" s="3" t="s">
        <v>84</v>
      </c>
      <c r="H32">
        <v>100</v>
      </c>
      <c r="I32">
        <v>10</v>
      </c>
      <c r="K32" s="5">
        <v>1.5</v>
      </c>
      <c r="M32" s="5">
        <v>4</v>
      </c>
      <c r="N32" s="5">
        <v>8</v>
      </c>
      <c r="O32" s="1">
        <v>50</v>
      </c>
      <c r="P32" s="5" t="s">
        <v>246</v>
      </c>
      <c r="R32">
        <v>0</v>
      </c>
      <c r="V32">
        <v>70</v>
      </c>
      <c r="W32">
        <v>150</v>
      </c>
      <c r="Y32">
        <v>20</v>
      </c>
    </row>
    <row r="33" spans="1:25" x14ac:dyDescent="0.3">
      <c r="A33">
        <v>1032</v>
      </c>
      <c r="B33" s="3" t="s">
        <v>123</v>
      </c>
      <c r="C33" s="3" t="s">
        <v>118</v>
      </c>
      <c r="D33" s="3" t="s">
        <v>119</v>
      </c>
      <c r="E33" s="3" t="s">
        <v>84</v>
      </c>
      <c r="H33">
        <v>150</v>
      </c>
      <c r="I33">
        <v>14</v>
      </c>
      <c r="K33" s="5">
        <v>2.5</v>
      </c>
      <c r="M33" s="5">
        <v>4.2</v>
      </c>
      <c r="N33" s="5">
        <v>8.5</v>
      </c>
      <c r="O33" s="1">
        <v>50</v>
      </c>
      <c r="P33" s="5" t="s">
        <v>247</v>
      </c>
      <c r="R33">
        <v>0</v>
      </c>
      <c r="V33">
        <v>70</v>
      </c>
      <c r="W33">
        <v>150</v>
      </c>
      <c r="Y33" s="5">
        <v>28</v>
      </c>
    </row>
    <row r="34" spans="1:25" x14ac:dyDescent="0.3">
      <c r="A34">
        <v>1033</v>
      </c>
      <c r="B34" s="3" t="s">
        <v>124</v>
      </c>
      <c r="C34" s="3" t="s">
        <v>118</v>
      </c>
      <c r="D34" s="3" t="s">
        <v>125</v>
      </c>
      <c r="E34" s="3" t="s">
        <v>84</v>
      </c>
      <c r="H34">
        <v>43</v>
      </c>
      <c r="I34">
        <v>9.3000000000000007</v>
      </c>
      <c r="J34">
        <v>0</v>
      </c>
      <c r="K34">
        <v>2.6</v>
      </c>
      <c r="L34">
        <v>2.4</v>
      </c>
      <c r="M34">
        <v>1.8</v>
      </c>
      <c r="N34">
        <v>0.30000000000000004</v>
      </c>
      <c r="O34" s="1">
        <v>50</v>
      </c>
      <c r="P34" s="5" t="s">
        <v>249</v>
      </c>
      <c r="R34">
        <v>0</v>
      </c>
      <c r="V34">
        <v>50</v>
      </c>
      <c r="W34">
        <v>150</v>
      </c>
    </row>
    <row r="35" spans="1:25" x14ac:dyDescent="0.3">
      <c r="A35">
        <v>1034</v>
      </c>
      <c r="B35" s="3" t="s">
        <v>126</v>
      </c>
      <c r="C35" s="3" t="s">
        <v>118</v>
      </c>
      <c r="D35" s="3" t="s">
        <v>125</v>
      </c>
      <c r="E35" s="3" t="s">
        <v>127</v>
      </c>
      <c r="H35">
        <v>60</v>
      </c>
      <c r="I35">
        <v>10</v>
      </c>
      <c r="J35">
        <v>0</v>
      </c>
      <c r="K35">
        <v>2</v>
      </c>
      <c r="L35">
        <v>0.6</v>
      </c>
      <c r="M35">
        <v>2</v>
      </c>
      <c r="N35">
        <v>0.9</v>
      </c>
      <c r="O35" s="1">
        <v>50</v>
      </c>
      <c r="P35" s="5" t="s">
        <v>248</v>
      </c>
      <c r="R35">
        <v>0</v>
      </c>
      <c r="V35">
        <v>50</v>
      </c>
      <c r="W35">
        <v>150</v>
      </c>
    </row>
    <row r="36" spans="1:25" x14ac:dyDescent="0.3">
      <c r="A36">
        <v>1035</v>
      </c>
      <c r="B36" s="3" t="s">
        <v>128</v>
      </c>
      <c r="C36" s="3" t="s">
        <v>118</v>
      </c>
      <c r="D36" s="3" t="s">
        <v>125</v>
      </c>
      <c r="E36" s="3" t="s">
        <v>84</v>
      </c>
      <c r="H36">
        <v>73</v>
      </c>
      <c r="I36">
        <v>13.299999999999999</v>
      </c>
      <c r="J36">
        <v>0</v>
      </c>
      <c r="K36">
        <v>2.6</v>
      </c>
      <c r="L36">
        <v>0.6</v>
      </c>
      <c r="M36">
        <v>3.5</v>
      </c>
      <c r="N36">
        <v>1</v>
      </c>
      <c r="O36" s="1">
        <v>50</v>
      </c>
      <c r="P36" s="5" t="s">
        <v>248</v>
      </c>
      <c r="R36">
        <v>0</v>
      </c>
      <c r="V36">
        <v>50</v>
      </c>
      <c r="W36">
        <v>150</v>
      </c>
    </row>
    <row r="37" spans="1:25" x14ac:dyDescent="0.3">
      <c r="A37">
        <v>1036</v>
      </c>
      <c r="B37" s="3" t="s">
        <v>129</v>
      </c>
      <c r="C37" s="3" t="s">
        <v>118</v>
      </c>
      <c r="D37" s="3" t="s">
        <v>125</v>
      </c>
      <c r="E37" s="3" t="s">
        <v>127</v>
      </c>
      <c r="H37">
        <v>29.8</v>
      </c>
      <c r="I37">
        <v>5.6</v>
      </c>
      <c r="J37">
        <v>0</v>
      </c>
      <c r="K37">
        <v>2.1</v>
      </c>
      <c r="L37">
        <v>1.5</v>
      </c>
      <c r="M37">
        <v>1.9000000000000001</v>
      </c>
      <c r="N37">
        <v>0.30000000000000004</v>
      </c>
      <c r="O37" s="1">
        <v>50</v>
      </c>
      <c r="P37" s="5" t="s">
        <v>248</v>
      </c>
      <c r="R37">
        <v>0</v>
      </c>
      <c r="V37">
        <v>50</v>
      </c>
      <c r="W37">
        <v>150</v>
      </c>
    </row>
    <row r="38" spans="1:25" x14ac:dyDescent="0.3">
      <c r="A38">
        <v>1037</v>
      </c>
      <c r="B38" s="3" t="s">
        <v>130</v>
      </c>
      <c r="C38" s="3" t="s">
        <v>118</v>
      </c>
      <c r="D38" s="3" t="s">
        <v>125</v>
      </c>
      <c r="E38" s="3" t="s">
        <v>127</v>
      </c>
      <c r="H38">
        <v>35</v>
      </c>
      <c r="I38">
        <v>6.8999999999999995</v>
      </c>
      <c r="J38">
        <v>0</v>
      </c>
      <c r="K38">
        <v>2.7</v>
      </c>
      <c r="L38">
        <v>1.9</v>
      </c>
      <c r="M38">
        <v>2.1</v>
      </c>
      <c r="N38">
        <v>0.2</v>
      </c>
      <c r="O38" s="1">
        <v>50</v>
      </c>
      <c r="P38" s="5" t="s">
        <v>250</v>
      </c>
      <c r="R38">
        <v>0</v>
      </c>
      <c r="V38">
        <v>50</v>
      </c>
      <c r="W38">
        <v>150</v>
      </c>
    </row>
    <row r="39" spans="1:25" x14ac:dyDescent="0.3">
      <c r="A39">
        <v>1038</v>
      </c>
      <c r="B39" s="3" t="s">
        <v>131</v>
      </c>
      <c r="C39" s="3" t="s">
        <v>118</v>
      </c>
      <c r="D39" s="3" t="s">
        <v>118</v>
      </c>
      <c r="E39" s="3" t="s">
        <v>127</v>
      </c>
      <c r="H39">
        <v>34.6</v>
      </c>
      <c r="I39">
        <v>6.4999999999999991</v>
      </c>
      <c r="J39">
        <v>0</v>
      </c>
      <c r="K39">
        <v>2.7</v>
      </c>
      <c r="L39">
        <v>1.6999999999999997</v>
      </c>
      <c r="M39">
        <v>2.2000000000000002</v>
      </c>
      <c r="N39">
        <v>0.30000000000000004</v>
      </c>
      <c r="O39" s="1">
        <v>50</v>
      </c>
      <c r="P39" s="5" t="s">
        <v>251</v>
      </c>
      <c r="R39">
        <v>0</v>
      </c>
      <c r="V39">
        <v>50</v>
      </c>
      <c r="W39">
        <v>150</v>
      </c>
    </row>
    <row r="40" spans="1:25" x14ac:dyDescent="0.3">
      <c r="A40">
        <v>1039</v>
      </c>
      <c r="B40" s="3" t="s">
        <v>132</v>
      </c>
      <c r="C40" s="3" t="s">
        <v>118</v>
      </c>
      <c r="D40" s="3" t="s">
        <v>118</v>
      </c>
      <c r="E40" s="3" t="s">
        <v>127</v>
      </c>
      <c r="H40">
        <v>52</v>
      </c>
      <c r="I40">
        <v>6.8</v>
      </c>
      <c r="K40">
        <v>0.4</v>
      </c>
      <c r="L40">
        <v>0.8</v>
      </c>
      <c r="M40">
        <v>1.2</v>
      </c>
      <c r="N40">
        <v>2.4</v>
      </c>
      <c r="O40" s="1">
        <v>50</v>
      </c>
      <c r="P40" s="5" t="s">
        <v>252</v>
      </c>
      <c r="R40">
        <v>0</v>
      </c>
      <c r="V40">
        <v>50</v>
      </c>
      <c r="W40">
        <v>150</v>
      </c>
      <c r="Y40">
        <v>4</v>
      </c>
    </row>
    <row r="41" spans="1:25" x14ac:dyDescent="0.3">
      <c r="A41">
        <v>1040</v>
      </c>
      <c r="B41" s="3" t="s">
        <v>133</v>
      </c>
      <c r="C41" s="3" t="s">
        <v>118</v>
      </c>
      <c r="D41" s="3" t="s">
        <v>119</v>
      </c>
      <c r="E41" s="3" t="s">
        <v>84</v>
      </c>
      <c r="H41">
        <v>120</v>
      </c>
      <c r="I41">
        <v>12</v>
      </c>
      <c r="J41" s="5"/>
      <c r="K41" s="5">
        <v>2</v>
      </c>
      <c r="L41" s="5"/>
      <c r="M41" s="5">
        <v>4</v>
      </c>
      <c r="N41" s="5">
        <v>8</v>
      </c>
      <c r="O41" s="1">
        <v>50</v>
      </c>
      <c r="P41" s="5" t="s">
        <v>253</v>
      </c>
      <c r="R41">
        <v>0</v>
      </c>
      <c r="V41">
        <v>70</v>
      </c>
      <c r="W41">
        <v>150</v>
      </c>
      <c r="Y41">
        <v>25</v>
      </c>
    </row>
    <row r="42" spans="1:25" x14ac:dyDescent="0.3">
      <c r="A42">
        <v>1041</v>
      </c>
      <c r="B42" s="3" t="s">
        <v>134</v>
      </c>
      <c r="C42" s="3" t="s">
        <v>118</v>
      </c>
      <c r="D42" s="3" t="s">
        <v>118</v>
      </c>
      <c r="E42" s="3" t="s">
        <v>127</v>
      </c>
      <c r="H42">
        <v>62</v>
      </c>
      <c r="I42">
        <v>5</v>
      </c>
      <c r="K42">
        <v>1</v>
      </c>
      <c r="L42">
        <v>4</v>
      </c>
      <c r="M42">
        <v>0.9</v>
      </c>
      <c r="N42">
        <v>4.5999999999999996</v>
      </c>
      <c r="O42" s="1">
        <v>50</v>
      </c>
      <c r="P42" s="3" t="s">
        <v>254</v>
      </c>
      <c r="R42">
        <v>0</v>
      </c>
      <c r="V42">
        <v>50</v>
      </c>
      <c r="W42">
        <v>150</v>
      </c>
    </row>
    <row r="43" spans="1:25" x14ac:dyDescent="0.3">
      <c r="A43">
        <v>1042</v>
      </c>
      <c r="B43" s="3" t="s">
        <v>135</v>
      </c>
      <c r="C43" s="3" t="s">
        <v>118</v>
      </c>
      <c r="D43" s="3" t="s">
        <v>118</v>
      </c>
      <c r="E43" s="3" t="s">
        <v>127</v>
      </c>
      <c r="H43">
        <v>50</v>
      </c>
      <c r="I43">
        <v>2.5</v>
      </c>
      <c r="K43">
        <v>1</v>
      </c>
      <c r="L43">
        <v>1</v>
      </c>
      <c r="M43">
        <v>0.4</v>
      </c>
      <c r="N43">
        <v>4.5999999999999996</v>
      </c>
      <c r="O43" s="1">
        <v>50</v>
      </c>
      <c r="P43" s="5" t="s">
        <v>255</v>
      </c>
      <c r="R43">
        <v>0</v>
      </c>
      <c r="V43">
        <v>50</v>
      </c>
      <c r="W43">
        <v>150</v>
      </c>
    </row>
    <row r="44" spans="1:25" x14ac:dyDescent="0.3">
      <c r="A44">
        <v>1043</v>
      </c>
      <c r="B44" s="3" t="s">
        <v>136</v>
      </c>
      <c r="C44" s="3" t="s">
        <v>118</v>
      </c>
      <c r="D44" s="3" t="s">
        <v>118</v>
      </c>
      <c r="E44" s="3" t="s">
        <v>127</v>
      </c>
      <c r="H44">
        <v>140</v>
      </c>
      <c r="I44">
        <v>20</v>
      </c>
      <c r="J44">
        <v>0</v>
      </c>
      <c r="K44">
        <v>8.1999999999999993</v>
      </c>
      <c r="L44">
        <v>5.4</v>
      </c>
      <c r="M44">
        <v>22.6</v>
      </c>
      <c r="N44">
        <v>15.2</v>
      </c>
      <c r="O44" s="1">
        <v>50</v>
      </c>
      <c r="P44">
        <v>169892</v>
      </c>
      <c r="R44">
        <v>0</v>
      </c>
      <c r="V44">
        <v>50</v>
      </c>
      <c r="W44">
        <v>150</v>
      </c>
    </row>
    <row r="45" spans="1:25" x14ac:dyDescent="0.3">
      <c r="A45">
        <v>1044</v>
      </c>
      <c r="B45" s="3" t="s">
        <v>137</v>
      </c>
      <c r="C45" s="3" t="s">
        <v>118</v>
      </c>
      <c r="D45" s="3" t="s">
        <v>118</v>
      </c>
      <c r="E45" s="3" t="s">
        <v>127</v>
      </c>
      <c r="H45">
        <v>120</v>
      </c>
      <c r="I45">
        <v>22</v>
      </c>
      <c r="J45">
        <v>0</v>
      </c>
      <c r="K45">
        <v>5</v>
      </c>
      <c r="L45">
        <v>5</v>
      </c>
      <c r="M45">
        <v>15</v>
      </c>
      <c r="N45">
        <v>13</v>
      </c>
      <c r="O45" s="1">
        <v>50</v>
      </c>
      <c r="P45">
        <v>169892</v>
      </c>
      <c r="R45">
        <v>0</v>
      </c>
      <c r="V45">
        <v>50</v>
      </c>
      <c r="W45">
        <v>150</v>
      </c>
    </row>
    <row r="46" spans="1:25" x14ac:dyDescent="0.3">
      <c r="A46">
        <v>1045</v>
      </c>
      <c r="B46" s="3" t="s">
        <v>138</v>
      </c>
      <c r="C46" s="3" t="s">
        <v>118</v>
      </c>
      <c r="D46" s="3" t="s">
        <v>108</v>
      </c>
      <c r="E46" s="3" t="s">
        <v>108</v>
      </c>
      <c r="H46">
        <v>52</v>
      </c>
      <c r="I46">
        <v>3.1</v>
      </c>
      <c r="K46">
        <v>1.1000000000000001</v>
      </c>
      <c r="L46">
        <v>1.5</v>
      </c>
      <c r="M46">
        <v>0.8</v>
      </c>
      <c r="N46">
        <v>4.5</v>
      </c>
      <c r="O46" s="1">
        <v>50</v>
      </c>
      <c r="P46" s="5">
        <v>788839</v>
      </c>
      <c r="R46">
        <v>0</v>
      </c>
      <c r="V46">
        <v>50</v>
      </c>
      <c r="W46">
        <v>150</v>
      </c>
    </row>
    <row r="47" spans="1:25" x14ac:dyDescent="0.3">
      <c r="A47">
        <v>1046</v>
      </c>
      <c r="B47" s="3" t="s">
        <v>139</v>
      </c>
      <c r="C47" s="3" t="s">
        <v>118</v>
      </c>
      <c r="D47" s="3" t="s">
        <v>140</v>
      </c>
      <c r="E47" s="3" t="s">
        <v>84</v>
      </c>
      <c r="H47">
        <v>21</v>
      </c>
      <c r="I47">
        <v>2.1</v>
      </c>
      <c r="K47">
        <v>0.6</v>
      </c>
      <c r="L47">
        <v>1.1000000000000001</v>
      </c>
      <c r="M47">
        <v>1.2</v>
      </c>
      <c r="N47">
        <v>1.1000000000000001</v>
      </c>
      <c r="O47" s="1">
        <v>50</v>
      </c>
      <c r="P47" s="5" t="s">
        <v>256</v>
      </c>
      <c r="R47">
        <v>0</v>
      </c>
      <c r="V47">
        <v>50</v>
      </c>
      <c r="W47">
        <v>150</v>
      </c>
    </row>
    <row r="48" spans="1:25" x14ac:dyDescent="0.3">
      <c r="A48">
        <v>1047</v>
      </c>
      <c r="B48" s="3" t="s">
        <v>141</v>
      </c>
      <c r="C48" s="3" t="s">
        <v>118</v>
      </c>
      <c r="D48" s="3" t="s">
        <v>140</v>
      </c>
      <c r="E48" s="3" t="s">
        <v>84</v>
      </c>
      <c r="H48">
        <v>20</v>
      </c>
      <c r="I48">
        <v>4</v>
      </c>
      <c r="K48">
        <v>0.3</v>
      </c>
      <c r="L48">
        <v>2</v>
      </c>
      <c r="M48">
        <v>0.4</v>
      </c>
      <c r="N48">
        <v>0.1</v>
      </c>
      <c r="O48" s="1">
        <v>50</v>
      </c>
      <c r="P48" s="5">
        <v>787690</v>
      </c>
      <c r="R48">
        <v>0</v>
      </c>
      <c r="V48">
        <v>50</v>
      </c>
      <c r="W48">
        <v>150</v>
      </c>
    </row>
    <row r="49" spans="1:69" x14ac:dyDescent="0.3">
      <c r="A49">
        <v>1049</v>
      </c>
      <c r="B49" s="3" t="s">
        <v>142</v>
      </c>
      <c r="C49" s="3" t="s">
        <v>118</v>
      </c>
      <c r="D49" s="3" t="s">
        <v>108</v>
      </c>
      <c r="E49" s="3" t="s">
        <v>108</v>
      </c>
      <c r="H49">
        <v>130</v>
      </c>
      <c r="I49">
        <v>2.2000000000000002</v>
      </c>
      <c r="K49">
        <v>1</v>
      </c>
      <c r="L49">
        <v>1</v>
      </c>
      <c r="M49">
        <v>0.4</v>
      </c>
      <c r="N49">
        <v>13</v>
      </c>
      <c r="O49" s="1">
        <v>50</v>
      </c>
      <c r="P49" s="5" t="s">
        <v>257</v>
      </c>
      <c r="R49">
        <v>0</v>
      </c>
      <c r="V49">
        <v>50</v>
      </c>
      <c r="W49">
        <v>150</v>
      </c>
    </row>
    <row r="50" spans="1:69" x14ac:dyDescent="0.3">
      <c r="A50">
        <v>1050</v>
      </c>
      <c r="B50" s="3" t="s">
        <v>143</v>
      </c>
      <c r="C50" s="3" t="s">
        <v>118</v>
      </c>
      <c r="D50" s="3" t="s">
        <v>144</v>
      </c>
      <c r="E50" s="3" t="s">
        <v>84</v>
      </c>
      <c r="H50">
        <v>110</v>
      </c>
      <c r="I50">
        <v>3</v>
      </c>
      <c r="K50">
        <v>1</v>
      </c>
      <c r="L50">
        <v>1</v>
      </c>
      <c r="M50">
        <v>0.4</v>
      </c>
      <c r="N50">
        <v>20</v>
      </c>
      <c r="O50" s="1">
        <v>50</v>
      </c>
      <c r="P50" s="5" t="s">
        <v>258</v>
      </c>
      <c r="R50">
        <v>0</v>
      </c>
      <c r="V50">
        <v>50</v>
      </c>
      <c r="W50">
        <v>150</v>
      </c>
    </row>
    <row r="51" spans="1:69" x14ac:dyDescent="0.3">
      <c r="A51">
        <v>1051</v>
      </c>
      <c r="B51" s="3" t="s">
        <v>145</v>
      </c>
      <c r="C51" s="3" t="s">
        <v>118</v>
      </c>
      <c r="D51" s="3" t="s">
        <v>108</v>
      </c>
      <c r="E51" s="3" t="s">
        <v>108</v>
      </c>
      <c r="H51">
        <v>210</v>
      </c>
      <c r="I51">
        <v>1.61</v>
      </c>
      <c r="J51">
        <v>0</v>
      </c>
      <c r="K51">
        <v>0</v>
      </c>
      <c r="L51">
        <v>1.39</v>
      </c>
      <c r="M51">
        <v>9.99</v>
      </c>
      <c r="N51">
        <v>20</v>
      </c>
      <c r="O51" s="1">
        <v>50</v>
      </c>
      <c r="P51" s="3" t="s">
        <v>259</v>
      </c>
      <c r="R51">
        <v>0</v>
      </c>
      <c r="V51">
        <v>50</v>
      </c>
      <c r="W51">
        <v>150</v>
      </c>
      <c r="Y51">
        <v>330</v>
      </c>
    </row>
    <row r="52" spans="1:69" x14ac:dyDescent="0.3">
      <c r="A52">
        <v>1052</v>
      </c>
      <c r="B52" s="3" t="s">
        <v>146</v>
      </c>
      <c r="C52" s="3" t="s">
        <v>118</v>
      </c>
      <c r="D52" s="3" t="s">
        <v>144</v>
      </c>
      <c r="E52" s="3" t="s">
        <v>84</v>
      </c>
      <c r="H52">
        <v>155</v>
      </c>
      <c r="I52">
        <v>1.1200000000000001</v>
      </c>
      <c r="J52" t="s">
        <v>264</v>
      </c>
      <c r="K52">
        <v>0</v>
      </c>
      <c r="L52">
        <v>1.1200000000000001</v>
      </c>
      <c r="M52">
        <v>12.58</v>
      </c>
      <c r="N52">
        <v>10.61</v>
      </c>
      <c r="O52" s="1">
        <v>50</v>
      </c>
      <c r="P52" s="3" t="s">
        <v>260</v>
      </c>
      <c r="R52">
        <v>0</v>
      </c>
      <c r="V52">
        <v>50</v>
      </c>
      <c r="W52">
        <v>150</v>
      </c>
      <c r="Y52">
        <v>300</v>
      </c>
    </row>
    <row r="53" spans="1:69" x14ac:dyDescent="0.3">
      <c r="A53">
        <v>1053</v>
      </c>
      <c r="B53" s="3" t="s">
        <v>147</v>
      </c>
      <c r="C53" s="3" t="s">
        <v>118</v>
      </c>
      <c r="D53" s="3" t="s">
        <v>108</v>
      </c>
      <c r="E53" s="3" t="s">
        <v>108</v>
      </c>
      <c r="H53">
        <v>160</v>
      </c>
      <c r="I53">
        <v>16.5</v>
      </c>
      <c r="K53">
        <v>0.6</v>
      </c>
      <c r="L53">
        <v>0.3</v>
      </c>
      <c r="M53">
        <v>2.1</v>
      </c>
      <c r="N53">
        <v>10</v>
      </c>
      <c r="O53" s="1">
        <v>50</v>
      </c>
      <c r="P53" s="5" t="s">
        <v>242</v>
      </c>
      <c r="R53">
        <v>0</v>
      </c>
      <c r="V53">
        <v>50</v>
      </c>
      <c r="W53">
        <v>150</v>
      </c>
      <c r="Y53">
        <v>9</v>
      </c>
    </row>
    <row r="54" spans="1:69" x14ac:dyDescent="0.3">
      <c r="A54">
        <v>1054</v>
      </c>
      <c r="B54" s="3" t="s">
        <v>148</v>
      </c>
      <c r="C54" s="3" t="s">
        <v>149</v>
      </c>
      <c r="D54" s="3" t="s">
        <v>150</v>
      </c>
      <c r="E54" s="3" t="s">
        <v>151</v>
      </c>
      <c r="H54" s="5">
        <v>29</v>
      </c>
      <c r="I54" s="5">
        <v>9.32</v>
      </c>
      <c r="J54" s="5" t="s">
        <v>264</v>
      </c>
      <c r="K54" s="5">
        <v>2.8</v>
      </c>
      <c r="L54" s="5">
        <v>2.5</v>
      </c>
      <c r="M54" s="5">
        <v>1.1000000000000001</v>
      </c>
      <c r="N54" s="5">
        <v>0.3</v>
      </c>
      <c r="O54" s="5">
        <v>100</v>
      </c>
      <c r="P54" s="5">
        <v>167746</v>
      </c>
      <c r="R54">
        <v>0</v>
      </c>
      <c r="V54">
        <v>1</v>
      </c>
      <c r="W54">
        <v>10</v>
      </c>
      <c r="Y54" s="5">
        <v>0</v>
      </c>
      <c r="Z54" s="5" t="s">
        <v>264</v>
      </c>
      <c r="AA54" s="5" t="s">
        <v>264</v>
      </c>
      <c r="AB54" s="5">
        <v>3.9E-2</v>
      </c>
      <c r="AC54" s="5">
        <v>11</v>
      </c>
      <c r="AD54" s="5">
        <v>89</v>
      </c>
      <c r="AE54" s="5">
        <v>0</v>
      </c>
      <c r="AF54" s="5" t="s">
        <v>264</v>
      </c>
      <c r="AG54" s="5" t="s">
        <v>264</v>
      </c>
      <c r="AH54" s="5" t="s">
        <v>264</v>
      </c>
      <c r="AI54" s="5" t="s">
        <v>264</v>
      </c>
      <c r="AJ54" s="5" t="s">
        <v>264</v>
      </c>
      <c r="AK54" s="5" t="s">
        <v>264</v>
      </c>
      <c r="AL54" s="5">
        <v>1</v>
      </c>
      <c r="AM54" s="5">
        <v>0</v>
      </c>
      <c r="AN54" s="5">
        <v>0.15</v>
      </c>
      <c r="AO54" s="5">
        <v>0</v>
      </c>
      <c r="AP54" s="5">
        <v>53</v>
      </c>
      <c r="AQ54" s="5">
        <v>0.04</v>
      </c>
      <c r="AR54" s="5">
        <v>0.02</v>
      </c>
      <c r="AS54" s="5">
        <v>0.1</v>
      </c>
      <c r="AT54" s="5">
        <v>0.19</v>
      </c>
      <c r="AU54" s="5">
        <v>0.08</v>
      </c>
      <c r="AV54" s="5" t="s">
        <v>264</v>
      </c>
      <c r="AW54" s="5">
        <v>11</v>
      </c>
      <c r="AX54" s="5">
        <v>0</v>
      </c>
      <c r="AY54" s="5">
        <v>0</v>
      </c>
      <c r="AZ54" s="5">
        <v>26</v>
      </c>
      <c r="BA54" s="5">
        <v>0.6</v>
      </c>
      <c r="BB54" s="5">
        <v>138</v>
      </c>
      <c r="BC54" s="5">
        <v>8</v>
      </c>
      <c r="BD54" s="5">
        <v>16</v>
      </c>
      <c r="BE54" s="5">
        <v>2</v>
      </c>
      <c r="BF54" s="5">
        <v>0.06</v>
      </c>
      <c r="BG54" s="5">
        <v>3.6999999999999998E-2</v>
      </c>
      <c r="BH54" s="5">
        <v>0.03</v>
      </c>
      <c r="BI54" s="5">
        <v>0.4</v>
      </c>
      <c r="BJ54" s="5" t="s">
        <v>264</v>
      </c>
      <c r="BK54" s="5" t="s">
        <v>264</v>
      </c>
      <c r="BL54" s="5" t="s">
        <v>264</v>
      </c>
      <c r="BM54" s="5" t="s">
        <v>264</v>
      </c>
      <c r="BN54" s="5">
        <v>88.98</v>
      </c>
      <c r="BO54" s="5">
        <v>26</v>
      </c>
      <c r="BP54" s="5">
        <v>63</v>
      </c>
      <c r="BQ54" s="5">
        <v>-2.3290000000000002</v>
      </c>
    </row>
    <row r="55" spans="1:69" x14ac:dyDescent="0.3">
      <c r="A55">
        <v>1055</v>
      </c>
      <c r="B55" s="3" t="s">
        <v>153</v>
      </c>
      <c r="C55" s="3" t="s">
        <v>149</v>
      </c>
      <c r="D55" s="3" t="s">
        <v>150</v>
      </c>
      <c r="E55" s="3" t="s">
        <v>127</v>
      </c>
      <c r="H55" s="5">
        <v>84</v>
      </c>
      <c r="I55" s="5">
        <v>15.63</v>
      </c>
      <c r="J55" s="5" t="s">
        <v>264</v>
      </c>
      <c r="K55" s="5">
        <v>5.5</v>
      </c>
      <c r="L55" s="5">
        <v>5.93</v>
      </c>
      <c r="M55" s="5">
        <v>5.36</v>
      </c>
      <c r="N55" s="5">
        <v>0.22</v>
      </c>
      <c r="O55" s="5">
        <v>100</v>
      </c>
      <c r="P55" s="5">
        <v>170102</v>
      </c>
      <c r="R55">
        <v>0</v>
      </c>
      <c r="V55">
        <v>30</v>
      </c>
      <c r="W55">
        <v>80</v>
      </c>
      <c r="Y55" s="5">
        <v>0</v>
      </c>
      <c r="Z55" s="5" t="s">
        <v>264</v>
      </c>
      <c r="AA55" s="5" t="s">
        <v>264</v>
      </c>
      <c r="AB55" s="5">
        <v>3.9E-2</v>
      </c>
      <c r="AC55" s="5">
        <v>19</v>
      </c>
      <c r="AD55" s="5">
        <v>102</v>
      </c>
      <c r="AE55" s="5">
        <v>0</v>
      </c>
      <c r="AF55" s="5">
        <v>5.22</v>
      </c>
      <c r="AG55" s="5">
        <v>0.13</v>
      </c>
      <c r="AH55" s="5">
        <v>0.41</v>
      </c>
      <c r="AI55" s="5">
        <v>0</v>
      </c>
      <c r="AJ55" s="5">
        <v>0.18</v>
      </c>
      <c r="AK55" s="5">
        <v>0</v>
      </c>
      <c r="AL55" s="5">
        <v>40</v>
      </c>
      <c r="AM55" s="5">
        <v>0</v>
      </c>
      <c r="AN55" s="5">
        <v>0.14000000000000001</v>
      </c>
      <c r="AO55" s="5">
        <v>25.9</v>
      </c>
      <c r="AP55" s="5">
        <v>14.2</v>
      </c>
      <c r="AQ55" s="5">
        <v>0.25900000000000001</v>
      </c>
      <c r="AR55" s="5">
        <v>0.14899999999999999</v>
      </c>
      <c r="AS55" s="5">
        <v>2.0209999999999999</v>
      </c>
      <c r="AT55" s="5">
        <v>0.153</v>
      </c>
      <c r="AU55" s="5">
        <v>0.216</v>
      </c>
      <c r="AV55" s="5" t="s">
        <v>264</v>
      </c>
      <c r="AW55" s="5">
        <v>63</v>
      </c>
      <c r="AX55" s="5">
        <v>0</v>
      </c>
      <c r="AY55" s="5">
        <v>0</v>
      </c>
      <c r="AZ55" s="5">
        <v>27</v>
      </c>
      <c r="BA55" s="5">
        <v>1.54</v>
      </c>
      <c r="BB55" s="5">
        <v>271</v>
      </c>
      <c r="BC55" s="5">
        <v>39</v>
      </c>
      <c r="BD55" s="5">
        <v>117</v>
      </c>
      <c r="BE55" s="5">
        <v>239</v>
      </c>
      <c r="BF55" s="5">
        <v>1.19</v>
      </c>
      <c r="BG55" s="5">
        <v>0.17299999999999999</v>
      </c>
      <c r="BH55" s="5">
        <v>0.52500000000000002</v>
      </c>
      <c r="BI55" s="5">
        <v>1.9</v>
      </c>
      <c r="BJ55" s="5" t="s">
        <v>264</v>
      </c>
      <c r="BK55" s="5" t="s">
        <v>264</v>
      </c>
      <c r="BL55" s="5" t="s">
        <v>264</v>
      </c>
      <c r="BM55" s="5" t="s">
        <v>264</v>
      </c>
      <c r="BN55" s="5">
        <v>77.87</v>
      </c>
      <c r="BO55" s="5">
        <v>19</v>
      </c>
      <c r="BP55" s="5">
        <v>82</v>
      </c>
      <c r="BQ55" s="5">
        <v>-0.13900000000000001</v>
      </c>
    </row>
    <row r="56" spans="1:69" x14ac:dyDescent="0.3">
      <c r="A56">
        <v>1058</v>
      </c>
      <c r="B56" s="3" t="s">
        <v>155</v>
      </c>
      <c r="C56" s="3" t="s">
        <v>154</v>
      </c>
      <c r="D56" s="3" t="s">
        <v>150</v>
      </c>
      <c r="E56" s="3" t="s">
        <v>151</v>
      </c>
      <c r="H56" s="5">
        <v>149</v>
      </c>
      <c r="I56" s="5">
        <v>33.06</v>
      </c>
      <c r="J56" s="5" t="s">
        <v>264</v>
      </c>
      <c r="K56" s="5">
        <v>2.1</v>
      </c>
      <c r="L56" s="5">
        <v>1</v>
      </c>
      <c r="M56" s="5">
        <v>6.36</v>
      </c>
      <c r="N56" s="5">
        <v>0.5</v>
      </c>
      <c r="O56" s="5">
        <v>100</v>
      </c>
      <c r="P56" s="4">
        <v>169230</v>
      </c>
      <c r="R56">
        <v>0</v>
      </c>
      <c r="V56">
        <v>3</v>
      </c>
      <c r="W56">
        <v>10</v>
      </c>
      <c r="Y56" s="5">
        <v>0</v>
      </c>
      <c r="Z56" s="5" t="s">
        <v>264</v>
      </c>
      <c r="AA56" s="5" t="s">
        <v>264</v>
      </c>
      <c r="AB56" s="5">
        <v>8.8999999999999996E-2</v>
      </c>
      <c r="AC56" s="5">
        <v>11</v>
      </c>
      <c r="AD56" s="5">
        <v>249</v>
      </c>
      <c r="AE56" s="5">
        <v>0</v>
      </c>
      <c r="AF56" s="5" t="s">
        <v>264</v>
      </c>
      <c r="AG56" s="5" t="s">
        <v>264</v>
      </c>
      <c r="AH56" s="5" t="s">
        <v>264</v>
      </c>
      <c r="AI56" s="5" t="s">
        <v>264</v>
      </c>
      <c r="AJ56" s="5" t="s">
        <v>264</v>
      </c>
      <c r="AK56" s="5" t="s">
        <v>264</v>
      </c>
      <c r="AL56" s="5">
        <v>0</v>
      </c>
      <c r="AM56" s="5">
        <v>0</v>
      </c>
      <c r="AN56" s="5">
        <v>0.08</v>
      </c>
      <c r="AO56" s="5">
        <v>1.7</v>
      </c>
      <c r="AP56" s="5">
        <v>31.2</v>
      </c>
      <c r="AQ56" s="5">
        <v>0.2</v>
      </c>
      <c r="AR56" s="5">
        <v>0.11</v>
      </c>
      <c r="AS56" s="5">
        <v>0.7</v>
      </c>
      <c r="AT56" s="5">
        <v>0.59599999999999997</v>
      </c>
      <c r="AU56" s="5">
        <v>1.2350000000000001</v>
      </c>
      <c r="AV56" s="5" t="s">
        <v>264</v>
      </c>
      <c r="AW56" s="5">
        <v>3</v>
      </c>
      <c r="AX56" s="5">
        <v>0</v>
      </c>
      <c r="AY56" s="5">
        <v>0</v>
      </c>
      <c r="AZ56" s="5">
        <v>181</v>
      </c>
      <c r="BA56" s="5">
        <v>1.7</v>
      </c>
      <c r="BB56" s="5">
        <v>401</v>
      </c>
      <c r="BC56" s="5">
        <v>25</v>
      </c>
      <c r="BD56" s="5">
        <v>153</v>
      </c>
      <c r="BE56" s="5">
        <v>17</v>
      </c>
      <c r="BF56" s="5">
        <v>1.1599999999999999</v>
      </c>
      <c r="BG56" s="5">
        <v>0.29899999999999999</v>
      </c>
      <c r="BH56" s="5">
        <v>1.6719999999999999</v>
      </c>
      <c r="BI56" s="5">
        <v>14.2</v>
      </c>
      <c r="BJ56" s="5" t="s">
        <v>264</v>
      </c>
      <c r="BK56" s="5" t="s">
        <v>264</v>
      </c>
      <c r="BL56" s="5" t="s">
        <v>264</v>
      </c>
      <c r="BM56" s="5" t="s">
        <v>264</v>
      </c>
      <c r="BN56" s="5">
        <v>58.58</v>
      </c>
      <c r="BO56" s="5">
        <v>20</v>
      </c>
      <c r="BP56" s="5">
        <v>229</v>
      </c>
      <c r="BQ56" s="5">
        <v>-2.694</v>
      </c>
    </row>
    <row r="57" spans="1:69" x14ac:dyDescent="0.3">
      <c r="A57">
        <v>1059</v>
      </c>
      <c r="B57" s="3" t="s">
        <v>156</v>
      </c>
      <c r="C57" s="3" t="s">
        <v>154</v>
      </c>
      <c r="D57" s="3" t="s">
        <v>150</v>
      </c>
      <c r="E57" s="3" t="s">
        <v>151</v>
      </c>
      <c r="H57" s="5">
        <v>80</v>
      </c>
      <c r="I57" s="5">
        <v>17.77</v>
      </c>
      <c r="J57" s="5" t="s">
        <v>264</v>
      </c>
      <c r="K57" s="5">
        <v>2</v>
      </c>
      <c r="L57" s="5">
        <v>1.7</v>
      </c>
      <c r="M57" s="5">
        <v>1.82</v>
      </c>
      <c r="N57" s="5">
        <v>0.75</v>
      </c>
      <c r="O57" s="5">
        <v>100</v>
      </c>
      <c r="P57" s="4">
        <v>169231</v>
      </c>
      <c r="R57">
        <v>0</v>
      </c>
      <c r="V57">
        <v>3</v>
      </c>
      <c r="W57">
        <v>15</v>
      </c>
      <c r="Y57" s="5">
        <v>0</v>
      </c>
      <c r="Z57" s="5" t="s">
        <v>264</v>
      </c>
      <c r="AA57" s="5" t="s">
        <v>264</v>
      </c>
      <c r="AB57" s="5">
        <v>0.20300000000000001</v>
      </c>
      <c r="AC57" s="5">
        <v>154</v>
      </c>
      <c r="AD57" s="5">
        <v>154</v>
      </c>
      <c r="AE57" s="5">
        <v>0</v>
      </c>
      <c r="AF57" s="5" t="s">
        <v>264</v>
      </c>
      <c r="AG57" s="5" t="s">
        <v>264</v>
      </c>
      <c r="AH57" s="5" t="s">
        <v>264</v>
      </c>
      <c r="AI57" s="5" t="s">
        <v>264</v>
      </c>
      <c r="AJ57" s="5" t="s">
        <v>264</v>
      </c>
      <c r="AK57" s="5" t="s">
        <v>264</v>
      </c>
      <c r="AL57" s="5">
        <v>0</v>
      </c>
      <c r="AM57" s="5">
        <v>0</v>
      </c>
      <c r="AN57" s="5">
        <v>0.26</v>
      </c>
      <c r="AO57" s="5">
        <v>0.1</v>
      </c>
      <c r="AP57" s="5">
        <v>5</v>
      </c>
      <c r="AQ57" s="5">
        <v>2.5000000000000001E-2</v>
      </c>
      <c r="AR57" s="5">
        <v>3.4000000000000002E-2</v>
      </c>
      <c r="AS57" s="5">
        <v>0.75</v>
      </c>
      <c r="AT57" s="5">
        <v>0.20300000000000001</v>
      </c>
      <c r="AU57" s="5">
        <v>0.16</v>
      </c>
      <c r="AV57" s="5" t="s">
        <v>264</v>
      </c>
      <c r="AW57" s="5">
        <v>11</v>
      </c>
      <c r="AX57" s="5">
        <v>0</v>
      </c>
      <c r="AY57" s="5">
        <v>0</v>
      </c>
      <c r="AZ57" s="5">
        <v>16</v>
      </c>
      <c r="BA57" s="5">
        <v>0.6</v>
      </c>
      <c r="BB57" s="5">
        <v>415</v>
      </c>
      <c r="BC57" s="5">
        <v>43</v>
      </c>
      <c r="BD57" s="5">
        <v>34</v>
      </c>
      <c r="BE57" s="5">
        <v>13</v>
      </c>
      <c r="BF57" s="5">
        <v>0.34</v>
      </c>
      <c r="BG57" s="5">
        <v>0.22600000000000001</v>
      </c>
      <c r="BH57" s="5">
        <v>0.22900000000000001</v>
      </c>
      <c r="BI57" s="5">
        <v>0.7</v>
      </c>
      <c r="BJ57" s="5" t="s">
        <v>264</v>
      </c>
      <c r="BK57" s="5" t="s">
        <v>264</v>
      </c>
      <c r="BL57" s="5" t="s">
        <v>264</v>
      </c>
      <c r="BM57" s="5" t="s">
        <v>264</v>
      </c>
      <c r="BN57" s="5">
        <v>78.89</v>
      </c>
      <c r="BO57" s="5">
        <v>34</v>
      </c>
      <c r="BP57" s="5">
        <v>120</v>
      </c>
      <c r="BQ57" s="5">
        <v>-7.9459999999999997</v>
      </c>
    </row>
    <row r="58" spans="1:69" x14ac:dyDescent="0.3">
      <c r="A58">
        <v>1060</v>
      </c>
      <c r="B58" s="3" t="s">
        <v>157</v>
      </c>
      <c r="C58" s="3" t="s">
        <v>149</v>
      </c>
      <c r="D58" s="3" t="s">
        <v>150</v>
      </c>
      <c r="E58" s="3" t="s">
        <v>84</v>
      </c>
      <c r="H58" s="5">
        <v>35</v>
      </c>
      <c r="I58" s="5">
        <v>8.2200000000000006</v>
      </c>
      <c r="J58" s="5">
        <v>0.17</v>
      </c>
      <c r="K58" s="5">
        <v>3</v>
      </c>
      <c r="L58" s="5">
        <v>3.45</v>
      </c>
      <c r="M58" s="5">
        <v>0.76</v>
      </c>
      <c r="N58" s="5">
        <v>0.18</v>
      </c>
      <c r="O58" s="5">
        <v>100</v>
      </c>
      <c r="P58" s="5">
        <v>169339</v>
      </c>
      <c r="R58">
        <v>0</v>
      </c>
      <c r="V58">
        <v>30</v>
      </c>
      <c r="W58">
        <v>80</v>
      </c>
      <c r="Y58" s="5">
        <v>0</v>
      </c>
      <c r="Z58" s="5" t="s">
        <v>264</v>
      </c>
      <c r="AA58" s="5" t="s">
        <v>264</v>
      </c>
      <c r="AB58" s="5">
        <v>3.6999999999999998E-2</v>
      </c>
      <c r="AC58" s="5">
        <v>7</v>
      </c>
      <c r="AD58" s="5">
        <v>107</v>
      </c>
      <c r="AE58" s="5">
        <v>0</v>
      </c>
      <c r="AF58" s="5">
        <v>2.7</v>
      </c>
      <c r="AG58" s="5">
        <v>0.4</v>
      </c>
      <c r="AH58" s="5">
        <v>0.36</v>
      </c>
      <c r="AI58" s="5">
        <v>0</v>
      </c>
      <c r="AJ58" s="5">
        <v>0</v>
      </c>
      <c r="AK58" s="5">
        <v>0</v>
      </c>
      <c r="AL58" s="5">
        <v>852</v>
      </c>
      <c r="AM58" s="5">
        <v>0</v>
      </c>
      <c r="AN58" s="5">
        <v>1.03</v>
      </c>
      <c r="AO58" s="5">
        <v>13.7</v>
      </c>
      <c r="AP58" s="5">
        <v>3.6</v>
      </c>
      <c r="AQ58" s="5">
        <v>6.6000000000000003E-2</v>
      </c>
      <c r="AR58" s="5">
        <v>4.3999999999999997E-2</v>
      </c>
      <c r="AS58" s="5">
        <v>0.64500000000000002</v>
      </c>
      <c r="AT58" s="5">
        <v>0.23200000000000001</v>
      </c>
      <c r="AU58" s="5">
        <v>0.153</v>
      </c>
      <c r="AV58" s="5" t="s">
        <v>264</v>
      </c>
      <c r="AW58" s="5">
        <v>2</v>
      </c>
      <c r="AX58" s="5">
        <v>0</v>
      </c>
      <c r="AY58" s="5">
        <v>0</v>
      </c>
      <c r="AZ58" s="5">
        <v>30</v>
      </c>
      <c r="BA58" s="5">
        <v>0.34</v>
      </c>
      <c r="BB58" s="5">
        <v>235</v>
      </c>
      <c r="BC58" s="5">
        <v>10</v>
      </c>
      <c r="BD58" s="5">
        <v>30</v>
      </c>
      <c r="BE58" s="5">
        <v>302</v>
      </c>
      <c r="BF58" s="5">
        <v>0.2</v>
      </c>
      <c r="BG58" s="5">
        <v>1.7000000000000001E-2</v>
      </c>
      <c r="BH58" s="5">
        <v>0.155</v>
      </c>
      <c r="BI58" s="5">
        <v>0.7</v>
      </c>
      <c r="BJ58" s="5">
        <v>47.5</v>
      </c>
      <c r="BK58" s="5" t="s">
        <v>264</v>
      </c>
      <c r="BL58" s="5" t="s">
        <v>264</v>
      </c>
      <c r="BM58" s="5" t="s">
        <v>264</v>
      </c>
      <c r="BN58" s="5">
        <v>90.17</v>
      </c>
      <c r="BO58" s="5">
        <v>2</v>
      </c>
      <c r="BP58" s="5">
        <v>105</v>
      </c>
      <c r="BQ58" s="5">
        <v>-4.1289999999999996</v>
      </c>
    </row>
    <row r="59" spans="1:69" x14ac:dyDescent="0.3">
      <c r="A59">
        <v>1061</v>
      </c>
      <c r="B59" s="3" t="s">
        <v>158</v>
      </c>
      <c r="C59" s="3" t="s">
        <v>149</v>
      </c>
      <c r="D59" s="3" t="s">
        <v>150</v>
      </c>
      <c r="E59" s="3" t="s">
        <v>84</v>
      </c>
      <c r="H59" s="5">
        <v>44</v>
      </c>
      <c r="I59" s="5">
        <v>10.15</v>
      </c>
      <c r="J59" s="5" t="s">
        <v>264</v>
      </c>
      <c r="K59" s="5">
        <v>1.4</v>
      </c>
      <c r="L59" s="5">
        <v>4.7300000000000004</v>
      </c>
      <c r="M59" s="5">
        <v>1.36</v>
      </c>
      <c r="N59" s="5">
        <v>0.19</v>
      </c>
      <c r="O59" s="5">
        <v>100</v>
      </c>
      <c r="P59" s="5">
        <v>170001</v>
      </c>
      <c r="R59">
        <v>0</v>
      </c>
      <c r="V59">
        <v>30</v>
      </c>
      <c r="W59">
        <v>100</v>
      </c>
      <c r="Y59" s="5">
        <v>0</v>
      </c>
      <c r="Z59" s="5" t="s">
        <v>264</v>
      </c>
      <c r="AA59" s="5" t="s">
        <v>264</v>
      </c>
      <c r="AB59" s="5">
        <v>3.1E-2</v>
      </c>
      <c r="AC59" s="5">
        <v>27</v>
      </c>
      <c r="AD59" s="5">
        <v>73</v>
      </c>
      <c r="AE59" s="5">
        <v>0</v>
      </c>
      <c r="AF59" s="5">
        <v>1.1000000000000001</v>
      </c>
      <c r="AG59" s="5">
        <v>2.19</v>
      </c>
      <c r="AH59" s="5">
        <v>1.44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0.02</v>
      </c>
      <c r="AO59" s="5">
        <v>0.5</v>
      </c>
      <c r="AP59" s="5">
        <v>5.2</v>
      </c>
      <c r="AQ59" s="5">
        <v>4.2000000000000003E-2</v>
      </c>
      <c r="AR59" s="5">
        <v>2.3E-2</v>
      </c>
      <c r="AS59" s="5">
        <v>0.16500000000000001</v>
      </c>
      <c r="AT59" s="5">
        <v>0.113</v>
      </c>
      <c r="AU59" s="5">
        <v>0.129</v>
      </c>
      <c r="AV59" s="5" t="s">
        <v>264</v>
      </c>
      <c r="AW59" s="5">
        <v>15</v>
      </c>
      <c r="AX59" s="5">
        <v>0</v>
      </c>
      <c r="AY59" s="5">
        <v>0</v>
      </c>
      <c r="AZ59" s="5">
        <v>22</v>
      </c>
      <c r="BA59" s="5">
        <v>0.24</v>
      </c>
      <c r="BB59" s="5">
        <v>166</v>
      </c>
      <c r="BC59" s="5">
        <v>11</v>
      </c>
      <c r="BD59" s="5">
        <v>35</v>
      </c>
      <c r="BE59" s="5">
        <v>3</v>
      </c>
      <c r="BF59" s="5">
        <v>0.21</v>
      </c>
      <c r="BG59" s="5">
        <v>6.7000000000000004E-2</v>
      </c>
      <c r="BH59" s="5">
        <v>0.153</v>
      </c>
      <c r="BI59" s="5">
        <v>0.6</v>
      </c>
      <c r="BJ59" s="5" t="s">
        <v>264</v>
      </c>
      <c r="BK59" s="5" t="s">
        <v>264</v>
      </c>
      <c r="BL59" s="5" t="s">
        <v>264</v>
      </c>
      <c r="BM59" s="5" t="s">
        <v>264</v>
      </c>
      <c r="BN59" s="5">
        <v>87.86</v>
      </c>
      <c r="BO59" s="5">
        <v>4</v>
      </c>
      <c r="BP59" s="5">
        <v>70</v>
      </c>
      <c r="BQ59" s="5">
        <v>-2.117</v>
      </c>
    </row>
    <row r="60" spans="1:69" x14ac:dyDescent="0.3">
      <c r="A60">
        <v>1062</v>
      </c>
      <c r="B60" s="3" t="s">
        <v>159</v>
      </c>
      <c r="C60" s="3" t="s">
        <v>149</v>
      </c>
      <c r="D60" s="3" t="s">
        <v>150</v>
      </c>
      <c r="E60" s="3" t="s">
        <v>84</v>
      </c>
      <c r="H60" s="5">
        <v>179</v>
      </c>
      <c r="I60" s="5">
        <v>14.68</v>
      </c>
      <c r="J60" s="5" t="s">
        <v>264</v>
      </c>
      <c r="K60" s="5">
        <v>1</v>
      </c>
      <c r="L60" s="5">
        <v>1.35</v>
      </c>
      <c r="M60" s="5">
        <v>3.82</v>
      </c>
      <c r="N60" s="5">
        <v>11.74</v>
      </c>
      <c r="O60" s="5">
        <v>100</v>
      </c>
      <c r="P60" s="5">
        <v>787690</v>
      </c>
      <c r="R60">
        <v>0</v>
      </c>
      <c r="V60">
        <v>30</v>
      </c>
      <c r="W60">
        <v>80</v>
      </c>
      <c r="Y60" s="5">
        <v>49</v>
      </c>
      <c r="Z60" s="5" t="s">
        <v>264</v>
      </c>
      <c r="AA60" s="5" t="s">
        <v>264</v>
      </c>
      <c r="AB60" s="5">
        <v>3.0089999999999999</v>
      </c>
      <c r="AC60" s="5">
        <v>4726</v>
      </c>
      <c r="AD60" s="5">
        <v>3235</v>
      </c>
      <c r="AE60" s="5" t="s">
        <v>264</v>
      </c>
      <c r="AF60" s="5" t="s">
        <v>264</v>
      </c>
      <c r="AG60" s="5" t="s">
        <v>264</v>
      </c>
      <c r="AH60" s="5" t="s">
        <v>264</v>
      </c>
      <c r="AI60" s="5" t="s">
        <v>264</v>
      </c>
      <c r="AJ60" s="5" t="s">
        <v>264</v>
      </c>
      <c r="AK60" s="5" t="s">
        <v>264</v>
      </c>
      <c r="AL60" s="5">
        <v>39</v>
      </c>
      <c r="AM60" s="5">
        <v>0.3</v>
      </c>
      <c r="AN60" s="5">
        <v>1.03</v>
      </c>
      <c r="AO60" s="5">
        <v>9.4</v>
      </c>
      <c r="AP60" s="5">
        <v>6.2</v>
      </c>
      <c r="AQ60" s="5">
        <v>0.121</v>
      </c>
      <c r="AR60" s="5">
        <v>0.14000000000000001</v>
      </c>
      <c r="AS60" s="5">
        <v>1.163</v>
      </c>
      <c r="AT60" s="5" t="s">
        <v>264</v>
      </c>
      <c r="AU60" s="5">
        <v>6.5000000000000002E-2</v>
      </c>
      <c r="AV60" s="5" t="s">
        <v>264</v>
      </c>
      <c r="AW60" s="5">
        <v>29</v>
      </c>
      <c r="AX60" s="5">
        <v>17</v>
      </c>
      <c r="AY60" s="5">
        <v>0.1</v>
      </c>
      <c r="AZ60" s="5">
        <v>16</v>
      </c>
      <c r="BA60" s="5">
        <v>1.1499999999999999</v>
      </c>
      <c r="BB60" s="5">
        <v>151</v>
      </c>
      <c r="BC60" s="5">
        <v>11</v>
      </c>
      <c r="BD60" s="5">
        <v>56</v>
      </c>
      <c r="BE60" s="5">
        <v>332</v>
      </c>
      <c r="BF60" s="5">
        <v>0.37</v>
      </c>
      <c r="BG60" s="5">
        <v>6.5000000000000002E-2</v>
      </c>
      <c r="BH60" s="5" t="s">
        <v>264</v>
      </c>
      <c r="BI60" s="5">
        <v>9.6999999999999993</v>
      </c>
      <c r="BJ60" s="5" t="s">
        <v>264</v>
      </c>
      <c r="BK60" s="5" t="s">
        <v>264</v>
      </c>
      <c r="BL60" s="5" t="s">
        <v>264</v>
      </c>
      <c r="BM60" s="5" t="s">
        <v>264</v>
      </c>
      <c r="BN60" s="5">
        <v>68.47</v>
      </c>
      <c r="BO60" s="5">
        <v>9</v>
      </c>
      <c r="BP60" s="5">
        <v>2990</v>
      </c>
      <c r="BQ60" s="5">
        <v>0.26</v>
      </c>
    </row>
    <row r="61" spans="1:69" x14ac:dyDescent="0.3">
      <c r="A61">
        <v>1063</v>
      </c>
      <c r="B61" s="3" t="s">
        <v>164</v>
      </c>
      <c r="C61" s="3" t="s">
        <v>261</v>
      </c>
      <c r="D61" s="3" t="s">
        <v>150</v>
      </c>
      <c r="E61" s="3" t="s">
        <v>84</v>
      </c>
      <c r="H61" s="5">
        <v>884</v>
      </c>
      <c r="I61" s="5">
        <v>0</v>
      </c>
      <c r="J61" s="5" t="s">
        <v>264</v>
      </c>
      <c r="K61" s="5">
        <v>0</v>
      </c>
      <c r="L61" s="5">
        <v>0</v>
      </c>
      <c r="M61" s="5">
        <v>0</v>
      </c>
      <c r="N61" s="5">
        <v>100</v>
      </c>
      <c r="O61" s="5">
        <v>100</v>
      </c>
      <c r="P61" s="5">
        <v>171016</v>
      </c>
      <c r="R61">
        <v>0</v>
      </c>
      <c r="V61">
        <v>1</v>
      </c>
      <c r="W61">
        <v>10</v>
      </c>
      <c r="Y61" s="5">
        <v>0</v>
      </c>
      <c r="Z61" s="5" t="s">
        <v>264</v>
      </c>
      <c r="AA61" s="5" t="s">
        <v>264</v>
      </c>
      <c r="AB61" s="5">
        <v>14.2</v>
      </c>
      <c r="AC61" s="5">
        <v>39700</v>
      </c>
      <c r="AD61" s="5">
        <v>41700</v>
      </c>
      <c r="AE61" s="5" t="s">
        <v>264</v>
      </c>
      <c r="AF61" s="5" t="s">
        <v>264</v>
      </c>
      <c r="AG61" s="5" t="s">
        <v>264</v>
      </c>
      <c r="AH61" s="5" t="s">
        <v>264</v>
      </c>
      <c r="AI61" s="5" t="s">
        <v>264</v>
      </c>
      <c r="AJ61" s="5" t="s">
        <v>264</v>
      </c>
      <c r="AK61" s="5" t="s">
        <v>264</v>
      </c>
      <c r="AL61" s="5">
        <v>0</v>
      </c>
      <c r="AM61" s="5">
        <v>0</v>
      </c>
      <c r="AN61" s="5">
        <v>1.4</v>
      </c>
      <c r="AO61" s="5">
        <v>13.6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 t="s">
        <v>264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 t="s">
        <v>264</v>
      </c>
      <c r="BI61" s="5">
        <v>0</v>
      </c>
      <c r="BJ61" s="5" t="s">
        <v>264</v>
      </c>
      <c r="BK61" s="5" t="s">
        <v>264</v>
      </c>
      <c r="BL61" s="5" t="s">
        <v>264</v>
      </c>
      <c r="BM61" s="5" t="s">
        <v>264</v>
      </c>
      <c r="BN61" s="5">
        <v>0</v>
      </c>
      <c r="BO61" s="5">
        <v>300</v>
      </c>
      <c r="BP61" s="5">
        <v>41300</v>
      </c>
      <c r="BQ61" s="5">
        <v>0</v>
      </c>
    </row>
    <row r="62" spans="1:69" x14ac:dyDescent="0.3">
      <c r="A62">
        <v>1064</v>
      </c>
      <c r="B62" s="9" t="s">
        <v>169</v>
      </c>
      <c r="C62" s="3" t="s">
        <v>262</v>
      </c>
      <c r="D62" s="3" t="s">
        <v>263</v>
      </c>
      <c r="E62" s="3" t="s">
        <v>151</v>
      </c>
      <c r="H62" s="5">
        <v>101</v>
      </c>
      <c r="I62" s="5">
        <v>25.2</v>
      </c>
      <c r="J62" s="5" t="s">
        <v>264</v>
      </c>
      <c r="K62" s="5">
        <v>2.4</v>
      </c>
      <c r="L62" s="5" t="s">
        <v>264</v>
      </c>
      <c r="M62" s="5">
        <v>1.7</v>
      </c>
      <c r="N62" s="5">
        <v>0.6</v>
      </c>
      <c r="O62" s="5">
        <v>100</v>
      </c>
      <c r="P62" s="5">
        <v>171725</v>
      </c>
      <c r="Q62" s="5"/>
      <c r="R62">
        <v>0</v>
      </c>
      <c r="V62">
        <v>70</v>
      </c>
      <c r="W62">
        <v>170</v>
      </c>
      <c r="Y62" s="5">
        <v>0</v>
      </c>
      <c r="Z62" s="5" t="s">
        <v>264</v>
      </c>
      <c r="AA62" s="5" t="s">
        <v>264</v>
      </c>
      <c r="AB62" s="5">
        <v>0.23100000000000001</v>
      </c>
      <c r="AC62" s="5" t="s">
        <v>264</v>
      </c>
      <c r="AD62" s="5" t="s">
        <v>264</v>
      </c>
      <c r="AE62" s="5">
        <v>0</v>
      </c>
      <c r="AF62" s="5" t="s">
        <v>264</v>
      </c>
      <c r="AG62" s="5" t="s">
        <v>264</v>
      </c>
      <c r="AH62" s="5" t="s">
        <v>264</v>
      </c>
      <c r="AI62" s="5" t="s">
        <v>264</v>
      </c>
      <c r="AJ62" s="5" t="s">
        <v>264</v>
      </c>
      <c r="AK62" s="5" t="s">
        <v>264</v>
      </c>
      <c r="AL62" s="5">
        <v>2</v>
      </c>
      <c r="AM62" s="5" t="s">
        <v>264</v>
      </c>
      <c r="AN62" s="5" t="s">
        <v>264</v>
      </c>
      <c r="AO62" s="5" t="s">
        <v>264</v>
      </c>
      <c r="AP62" s="5">
        <v>19.2</v>
      </c>
      <c r="AQ62" s="5">
        <v>0.08</v>
      </c>
      <c r="AR62" s="5">
        <v>0.1</v>
      </c>
      <c r="AS62" s="5">
        <v>0.5</v>
      </c>
      <c r="AT62" s="5">
        <v>0.13500000000000001</v>
      </c>
      <c r="AU62" s="5">
        <v>0.221</v>
      </c>
      <c r="AV62" s="5" t="s">
        <v>264</v>
      </c>
      <c r="AW62" s="5" t="s">
        <v>264</v>
      </c>
      <c r="AX62" s="5" t="s">
        <v>264</v>
      </c>
      <c r="AY62" s="5">
        <v>0</v>
      </c>
      <c r="AZ62" s="5">
        <v>30</v>
      </c>
      <c r="BA62" s="5">
        <v>0.71</v>
      </c>
      <c r="BB62" s="5">
        <v>382</v>
      </c>
      <c r="BC62" s="5">
        <v>18</v>
      </c>
      <c r="BD62" s="5">
        <v>21</v>
      </c>
      <c r="BE62" s="5">
        <v>4</v>
      </c>
      <c r="BF62" s="5" t="s">
        <v>264</v>
      </c>
      <c r="BG62" s="5" t="s">
        <v>264</v>
      </c>
      <c r="BH62" s="5" t="s">
        <v>264</v>
      </c>
      <c r="BI62" s="5" t="s">
        <v>264</v>
      </c>
      <c r="BJ62" s="5" t="s">
        <v>264</v>
      </c>
      <c r="BK62" s="5" t="s">
        <v>264</v>
      </c>
      <c r="BL62" s="5" t="s">
        <v>264</v>
      </c>
      <c r="BM62" s="5" t="s">
        <v>264</v>
      </c>
      <c r="BN62" s="5">
        <v>71.5</v>
      </c>
      <c r="BO62" s="5" t="s">
        <v>264</v>
      </c>
      <c r="BP62" s="5" t="s">
        <v>264</v>
      </c>
      <c r="BQ62" s="5">
        <v>-7.3140000000000001</v>
      </c>
    </row>
    <row r="63" spans="1:69" x14ac:dyDescent="0.3">
      <c r="A63">
        <v>1065</v>
      </c>
      <c r="B63" s="9" t="s">
        <v>171</v>
      </c>
      <c r="C63" s="3" t="s">
        <v>262</v>
      </c>
      <c r="D63" s="3" t="s">
        <v>263</v>
      </c>
      <c r="E63" s="3" t="s">
        <v>151</v>
      </c>
      <c r="H63" s="5">
        <v>124</v>
      </c>
      <c r="I63" s="5">
        <v>32.880000000000003</v>
      </c>
      <c r="J63" s="5" t="s">
        <v>264</v>
      </c>
      <c r="K63" s="5">
        <v>3.8</v>
      </c>
      <c r="L63" s="5" t="s">
        <v>264</v>
      </c>
      <c r="M63" s="5">
        <v>1.0900000000000001</v>
      </c>
      <c r="N63" s="5">
        <v>0.22</v>
      </c>
      <c r="O63" s="5">
        <v>100</v>
      </c>
      <c r="P63" s="5">
        <v>167752</v>
      </c>
      <c r="Q63" s="5"/>
      <c r="R63">
        <v>0</v>
      </c>
      <c r="V63">
        <v>70</v>
      </c>
      <c r="W63">
        <v>170</v>
      </c>
      <c r="Y63" s="5">
        <v>0</v>
      </c>
      <c r="Z63" s="5" t="s">
        <v>264</v>
      </c>
      <c r="AA63" s="5" t="s">
        <v>264</v>
      </c>
      <c r="AB63" s="5">
        <v>1.7000000000000001E-2</v>
      </c>
      <c r="AC63" s="5">
        <v>142</v>
      </c>
      <c r="AD63" s="5">
        <v>47</v>
      </c>
      <c r="AE63" s="5" t="s">
        <v>264</v>
      </c>
      <c r="AF63" s="5" t="s">
        <v>264</v>
      </c>
      <c r="AG63" s="5" t="s">
        <v>264</v>
      </c>
      <c r="AH63" s="5" t="s">
        <v>264</v>
      </c>
      <c r="AI63" s="5" t="s">
        <v>264</v>
      </c>
      <c r="AJ63" s="5" t="s">
        <v>264</v>
      </c>
      <c r="AK63" s="5" t="s">
        <v>264</v>
      </c>
      <c r="AL63" s="5">
        <v>14</v>
      </c>
      <c r="AM63" s="5">
        <v>0</v>
      </c>
      <c r="AN63" s="5" t="s">
        <v>264</v>
      </c>
      <c r="AO63" s="5" t="s">
        <v>264</v>
      </c>
      <c r="AP63" s="5">
        <v>2.7</v>
      </c>
      <c r="AQ63" s="5">
        <v>2.1999999999999999E-2</v>
      </c>
      <c r="AR63" s="5">
        <v>9.2999999999999999E-2</v>
      </c>
      <c r="AS63" s="5">
        <v>0.67500000000000004</v>
      </c>
      <c r="AT63" s="5">
        <v>0.1</v>
      </c>
      <c r="AU63" s="5">
        <v>0.20300000000000001</v>
      </c>
      <c r="AV63" s="5" t="s">
        <v>264</v>
      </c>
      <c r="AW63" s="5">
        <v>0</v>
      </c>
      <c r="AX63" s="5">
        <v>0</v>
      </c>
      <c r="AY63" s="5">
        <v>0</v>
      </c>
      <c r="AZ63" s="5">
        <v>21</v>
      </c>
      <c r="BA63" s="5">
        <v>1.04</v>
      </c>
      <c r="BB63" s="5">
        <v>312</v>
      </c>
      <c r="BC63" s="5">
        <v>19</v>
      </c>
      <c r="BD63" s="5">
        <v>33</v>
      </c>
      <c r="BE63" s="5">
        <v>2</v>
      </c>
      <c r="BF63" s="5">
        <v>0.22</v>
      </c>
      <c r="BG63" s="5">
        <v>0.18</v>
      </c>
      <c r="BH63" s="5">
        <v>9.1999999999999998E-2</v>
      </c>
      <c r="BI63" s="5">
        <v>1</v>
      </c>
      <c r="BJ63" s="5" t="s">
        <v>264</v>
      </c>
      <c r="BK63" s="5" t="s">
        <v>264</v>
      </c>
      <c r="BL63" s="5" t="s">
        <v>264</v>
      </c>
      <c r="BM63" s="5" t="s">
        <v>264</v>
      </c>
      <c r="BN63" s="5">
        <v>65.08</v>
      </c>
      <c r="BO63" s="5">
        <v>0</v>
      </c>
      <c r="BP63" s="5">
        <v>47</v>
      </c>
      <c r="BQ63" s="5">
        <v>-5.601</v>
      </c>
    </row>
    <row r="64" spans="1:69" x14ac:dyDescent="0.3">
      <c r="A64">
        <v>1066</v>
      </c>
      <c r="B64" s="9" t="s">
        <v>174</v>
      </c>
      <c r="C64" s="3" t="s">
        <v>262</v>
      </c>
      <c r="D64" s="3" t="s">
        <v>263</v>
      </c>
      <c r="E64" s="3" t="s">
        <v>151</v>
      </c>
      <c r="H64" s="5">
        <v>32</v>
      </c>
      <c r="I64" s="5">
        <v>8.08</v>
      </c>
      <c r="J64" s="5" t="s">
        <v>264</v>
      </c>
      <c r="K64" s="5">
        <v>1.1000000000000001</v>
      </c>
      <c r="L64" s="5">
        <v>6.98</v>
      </c>
      <c r="M64" s="5">
        <v>0.63</v>
      </c>
      <c r="N64" s="5">
        <v>0.1</v>
      </c>
      <c r="O64" s="5">
        <v>100</v>
      </c>
      <c r="P64" s="5">
        <v>173033</v>
      </c>
      <c r="Q64" s="5"/>
      <c r="R64">
        <v>0</v>
      </c>
      <c r="V64">
        <v>70</v>
      </c>
      <c r="W64">
        <v>170</v>
      </c>
      <c r="Y64" s="5">
        <v>0</v>
      </c>
      <c r="Z64" s="5" t="s">
        <v>264</v>
      </c>
      <c r="AA64" s="5" t="s">
        <v>264</v>
      </c>
      <c r="AB64" s="5">
        <v>1.4E-2</v>
      </c>
      <c r="AC64" s="5">
        <v>13</v>
      </c>
      <c r="AD64" s="5">
        <v>24</v>
      </c>
      <c r="AE64" s="5">
        <v>0</v>
      </c>
      <c r="AF64" s="5" t="s">
        <v>264</v>
      </c>
      <c r="AG64" s="5" t="s">
        <v>264</v>
      </c>
      <c r="AH64" s="5" t="s">
        <v>264</v>
      </c>
      <c r="AI64" s="5" t="s">
        <v>264</v>
      </c>
      <c r="AJ64" s="5" t="s">
        <v>264</v>
      </c>
      <c r="AK64" s="5" t="s">
        <v>264</v>
      </c>
      <c r="AL64" s="5">
        <v>46</v>
      </c>
      <c r="AM64" s="5">
        <v>0</v>
      </c>
      <c r="AN64" s="5">
        <v>0.13</v>
      </c>
      <c r="AO64" s="5">
        <v>0</v>
      </c>
      <c r="AP64" s="5">
        <v>34.4</v>
      </c>
      <c r="AQ64" s="5">
        <v>3.5999999999999997E-2</v>
      </c>
      <c r="AR64" s="5">
        <v>0.02</v>
      </c>
      <c r="AS64" s="5">
        <v>0.25</v>
      </c>
      <c r="AT64" s="5">
        <v>0.28299999999999997</v>
      </c>
      <c r="AU64" s="5">
        <v>4.2000000000000003E-2</v>
      </c>
      <c r="AV64" s="5" t="s">
        <v>264</v>
      </c>
      <c r="AW64" s="5">
        <v>10</v>
      </c>
      <c r="AX64" s="5">
        <v>0</v>
      </c>
      <c r="AY64" s="5">
        <v>0</v>
      </c>
      <c r="AZ64" s="5">
        <v>12</v>
      </c>
      <c r="BA64" s="5">
        <v>0.09</v>
      </c>
      <c r="BB64" s="5">
        <v>139</v>
      </c>
      <c r="BC64" s="5">
        <v>8</v>
      </c>
      <c r="BD64" s="5">
        <v>8</v>
      </c>
      <c r="BE64" s="5">
        <v>0</v>
      </c>
      <c r="BF64" s="5">
        <v>7.0000000000000007E-2</v>
      </c>
      <c r="BG64" s="5">
        <v>4.7E-2</v>
      </c>
      <c r="BH64" s="5">
        <v>1.2E-2</v>
      </c>
      <c r="BI64" s="5">
        <v>0.3</v>
      </c>
      <c r="BJ64" s="5">
        <v>1</v>
      </c>
      <c r="BK64" s="5" t="s">
        <v>264</v>
      </c>
      <c r="BL64" s="5" t="s">
        <v>264</v>
      </c>
      <c r="BM64" s="5" t="s">
        <v>264</v>
      </c>
      <c r="BN64" s="5">
        <v>90.89</v>
      </c>
      <c r="BO64" s="5">
        <v>5</v>
      </c>
      <c r="BP64" s="5">
        <v>19</v>
      </c>
      <c r="BQ64" s="5">
        <v>-2.6949999999999998</v>
      </c>
    </row>
    <row r="65" spans="1:69" x14ac:dyDescent="0.3">
      <c r="A65">
        <v>1067</v>
      </c>
      <c r="B65" s="9" t="s">
        <v>177</v>
      </c>
      <c r="C65" s="3" t="s">
        <v>262</v>
      </c>
      <c r="D65" s="3" t="s">
        <v>263</v>
      </c>
      <c r="E65" s="3" t="s">
        <v>151</v>
      </c>
      <c r="H65" s="5">
        <v>33</v>
      </c>
      <c r="I65" s="5">
        <v>8.41</v>
      </c>
      <c r="J65" s="5" t="s">
        <v>264</v>
      </c>
      <c r="K65" s="5">
        <v>1.1000000000000001</v>
      </c>
      <c r="L65" s="5">
        <v>7.31</v>
      </c>
      <c r="M65" s="5">
        <v>0.69</v>
      </c>
      <c r="N65" s="5">
        <v>0.1</v>
      </c>
      <c r="O65" s="5">
        <v>100</v>
      </c>
      <c r="P65" s="5">
        <v>174676</v>
      </c>
      <c r="Q65" s="5"/>
      <c r="R65">
        <v>0</v>
      </c>
      <c r="V65">
        <v>70</v>
      </c>
      <c r="W65">
        <v>170</v>
      </c>
      <c r="Y65" s="5">
        <v>0</v>
      </c>
      <c r="Z65" s="5" t="s">
        <v>264</v>
      </c>
      <c r="AA65" s="5" t="s">
        <v>264</v>
      </c>
      <c r="AB65" s="5">
        <v>1.4E-2</v>
      </c>
      <c r="AC65" s="5">
        <v>13</v>
      </c>
      <c r="AD65" s="5">
        <v>24</v>
      </c>
      <c r="AE65" s="5">
        <v>0</v>
      </c>
      <c r="AF65" s="5" t="s">
        <v>264</v>
      </c>
      <c r="AG65" s="5" t="s">
        <v>264</v>
      </c>
      <c r="AH65" s="5" t="s">
        <v>264</v>
      </c>
      <c r="AI65" s="5" t="s">
        <v>264</v>
      </c>
      <c r="AJ65" s="5" t="s">
        <v>264</v>
      </c>
      <c r="AK65" s="5" t="s">
        <v>264</v>
      </c>
      <c r="AL65" s="5">
        <v>2</v>
      </c>
      <c r="AM65" s="5">
        <v>0</v>
      </c>
      <c r="AN65" s="5">
        <v>0.13</v>
      </c>
      <c r="AO65" s="5">
        <v>0</v>
      </c>
      <c r="AP65" s="5">
        <v>33.299999999999997</v>
      </c>
      <c r="AQ65" s="5">
        <v>3.6999999999999998E-2</v>
      </c>
      <c r="AR65" s="5">
        <v>0.02</v>
      </c>
      <c r="AS65" s="5">
        <v>0.26900000000000002</v>
      </c>
      <c r="AT65" s="5">
        <v>0.28299999999999997</v>
      </c>
      <c r="AU65" s="5">
        <v>4.2999999999999997E-2</v>
      </c>
      <c r="AV65" s="5" t="s">
        <v>264</v>
      </c>
      <c r="AW65" s="5">
        <v>10</v>
      </c>
      <c r="AX65" s="5">
        <v>0</v>
      </c>
      <c r="AY65" s="5">
        <v>0</v>
      </c>
      <c r="AZ65" s="5">
        <v>12</v>
      </c>
      <c r="BA65" s="5">
        <v>0.06</v>
      </c>
      <c r="BB65" s="5">
        <v>148</v>
      </c>
      <c r="BC65" s="5">
        <v>9</v>
      </c>
      <c r="BD65" s="5">
        <v>8</v>
      </c>
      <c r="BE65" s="5">
        <v>0</v>
      </c>
      <c r="BF65" s="5">
        <v>7.0000000000000007E-2</v>
      </c>
      <c r="BG65" s="5">
        <v>0.05</v>
      </c>
      <c r="BH65" s="5">
        <v>1.2999999999999999E-2</v>
      </c>
      <c r="BI65" s="5">
        <v>1.4</v>
      </c>
      <c r="BJ65" s="5" t="s">
        <v>264</v>
      </c>
      <c r="BK65" s="5" t="s">
        <v>264</v>
      </c>
      <c r="BL65" s="5" t="s">
        <v>264</v>
      </c>
      <c r="BM65" s="5" t="s">
        <v>264</v>
      </c>
      <c r="BN65" s="5">
        <v>90.48</v>
      </c>
      <c r="BO65" s="5">
        <v>5</v>
      </c>
      <c r="BP65" s="5">
        <v>19</v>
      </c>
      <c r="BQ65" s="5">
        <v>-2.8809999999999998</v>
      </c>
    </row>
    <row r="66" spans="1:69" x14ac:dyDescent="0.3">
      <c r="A66">
        <v>1068</v>
      </c>
      <c r="B66" s="9" t="s">
        <v>179</v>
      </c>
      <c r="C66" s="3" t="s">
        <v>262</v>
      </c>
      <c r="D66" s="3" t="s">
        <v>263</v>
      </c>
      <c r="E66" s="3" t="s">
        <v>151</v>
      </c>
      <c r="H66" s="5">
        <v>47</v>
      </c>
      <c r="I66" s="5">
        <v>11.75</v>
      </c>
      <c r="J66" s="5" t="s">
        <v>264</v>
      </c>
      <c r="K66" s="5">
        <v>2.4</v>
      </c>
      <c r="L66" s="5">
        <v>9.35</v>
      </c>
      <c r="M66" s="5">
        <v>0.94</v>
      </c>
      <c r="N66" s="5">
        <v>0.12</v>
      </c>
      <c r="O66" s="5">
        <v>100</v>
      </c>
      <c r="P66" s="5">
        <v>169097</v>
      </c>
      <c r="Q66" s="5"/>
      <c r="R66">
        <v>0</v>
      </c>
      <c r="V66">
        <v>70</v>
      </c>
      <c r="W66">
        <v>170</v>
      </c>
      <c r="Y66" s="5">
        <v>0</v>
      </c>
      <c r="Z66" s="5" t="s">
        <v>264</v>
      </c>
      <c r="AA66" s="5" t="s">
        <v>264</v>
      </c>
      <c r="AB66" s="5">
        <v>1.4999999999999999E-2</v>
      </c>
      <c r="AC66" s="5">
        <v>23</v>
      </c>
      <c r="AD66" s="5">
        <v>25</v>
      </c>
      <c r="AE66" s="5">
        <v>0</v>
      </c>
      <c r="AF66" s="5" t="s">
        <v>264</v>
      </c>
      <c r="AG66" s="5" t="s">
        <v>264</v>
      </c>
      <c r="AH66" s="5" t="s">
        <v>264</v>
      </c>
      <c r="AI66" s="5" t="s">
        <v>264</v>
      </c>
      <c r="AJ66" s="5" t="s">
        <v>264</v>
      </c>
      <c r="AK66" s="5" t="s">
        <v>264</v>
      </c>
      <c r="AL66" s="5">
        <v>11</v>
      </c>
      <c r="AM66" s="5">
        <v>0</v>
      </c>
      <c r="AN66" s="5">
        <v>0.18</v>
      </c>
      <c r="AO66" s="5">
        <v>0</v>
      </c>
      <c r="AP66" s="5">
        <v>53.2</v>
      </c>
      <c r="AQ66" s="5">
        <v>8.6999999999999994E-2</v>
      </c>
      <c r="AR66" s="5">
        <v>0.04</v>
      </c>
      <c r="AS66" s="5">
        <v>0.28199999999999997</v>
      </c>
      <c r="AT66" s="5">
        <v>0.25</v>
      </c>
      <c r="AU66" s="5">
        <v>0.06</v>
      </c>
      <c r="AV66" s="5" t="s">
        <v>264</v>
      </c>
      <c r="AW66" s="5">
        <v>30</v>
      </c>
      <c r="AX66" s="5">
        <v>0</v>
      </c>
      <c r="AY66" s="5">
        <v>0</v>
      </c>
      <c r="AZ66" s="5">
        <v>40</v>
      </c>
      <c r="BA66" s="5">
        <v>0.1</v>
      </c>
      <c r="BB66" s="5">
        <v>181</v>
      </c>
      <c r="BC66" s="5">
        <v>10</v>
      </c>
      <c r="BD66" s="5">
        <v>14</v>
      </c>
      <c r="BE66" s="5">
        <v>0</v>
      </c>
      <c r="BF66" s="5">
        <v>7.0000000000000007E-2</v>
      </c>
      <c r="BG66" s="5">
        <v>4.4999999999999998E-2</v>
      </c>
      <c r="BH66" s="5">
        <v>2.5000000000000001E-2</v>
      </c>
      <c r="BI66" s="5">
        <v>0.5</v>
      </c>
      <c r="BJ66" s="5" t="s">
        <v>264</v>
      </c>
      <c r="BK66" s="5" t="s">
        <v>264</v>
      </c>
      <c r="BL66" s="5" t="s">
        <v>264</v>
      </c>
      <c r="BM66" s="5" t="s">
        <v>264</v>
      </c>
      <c r="BN66" s="5">
        <v>86.75</v>
      </c>
      <c r="BO66" s="5">
        <v>7</v>
      </c>
      <c r="BP66" s="5">
        <v>18</v>
      </c>
      <c r="BQ66" s="5">
        <v>-3.6240000000000001</v>
      </c>
    </row>
    <row r="67" spans="1:69" x14ac:dyDescent="0.3">
      <c r="A67">
        <v>1069</v>
      </c>
      <c r="B67" s="9" t="s">
        <v>182</v>
      </c>
      <c r="C67" s="3" t="s">
        <v>262</v>
      </c>
      <c r="D67" s="3" t="s">
        <v>263</v>
      </c>
      <c r="E67" s="3" t="s">
        <v>151</v>
      </c>
      <c r="H67" s="5">
        <v>25</v>
      </c>
      <c r="I67" s="5">
        <v>5.7</v>
      </c>
      <c r="J67" s="5" t="s">
        <v>264</v>
      </c>
      <c r="K67" s="5" t="s">
        <v>264</v>
      </c>
      <c r="L67" s="5" t="s">
        <v>264</v>
      </c>
      <c r="M67" s="5">
        <v>0.6</v>
      </c>
      <c r="N67" s="5">
        <v>0.3</v>
      </c>
      <c r="O67" s="5">
        <v>100</v>
      </c>
      <c r="P67" s="5">
        <v>168171</v>
      </c>
      <c r="Q67" s="5"/>
      <c r="R67">
        <v>0</v>
      </c>
      <c r="V67">
        <v>70</v>
      </c>
      <c r="W67">
        <v>170</v>
      </c>
      <c r="Y67" s="5">
        <v>0</v>
      </c>
      <c r="Z67" s="5" t="s">
        <v>264</v>
      </c>
      <c r="AA67" s="5" t="s">
        <v>264</v>
      </c>
      <c r="AB67" s="5" t="s">
        <v>264</v>
      </c>
      <c r="AC67" s="5" t="s">
        <v>264</v>
      </c>
      <c r="AD67" s="5" t="s">
        <v>264</v>
      </c>
      <c r="AE67" s="5">
        <v>0</v>
      </c>
      <c r="AF67" s="5" t="s">
        <v>264</v>
      </c>
      <c r="AG67" s="5" t="s">
        <v>264</v>
      </c>
      <c r="AH67" s="5" t="s">
        <v>264</v>
      </c>
      <c r="AI67" s="5" t="s">
        <v>264</v>
      </c>
      <c r="AJ67" s="5" t="s">
        <v>264</v>
      </c>
      <c r="AK67" s="5" t="s">
        <v>264</v>
      </c>
      <c r="AL67" s="5">
        <v>17</v>
      </c>
      <c r="AM67" s="5" t="s">
        <v>264</v>
      </c>
      <c r="AN67" s="5" t="s">
        <v>264</v>
      </c>
      <c r="AO67" s="5" t="s">
        <v>264</v>
      </c>
      <c r="AP67" s="5">
        <v>22.3</v>
      </c>
      <c r="AQ67" s="5">
        <v>0.02</v>
      </c>
      <c r="AR67" s="5">
        <v>0.03</v>
      </c>
      <c r="AS67" s="5">
        <v>0.8</v>
      </c>
      <c r="AT67" s="5" t="s">
        <v>264</v>
      </c>
      <c r="AU67" s="5" t="s">
        <v>264</v>
      </c>
      <c r="AV67" s="5" t="s">
        <v>264</v>
      </c>
      <c r="AW67" s="5" t="s">
        <v>264</v>
      </c>
      <c r="AX67" s="5" t="s">
        <v>264</v>
      </c>
      <c r="AY67" s="5">
        <v>0</v>
      </c>
      <c r="AZ67" s="5">
        <v>29</v>
      </c>
      <c r="BA67" s="5">
        <v>7.0000000000000007E-2</v>
      </c>
      <c r="BB67" s="5">
        <v>123</v>
      </c>
      <c r="BC67" s="5">
        <v>5</v>
      </c>
      <c r="BD67" s="5">
        <v>8</v>
      </c>
      <c r="BE67" s="5">
        <v>0</v>
      </c>
      <c r="BF67" s="5">
        <v>0.06</v>
      </c>
      <c r="BG67" s="5">
        <v>1.6E-2</v>
      </c>
      <c r="BH67" s="5">
        <v>2.9000000000000001E-2</v>
      </c>
      <c r="BI67" s="5" t="s">
        <v>264</v>
      </c>
      <c r="BJ67" s="5" t="s">
        <v>264</v>
      </c>
      <c r="BK67" s="5" t="s">
        <v>264</v>
      </c>
      <c r="BL67" s="5" t="s">
        <v>264</v>
      </c>
      <c r="BM67" s="5" t="s">
        <v>264</v>
      </c>
      <c r="BN67" s="5">
        <v>93</v>
      </c>
      <c r="BO67" s="5" t="s">
        <v>264</v>
      </c>
      <c r="BP67" s="5" t="s">
        <v>264</v>
      </c>
      <c r="BQ67" s="5">
        <v>-2.5139999999999998</v>
      </c>
    </row>
    <row r="68" spans="1:69" x14ac:dyDescent="0.3">
      <c r="A68">
        <v>1070</v>
      </c>
      <c r="B68" s="9" t="s">
        <v>185</v>
      </c>
      <c r="C68" s="3" t="s">
        <v>262</v>
      </c>
      <c r="D68" s="3" t="s">
        <v>263</v>
      </c>
      <c r="E68" s="3" t="s">
        <v>151</v>
      </c>
      <c r="H68" s="5">
        <v>45</v>
      </c>
      <c r="I68" s="5">
        <v>11.82</v>
      </c>
      <c r="J68" s="5" t="s">
        <v>264</v>
      </c>
      <c r="K68" s="5" t="s">
        <v>264</v>
      </c>
      <c r="L68" s="5">
        <v>8.2899999999999991</v>
      </c>
      <c r="M68" s="5">
        <v>0.55000000000000004</v>
      </c>
      <c r="N68" s="5">
        <v>0.13</v>
      </c>
      <c r="O68" s="5">
        <v>100</v>
      </c>
      <c r="P68" s="5">
        <v>168193</v>
      </c>
      <c r="Q68" s="5"/>
      <c r="R68">
        <v>0</v>
      </c>
      <c r="V68">
        <v>70</v>
      </c>
      <c r="W68">
        <v>170</v>
      </c>
      <c r="Y68" s="5" t="s">
        <v>264</v>
      </c>
      <c r="Z68" s="5" t="s">
        <v>264</v>
      </c>
      <c r="AA68" s="5" t="s">
        <v>264</v>
      </c>
      <c r="AB68" s="5" t="s">
        <v>264</v>
      </c>
      <c r="AC68" s="5" t="s">
        <v>264</v>
      </c>
      <c r="AD68" s="5" t="s">
        <v>264</v>
      </c>
      <c r="AE68" s="5">
        <v>0</v>
      </c>
      <c r="AF68" s="5">
        <v>4.59</v>
      </c>
      <c r="AG68" s="5">
        <v>1.76</v>
      </c>
      <c r="AH68" s="5">
        <v>1.94</v>
      </c>
      <c r="AI68" s="5">
        <v>0</v>
      </c>
      <c r="AJ68" s="5">
        <v>0</v>
      </c>
      <c r="AK68" s="5">
        <v>0</v>
      </c>
      <c r="AL68" s="5">
        <v>3</v>
      </c>
      <c r="AM68" s="5">
        <v>0</v>
      </c>
      <c r="AN68" s="5" t="s">
        <v>264</v>
      </c>
      <c r="AO68" s="5">
        <v>0.7</v>
      </c>
      <c r="AP68" s="5">
        <v>16.899999999999999</v>
      </c>
      <c r="AQ68" s="5">
        <v>7.8E-2</v>
      </c>
      <c r="AR68" s="5">
        <v>2.9000000000000001E-2</v>
      </c>
      <c r="AS68" s="5">
        <v>0.47</v>
      </c>
      <c r="AT68" s="5">
        <v>0.193</v>
      </c>
      <c r="AU68" s="5">
        <v>0.106</v>
      </c>
      <c r="AV68" s="5" t="s">
        <v>264</v>
      </c>
      <c r="AW68" s="5">
        <v>11</v>
      </c>
      <c r="AX68" s="5" t="s">
        <v>264</v>
      </c>
      <c r="AY68" s="5" t="s">
        <v>264</v>
      </c>
      <c r="AZ68" s="5">
        <v>13</v>
      </c>
      <c r="BA68" s="5">
        <v>0.25</v>
      </c>
      <c r="BB68" s="5">
        <v>125</v>
      </c>
      <c r="BC68" s="5">
        <v>12</v>
      </c>
      <c r="BD68" s="5">
        <v>9</v>
      </c>
      <c r="BE68" s="5">
        <v>1</v>
      </c>
      <c r="BF68" s="5">
        <v>0.08</v>
      </c>
      <c r="BG68" s="5">
        <v>8.1000000000000003E-2</v>
      </c>
      <c r="BH68" s="5">
        <v>1.593</v>
      </c>
      <c r="BI68" s="5">
        <v>0</v>
      </c>
      <c r="BJ68" s="5" t="s">
        <v>264</v>
      </c>
      <c r="BK68" s="5" t="s">
        <v>264</v>
      </c>
      <c r="BL68" s="5" t="s">
        <v>264</v>
      </c>
      <c r="BM68" s="5" t="s">
        <v>264</v>
      </c>
      <c r="BN68" s="5">
        <v>87.24</v>
      </c>
      <c r="BO68" s="5" t="s">
        <v>264</v>
      </c>
      <c r="BP68" s="5" t="s">
        <v>264</v>
      </c>
      <c r="BQ68" s="5">
        <v>-2.52</v>
      </c>
    </row>
    <row r="69" spans="1:69" x14ac:dyDescent="0.3">
      <c r="A69">
        <v>1071</v>
      </c>
      <c r="B69" s="9" t="s">
        <v>188</v>
      </c>
      <c r="C69" s="3" t="s">
        <v>262</v>
      </c>
      <c r="D69" s="3" t="s">
        <v>263</v>
      </c>
      <c r="E69" s="3" t="s">
        <v>151</v>
      </c>
      <c r="H69" s="5">
        <v>52</v>
      </c>
      <c r="I69" s="5">
        <v>13.81</v>
      </c>
      <c r="J69" s="5">
        <v>0.05</v>
      </c>
      <c r="K69" s="5">
        <v>2.4</v>
      </c>
      <c r="L69" s="5">
        <v>10.39</v>
      </c>
      <c r="M69" s="5">
        <v>0.26</v>
      </c>
      <c r="N69" s="5">
        <v>0.17</v>
      </c>
      <c r="O69" s="5">
        <v>100</v>
      </c>
      <c r="P69" s="5">
        <v>171688</v>
      </c>
      <c r="Q69" s="5"/>
      <c r="R69">
        <v>0</v>
      </c>
      <c r="V69">
        <v>70</v>
      </c>
      <c r="W69">
        <v>170</v>
      </c>
      <c r="Y69" s="5">
        <v>0</v>
      </c>
      <c r="Z69" s="5" t="s">
        <v>264</v>
      </c>
      <c r="AA69" s="5" t="s">
        <v>264</v>
      </c>
      <c r="AB69" s="5">
        <v>2.8000000000000001E-2</v>
      </c>
      <c r="AC69" s="5">
        <v>7</v>
      </c>
      <c r="AD69" s="5">
        <v>51</v>
      </c>
      <c r="AE69" s="5">
        <v>0</v>
      </c>
      <c r="AF69" s="5">
        <v>2.0699999999999998</v>
      </c>
      <c r="AG69" s="5">
        <v>2.4300000000000002</v>
      </c>
      <c r="AH69" s="5">
        <v>5.9</v>
      </c>
      <c r="AI69" s="5">
        <v>0</v>
      </c>
      <c r="AJ69" s="5">
        <v>0</v>
      </c>
      <c r="AK69" s="5">
        <v>0</v>
      </c>
      <c r="AL69" s="5">
        <v>3</v>
      </c>
      <c r="AM69" s="5">
        <v>0</v>
      </c>
      <c r="AN69" s="5">
        <v>0.18</v>
      </c>
      <c r="AO69" s="5">
        <v>2.2000000000000002</v>
      </c>
      <c r="AP69" s="5">
        <v>4.5999999999999996</v>
      </c>
      <c r="AQ69" s="5">
        <v>1.7000000000000001E-2</v>
      </c>
      <c r="AR69" s="5">
        <v>2.5999999999999999E-2</v>
      </c>
      <c r="AS69" s="5">
        <v>9.0999999999999998E-2</v>
      </c>
      <c r="AT69" s="5">
        <v>6.0999999999999999E-2</v>
      </c>
      <c r="AU69" s="5">
        <v>4.1000000000000002E-2</v>
      </c>
      <c r="AV69" s="5" t="s">
        <v>264</v>
      </c>
      <c r="AW69" s="5">
        <v>3</v>
      </c>
      <c r="AX69" s="5">
        <v>0</v>
      </c>
      <c r="AY69" s="5">
        <v>0</v>
      </c>
      <c r="AZ69" s="5">
        <v>6</v>
      </c>
      <c r="BA69" s="5">
        <v>0.12</v>
      </c>
      <c r="BB69" s="5">
        <v>107</v>
      </c>
      <c r="BC69" s="5">
        <v>5</v>
      </c>
      <c r="BD69" s="5">
        <v>11</v>
      </c>
      <c r="BE69" s="5">
        <v>1</v>
      </c>
      <c r="BF69" s="5">
        <v>0.04</v>
      </c>
      <c r="BG69" s="5">
        <v>2.7E-2</v>
      </c>
      <c r="BH69" s="5">
        <v>3.5000000000000003E-2</v>
      </c>
      <c r="BI69" s="5">
        <v>0</v>
      </c>
      <c r="BJ69" s="5">
        <v>3.3</v>
      </c>
      <c r="BK69" s="5" t="s">
        <v>264</v>
      </c>
      <c r="BL69" s="5" t="s">
        <v>264</v>
      </c>
      <c r="BM69" s="5" t="s">
        <v>264</v>
      </c>
      <c r="BN69" s="5">
        <v>85.56</v>
      </c>
      <c r="BO69" s="5">
        <v>9</v>
      </c>
      <c r="BP69" s="5">
        <v>43</v>
      </c>
      <c r="BQ69" s="5">
        <v>-1.9330000000000001</v>
      </c>
    </row>
    <row r="70" spans="1:69" x14ac:dyDescent="0.3">
      <c r="A70">
        <v>1072</v>
      </c>
      <c r="B70" s="9" t="s">
        <v>192</v>
      </c>
      <c r="C70" s="3" t="s">
        <v>262</v>
      </c>
      <c r="D70" s="3" t="s">
        <v>263</v>
      </c>
      <c r="E70" s="3" t="s">
        <v>151</v>
      </c>
      <c r="H70" s="5">
        <v>101</v>
      </c>
      <c r="I70" s="5">
        <v>25.2</v>
      </c>
      <c r="J70" s="5" t="s">
        <v>264</v>
      </c>
      <c r="K70" s="5">
        <v>2.4</v>
      </c>
      <c r="L70" s="5" t="s">
        <v>264</v>
      </c>
      <c r="M70" s="5">
        <v>1.7</v>
      </c>
      <c r="N70" s="5">
        <v>0.6</v>
      </c>
      <c r="O70" s="5">
        <v>100</v>
      </c>
      <c r="P70" s="5">
        <v>171725</v>
      </c>
      <c r="Q70" s="5"/>
      <c r="R70">
        <v>0</v>
      </c>
      <c r="V70">
        <v>70</v>
      </c>
      <c r="W70">
        <v>170</v>
      </c>
      <c r="Y70" s="5">
        <v>0</v>
      </c>
      <c r="Z70" s="5" t="s">
        <v>264</v>
      </c>
      <c r="AA70" s="5" t="s">
        <v>264</v>
      </c>
      <c r="AB70" s="5">
        <v>0.23100000000000001</v>
      </c>
      <c r="AC70" s="5" t="s">
        <v>264</v>
      </c>
      <c r="AD70" s="5" t="s">
        <v>264</v>
      </c>
      <c r="AE70" s="5">
        <v>0</v>
      </c>
      <c r="AF70" s="5" t="s">
        <v>264</v>
      </c>
      <c r="AG70" s="5" t="s">
        <v>264</v>
      </c>
      <c r="AH70" s="5" t="s">
        <v>264</v>
      </c>
      <c r="AI70" s="5" t="s">
        <v>264</v>
      </c>
      <c r="AJ70" s="5" t="s">
        <v>264</v>
      </c>
      <c r="AK70" s="5" t="s">
        <v>264</v>
      </c>
      <c r="AL70" s="5">
        <v>2</v>
      </c>
      <c r="AM70" s="5" t="s">
        <v>264</v>
      </c>
      <c r="AN70" s="5" t="s">
        <v>264</v>
      </c>
      <c r="AO70" s="5" t="s">
        <v>264</v>
      </c>
      <c r="AP70" s="5">
        <v>19.2</v>
      </c>
      <c r="AQ70" s="5">
        <v>0.08</v>
      </c>
      <c r="AR70" s="5">
        <v>0.1</v>
      </c>
      <c r="AS70" s="5">
        <v>0.5</v>
      </c>
      <c r="AT70" s="5">
        <v>0.13500000000000001</v>
      </c>
      <c r="AU70" s="5">
        <v>0.221</v>
      </c>
      <c r="AV70" s="5" t="s">
        <v>264</v>
      </c>
      <c r="AW70" s="5" t="s">
        <v>264</v>
      </c>
      <c r="AX70" s="5" t="s">
        <v>264</v>
      </c>
      <c r="AY70" s="5">
        <v>0</v>
      </c>
      <c r="AZ70" s="5">
        <v>30</v>
      </c>
      <c r="BA70" s="5">
        <v>0.71</v>
      </c>
      <c r="BB70" s="5">
        <v>382</v>
      </c>
      <c r="BC70" s="5">
        <v>18</v>
      </c>
      <c r="BD70" s="5">
        <v>21</v>
      </c>
      <c r="BE70" s="5">
        <v>4</v>
      </c>
      <c r="BF70" s="5" t="s">
        <v>264</v>
      </c>
      <c r="BG70" s="5" t="s">
        <v>264</v>
      </c>
      <c r="BH70" s="5" t="s">
        <v>264</v>
      </c>
      <c r="BI70" s="5" t="s">
        <v>264</v>
      </c>
      <c r="BJ70" s="5" t="s">
        <v>264</v>
      </c>
      <c r="BK70" s="5" t="s">
        <v>264</v>
      </c>
      <c r="BL70" s="5" t="s">
        <v>264</v>
      </c>
      <c r="BM70" s="5" t="s">
        <v>264</v>
      </c>
      <c r="BN70" s="5">
        <v>71.5</v>
      </c>
      <c r="BO70" s="5" t="s">
        <v>264</v>
      </c>
      <c r="BP70" s="5" t="s">
        <v>264</v>
      </c>
      <c r="BQ70" s="5">
        <v>-7.3140000000000001</v>
      </c>
    </row>
    <row r="71" spans="1:69" x14ac:dyDescent="0.3">
      <c r="A71">
        <v>1073</v>
      </c>
      <c r="B71" s="9" t="s">
        <v>195</v>
      </c>
      <c r="C71" s="3" t="s">
        <v>262</v>
      </c>
      <c r="D71" s="3" t="s">
        <v>263</v>
      </c>
      <c r="E71" s="3" t="s">
        <v>151</v>
      </c>
      <c r="H71" s="5">
        <v>68</v>
      </c>
      <c r="I71" s="5">
        <v>14.32</v>
      </c>
      <c r="J71" s="5" t="s">
        <v>264</v>
      </c>
      <c r="K71" s="5">
        <v>5.4</v>
      </c>
      <c r="L71" s="5">
        <v>8.92</v>
      </c>
      <c r="M71" s="5">
        <v>2.5499999999999998</v>
      </c>
      <c r="N71" s="5">
        <v>0.95</v>
      </c>
      <c r="O71" s="5">
        <v>100</v>
      </c>
      <c r="P71" s="5">
        <v>173044</v>
      </c>
      <c r="Q71" s="5"/>
      <c r="R71">
        <v>0</v>
      </c>
      <c r="V71">
        <v>70</v>
      </c>
      <c r="W71">
        <v>170</v>
      </c>
      <c r="Y71" s="5">
        <v>0</v>
      </c>
      <c r="Z71" s="5" t="s">
        <v>264</v>
      </c>
      <c r="AA71" s="5" t="s">
        <v>264</v>
      </c>
      <c r="AB71" s="5">
        <v>0.27200000000000002</v>
      </c>
      <c r="AC71" s="5">
        <v>87</v>
      </c>
      <c r="AD71" s="5">
        <v>401</v>
      </c>
      <c r="AE71" s="5">
        <v>0</v>
      </c>
      <c r="AF71" s="5" t="s">
        <v>264</v>
      </c>
      <c r="AG71" s="5" t="s">
        <v>264</v>
      </c>
      <c r="AH71" s="5" t="s">
        <v>264</v>
      </c>
      <c r="AI71" s="5" t="s">
        <v>264</v>
      </c>
      <c r="AJ71" s="5" t="s">
        <v>264</v>
      </c>
      <c r="AK71" s="5" t="s">
        <v>264</v>
      </c>
      <c r="AL71" s="5">
        <v>31</v>
      </c>
      <c r="AM71" s="5">
        <v>0</v>
      </c>
      <c r="AN71" s="5">
        <v>0.73</v>
      </c>
      <c r="AO71" s="5">
        <v>2.6</v>
      </c>
      <c r="AP71" s="5">
        <v>228.3</v>
      </c>
      <c r="AQ71" s="5">
        <v>6.7000000000000004E-2</v>
      </c>
      <c r="AR71" s="5">
        <v>0.04</v>
      </c>
      <c r="AS71" s="5">
        <v>1.0840000000000001</v>
      </c>
      <c r="AT71" s="5">
        <v>0.45100000000000001</v>
      </c>
      <c r="AU71" s="5">
        <v>0.11</v>
      </c>
      <c r="AV71" s="5" t="s">
        <v>264</v>
      </c>
      <c r="AW71" s="5">
        <v>49</v>
      </c>
      <c r="AX71" s="5">
        <v>0</v>
      </c>
      <c r="AY71" s="5">
        <v>0</v>
      </c>
      <c r="AZ71" s="5">
        <v>18</v>
      </c>
      <c r="BA71" s="5">
        <v>0.26</v>
      </c>
      <c r="BB71" s="5">
        <v>417</v>
      </c>
      <c r="BC71" s="5">
        <v>22</v>
      </c>
      <c r="BD71" s="5">
        <v>40</v>
      </c>
      <c r="BE71" s="5">
        <v>2</v>
      </c>
      <c r="BF71" s="5">
        <v>0.23</v>
      </c>
      <c r="BG71" s="5">
        <v>0.23</v>
      </c>
      <c r="BH71" s="5">
        <v>0.15</v>
      </c>
      <c r="BI71" s="5">
        <v>0.6</v>
      </c>
      <c r="BJ71" s="5" t="s">
        <v>264</v>
      </c>
      <c r="BK71" s="5" t="s">
        <v>264</v>
      </c>
      <c r="BL71" s="5" t="s">
        <v>264</v>
      </c>
      <c r="BM71" s="5" t="s">
        <v>264</v>
      </c>
      <c r="BN71" s="5">
        <v>80.8</v>
      </c>
      <c r="BO71" s="5">
        <v>112</v>
      </c>
      <c r="BP71" s="5">
        <v>288</v>
      </c>
      <c r="BQ71" s="5">
        <v>-6.8819999999999997</v>
      </c>
    </row>
    <row r="72" spans="1:69" x14ac:dyDescent="0.3">
      <c r="A72">
        <v>1074</v>
      </c>
      <c r="B72" s="9" t="s">
        <v>198</v>
      </c>
      <c r="C72" s="3" t="s">
        <v>262</v>
      </c>
      <c r="D72" s="3" t="s">
        <v>263</v>
      </c>
      <c r="E72" s="3" t="s">
        <v>151</v>
      </c>
      <c r="H72" s="5">
        <v>89</v>
      </c>
      <c r="I72" s="5">
        <v>22.84</v>
      </c>
      <c r="J72" s="5">
        <v>5.38</v>
      </c>
      <c r="K72" s="5">
        <v>2.6</v>
      </c>
      <c r="L72" s="5">
        <v>12.23</v>
      </c>
      <c r="M72" s="5">
        <v>1.0900000000000001</v>
      </c>
      <c r="N72" s="5">
        <v>0.33</v>
      </c>
      <c r="O72" s="5">
        <v>100</v>
      </c>
      <c r="P72" s="5">
        <v>173944</v>
      </c>
      <c r="Q72" s="5"/>
      <c r="R72">
        <v>0</v>
      </c>
      <c r="V72">
        <v>70</v>
      </c>
      <c r="W72">
        <v>170</v>
      </c>
      <c r="Y72" s="5">
        <v>0</v>
      </c>
      <c r="Z72" s="5" t="s">
        <v>264</v>
      </c>
      <c r="AA72" s="5" t="s">
        <v>264</v>
      </c>
      <c r="AB72" s="5">
        <v>0.112</v>
      </c>
      <c r="AC72" s="5">
        <v>32</v>
      </c>
      <c r="AD72" s="5">
        <v>73</v>
      </c>
      <c r="AE72" s="5">
        <v>0</v>
      </c>
      <c r="AF72" s="5">
        <v>2.39</v>
      </c>
      <c r="AG72" s="5">
        <v>4.9800000000000004</v>
      </c>
      <c r="AH72" s="5">
        <v>4.8499999999999996</v>
      </c>
      <c r="AI72" s="5">
        <v>0</v>
      </c>
      <c r="AJ72" s="5">
        <v>0.01</v>
      </c>
      <c r="AK72" s="5">
        <v>0</v>
      </c>
      <c r="AL72" s="5">
        <v>3</v>
      </c>
      <c r="AM72" s="5">
        <v>0</v>
      </c>
      <c r="AN72" s="5">
        <v>0.1</v>
      </c>
      <c r="AO72" s="5">
        <v>0.5</v>
      </c>
      <c r="AP72" s="5">
        <v>8.6999999999999993</v>
      </c>
      <c r="AQ72" s="5">
        <v>3.1E-2</v>
      </c>
      <c r="AR72" s="5">
        <v>7.2999999999999995E-2</v>
      </c>
      <c r="AS72" s="5">
        <v>0.66500000000000004</v>
      </c>
      <c r="AT72" s="5">
        <v>0.33400000000000002</v>
      </c>
      <c r="AU72" s="5">
        <v>0.36699999999999999</v>
      </c>
      <c r="AV72" s="5" t="s">
        <v>264</v>
      </c>
      <c r="AW72" s="5">
        <v>20</v>
      </c>
      <c r="AX72" s="5">
        <v>0</v>
      </c>
      <c r="AY72" s="5">
        <v>0</v>
      </c>
      <c r="AZ72" s="5">
        <v>5</v>
      </c>
      <c r="BA72" s="5">
        <v>0.26</v>
      </c>
      <c r="BB72" s="5">
        <v>358</v>
      </c>
      <c r="BC72" s="5">
        <v>27</v>
      </c>
      <c r="BD72" s="5">
        <v>22</v>
      </c>
      <c r="BE72" s="5">
        <v>1</v>
      </c>
      <c r="BF72" s="5">
        <v>0.15</v>
      </c>
      <c r="BG72" s="5">
        <v>7.8E-2</v>
      </c>
      <c r="BH72" s="5">
        <v>0.27</v>
      </c>
      <c r="BI72" s="5">
        <v>1</v>
      </c>
      <c r="BJ72" s="5">
        <v>2.2000000000000002</v>
      </c>
      <c r="BK72" s="5" t="s">
        <v>264</v>
      </c>
      <c r="BL72" s="5" t="s">
        <v>264</v>
      </c>
      <c r="BM72" s="5" t="s">
        <v>264</v>
      </c>
      <c r="BN72" s="5">
        <v>74.91</v>
      </c>
      <c r="BO72" s="5">
        <v>27</v>
      </c>
      <c r="BP72" s="5">
        <v>46</v>
      </c>
      <c r="BQ72" s="5">
        <v>-6.9809999999999999</v>
      </c>
    </row>
    <row r="73" spans="1:69" x14ac:dyDescent="0.3">
      <c r="A73">
        <v>1075</v>
      </c>
      <c r="B73" s="9" t="s">
        <v>201</v>
      </c>
      <c r="C73" s="3" t="s">
        <v>262</v>
      </c>
      <c r="D73" s="3" t="s">
        <v>263</v>
      </c>
      <c r="E73" s="3" t="s">
        <v>151</v>
      </c>
      <c r="H73" s="5">
        <v>42</v>
      </c>
      <c r="I73" s="5">
        <v>10.65</v>
      </c>
      <c r="J73" s="5" t="s">
        <v>264</v>
      </c>
      <c r="K73" s="5">
        <v>3.6</v>
      </c>
      <c r="L73" s="5">
        <v>7.05</v>
      </c>
      <c r="M73" s="5">
        <v>0.5</v>
      </c>
      <c r="N73" s="5">
        <v>0.23</v>
      </c>
      <c r="O73" s="5">
        <v>100</v>
      </c>
      <c r="P73" s="5">
        <v>168177</v>
      </c>
      <c r="Q73" s="5"/>
      <c r="R73">
        <v>0</v>
      </c>
      <c r="V73">
        <v>70</v>
      </c>
      <c r="W73">
        <v>170</v>
      </c>
      <c r="Y73" s="5">
        <v>0</v>
      </c>
      <c r="Z73" s="5" t="s">
        <v>264</v>
      </c>
      <c r="AA73" s="5" t="s">
        <v>264</v>
      </c>
      <c r="AB73" s="5">
        <v>1.2E-2</v>
      </c>
      <c r="AC73" s="5">
        <v>49</v>
      </c>
      <c r="AD73" s="5">
        <v>55</v>
      </c>
      <c r="AE73" s="5">
        <v>0</v>
      </c>
      <c r="AF73" s="5" t="s">
        <v>264</v>
      </c>
      <c r="AG73" s="5" t="s">
        <v>264</v>
      </c>
      <c r="AH73" s="5" t="s">
        <v>264</v>
      </c>
      <c r="AI73" s="5" t="s">
        <v>264</v>
      </c>
      <c r="AJ73" s="5" t="s">
        <v>264</v>
      </c>
      <c r="AK73" s="5" t="s">
        <v>264</v>
      </c>
      <c r="AL73" s="5">
        <v>0</v>
      </c>
      <c r="AM73" s="5">
        <v>0</v>
      </c>
      <c r="AN73" s="5">
        <v>0.12</v>
      </c>
      <c r="AO73" s="5">
        <v>4.5</v>
      </c>
      <c r="AP73" s="5">
        <v>3.8</v>
      </c>
      <c r="AQ73" s="5">
        <v>8.9999999999999993E-3</v>
      </c>
      <c r="AR73" s="5">
        <v>0.01</v>
      </c>
      <c r="AS73" s="5">
        <v>0.219</v>
      </c>
      <c r="AT73" s="5">
        <v>7.0000000000000007E-2</v>
      </c>
      <c r="AU73" s="5">
        <v>2.1999999999999999E-2</v>
      </c>
      <c r="AV73" s="5" t="s">
        <v>264</v>
      </c>
      <c r="AW73" s="5">
        <v>8</v>
      </c>
      <c r="AX73" s="5">
        <v>0</v>
      </c>
      <c r="AY73" s="5">
        <v>0</v>
      </c>
      <c r="AZ73" s="5">
        <v>4</v>
      </c>
      <c r="BA73" s="5">
        <v>0</v>
      </c>
      <c r="BB73" s="5">
        <v>121</v>
      </c>
      <c r="BC73" s="5">
        <v>8</v>
      </c>
      <c r="BD73" s="5">
        <v>11</v>
      </c>
      <c r="BE73" s="5">
        <v>0</v>
      </c>
      <c r="BF73" s="5">
        <v>0.02</v>
      </c>
      <c r="BG73" s="5">
        <v>0.05</v>
      </c>
      <c r="BH73" s="5">
        <v>0.06</v>
      </c>
      <c r="BI73" s="5">
        <v>0.1</v>
      </c>
      <c r="BJ73" s="5" t="s">
        <v>264</v>
      </c>
      <c r="BK73" s="5" t="s">
        <v>264</v>
      </c>
      <c r="BL73" s="5" t="s">
        <v>264</v>
      </c>
      <c r="BM73" s="5" t="s">
        <v>264</v>
      </c>
      <c r="BN73" s="5">
        <v>88.25</v>
      </c>
      <c r="BO73" s="5">
        <v>1</v>
      </c>
      <c r="BP73" s="5">
        <v>54</v>
      </c>
      <c r="BQ73" s="5">
        <v>-2.1640000000000001</v>
      </c>
    </row>
    <row r="74" spans="1:69" x14ac:dyDescent="0.3">
      <c r="A74">
        <v>1076</v>
      </c>
      <c r="B74" s="9" t="s">
        <v>204</v>
      </c>
      <c r="C74" s="3" t="s">
        <v>262</v>
      </c>
      <c r="D74" s="3" t="s">
        <v>263</v>
      </c>
      <c r="E74" s="3" t="s">
        <v>151</v>
      </c>
      <c r="H74" s="5">
        <v>57</v>
      </c>
      <c r="I74" s="5">
        <v>15.23</v>
      </c>
      <c r="J74" s="5" t="s">
        <v>264</v>
      </c>
      <c r="K74" s="5">
        <v>3.1</v>
      </c>
      <c r="L74" s="5">
        <v>9.75</v>
      </c>
      <c r="M74" s="5">
        <v>0.36</v>
      </c>
      <c r="N74" s="5">
        <v>0.14000000000000001</v>
      </c>
      <c r="O74" s="5">
        <v>100</v>
      </c>
      <c r="P74" s="5">
        <v>169118</v>
      </c>
      <c r="Q74" s="5"/>
      <c r="R74">
        <v>0</v>
      </c>
      <c r="V74">
        <v>70</v>
      </c>
      <c r="W74">
        <v>170</v>
      </c>
      <c r="Y74" s="5">
        <v>0</v>
      </c>
      <c r="Z74" s="5" t="s">
        <v>264</v>
      </c>
      <c r="AA74" s="5" t="s">
        <v>264</v>
      </c>
      <c r="AB74" s="5">
        <v>2.1999999999999999E-2</v>
      </c>
      <c r="AC74" s="5">
        <v>84</v>
      </c>
      <c r="AD74" s="5">
        <v>94</v>
      </c>
      <c r="AE74" s="5">
        <v>0</v>
      </c>
      <c r="AF74" s="5">
        <v>0.71</v>
      </c>
      <c r="AG74" s="5">
        <v>2.6</v>
      </c>
      <c r="AH74" s="5">
        <v>6.42</v>
      </c>
      <c r="AI74" s="5">
        <v>0</v>
      </c>
      <c r="AJ74" s="5">
        <v>0</v>
      </c>
      <c r="AK74" s="5">
        <v>0</v>
      </c>
      <c r="AL74" s="5">
        <v>1</v>
      </c>
      <c r="AM74" s="5">
        <v>0</v>
      </c>
      <c r="AN74" s="5">
        <v>0.12</v>
      </c>
      <c r="AO74" s="5">
        <v>4.4000000000000004</v>
      </c>
      <c r="AP74" s="5">
        <v>4.3</v>
      </c>
      <c r="AQ74" s="5">
        <v>1.2E-2</v>
      </c>
      <c r="AR74" s="5">
        <v>2.5999999999999999E-2</v>
      </c>
      <c r="AS74" s="5">
        <v>0.161</v>
      </c>
      <c r="AT74" s="5">
        <v>4.9000000000000002E-2</v>
      </c>
      <c r="AU74" s="5">
        <v>2.9000000000000001E-2</v>
      </c>
      <c r="AV74" s="5" t="s">
        <v>264</v>
      </c>
      <c r="AW74" s="5">
        <v>7</v>
      </c>
      <c r="AX74" s="5">
        <v>0</v>
      </c>
      <c r="AY74" s="5">
        <v>0</v>
      </c>
      <c r="AZ74" s="5">
        <v>9</v>
      </c>
      <c r="BA74" s="5">
        <v>0.18</v>
      </c>
      <c r="BB74" s="5">
        <v>116</v>
      </c>
      <c r="BC74" s="5">
        <v>7</v>
      </c>
      <c r="BD74" s="5">
        <v>12</v>
      </c>
      <c r="BE74" s="5">
        <v>1</v>
      </c>
      <c r="BF74" s="5">
        <v>0.1</v>
      </c>
      <c r="BG74" s="5">
        <v>8.2000000000000003E-2</v>
      </c>
      <c r="BH74" s="5">
        <v>4.8000000000000001E-2</v>
      </c>
      <c r="BI74" s="5">
        <v>0.1</v>
      </c>
      <c r="BJ74" s="5">
        <v>2.2000000000000002</v>
      </c>
      <c r="BK74" s="5" t="s">
        <v>264</v>
      </c>
      <c r="BL74" s="5" t="s">
        <v>264</v>
      </c>
      <c r="BM74" s="5" t="s">
        <v>264</v>
      </c>
      <c r="BN74" s="5">
        <v>83.96</v>
      </c>
      <c r="BO74" s="5">
        <v>1</v>
      </c>
      <c r="BP74" s="5">
        <v>93</v>
      </c>
      <c r="BQ74" s="5">
        <v>-2.1280000000000001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C57"/>
  <sheetViews>
    <sheetView topLeftCell="A9" workbookViewId="0">
      <selection activeCell="G16" sqref="G16"/>
    </sheetView>
  </sheetViews>
  <sheetFormatPr defaultRowHeight="14.4" x14ac:dyDescent="0.3"/>
  <cols>
    <col min="1" max="1" width="15.88671875" bestFit="1" customWidth="1"/>
  </cols>
  <sheetData>
    <row r="2" spans="1:13" x14ac:dyDescent="0.3">
      <c r="A2" s="4"/>
    </row>
    <row r="3" spans="1:13" x14ac:dyDescent="0.3">
      <c r="C3" s="6" t="s">
        <v>162</v>
      </c>
      <c r="D3" s="5">
        <v>168893</v>
      </c>
    </row>
    <row r="4" spans="1:13" x14ac:dyDescent="0.3">
      <c r="C4" s="6" t="s">
        <v>163</v>
      </c>
      <c r="D4" s="5">
        <v>785416</v>
      </c>
      <c r="I4" s="6" t="s">
        <v>164</v>
      </c>
      <c r="J4" s="5">
        <v>171016</v>
      </c>
    </row>
    <row r="5" spans="1:13" x14ac:dyDescent="0.3">
      <c r="C5" s="6" t="s">
        <v>165</v>
      </c>
      <c r="D5" s="5">
        <v>172205</v>
      </c>
      <c r="I5" s="6" t="s">
        <v>166</v>
      </c>
      <c r="J5" s="5">
        <v>170174</v>
      </c>
    </row>
    <row r="6" spans="1:13" x14ac:dyDescent="0.3">
      <c r="C6" t="s">
        <v>167</v>
      </c>
      <c r="I6" s="5"/>
    </row>
    <row r="7" spans="1:13" x14ac:dyDescent="0.3">
      <c r="C7" s="6" t="s">
        <v>168</v>
      </c>
      <c r="D7" s="5">
        <v>10</v>
      </c>
      <c r="I7" s="5"/>
      <c r="L7" s="6" t="s">
        <v>169</v>
      </c>
      <c r="M7" s="5">
        <v>168175</v>
      </c>
    </row>
    <row r="8" spans="1:13" x14ac:dyDescent="0.3">
      <c r="C8" t="s">
        <v>170</v>
      </c>
      <c r="D8" s="5">
        <v>12</v>
      </c>
      <c r="G8" t="s">
        <v>84</v>
      </c>
      <c r="H8" t="s">
        <v>108</v>
      </c>
      <c r="I8" s="5"/>
      <c r="L8" s="6" t="s">
        <v>171</v>
      </c>
      <c r="M8" s="5">
        <v>167752</v>
      </c>
    </row>
    <row r="9" spans="1:13" x14ac:dyDescent="0.3">
      <c r="C9" s="6" t="s">
        <v>172</v>
      </c>
      <c r="D9" s="5">
        <v>168943</v>
      </c>
      <c r="F9" s="6" t="s">
        <v>173</v>
      </c>
      <c r="G9" s="5">
        <v>167763</v>
      </c>
      <c r="I9" s="5"/>
      <c r="L9" s="6" t="s">
        <v>174</v>
      </c>
      <c r="M9" s="5">
        <v>173033</v>
      </c>
    </row>
    <row r="10" spans="1:13" x14ac:dyDescent="0.3">
      <c r="C10" s="6" t="s">
        <v>175</v>
      </c>
      <c r="D10" s="5">
        <v>172989</v>
      </c>
      <c r="F10" s="6" t="s">
        <v>176</v>
      </c>
      <c r="G10" s="5">
        <v>170001</v>
      </c>
      <c r="H10" s="5">
        <v>788353</v>
      </c>
      <c r="L10" s="6" t="s">
        <v>177</v>
      </c>
      <c r="M10" s="5">
        <v>174676</v>
      </c>
    </row>
    <row r="11" spans="1:13" x14ac:dyDescent="0.3">
      <c r="A11" s="5"/>
      <c r="C11" s="6" t="s">
        <v>178</v>
      </c>
      <c r="D11" s="5">
        <v>168913</v>
      </c>
      <c r="F11" t="s">
        <v>156</v>
      </c>
      <c r="G11" s="4">
        <v>169231</v>
      </c>
      <c r="L11" s="6" t="s">
        <v>179</v>
      </c>
      <c r="M11" s="5">
        <v>169097</v>
      </c>
    </row>
    <row r="12" spans="1:13" x14ac:dyDescent="0.3">
      <c r="A12" s="5"/>
      <c r="C12" s="7" t="s">
        <v>180</v>
      </c>
      <c r="D12" s="5" t="s">
        <v>181</v>
      </c>
      <c r="F12" t="s">
        <v>155</v>
      </c>
      <c r="G12" s="4">
        <v>169230</v>
      </c>
      <c r="L12" s="6" t="s">
        <v>182</v>
      </c>
      <c r="M12" s="5">
        <v>168171</v>
      </c>
    </row>
    <row r="13" spans="1:13" x14ac:dyDescent="0.3">
      <c r="C13" s="6" t="s">
        <v>183</v>
      </c>
      <c r="D13" s="5">
        <v>170151</v>
      </c>
      <c r="F13" s="6" t="s">
        <v>184</v>
      </c>
      <c r="G13" s="5">
        <v>170050</v>
      </c>
      <c r="H13" s="5">
        <v>787690</v>
      </c>
      <c r="L13" s="6" t="s">
        <v>185</v>
      </c>
      <c r="M13" s="5">
        <v>168193</v>
      </c>
    </row>
    <row r="14" spans="1:13" x14ac:dyDescent="0.3">
      <c r="C14" t="s">
        <v>186</v>
      </c>
      <c r="F14" s="6" t="s">
        <v>187</v>
      </c>
      <c r="G14" s="5">
        <v>169339</v>
      </c>
      <c r="L14" s="6" t="s">
        <v>188</v>
      </c>
      <c r="M14" s="5">
        <v>171688</v>
      </c>
    </row>
    <row r="15" spans="1:13" x14ac:dyDescent="0.3">
      <c r="C15" s="6" t="s">
        <v>189</v>
      </c>
      <c r="D15" s="5" t="s">
        <v>190</v>
      </c>
      <c r="F15" s="6" t="s">
        <v>191</v>
      </c>
      <c r="G15" s="5">
        <v>169352</v>
      </c>
      <c r="H15">
        <v>169892</v>
      </c>
      <c r="L15" s="6" t="s">
        <v>192</v>
      </c>
      <c r="M15" s="5">
        <v>171725</v>
      </c>
    </row>
    <row r="16" spans="1:13" x14ac:dyDescent="0.3">
      <c r="C16" s="6" t="s">
        <v>193</v>
      </c>
      <c r="D16" s="5">
        <v>173757</v>
      </c>
      <c r="F16" s="6" t="s">
        <v>194</v>
      </c>
      <c r="G16" s="5">
        <v>168415</v>
      </c>
      <c r="L16" s="6" t="s">
        <v>195</v>
      </c>
      <c r="M16" s="5">
        <v>173044</v>
      </c>
    </row>
    <row r="17" spans="1:13" x14ac:dyDescent="0.3">
      <c r="A17" s="5"/>
      <c r="C17" s="6" t="s">
        <v>196</v>
      </c>
      <c r="D17" s="5">
        <v>172437</v>
      </c>
      <c r="F17" t="s">
        <v>197</v>
      </c>
      <c r="L17" s="6" t="s">
        <v>198</v>
      </c>
      <c r="M17" s="5">
        <v>173944</v>
      </c>
    </row>
    <row r="18" spans="1:13" x14ac:dyDescent="0.3">
      <c r="C18" t="s">
        <v>199</v>
      </c>
      <c r="F18" t="s">
        <v>200</v>
      </c>
      <c r="L18" s="6" t="s">
        <v>201</v>
      </c>
      <c r="M18" s="5">
        <v>168177</v>
      </c>
    </row>
    <row r="19" spans="1:13" x14ac:dyDescent="0.3">
      <c r="C19" s="6" t="s">
        <v>202</v>
      </c>
      <c r="D19">
        <v>11</v>
      </c>
      <c r="F19" s="7" t="s">
        <v>203</v>
      </c>
      <c r="G19" s="5">
        <v>169233</v>
      </c>
      <c r="L19" s="6" t="s">
        <v>204</v>
      </c>
      <c r="M19" s="5">
        <v>169118</v>
      </c>
    </row>
    <row r="20" spans="1:13" x14ac:dyDescent="0.3">
      <c r="C20" s="6" t="s">
        <v>205</v>
      </c>
      <c r="D20" s="5">
        <v>170102</v>
      </c>
      <c r="F20" s="6" t="s">
        <v>206</v>
      </c>
      <c r="G20" s="5">
        <v>168463</v>
      </c>
    </row>
    <row r="21" spans="1:13" x14ac:dyDescent="0.3">
      <c r="C21" s="6" t="s">
        <v>207</v>
      </c>
      <c r="D21" s="5">
        <v>173792</v>
      </c>
      <c r="F21" s="6" t="s">
        <v>208</v>
      </c>
      <c r="G21" s="5">
        <v>168492</v>
      </c>
    </row>
    <row r="22" spans="1:13" x14ac:dyDescent="0.3">
      <c r="F22" s="6" t="s">
        <v>209</v>
      </c>
      <c r="G22" s="5">
        <v>168449</v>
      </c>
    </row>
    <row r="23" spans="1:13" x14ac:dyDescent="0.3">
      <c r="C23" s="6" t="s">
        <v>161</v>
      </c>
      <c r="D23" s="5">
        <v>168930</v>
      </c>
      <c r="F23" t="s">
        <v>210</v>
      </c>
    </row>
    <row r="24" spans="1:13" x14ac:dyDescent="0.3">
      <c r="F24" t="s">
        <v>211</v>
      </c>
    </row>
    <row r="25" spans="1:13" x14ac:dyDescent="0.3">
      <c r="C25" s="6" t="s">
        <v>212</v>
      </c>
      <c r="D25" s="5">
        <v>170517</v>
      </c>
      <c r="F25" s="6" t="s">
        <v>213</v>
      </c>
      <c r="G25" s="5">
        <v>168514</v>
      </c>
    </row>
    <row r="26" spans="1:13" x14ac:dyDescent="0.3">
      <c r="F26" s="6" t="s">
        <v>214</v>
      </c>
      <c r="G26" s="5">
        <v>168520</v>
      </c>
    </row>
    <row r="27" spans="1:13" x14ac:dyDescent="0.3">
      <c r="F27" s="6" t="s">
        <v>215</v>
      </c>
      <c r="G27" s="5">
        <v>170034</v>
      </c>
    </row>
    <row r="28" spans="1:13" x14ac:dyDescent="0.3">
      <c r="F28" s="6" t="s">
        <v>216</v>
      </c>
      <c r="G28" s="5">
        <v>788263</v>
      </c>
      <c r="H28" s="5">
        <v>169379</v>
      </c>
    </row>
    <row r="29" spans="1:13" x14ac:dyDescent="0.3">
      <c r="F29" s="6" t="s">
        <v>217</v>
      </c>
      <c r="G29" s="5">
        <v>168506</v>
      </c>
    </row>
    <row r="30" spans="1:13" x14ac:dyDescent="0.3">
      <c r="F30" s="6" t="s">
        <v>218</v>
      </c>
      <c r="G30" s="5">
        <v>168392</v>
      </c>
    </row>
    <row r="31" spans="1:13" x14ac:dyDescent="0.3">
      <c r="F31" s="6" t="s">
        <v>219</v>
      </c>
      <c r="G31" s="5">
        <v>169261</v>
      </c>
      <c r="H31" s="5">
        <v>788839</v>
      </c>
    </row>
    <row r="32" spans="1:13" x14ac:dyDescent="0.3">
      <c r="F32" s="6" t="s">
        <v>220</v>
      </c>
      <c r="G32" s="5">
        <v>168537</v>
      </c>
    </row>
    <row r="33" spans="1:81" x14ac:dyDescent="0.3">
      <c r="F33" s="6" t="s">
        <v>152</v>
      </c>
      <c r="G33" s="5">
        <v>167746</v>
      </c>
    </row>
    <row r="34" spans="1:81" x14ac:dyDescent="0.3">
      <c r="F34" s="6" t="s">
        <v>221</v>
      </c>
      <c r="G34" s="5">
        <v>173424</v>
      </c>
      <c r="H34" s="5" t="s">
        <v>222</v>
      </c>
    </row>
    <row r="35" spans="1:81" x14ac:dyDescent="0.3">
      <c r="F35" s="6" t="s">
        <v>223</v>
      </c>
      <c r="G35" s="5">
        <v>170475</v>
      </c>
    </row>
    <row r="38" spans="1:81" x14ac:dyDescent="0.3">
      <c r="A38" s="1"/>
      <c r="B38" s="1"/>
      <c r="C38" s="11"/>
      <c r="D38" s="11"/>
      <c r="E38" s="11"/>
      <c r="F38" s="11">
        <v>40</v>
      </c>
      <c r="G38" s="11"/>
      <c r="H38" s="11"/>
      <c r="I38" s="11"/>
      <c r="J38" s="2"/>
      <c r="K38" s="2"/>
      <c r="L38" s="2">
        <v>4.5</v>
      </c>
      <c r="M38" s="2"/>
      <c r="N38" s="2"/>
      <c r="O38" s="2"/>
      <c r="P38" s="1"/>
      <c r="Q38" s="1"/>
      <c r="R38" s="1"/>
      <c r="S38" s="1"/>
      <c r="T38" s="1"/>
      <c r="U38" s="1"/>
      <c r="V38" s="1"/>
      <c r="W38" s="1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</row>
    <row r="39" spans="1:81" x14ac:dyDescent="0.3">
      <c r="A39" s="1"/>
      <c r="B39" s="1"/>
      <c r="C39" s="1"/>
      <c r="D39" s="1"/>
      <c r="E39" s="2"/>
      <c r="H39" s="2"/>
      <c r="I39" s="2"/>
      <c r="J39" s="2"/>
      <c r="K39" s="2"/>
      <c r="L39" s="2"/>
      <c r="M39" s="2"/>
      <c r="N39" s="2"/>
      <c r="O39" s="1"/>
      <c r="P39" s="1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</row>
    <row r="40" spans="1:81" x14ac:dyDescent="0.3">
      <c r="A40" s="5"/>
      <c r="B40" s="5"/>
      <c r="C40" s="5"/>
      <c r="D40" s="5"/>
      <c r="E40" s="5"/>
      <c r="H40" s="5"/>
      <c r="I40" s="5"/>
      <c r="J40" s="5"/>
      <c r="K40" s="5"/>
      <c r="L40" s="5"/>
      <c r="M40" s="5"/>
      <c r="N40" s="5"/>
      <c r="O40" s="5"/>
      <c r="P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</row>
    <row r="41" spans="1:8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</row>
    <row r="42" spans="1:81" x14ac:dyDescent="0.3">
      <c r="A42" s="5"/>
      <c r="B42" s="5"/>
      <c r="C42" s="5"/>
      <c r="D42" s="5"/>
      <c r="E42" s="5"/>
      <c r="F42" s="13">
        <f>F38+F39+F40</f>
        <v>40</v>
      </c>
      <c r="G42" s="13">
        <f t="shared" ref="G42:L42" si="0">G38+G39+G40</f>
        <v>0</v>
      </c>
      <c r="H42" s="13">
        <f t="shared" si="0"/>
        <v>0</v>
      </c>
      <c r="I42" s="13">
        <f t="shared" si="0"/>
        <v>0</v>
      </c>
      <c r="J42" s="13">
        <f t="shared" si="0"/>
        <v>0</v>
      </c>
      <c r="K42" s="13">
        <f t="shared" si="0"/>
        <v>0</v>
      </c>
      <c r="L42" s="13">
        <f t="shared" si="0"/>
        <v>4.5</v>
      </c>
      <c r="M42" s="5"/>
      <c r="N42" s="5"/>
      <c r="O42" s="5"/>
      <c r="P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</row>
    <row r="43" spans="1:81" x14ac:dyDescent="0.3">
      <c r="A43" s="5"/>
      <c r="B43" s="5"/>
      <c r="C43" s="5"/>
      <c r="D43" s="5"/>
      <c r="E43" s="5"/>
      <c r="H43" s="5"/>
      <c r="I43" s="5"/>
      <c r="J43" s="5"/>
      <c r="K43" s="5"/>
      <c r="L43" s="5"/>
      <c r="M43" s="5"/>
      <c r="N43" s="5"/>
      <c r="O43" s="5"/>
      <c r="P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</row>
    <row r="44" spans="1:81" x14ac:dyDescent="0.3">
      <c r="A44" s="5"/>
      <c r="B44" s="5"/>
      <c r="C44" s="5"/>
      <c r="D44" s="5"/>
      <c r="E44" s="5"/>
      <c r="H44" s="5"/>
      <c r="I44" s="5"/>
      <c r="J44" s="5"/>
      <c r="K44" s="5"/>
      <c r="L44" s="5"/>
      <c r="M44" s="5"/>
      <c r="N44" s="5"/>
      <c r="O44" s="5"/>
      <c r="P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</row>
    <row r="45" spans="1:81" ht="66.599999999999994" x14ac:dyDescent="0.3">
      <c r="A45" s="5"/>
      <c r="B45" s="5"/>
      <c r="C45" s="5"/>
      <c r="D45" s="5"/>
      <c r="E45" s="5"/>
      <c r="F45" s="11" t="s">
        <v>7</v>
      </c>
      <c r="G45" s="11" t="s">
        <v>8</v>
      </c>
      <c r="H45" s="11" t="s">
        <v>9</v>
      </c>
      <c r="I45" s="11" t="s">
        <v>10</v>
      </c>
      <c r="J45" s="11" t="s">
        <v>11</v>
      </c>
      <c r="K45" s="11" t="s">
        <v>12</v>
      </c>
      <c r="L45" s="11" t="s">
        <v>13</v>
      </c>
      <c r="M45" s="5"/>
      <c r="N45" s="5"/>
      <c r="O45" s="11" t="s">
        <v>23</v>
      </c>
      <c r="P45" s="11" t="s">
        <v>24</v>
      </c>
      <c r="Q45" s="11" t="s">
        <v>25</v>
      </c>
      <c r="R45" s="11" t="s">
        <v>26</v>
      </c>
      <c r="S45" s="11" t="s">
        <v>27</v>
      </c>
      <c r="T45" s="11" t="s">
        <v>28</v>
      </c>
      <c r="U45" s="11" t="s">
        <v>29</v>
      </c>
      <c r="V45" s="11" t="s">
        <v>30</v>
      </c>
      <c r="W45" s="11" t="s">
        <v>31</v>
      </c>
      <c r="X45" s="11" t="s">
        <v>32</v>
      </c>
      <c r="Y45" s="11" t="s">
        <v>33</v>
      </c>
      <c r="Z45" s="11" t="s">
        <v>34</v>
      </c>
      <c r="AA45" s="11" t="s">
        <v>35</v>
      </c>
      <c r="AB45" s="11" t="s">
        <v>36</v>
      </c>
      <c r="AC45" s="11" t="s">
        <v>37</v>
      </c>
      <c r="AD45" s="11" t="s">
        <v>38</v>
      </c>
      <c r="AE45" s="11" t="s">
        <v>39</v>
      </c>
      <c r="AF45" s="11" t="s">
        <v>40</v>
      </c>
      <c r="AG45" s="11" t="s">
        <v>41</v>
      </c>
      <c r="AH45" s="11" t="s">
        <v>42</v>
      </c>
      <c r="AI45" s="11" t="s">
        <v>43</v>
      </c>
      <c r="AJ45" s="11" t="s">
        <v>44</v>
      </c>
      <c r="AK45" s="11" t="s">
        <v>45</v>
      </c>
      <c r="AL45" s="11" t="s">
        <v>46</v>
      </c>
      <c r="AM45" s="11" t="s">
        <v>47</v>
      </c>
      <c r="AN45" s="11" t="s">
        <v>48</v>
      </c>
      <c r="AO45" s="11" t="s">
        <v>49</v>
      </c>
      <c r="AP45" s="11" t="s">
        <v>50</v>
      </c>
      <c r="AQ45" s="11" t="s">
        <v>51</v>
      </c>
      <c r="AR45" s="11" t="s">
        <v>52</v>
      </c>
      <c r="AS45" s="11" t="s">
        <v>53</v>
      </c>
      <c r="AT45" s="11" t="s">
        <v>54</v>
      </c>
      <c r="AU45" s="11" t="s">
        <v>55</v>
      </c>
      <c r="AV45" s="11" t="s">
        <v>56</v>
      </c>
      <c r="AW45" s="11" t="s">
        <v>57</v>
      </c>
      <c r="AX45" s="11" t="s">
        <v>58</v>
      </c>
      <c r="AY45" s="11" t="s">
        <v>59</v>
      </c>
      <c r="AZ45" s="11" t="s">
        <v>60</v>
      </c>
      <c r="BA45" s="11" t="s">
        <v>61</v>
      </c>
      <c r="BB45" s="11" t="s">
        <v>62</v>
      </c>
      <c r="BC45" s="11" t="s">
        <v>63</v>
      </c>
      <c r="BD45" s="11" t="s">
        <v>64</v>
      </c>
      <c r="BE45" s="11" t="s">
        <v>65</v>
      </c>
      <c r="BF45" s="11" t="s">
        <v>66</v>
      </c>
      <c r="BG45" s="11" t="s">
        <v>67</v>
      </c>
      <c r="BH45" s="5"/>
      <c r="BI45" s="5"/>
      <c r="BJ45" s="5"/>
      <c r="BK45" s="5"/>
      <c r="BL45" s="5"/>
      <c r="BM45" s="5"/>
      <c r="BN45" s="5"/>
      <c r="BO45" s="5"/>
      <c r="BP45" s="5"/>
    </row>
    <row r="46" spans="1:81" x14ac:dyDescent="0.3">
      <c r="A46">
        <v>1041</v>
      </c>
      <c r="B46" s="3" t="s">
        <v>134</v>
      </c>
      <c r="D46" s="5">
        <v>0.5</v>
      </c>
      <c r="F46">
        <v>62</v>
      </c>
      <c r="G46">
        <v>5</v>
      </c>
      <c r="I46">
        <v>1</v>
      </c>
      <c r="J46">
        <v>4</v>
      </c>
      <c r="K46">
        <v>0.9</v>
      </c>
      <c r="L46">
        <v>4.5999999999999996</v>
      </c>
    </row>
    <row r="47" spans="1:81" x14ac:dyDescent="0.3">
      <c r="A47">
        <v>1042</v>
      </c>
      <c r="B47" s="3" t="s">
        <v>135</v>
      </c>
      <c r="D47" s="5">
        <v>0.5</v>
      </c>
      <c r="F47">
        <v>50</v>
      </c>
      <c r="G47">
        <v>2.5</v>
      </c>
      <c r="I47">
        <v>1</v>
      </c>
      <c r="J47">
        <v>1</v>
      </c>
      <c r="K47">
        <v>0.4</v>
      </c>
      <c r="L47">
        <v>4.5999999999999996</v>
      </c>
    </row>
    <row r="48" spans="1:81" x14ac:dyDescent="0.3">
      <c r="A48">
        <v>1043</v>
      </c>
      <c r="B48" s="3" t="s">
        <v>136</v>
      </c>
      <c r="D48" s="5">
        <v>0.5</v>
      </c>
      <c r="F48">
        <v>140</v>
      </c>
      <c r="G48">
        <v>20</v>
      </c>
      <c r="H48">
        <v>0</v>
      </c>
      <c r="I48">
        <v>8.1999999999999993</v>
      </c>
      <c r="J48">
        <v>5.4</v>
      </c>
      <c r="K48">
        <v>22.6</v>
      </c>
      <c r="L48">
        <v>15.2</v>
      </c>
    </row>
    <row r="49" spans="1:15" x14ac:dyDescent="0.3">
      <c r="A49">
        <v>1044</v>
      </c>
      <c r="B49" s="3" t="s">
        <v>137</v>
      </c>
      <c r="D49" s="5">
        <v>0.5</v>
      </c>
      <c r="F49">
        <v>120</v>
      </c>
      <c r="G49">
        <v>22</v>
      </c>
      <c r="H49">
        <v>0</v>
      </c>
      <c r="I49">
        <v>5</v>
      </c>
      <c r="J49">
        <v>5</v>
      </c>
      <c r="K49">
        <v>15</v>
      </c>
      <c r="L49">
        <v>13</v>
      </c>
    </row>
    <row r="50" spans="1:15" x14ac:dyDescent="0.3">
      <c r="A50">
        <v>1045</v>
      </c>
      <c r="B50" s="3" t="s">
        <v>138</v>
      </c>
      <c r="D50" s="5">
        <v>0.5</v>
      </c>
      <c r="F50">
        <v>52</v>
      </c>
      <c r="G50">
        <v>3.1</v>
      </c>
      <c r="I50">
        <v>1.1000000000000001</v>
      </c>
      <c r="J50">
        <v>1.5</v>
      </c>
      <c r="K50">
        <v>0.8</v>
      </c>
      <c r="L50">
        <v>4.5</v>
      </c>
    </row>
    <row r="51" spans="1:15" x14ac:dyDescent="0.3">
      <c r="A51">
        <v>1046</v>
      </c>
      <c r="B51" s="3" t="s">
        <v>139</v>
      </c>
      <c r="D51" s="5">
        <v>0.5</v>
      </c>
      <c r="F51">
        <v>21</v>
      </c>
      <c r="G51">
        <v>2.1</v>
      </c>
      <c r="I51">
        <v>0.6</v>
      </c>
      <c r="J51">
        <v>1.1000000000000001</v>
      </c>
      <c r="K51">
        <v>1.2</v>
      </c>
      <c r="L51">
        <v>1.1000000000000001</v>
      </c>
    </row>
    <row r="52" spans="1:15" x14ac:dyDescent="0.3">
      <c r="A52">
        <v>1047</v>
      </c>
      <c r="B52" s="3" t="s">
        <v>141</v>
      </c>
      <c r="D52" s="5">
        <v>0.5</v>
      </c>
      <c r="F52">
        <v>20</v>
      </c>
      <c r="G52">
        <v>4</v>
      </c>
      <c r="I52">
        <v>0.3</v>
      </c>
      <c r="J52">
        <v>2</v>
      </c>
      <c r="K52">
        <v>0.4</v>
      </c>
      <c r="L52">
        <v>0.1</v>
      </c>
    </row>
    <row r="53" spans="1:15" x14ac:dyDescent="0.3">
      <c r="A53">
        <v>1049</v>
      </c>
      <c r="B53" s="3" t="s">
        <v>142</v>
      </c>
      <c r="D53" s="5">
        <v>0.5</v>
      </c>
      <c r="F53">
        <v>130</v>
      </c>
      <c r="G53">
        <v>2.2000000000000002</v>
      </c>
      <c r="I53">
        <v>1</v>
      </c>
      <c r="J53">
        <v>1</v>
      </c>
      <c r="K53">
        <v>0.4</v>
      </c>
      <c r="L53">
        <v>13</v>
      </c>
    </row>
    <row r="54" spans="1:15" x14ac:dyDescent="0.3">
      <c r="A54">
        <v>1050</v>
      </c>
      <c r="B54" s="3" t="s">
        <v>143</v>
      </c>
      <c r="D54" s="5">
        <v>0.5</v>
      </c>
      <c r="F54">
        <v>110</v>
      </c>
      <c r="G54">
        <v>3</v>
      </c>
      <c r="I54">
        <v>1</v>
      </c>
      <c r="J54">
        <v>1</v>
      </c>
      <c r="K54">
        <v>0.4</v>
      </c>
      <c r="L54">
        <v>20</v>
      </c>
    </row>
    <row r="55" spans="1:15" x14ac:dyDescent="0.3">
      <c r="A55">
        <v>1051</v>
      </c>
      <c r="B55" s="3" t="s">
        <v>145</v>
      </c>
      <c r="D55" s="5">
        <v>0.5</v>
      </c>
      <c r="F55">
        <v>210</v>
      </c>
      <c r="G55">
        <v>1.61</v>
      </c>
      <c r="H55">
        <v>0</v>
      </c>
      <c r="I55">
        <v>0</v>
      </c>
      <c r="J55">
        <v>1.39</v>
      </c>
      <c r="K55">
        <v>9.99</v>
      </c>
      <c r="L55">
        <v>20</v>
      </c>
      <c r="O55">
        <v>300</v>
      </c>
    </row>
    <row r="56" spans="1:15" x14ac:dyDescent="0.3">
      <c r="A56">
        <v>1052</v>
      </c>
      <c r="B56" s="3" t="s">
        <v>146</v>
      </c>
      <c r="D56" s="5">
        <v>0.5</v>
      </c>
      <c r="F56" s="4">
        <v>155</v>
      </c>
      <c r="G56" s="4">
        <v>1.1200000000000001</v>
      </c>
      <c r="H56" s="4" t="s">
        <v>264</v>
      </c>
      <c r="I56" s="4">
        <v>0</v>
      </c>
      <c r="J56" s="4">
        <v>1.1200000000000001</v>
      </c>
      <c r="K56" s="4">
        <v>12.58</v>
      </c>
      <c r="L56" s="4">
        <v>10.61</v>
      </c>
      <c r="O56" s="4">
        <v>300</v>
      </c>
    </row>
    <row r="57" spans="1:15" x14ac:dyDescent="0.3">
      <c r="A57">
        <v>1053</v>
      </c>
      <c r="B57" s="3" t="s">
        <v>147</v>
      </c>
      <c r="D57" s="5">
        <v>0.5</v>
      </c>
      <c r="F57">
        <v>160</v>
      </c>
      <c r="G57">
        <v>16.5</v>
      </c>
      <c r="I57">
        <v>0.6</v>
      </c>
      <c r="J57">
        <v>0.3</v>
      </c>
      <c r="K57">
        <v>2.1</v>
      </c>
      <c r="L57">
        <v>10</v>
      </c>
      <c r="O57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Harshitha</dc:creator>
  <cp:lastModifiedBy>Harshitha</cp:lastModifiedBy>
  <dcterms:created xsi:type="dcterms:W3CDTF">2015-06-05T18:17:20Z</dcterms:created>
  <dcterms:modified xsi:type="dcterms:W3CDTF">2023-01-31T12:31:10Z</dcterms:modified>
</cp:coreProperties>
</file>