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  <sheet name="holiday" sheetId="69" r:id="rId3"/>
  </sheets>
  <externalReferences>
    <externalReference r:id="rId4"/>
  </externalReferences>
  <definedNames>
    <definedName name="_xlnm._FilterDatabase" localSheetId="1" hidden="1">WBS!$C$21:$S$48</definedName>
    <definedName name="_xlnm.Print_Area" localSheetId="0">history!$A$1:$H$39</definedName>
    <definedName name="_xlnm.Print_Area" localSheetId="1">WBS!$A$2:$S$48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<sst xmlns="http://schemas.openxmlformats.org/spreadsheetml/2006/main" count="216" uniqueCount="216">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</sst>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76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3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28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externalLink" Target="externalLinks/externalLink1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48</xdr:row>
      <xdr:rowOff>0</xdr:rowOff>
    </xdr:from>
    <xdr:to>
      <xdr:col>18</xdr:col>
      <xdr:colOff>960120</xdr:colOff>
      <xdr:row>48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0297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47</xdr:row>
      <xdr:rowOff>238125</xdr:rowOff>
    </xdr:from>
    <xdr:to>
      <xdr:col>8</xdr:col>
      <xdr:colOff>695325</xdr:colOff>
      <xdr:row>49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02017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itoh.tistory.com" TargetMode="External"></Relationship><Relationship Id="rId2" Type="http://schemas.openxmlformats.org/officeDocument/2006/relationships/drawing" Target="../drawings/drawing1.xml"></Relationship><Relationship Id="rId3" Type="http://schemas.openxmlformats.org/officeDocument/2006/relationships/vmlDrawing" Target="../drawings/vmlDrawing2.vml"></Relationship><Relationship Id="rId4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6"/>
  <sheetViews>
    <sheetView topLeftCell="A2" showGridLines="0" tabSelected="1" zoomScale="110" zoomScaleNormal="110" workbookViewId="0">
      <pane xSplit="9" ySplit="5" topLeftCell="J19" activePane="bottomRight" state="frozen"/>
      <selection activeCell="A2" sqref="A2"/>
      <selection pane="topRight" activeCell="J2" sqref="J2"/>
      <selection pane="bottomLeft" activeCell="A7" sqref="A7"/>
      <selection pane="bottomRight" activeCell="O25" sqref="O25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CONCATENATE(NETWORKDAYS(K6,L6,holiday!B4:B39),"일")</f>
        <v>85일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 t="e">
        <f>SUM(#REF!,#REF!,#REF!,#REF!)</f>
        <v>#REF!</v>
      </c>
      <c r="R6" s="85" t="e">
        <f ca="1">IF(Q6=100%,0,IF(_xlfn.DAYS(L6,TODAY())=0,0,_xlfn.DAYS(L6,TODAY())))</f>
        <v>#REF!</v>
      </c>
      <c r="S6" s="87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CONCATENATE(NETWORKDAYS(K7,L7,holiday!B3:B16),"일")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IF(COUNTBLANK(K8:L8)&gt;0,"미정",CONCATENATE(NETWORKDAYS(K8,L8,holiday!B3:B16),"일"))</f>
        <v>#VALUE!</v>
      </c>
      <c r="K8" s="112">
        <f>K21</f>
        <v>45265</v>
      </c>
      <c r="L8" s="112">
        <f>L21</f>
        <v>45274</v>
      </c>
      <c r="M8" s="113"/>
      <c r="N8" s="113"/>
      <c r="O8" s="115">
        <f>O21</f>
        <v>45265</v>
      </c>
      <c r="P8" s="115">
        <f>P21</f>
        <v>45274</v>
      </c>
      <c r="Q8" s="116">
        <f ca="1">Q21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IF(COUNTBLANK(K9:L9)&gt;0,"미정",CONCATENATE(NETWORKDAYS(K9,L9,holiday!B3:B16),"일"))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IF(COUNTBLANK(K10:L10)&gt;0,"미정",CONCATENATE(NETWORKDAYS(K10,L10,holiday!B5:B17),"일"))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IF(COUNTBLANK(K11:L11)&gt;0,"미정",CONCATENATE(NETWORKDAYS(K11,L11,holiday!B5:B17),"일"))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IF(COUNTBLANK(K12:L12)&gt;0,"미정",CONCATENATE(NETWORKDAYS(K12,L12,holiday!B7:B19),"일"))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IF(COUNTBLANK(K13:L13)&gt;0,"미정",CONCATENATE(NETWORKDAYS(K13,L13,holiday!B7:B19),"일"))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IF(COUNTBLANK(K14:L14)&gt;0,"미정",CONCATENATE(NETWORKDAYS(K14,L14,holiday!B9:B21),"일"))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IF(COUNTBLANK(K15:L15)&gt;0,"미정",CONCATENATE(NETWORKDAYS(K15,L15,holiday!B9:B21),"일"))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IF(COUNTBLANK(K16:L16)&gt;0,"미정",CONCATENATE(NETWORKDAYS(K16,L16,holiday!B10:B22),"일"))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IF(COUNTBLANK(K17:L17)&gt;0,"미정",CONCATENATE(NETWORKDAYS(K17,L17,holiday!B12:B24),"일"))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IF(COUNTBLANK(K18:L18)&gt;0,"미정",CONCATENATE(NETWORKDAYS(K18,L18,holiday!B12:B24),"일"))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53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182</v>
      </c>
      <c r="G19" s="139"/>
      <c r="H19" s="140"/>
      <c r="I19" s="140"/>
      <c r="J19" s="95" t="str">
        <f>CONCATENATE(NETWORKDAYS(K19,L19,holiday!B15:B28),"일")</f>
        <v>10일</v>
      </c>
      <c r="K19" s="142">
        <v>45264</v>
      </c>
      <c r="L19" s="143">
        <v>45275</v>
      </c>
      <c r="M19" s="144" t="s">
        <v>50</v>
      </c>
      <c r="N19" s="144" t="s">
        <v>167</v>
      </c>
      <c r="O19" s="144">
        <v>45264</v>
      </c>
      <c r="P19" s="144"/>
      <c r="Q19" s="145">
        <f>SUM(Q20)</f>
        <v>0.01</v>
      </c>
      <c r="R19" s="315">
        <f ca="1">IF(Q19=100%,0,IF(_xlfn.DAYS(L19,TODAY())=0,0,_xlfn.DAYS(L19,TODAY())))</f>
        <v>1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181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166</v>
      </c>
      <c r="H20" s="152"/>
      <c r="I20" s="152"/>
      <c r="J20" s="298" t="str">
        <f>CONCATENATE(NETWORKDAYS(K20,L20,holiday!B33:B1048574),"일")</f>
        <v>10일</v>
      </c>
      <c r="K20" s="157">
        <v>45264</v>
      </c>
      <c r="L20" s="157">
        <v>45275</v>
      </c>
      <c r="M20" s="158" t="s">
        <v>50</v>
      </c>
      <c r="N20" s="158" t="s">
        <v>167</v>
      </c>
      <c r="O20" s="160">
        <v>45264</v>
      </c>
      <c r="P20" s="160"/>
      <c r="Q20" s="159">
        <v>0.01</v>
      </c>
      <c r="R20" s="314">
        <f ca="1">IF(Q20=100%,0,IF(_xlfn.DAYS(L20,TODAY())=0,0,_xlfn.DAYS(L20,TODAY())))</f>
        <v>1</v>
      </c>
      <c r="S20" s="164" t="s">
        <v>198</v>
      </c>
      <c r="T20" s="30"/>
      <c r="U20" s="31"/>
      <c r="V20" s="34"/>
    </row>
    <row r="21" spans="2:23" s="29" customFormat="1" ht="19.500000" customHeight="1" outlineLevel="1">
      <c r="B21" s="88">
        <f>B20+1</f>
        <v>3</v>
      </c>
      <c r="C21" s="136" t="s">
        <v>54</v>
      </c>
      <c r="D21" s="137">
        <f>IF(COUNTBLANK(E21:I21)&lt;5,IF(E21&lt;&gt;"",0,IF(F21&lt;&gt;"",1,IF(G21&lt;&gt;"",2,IF(H21&lt;&gt;"",3,IF(I21&lt;&gt;"",4))))),"")</f>
        <v>1</v>
      </c>
      <c r="E21" s="138"/>
      <c r="F21" s="139" t="s">
        <v>154</v>
      </c>
      <c r="G21" s="139"/>
      <c r="H21" s="140"/>
      <c r="I21" s="140"/>
      <c r="J21" s="299" t="str">
        <f>CONCATENATE(NETWORKDAYS(K21,L21,holiday!B34:B1048575),"일")</f>
        <v>8일</v>
      </c>
      <c r="K21" s="142">
        <v>45265</v>
      </c>
      <c r="L21" s="143">
        <v>45274</v>
      </c>
      <c r="M21" s="144" t="s">
        <v>50</v>
      </c>
      <c r="N21" s="144" t="s">
        <v>167</v>
      </c>
      <c r="O21" s="144">
        <v>45265</v>
      </c>
      <c r="P21" s="144">
        <v>45274</v>
      </c>
      <c r="Q21" s="145">
        <f ca="1">SUM(Q22,Q25)/COUNT(Q22,Q25)</f>
        <v>1</v>
      </c>
      <c r="R21" s="315">
        <f ca="1">IF(Q21=100%,0,IF(_xlfn.DAYS(L21,TODAY())=0,0,_xlfn.DAYS(L21,TODAY())))</f>
        <v>0</v>
      </c>
      <c r="S21" s="151"/>
      <c r="T21" s="27"/>
      <c r="U21" s="28"/>
      <c r="V21" s="42"/>
      <c r="W21" s="29" t="s">
        <v>48</v>
      </c>
    </row>
    <row r="22" spans="2:23" s="32" customFormat="1" ht="19.500000" customHeight="1" outlineLevel="2">
      <c r="B22" s="88">
        <f>B21+1</f>
        <v>4</v>
      </c>
      <c r="C22" s="152" t="s">
        <v>82</v>
      </c>
      <c r="D22" s="153">
        <f>IF(COUNTBLANK(E22:I22)&lt;5,IF(E22&lt;&gt;"",0,IF(F22&lt;&gt;"",1,IF(G22&lt;&gt;"",2,IF(H22&lt;&gt;"",3,IF(I22&lt;&gt;"",4))))),"")</f>
        <v>2</v>
      </c>
      <c r="E22" s="154"/>
      <c r="F22" s="155"/>
      <c r="G22" s="155" t="s">
        <v>155</v>
      </c>
      <c r="H22" s="152"/>
      <c r="I22" s="152"/>
      <c r="J22" s="156" t="str">
        <f>CONCATENATE(NETWORKDAYS(K22,L22,holiday!B4:B39),"일")</f>
        <v>2일</v>
      </c>
      <c r="K22" s="157">
        <v>45265</v>
      </c>
      <c r="L22" s="157">
        <v>45266</v>
      </c>
      <c r="M22" s="158" t="s">
        <v>50</v>
      </c>
      <c r="N22" s="158" t="s">
        <v>167</v>
      </c>
      <c r="O22" s="160">
        <v>45265</v>
      </c>
      <c r="P22" s="160">
        <v>45267</v>
      </c>
      <c r="Q22" s="159">
        <f ca="1">SUM(Q22:Q25)/COUNT(Q22:Q25)</f>
        <v>1</v>
      </c>
      <c r="R22" s="314">
        <f ca="1">IF(Q22=100%,0,IF(_xlfn.DAYS(L22,TODAY())=0,0,_xlfn.DAYS(L22,TODAY())))</f>
        <v>0</v>
      </c>
      <c r="S22" s="164"/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165" t="s">
        <v>83</v>
      </c>
      <c r="D23" s="166">
        <f>IF(COUNTBLANK(E23:I23)&lt;5,IF(E23&lt;&gt;"",0,IF(F23&lt;&gt;"",1,IF(G23&lt;&gt;"",2,IF(H23&lt;&gt;"",3,IF(I23&lt;&gt;"",4))))),"")</f>
        <v>3</v>
      </c>
      <c r="E23" s="167"/>
      <c r="F23" s="168"/>
      <c r="G23" s="168"/>
      <c r="H23" s="165" t="s">
        <v>150</v>
      </c>
      <c r="I23" s="165"/>
      <c r="J23" s="169" t="str">
        <f>CONCATENATE(NETWORKDAYS(K23,L23,holiday!B4:B39),"일")</f>
        <v>2일</v>
      </c>
      <c r="K23" s="170">
        <v>45265</v>
      </c>
      <c r="L23" s="170">
        <v>45266</v>
      </c>
      <c r="M23" s="171" t="s">
        <v>50</v>
      </c>
      <c r="N23" s="171" t="s">
        <v>167</v>
      </c>
      <c r="O23" s="170">
        <v>45265</v>
      </c>
      <c r="P23" s="170">
        <v>45266</v>
      </c>
      <c r="Q23" s="173">
        <v>1</v>
      </c>
      <c r="R23" s="314">
        <f ca="1">IF(Q23=100%,0,IF(_xlfn.DAYS(L23,TODAY())=0,0,_xlfn.DAYS(L23,TODAY())))</f>
        <v>0</v>
      </c>
      <c r="S23" s="177" t="s">
        <v>199</v>
      </c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84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157</v>
      </c>
      <c r="I24" s="165"/>
      <c r="J24" s="169" t="str">
        <f>CONCATENATE(NETWORKDAYS(K24,L24,holiday!B4:B39),"일")</f>
        <v>2일</v>
      </c>
      <c r="K24" s="170">
        <v>45265</v>
      </c>
      <c r="L24" s="170">
        <v>45266</v>
      </c>
      <c r="M24" s="171" t="s">
        <v>43</v>
      </c>
      <c r="N24" s="171" t="s">
        <v>167</v>
      </c>
      <c r="O24" s="170">
        <v>45266</v>
      </c>
      <c r="P24" s="170">
        <v>45267</v>
      </c>
      <c r="Q24" s="173">
        <v>1</v>
      </c>
      <c r="R24" s="314">
        <f ca="1">IF(Q24=100%,0,IF(_xlfn.DAYS(L24,TODAY())=0,0,_xlfn.DAYS(L24,TODAY())))</f>
        <v>0</v>
      </c>
      <c r="S24" s="177" t="s">
        <v>200</v>
      </c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300" t="s">
        <v>161</v>
      </c>
      <c r="D25" s="301">
        <f>IF(COUNTBLANK(E25:I25)&lt;5,IF(E25&lt;&gt;"",0,IF(F25&lt;&gt;"",1,IF(G25&lt;&gt;"",2,IF(H25&lt;&gt;"",3,IF(I25&lt;&gt;"",4))))),"")</f>
        <v>2</v>
      </c>
      <c r="E25" s="302"/>
      <c r="F25" s="303"/>
      <c r="G25" s="303" t="s">
        <v>188</v>
      </c>
      <c r="H25" s="300"/>
      <c r="I25" s="300"/>
      <c r="J25" s="304" t="str">
        <f>CONCATENATE(NETWORKDAYS(K25,L25,holiday!B4:B39),"일")</f>
        <v>4일</v>
      </c>
      <c r="K25" s="305">
        <v>45271</v>
      </c>
      <c r="L25" s="305">
        <v>45274</v>
      </c>
      <c r="M25" s="306" t="s">
        <v>43</v>
      </c>
      <c r="N25" s="306" t="s">
        <v>167</v>
      </c>
      <c r="O25" s="305">
        <v>45271</v>
      </c>
      <c r="P25" s="305">
        <v>45274</v>
      </c>
      <c r="Q25" s="307">
        <f>SUM(Q26:Q27)/COUNT(Q26:Q27)</f>
        <v>1</v>
      </c>
      <c r="R25" s="314">
        <f ca="1">IF(Q25=100%,0,IF(_xlfn.DAYS(L25,TODAY())=0,0,_xlfn.DAYS(L25,TODAY())))</f>
        <v>0</v>
      </c>
      <c r="S25" s="312"/>
      <c r="T25" s="30"/>
      <c r="U25" s="31"/>
      <c r="V25" s="34"/>
    </row>
    <row r="26" spans="2:23" s="32" customFormat="1" ht="19.500000" customHeight="1" outlineLevel="3">
      <c r="B26" s="88">
        <f>B25+1</f>
        <v>8</v>
      </c>
      <c r="C26" s="165" t="s">
        <v>162</v>
      </c>
      <c r="D26" s="166">
        <f>IF(COUNTBLANK(E26:I26)&lt;5,IF(E26&lt;&gt;"",0,IF(F26&lt;&gt;"",1,IF(G26&lt;&gt;"",2,IF(H26&lt;&gt;"",3,IF(I26&lt;&gt;"",4))))),"")</f>
        <v>3</v>
      </c>
      <c r="E26" s="167"/>
      <c r="F26" s="168"/>
      <c r="G26" s="168"/>
      <c r="H26" s="165" t="s">
        <v>156</v>
      </c>
      <c r="I26" s="165"/>
      <c r="J26" s="169" t="str">
        <f>CONCATENATE(NETWORKDAYS(K26,L26,holiday!B4:B39),"일")</f>
        <v>2일</v>
      </c>
      <c r="K26" s="170">
        <v>45271</v>
      </c>
      <c r="L26" s="170">
        <v>45272</v>
      </c>
      <c r="M26" s="171" t="s">
        <v>43</v>
      </c>
      <c r="N26" s="171" t="s">
        <v>167</v>
      </c>
      <c r="O26" s="170">
        <v>45271</v>
      </c>
      <c r="P26" s="170">
        <v>45273</v>
      </c>
      <c r="Q26" s="173">
        <v>1</v>
      </c>
      <c r="R26" s="314">
        <f ca="1">IF(Q26=100%,0,IF(_xlfn.DAYS(L26,TODAY())=0,0,_xlfn.DAYS(L26,TODAY())))</f>
        <v>0</v>
      </c>
      <c r="S26" s="177"/>
      <c r="T26" s="30"/>
      <c r="U26" s="31"/>
      <c r="V26" s="34"/>
    </row>
    <row r="27" spans="2:23" s="32" customFormat="1" ht="19.500000" customHeight="1" outlineLevel="3">
      <c r="B27" s="88" t="e">
        <f>#REF!+1</f>
        <v>#REF!</v>
      </c>
      <c r="C27" s="165" t="s">
        <v>163</v>
      </c>
      <c r="D27" s="166">
        <f>IF(COUNTBLANK(E27:I27)&lt;5,IF(E27&lt;&gt;"",0,IF(F27&lt;&gt;"",1,IF(G27&lt;&gt;"",2,IF(H27&lt;&gt;"",3,IF(I27&lt;&gt;"",4))))),"")</f>
        <v>3</v>
      </c>
      <c r="E27" s="167"/>
      <c r="F27" s="168"/>
      <c r="G27" s="168"/>
      <c r="H27" s="165" t="s">
        <v>172</v>
      </c>
      <c r="I27" s="165"/>
      <c r="J27" s="169" t="str">
        <f>CONCATENATE(NETWORKDAYS(K27,L27,holiday!B5:B40),"일")</f>
        <v>2일</v>
      </c>
      <c r="K27" s="170">
        <v>45273</v>
      </c>
      <c r="L27" s="170">
        <v>45274</v>
      </c>
      <c r="M27" s="171" t="s">
        <v>43</v>
      </c>
      <c r="N27" s="171" t="s">
        <v>167</v>
      </c>
      <c r="O27" s="170">
        <v>45273</v>
      </c>
      <c r="P27" s="170">
        <v>45274</v>
      </c>
      <c r="Q27" s="173">
        <v>1</v>
      </c>
      <c r="R27" s="314">
        <f ca="1">IF(Q27=100%,0,IF(_xlfn.DAYS(L27,TODAY())=0,0,_xlfn.DAYS(L27,TODAY())))</f>
        <v>0</v>
      </c>
      <c r="S27" s="177" t="s">
        <v>201</v>
      </c>
      <c r="T27" s="30"/>
      <c r="U27" s="31"/>
      <c r="V27" s="34"/>
    </row>
    <row r="28" spans="2:23" s="29" customFormat="1" ht="19.500000" customHeight="1" outlineLevel="1">
      <c r="B28" s="88" t="e">
        <f>B27+1</f>
        <v>#REF!</v>
      </c>
      <c r="C28" s="136" t="s">
        <v>55</v>
      </c>
      <c r="D28" s="137">
        <f>IF(COUNTBLANK(E28:I28)&lt;5,IF(E28&lt;&gt;"",0,IF(F28&lt;&gt;"",1,IF(G28&lt;&gt;"",2,IF(H28&lt;&gt;"",3,IF(I28&lt;&gt;"",4))))),"")</f>
        <v>1</v>
      </c>
      <c r="E28" s="138"/>
      <c r="F28" s="139" t="s">
        <v>109</v>
      </c>
      <c r="G28" s="139"/>
      <c r="H28" s="140"/>
      <c r="I28" s="140"/>
      <c r="J28" s="141" t="str">
        <f>IF(COUNTBLANK(K28:L28)&gt;0,"미정",CONCATENATE(NETWORKDAYS(K28,L28,holiday!B4:B39),"일"))</f>
        <v>7일</v>
      </c>
      <c r="K28" s="144">
        <f>MIN(K29:K35)</f>
        <v>43150</v>
      </c>
      <c r="L28" s="144">
        <f>MAX(L29:L35)</f>
        <v>43158</v>
      </c>
      <c r="M28" s="144" t="s">
        <v>50</v>
      </c>
      <c r="N28" s="144" t="s">
        <v>123</v>
      </c>
      <c r="O28" s="144">
        <f>IF(COUNTA(O29:O35)&gt;0,MIN(O29:O35),"")</f>
        <v>43150</v>
      </c>
      <c r="P28" s="144">
        <f>IF(COUNTA(P29:P35)&gt;0,MAX(P29:P35),"")</f>
        <v>43158</v>
      </c>
      <c r="Q28" s="145">
        <f>SUM(Q29,Q32)/COUNT(Q29,Q32)</f>
        <v>0</v>
      </c>
      <c r="R28" s="149">
        <f>IF(COUNTBLANK(K28:L28)&gt;0,0,IF(L28-$O$2&lt;=0,0,NETWORKDAYS($O$2,L28,holiday!B4:B39)))</f>
        <v>30825</v>
      </c>
      <c r="S28" s="151"/>
      <c r="T28" s="27"/>
      <c r="U28" s="28"/>
      <c r="V28" s="42"/>
    </row>
    <row r="29" spans="2:23" s="32" customFormat="1" ht="19.500000" customHeight="1" outlineLevel="2">
      <c r="B29" s="88" t="e">
        <f>B28+1</f>
        <v>#REF!</v>
      </c>
      <c r="C29" s="152" t="s">
        <v>68</v>
      </c>
      <c r="D29" s="153">
        <f>IF(COUNTBLANK(E29:I29)&lt;5,IF(E29&lt;&gt;"",0,IF(F29&lt;&gt;"",1,IF(G29&lt;&gt;"",2,IF(H29&lt;&gt;"",3,IF(I29&lt;&gt;"",4))))),"")</f>
        <v>2</v>
      </c>
      <c r="E29" s="154"/>
      <c r="F29" s="155"/>
      <c r="G29" s="155" t="s">
        <v>202</v>
      </c>
      <c r="H29" s="152"/>
      <c r="I29" s="152"/>
      <c r="J29" s="156" t="str">
        <f>CONCATENATE(NETWORKDAYS(K29,L29,holiday!B4:B39),"일")</f>
        <v>2일</v>
      </c>
      <c r="K29" s="157">
        <v>43150</v>
      </c>
      <c r="L29" s="157">
        <v>43151</v>
      </c>
      <c r="M29" s="158" t="s">
        <v>50</v>
      </c>
      <c r="N29" s="158" t="s">
        <v>124</v>
      </c>
      <c r="O29" s="160">
        <v>43150</v>
      </c>
      <c r="P29" s="160">
        <v>43152</v>
      </c>
      <c r="Q29" s="159">
        <v>0</v>
      </c>
      <c r="R29" s="120">
        <f>IF(COUNTBLANK(K29:L29)&gt;0,0,IF(L29-$O$2&lt;=0,0,NETWORKDAYS($O$2,L29,holiday!B4:B39)))</f>
        <v>30820</v>
      </c>
      <c r="S29" s="179" t="s">
        <v>211</v>
      </c>
      <c r="T29" s="30"/>
      <c r="U29" s="31"/>
      <c r="V29" s="34"/>
    </row>
    <row r="30" spans="2:23" s="32" customFormat="1" ht="19.500000" customHeight="1" outlineLevel="2">
      <c r="B30" s="88" t="e">
        <f>B29+1</f>
        <v>#REF!</v>
      </c>
      <c r="C30" s="152" t="s">
        <v>69</v>
      </c>
      <c r="D30" s="153">
        <f>IF(COUNTBLANK(E30:I30)&lt;5,IF(E30&lt;&gt;"",0,IF(F30&lt;&gt;"",1,IF(G30&lt;&gt;"",2,IF(H30&lt;&gt;"",3,IF(I30&lt;&gt;"",4))))),"")</f>
        <v>2</v>
      </c>
      <c r="E30" s="154"/>
      <c r="F30" s="155"/>
      <c r="G30" s="155" t="s">
        <v>146</v>
      </c>
      <c r="H30" s="152"/>
      <c r="I30" s="152"/>
      <c r="J30" s="156" t="str">
        <f>CONCATENATE(NETWORKDAYS(K30,L30,holiday!B4:B39),"일")</f>
        <v>4일</v>
      </c>
      <c r="K30" s="157">
        <f>MIN(K31)</f>
        <v>43151</v>
      </c>
      <c r="L30" s="157">
        <f>MAX(L31)</f>
        <v>43154</v>
      </c>
      <c r="M30" s="158" t="s">
        <v>50</v>
      </c>
      <c r="N30" s="158" t="s">
        <v>124</v>
      </c>
      <c r="O30" s="160">
        <f>MIN(O31)</f>
        <v>43151</v>
      </c>
      <c r="P30" s="160">
        <f>MAX(P31)</f>
        <v>43154</v>
      </c>
      <c r="Q30" s="159">
        <v>0</v>
      </c>
      <c r="R30" s="120">
        <f>IF(COUNTBLANK(K30:L30)&gt;0,0,IF(L30-$O$2&lt;=0,0,NETWORKDAYS($O$2,L30,holiday!B4:B39)))</f>
        <v>30823</v>
      </c>
      <c r="S30" s="164"/>
      <c r="T30" s="30"/>
      <c r="U30" s="31"/>
      <c r="V30" s="34"/>
    </row>
    <row r="31" spans="2:23" s="32" customFormat="1" ht="19.500000" customHeight="1" outlineLevel="3">
      <c r="B31" s="88" t="e">
        <f>B30+1</f>
        <v>#REF!</v>
      </c>
      <c r="C31" s="165" t="s">
        <v>70</v>
      </c>
      <c r="D31" s="166">
        <f>IF(COUNTBLANK(E31:I31)&lt;5,IF(E31&lt;&gt;"",0,IF(F31&lt;&gt;"",1,IF(G31&lt;&gt;"",2,IF(H31&lt;&gt;"",3,IF(I31&lt;&gt;"",4))))),"")</f>
        <v>3</v>
      </c>
      <c r="E31" s="167"/>
      <c r="F31" s="168"/>
      <c r="G31" s="316"/>
      <c r="H31" s="165" t="s">
        <v>207</v>
      </c>
      <c r="I31" s="165"/>
      <c r="J31" s="169" t="str">
        <f>CONCATENATE(NETWORKDAYS(K31,L31,holiday!B4:B39),"일")</f>
        <v>4일</v>
      </c>
      <c r="K31" s="170">
        <v>43151</v>
      </c>
      <c r="L31" s="170">
        <v>43154</v>
      </c>
      <c r="M31" s="171" t="s">
        <v>50</v>
      </c>
      <c r="N31" s="171" t="s">
        <v>124</v>
      </c>
      <c r="O31" s="325">
        <v>43151</v>
      </c>
      <c r="P31" s="325">
        <v>43154</v>
      </c>
      <c r="Q31" s="326">
        <v>0</v>
      </c>
      <c r="R31" s="120">
        <f>IF(COUNTBLANK(K31:L31)&gt;0,0,IF(L31-$O$2&lt;=0,0,NETWORKDAYS($O$2,L31,holiday!B4:B39)))</f>
        <v>30823</v>
      </c>
      <c r="S31" s="327" t="s">
        <v>212</v>
      </c>
      <c r="T31" s="30"/>
      <c r="U31" s="31"/>
      <c r="V31" s="34"/>
    </row>
    <row r="32" spans="2:23" s="32" customFormat="1" ht="19.500000" customHeight="1" outlineLevel="2">
      <c r="B32" s="88" t="e">
        <f>B31+1</f>
        <v>#REF!</v>
      </c>
      <c r="C32" s="319" t="s">
        <v>71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208</v>
      </c>
      <c r="I32" s="319"/>
      <c r="J32" s="322" t="str">
        <f>CONCATENATE(NETWORKDAYS(K32,L32,holiday!B4:B39),"일")</f>
        <v>5일</v>
      </c>
      <c r="K32" s="323">
        <f>MIN(K35)</f>
        <v>43152</v>
      </c>
      <c r="L32" s="323">
        <f>MAX(L35)</f>
        <v>43158</v>
      </c>
      <c r="M32" s="324" t="s">
        <v>50</v>
      </c>
      <c r="N32" s="324" t="s">
        <v>125</v>
      </c>
      <c r="O32" s="325">
        <f>MIN(O35)</f>
        <v>43152</v>
      </c>
      <c r="P32" s="325">
        <f>MAX(P35)</f>
        <v>43158</v>
      </c>
      <c r="Q32" s="326">
        <v>0</v>
      </c>
      <c r="R32" s="120">
        <f>IF(COUNTBLANK(K32:L32)&gt;0,0,IF(L32-$O$2&lt;=0,0,NETWORKDAYS($O$2,L32,holiday!B4:B39)))</f>
        <v>30825</v>
      </c>
      <c r="S32" s="327" t="s">
        <v>213</v>
      </c>
      <c r="T32" s="30"/>
      <c r="U32" s="31"/>
      <c r="V32" s="34"/>
    </row>
    <row r="33" spans="2:22" s="32" customFormat="1" ht="19.500000">
      <c r="B33" s="88"/>
      <c r="C33" s="319"/>
      <c r="D33" s="320"/>
      <c r="E33" s="321"/>
      <c r="F33" s="316"/>
      <c r="G33" s="316"/>
      <c r="H33" s="319" t="s">
        <v>209</v>
      </c>
      <c r="I33" s="319"/>
      <c r="J33" s="322"/>
      <c r="K33" s="323"/>
      <c r="L33" s="323"/>
      <c r="M33" s="324"/>
      <c r="N33" s="324"/>
      <c r="O33" s="325"/>
      <c r="P33" s="325"/>
      <c r="Q33" s="326"/>
      <c r="R33" s="120"/>
      <c r="S33" s="327" t="s">
        <v>214</v>
      </c>
      <c r="T33" s="30"/>
      <c r="U33" s="31"/>
      <c r="V33" s="34"/>
    </row>
    <row r="34" spans="2:22" s="32" customFormat="1" ht="19.500000">
      <c r="B34" s="88"/>
      <c r="C34" s="319"/>
      <c r="D34" s="320"/>
      <c r="E34" s="321"/>
      <c r="F34" s="316"/>
      <c r="G34" s="316"/>
      <c r="H34" s="319" t="s">
        <v>210</v>
      </c>
      <c r="I34" s="319"/>
      <c r="J34" s="322"/>
      <c r="K34" s="323"/>
      <c r="L34" s="323"/>
      <c r="M34" s="324"/>
      <c r="N34" s="324"/>
      <c r="O34" s="325"/>
      <c r="P34" s="325"/>
      <c r="Q34" s="326"/>
      <c r="R34" s="120"/>
      <c r="S34" s="327" t="s">
        <v>215</v>
      </c>
      <c r="T34" s="30"/>
      <c r="U34" s="31"/>
      <c r="V34" s="34"/>
    </row>
    <row r="35" spans="2:22" s="32" customFormat="1" ht="19.500000" customHeight="1" outlineLevel="3">
      <c r="B35" s="88" t="e">
        <f>B32+1</f>
        <v>#REF!</v>
      </c>
      <c r="C35" s="165" t="s">
        <v>72</v>
      </c>
      <c r="D35" s="166">
        <f>IF(COUNTBLANK(E35:I35)&lt;5,IF(E35&lt;&gt;"",0,IF(F35&lt;&gt;"",1,IF(G35&lt;&gt;"",2,IF(H35&lt;&gt;"",3,IF(I35&lt;&gt;"",4))))),"")</f>
        <v>3</v>
      </c>
      <c r="E35" s="167"/>
      <c r="F35" s="168"/>
      <c r="G35" s="168"/>
      <c r="H35" s="165" t="s">
        <v>209</v>
      </c>
      <c r="I35" s="165"/>
      <c r="J35" s="169" t="str">
        <f>CONCATENATE(NETWORKDAYS(K35,L35,holiday!B4:B39),"일")</f>
        <v>5일</v>
      </c>
      <c r="K35" s="170">
        <v>43152</v>
      </c>
      <c r="L35" s="170">
        <v>43158</v>
      </c>
      <c r="M35" s="171" t="s">
        <v>50</v>
      </c>
      <c r="N35" s="171" t="s">
        <v>126</v>
      </c>
      <c r="O35" s="182">
        <v>43152</v>
      </c>
      <c r="P35" s="182">
        <v>43158</v>
      </c>
      <c r="Q35" s="173">
        <v>0</v>
      </c>
      <c r="R35" s="120">
        <f>IF(COUNTBLANK(K35:L35)&gt;0,0,IF(L35-$O$2&lt;=0,0,NETWORKDAYS($O$2,L35,holiday!B4:B39)))</f>
        <v>30825</v>
      </c>
      <c r="S35" s="177" t="s">
        <v>134</v>
      </c>
      <c r="T35" s="30"/>
      <c r="U35" s="31"/>
      <c r="V35" s="34"/>
    </row>
    <row r="36" spans="2:22" s="29" customFormat="1" ht="19.500000" customHeight="1" outlineLevel="1">
      <c r="B36" s="88" t="e">
        <f>B35+1</f>
        <v>#REF!</v>
      </c>
      <c r="C36" s="136" t="s">
        <v>80</v>
      </c>
      <c r="D36" s="137">
        <f>IF(COUNTBLANK(E36:I36)&lt;5,IF(E36&lt;&gt;"",0,IF(F36&lt;&gt;"",1,IF(G36&lt;&gt;"",2,IF(H36&lt;&gt;"",3,IF(I36&lt;&gt;"",4))))),"")</f>
        <v>1</v>
      </c>
      <c r="E36" s="138"/>
      <c r="F36" s="139" t="s">
        <v>110</v>
      </c>
      <c r="G36" s="139"/>
      <c r="H36" s="140"/>
      <c r="I36" s="140"/>
      <c r="J36" s="141" t="str">
        <f>IF(COUNTBLANK(K36:L36)&gt;0,"미정",CONCATENATE(NETWORKDAYS(K36,L36,holiday!B4:B39),"일"))</f>
        <v>18일</v>
      </c>
      <c r="K36" s="144">
        <f>IF(COUNTA(K37:K44)&gt;0,MIN(K37:K44),"")</f>
        <v>43161</v>
      </c>
      <c r="L36" s="144">
        <f>IF(COUNTA(L37:L44)&gt;0,MAX(L37:L44),"")</f>
        <v>43186</v>
      </c>
      <c r="M36" s="144" t="s">
        <v>44</v>
      </c>
      <c r="N36" s="144" t="s">
        <v>130</v>
      </c>
      <c r="O36" s="144">
        <f>IF(COUNTA(O37:O44)&gt;0,MIN(O37:O44),"")</f>
        <v>43161</v>
      </c>
      <c r="P36" s="144">
        <f>IF(COUNTA(P37:P44)&gt;0,MAX(P37:P44),"")</f>
        <v>43179</v>
      </c>
      <c r="Q36" s="145" t="e">
        <f>SUM(#REF!,#REF!)</f>
        <v>#REF!</v>
      </c>
      <c r="R36" s="149">
        <f>IF(COUNTBLANK(K36:L36)&gt;0,0,IF(L36-$O$2&lt;=0,0,NETWORKDAYS($O$2,L36,holiday!B4:B39)))</f>
        <v>30844</v>
      </c>
      <c r="S36" s="151"/>
      <c r="T36" s="27"/>
      <c r="U36" s="28"/>
      <c r="V36" s="42"/>
    </row>
    <row r="37" spans="2:22" s="32" customFormat="1" ht="19.500000" customHeight="1" outlineLevel="2">
      <c r="B37" s="88" t="e">
        <f>B36+1</f>
        <v>#REF!</v>
      </c>
      <c r="C37" s="152" t="s">
        <v>85</v>
      </c>
      <c r="D37" s="153">
        <f>IF(COUNTBLANK(E37:I37)&lt;5,IF(E37&lt;&gt;"",0,IF(F37&lt;&gt;"",1,IF(G37&lt;&gt;"",2,IF(H37&lt;&gt;"",3,IF(I37&lt;&gt;"",4))))),"")</f>
        <v>2</v>
      </c>
      <c r="E37" s="154"/>
      <c r="F37" s="155"/>
      <c r="G37" s="155" t="s">
        <v>113</v>
      </c>
      <c r="H37" s="152"/>
      <c r="I37" s="152"/>
      <c r="J37" s="156" t="str">
        <f>CONCATENATE(NETWORKDAYS(K37,L37,holiday!B4:B39),"일")</f>
        <v>10일</v>
      </c>
      <c r="K37" s="157">
        <f>MIN(K38:K41)</f>
        <v>43161</v>
      </c>
      <c r="L37" s="157">
        <f>MAX(L38:L41)</f>
        <v>43174</v>
      </c>
      <c r="M37" s="158" t="s">
        <v>44</v>
      </c>
      <c r="N37" s="158" t="s">
        <v>129</v>
      </c>
      <c r="O37" s="160">
        <f>MIN(O38:O41)</f>
        <v>43161</v>
      </c>
      <c r="P37" s="160">
        <f>MAX(P38:P41)</f>
        <v>43174</v>
      </c>
      <c r="Q37" s="159">
        <v>0</v>
      </c>
      <c r="R37" s="120">
        <f>IF(COUNTBLANK(K37:L37)&gt;0,0,IF(L37-$O$2&lt;=0,0,NETWORKDAYS($O$2,L37,holiday!B4:B39)))</f>
        <v>30836</v>
      </c>
      <c r="S37" s="164"/>
      <c r="T37" s="30"/>
      <c r="U37" s="31"/>
      <c r="V37" s="34"/>
    </row>
    <row r="38" spans="2:22" s="32" customFormat="1" ht="19.500000" customHeight="1" outlineLevel="3">
      <c r="B38" s="88" t="e">
        <f>B37+1</f>
        <v>#REF!</v>
      </c>
      <c r="C38" s="165" t="s">
        <v>87</v>
      </c>
      <c r="D38" s="166">
        <f>IF(COUNTBLANK(E38:I38)&lt;5,IF(E38&lt;&gt;"",0,IF(F38&lt;&gt;"",1,IF(G38&lt;&gt;"",2,IF(H38&lt;&gt;"",3,IF(I38&lt;&gt;"",4))))),"")</f>
        <v>3</v>
      </c>
      <c r="E38" s="167"/>
      <c r="F38" s="168"/>
      <c r="G38" s="168"/>
      <c r="H38" s="165" t="s">
        <v>116</v>
      </c>
      <c r="I38" s="165"/>
      <c r="J38" s="169" t="str">
        <f>CONCATENATE(NETWORKDAYS(K38,L38,holiday!B4:B39),"일")</f>
        <v>2일</v>
      </c>
      <c r="K38" s="170">
        <v>43161</v>
      </c>
      <c r="L38" s="170">
        <v>43164</v>
      </c>
      <c r="M38" s="171" t="s">
        <v>44</v>
      </c>
      <c r="N38" s="171" t="s">
        <v>129</v>
      </c>
      <c r="O38" s="180">
        <v>43161</v>
      </c>
      <c r="P38" s="180"/>
      <c r="Q38" s="173">
        <v>0</v>
      </c>
      <c r="R38" s="120">
        <f>IF(COUNTBLANK(K38:L38)&gt;0,0,IF(L38-$O$2&lt;=0,0,NETWORKDAYS($O$2,L38,holiday!B4:B39)))</f>
        <v>30828</v>
      </c>
      <c r="S38" s="177"/>
      <c r="T38" s="30"/>
      <c r="U38" s="31"/>
      <c r="V38" s="34"/>
    </row>
    <row r="39" spans="2:22" s="32" customFormat="1" ht="19.500000" customHeight="1" outlineLevel="3">
      <c r="B39" s="88" t="e">
        <f>B38+1</f>
        <v>#REF!</v>
      </c>
      <c r="C39" s="165" t="s">
        <v>73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117</v>
      </c>
      <c r="I39" s="165"/>
      <c r="J39" s="169" t="str">
        <f>CONCATENATE(NETWORKDAYS(K39,L39,holiday!B4:B39),"일")</f>
        <v>3일</v>
      </c>
      <c r="K39" s="170">
        <v>43165</v>
      </c>
      <c r="L39" s="170">
        <v>43167</v>
      </c>
      <c r="M39" s="171" t="s">
        <v>44</v>
      </c>
      <c r="N39" s="171" t="s">
        <v>124</v>
      </c>
      <c r="O39" s="180">
        <v>43165</v>
      </c>
      <c r="P39" s="180"/>
      <c r="Q39" s="173">
        <v>0</v>
      </c>
      <c r="R39" s="120">
        <f>IF(COUNTBLANK(K39:L39)&gt;0,0,IF(L39-$O$2&lt;=0,0,NETWORKDAYS($O$2,L39,holiday!B4:B39)))</f>
        <v>30831</v>
      </c>
      <c r="S39" s="177"/>
      <c r="T39" s="30"/>
      <c r="U39" s="31"/>
      <c r="V39" s="34"/>
    </row>
    <row r="40" spans="2:22" s="32" customFormat="1" ht="19.500000" customHeight="1" outlineLevel="3">
      <c r="B40" s="88" t="e">
        <f>B39+1</f>
        <v>#REF!</v>
      </c>
      <c r="C40" s="165" t="s">
        <v>74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169" t="str">
        <f>CONCATENATE(NETWORKDAYS(K40,L40,holiday!B4:B39),"일")</f>
        <v>4일</v>
      </c>
      <c r="K40" s="170">
        <v>43164</v>
      </c>
      <c r="L40" s="170">
        <v>43167</v>
      </c>
      <c r="M40" s="171" t="s">
        <v>44</v>
      </c>
      <c r="N40" s="171" t="s">
        <v>129</v>
      </c>
      <c r="O40" s="180">
        <v>43164</v>
      </c>
      <c r="P40" s="180"/>
      <c r="Q40" s="173">
        <v>0</v>
      </c>
      <c r="R40" s="120">
        <f>IF(COUNTBLANK(K40:L40)&gt;0,0,IF(L40-$O$2&lt;=0,0,NETWORKDAYS($O$2,L40,holiday!B4:B39)))</f>
        <v>30831</v>
      </c>
      <c r="S40" s="177"/>
      <c r="T40" s="30"/>
      <c r="U40" s="31"/>
      <c r="V40" s="34"/>
    </row>
    <row r="41" spans="2:22" s="32" customFormat="1" ht="19.500000" customHeight="1" outlineLevel="3">
      <c r="B41" s="88" t="e">
        <f>B40+1</f>
        <v>#REF!</v>
      </c>
      <c r="C41" s="165" t="s">
        <v>88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118</v>
      </c>
      <c r="I41" s="165"/>
      <c r="J41" s="169" t="str">
        <f>CONCATENATE(NETWORKDAYS(K41,L41,holiday!B4:B39),"일")</f>
        <v>4일</v>
      </c>
      <c r="K41" s="170">
        <v>43170</v>
      </c>
      <c r="L41" s="170">
        <v>43174</v>
      </c>
      <c r="M41" s="171" t="s">
        <v>44</v>
      </c>
      <c r="N41" s="171" t="s">
        <v>129</v>
      </c>
      <c r="O41" s="180">
        <v>43170</v>
      </c>
      <c r="P41" s="180">
        <v>43174</v>
      </c>
      <c r="Q41" s="173">
        <v>0</v>
      </c>
      <c r="R41" s="120">
        <f>IF(COUNTBLANK(K41:L41)&gt;0,0,IF(L41-$O$2&lt;=0,0,NETWORKDAYS($O$2,L41,holiday!B4:B39)))</f>
        <v>30836</v>
      </c>
      <c r="S41" s="177"/>
      <c r="T41" s="30"/>
      <c r="U41" s="31"/>
      <c r="V41" s="34"/>
    </row>
    <row r="42" spans="2:22" s="32" customFormat="1" ht="19.500000" customHeight="1" outlineLevel="2">
      <c r="B42" s="88" t="e">
        <f>B41+1</f>
        <v>#REF!</v>
      </c>
      <c r="C42" s="152" t="s">
        <v>86</v>
      </c>
      <c r="D42" s="153">
        <f>IF(COUNTBLANK(E42:I42)&lt;5,IF(E42&lt;&gt;"",0,IF(F42&lt;&gt;"",1,IF(G42&lt;&gt;"",2,IF(H42&lt;&gt;"",3,IF(I42&lt;&gt;"",4))))),"")</f>
        <v>2</v>
      </c>
      <c r="E42" s="154"/>
      <c r="F42" s="155"/>
      <c r="G42" s="155" t="s">
        <v>114</v>
      </c>
      <c r="H42" s="152"/>
      <c r="I42" s="152"/>
      <c r="J42" s="156" t="str">
        <f>CONCATENATE(NETWORKDAYS(K42,L42,holiday!B4:B39),"일")</f>
        <v>8일</v>
      </c>
      <c r="K42" s="157">
        <f>MIN(K43:K44)</f>
        <v>43175</v>
      </c>
      <c r="L42" s="157">
        <f>MAX(L43:L44)</f>
        <v>43186</v>
      </c>
      <c r="M42" s="158" t="s">
        <v>44</v>
      </c>
      <c r="N42" s="158" t="s">
        <v>129</v>
      </c>
      <c r="O42" s="160">
        <f>MIN(O43:O44)</f>
        <v>43175</v>
      </c>
      <c r="P42" s="160">
        <f>MAX(P43:P44)</f>
        <v>43179</v>
      </c>
      <c r="Q42" s="159">
        <v>0</v>
      </c>
      <c r="R42" s="120">
        <f>IF(COUNTBLANK(K42:L42)&gt;0,0,IF(L42-$O$2&lt;=0,0,NETWORKDAYS($O$2,L42,holiday!B4:B39)))</f>
        <v>30844</v>
      </c>
      <c r="S42" s="164"/>
      <c r="T42" s="30"/>
      <c r="U42" s="31"/>
      <c r="V42" s="34"/>
    </row>
    <row r="43" spans="2:22" s="32" customFormat="1" ht="19.500000" customHeight="1" outlineLevel="3">
      <c r="B43" s="88" t="e">
        <f>B42+1</f>
        <v>#REF!</v>
      </c>
      <c r="C43" s="165" t="s">
        <v>89</v>
      </c>
      <c r="D43" s="166">
        <f>IF(COUNTBLANK(E43:I43)&lt;5,IF(E43&lt;&gt;"",0,IF(F43&lt;&gt;"",1,IF(G43&lt;&gt;"",2,IF(H43&lt;&gt;"",3,IF(I43&lt;&gt;"",4))))),"")</f>
        <v>3</v>
      </c>
      <c r="E43" s="167"/>
      <c r="F43" s="168"/>
      <c r="G43" s="168"/>
      <c r="H43" s="165" t="s">
        <v>120</v>
      </c>
      <c r="I43" s="165"/>
      <c r="J43" s="169" t="str">
        <f>CONCATENATE(NETWORKDAYS(K43,L43,holiday!B4:B39),"일")</f>
        <v>3일</v>
      </c>
      <c r="K43" s="170">
        <v>43175</v>
      </c>
      <c r="L43" s="170">
        <v>43179</v>
      </c>
      <c r="M43" s="171" t="s">
        <v>44</v>
      </c>
      <c r="N43" s="171" t="s">
        <v>129</v>
      </c>
      <c r="O43" s="180">
        <v>43175</v>
      </c>
      <c r="P43" s="180">
        <v>43179</v>
      </c>
      <c r="Q43" s="173">
        <v>0</v>
      </c>
      <c r="R43" s="120">
        <f>IF(COUNTBLANK(K43:L43)&gt;0,0,IF(L43-$O$2&lt;=0,0,NETWORKDAYS($O$2,L43,holiday!B4:B39)))</f>
        <v>30839</v>
      </c>
      <c r="S43" s="177"/>
      <c r="T43" s="30"/>
      <c r="U43" s="31"/>
      <c r="V43" s="34"/>
    </row>
    <row r="44" spans="2:22" s="32" customFormat="1" ht="19.500000" customHeight="1" outlineLevel="3">
      <c r="B44" s="88" t="e">
        <f>B43+1</f>
        <v>#REF!</v>
      </c>
      <c r="C44" s="165" t="s">
        <v>90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122</v>
      </c>
      <c r="I44" s="165"/>
      <c r="J44" s="169" t="str">
        <f>CONCATENATE(NETWORKDAYS(K44,L44,holiday!B4:B39),"일")</f>
        <v>5일</v>
      </c>
      <c r="K44" s="170">
        <v>43180</v>
      </c>
      <c r="L44" s="170">
        <v>43186</v>
      </c>
      <c r="M44" s="171" t="s">
        <v>44</v>
      </c>
      <c r="N44" s="171" t="s">
        <v>129</v>
      </c>
      <c r="O44" s="180"/>
      <c r="P44" s="180"/>
      <c r="Q44" s="173">
        <v>0</v>
      </c>
      <c r="R44" s="120">
        <f>IF(COUNTBLANK(K44:L44)&gt;0,0,IF(L44-$O$2&lt;=0,0,NETWORKDAYS($O$2,L44,holiday!B4:B39)))</f>
        <v>30844</v>
      </c>
      <c r="S44" s="177"/>
      <c r="T44" s="30"/>
      <c r="U44" s="31"/>
      <c r="V44" s="34"/>
    </row>
    <row r="45" spans="2:22" s="29" customFormat="1" ht="19.500000" customHeight="1" outlineLevel="1">
      <c r="B45" s="88" t="e">
        <f>B44+1</f>
        <v>#REF!</v>
      </c>
      <c r="C45" s="183" t="s">
        <v>81</v>
      </c>
      <c r="D45" s="184">
        <f>IF(COUNTBLANK(E45:I45)&lt;5,IF(E45&lt;&gt;"",0,IF(F45&lt;&gt;"",1,IF(G45&lt;&gt;"",2,IF(H45&lt;&gt;"",3,IF(I45&lt;&gt;"",4))))),"")</f>
        <v>1</v>
      </c>
      <c r="E45" s="185"/>
      <c r="F45" s="186" t="s">
        <v>111</v>
      </c>
      <c r="G45" s="186"/>
      <c r="H45" s="187"/>
      <c r="I45" s="187"/>
      <c r="J45" s="188" t="str">
        <f>IF(COUNTBLANK(K45:L45)&gt;0,"미정",CONCATENATE(NETWORKDAYS(K45,L45,holiday!B4:B39),"일"))</f>
        <v>21일</v>
      </c>
      <c r="K45" s="189">
        <f>MIN(K46:K48)</f>
        <v>43187</v>
      </c>
      <c r="L45" s="189">
        <f>MAX(L46:L48)</f>
        <v>43215</v>
      </c>
      <c r="M45" s="189" t="s">
        <v>50</v>
      </c>
      <c r="N45" s="189" t="s">
        <v>127</v>
      </c>
      <c r="O45" s="189">
        <f>IF(COUNTA(O46:O48)&gt;0,MIN(O46:O48),"")</f>
        <v>43187</v>
      </c>
      <c r="P45" s="189" t="str">
        <f>IF(COUNTA(P46:P48)&gt;0,MAX(P46:P48),"")</f>
        <v/>
      </c>
      <c r="Q45" s="190">
        <v>0</v>
      </c>
      <c r="R45" s="194">
        <f>IF(COUNTBLANK(K45:L45)&gt;0,0,IF(L45-$O$2&lt;=0,0,NETWORKDAYS($O$2,L45,holiday!B4:B39)))</f>
        <v>30865</v>
      </c>
      <c r="S45" s="196"/>
      <c r="T45" s="27"/>
      <c r="U45" s="28"/>
      <c r="V45" s="42"/>
    </row>
    <row r="46" spans="2:22" s="32" customFormat="1" ht="19.500000" customHeight="1" outlineLevel="3">
      <c r="B46" s="88" t="e">
        <f>B45+1</f>
        <v>#REF!</v>
      </c>
      <c r="C46" s="197" t="s">
        <v>91</v>
      </c>
      <c r="D46" s="198">
        <f>IF(COUNTBLANK(E46:I46)&lt;5,IF(E46&lt;&gt;"",0,IF(F46&lt;&gt;"",1,IF(G46&lt;&gt;"",2,IF(H46&lt;&gt;"",3,IF(I46&lt;&gt;"",4))))),"")</f>
        <v>2</v>
      </c>
      <c r="E46" s="154"/>
      <c r="F46" s="199"/>
      <c r="G46" s="199" t="s">
        <v>113</v>
      </c>
      <c r="H46" s="197"/>
      <c r="I46" s="197"/>
      <c r="J46" s="200" t="str">
        <f>CONCATENATE(NETWORKDAYS(K46,L46,holiday!B4:B39),"일")</f>
        <v>3일</v>
      </c>
      <c r="K46" s="201">
        <v>43187</v>
      </c>
      <c r="L46" s="201">
        <v>43189</v>
      </c>
      <c r="M46" s="202" t="s">
        <v>50</v>
      </c>
      <c r="N46" s="202" t="s">
        <v>128</v>
      </c>
      <c r="O46" s="204">
        <v>43187</v>
      </c>
      <c r="P46" s="204"/>
      <c r="Q46" s="203">
        <v>0.1</v>
      </c>
      <c r="R46" s="120">
        <f>IF(COUNTBLANK(K46:L46)&gt;0,0,IF(L46-$O$2&lt;=0,0,NETWORKDAYS($O$2,L46,holiday!B4:B39)))</f>
        <v>30847</v>
      </c>
      <c r="S46" s="208" t="s">
        <v>135</v>
      </c>
      <c r="T46" s="30"/>
      <c r="U46" s="31"/>
      <c r="V46" s="34"/>
    </row>
    <row r="47" spans="2:22" s="32" customFormat="1" ht="19.500000" customHeight="1" outlineLevel="3">
      <c r="B47" s="88" t="e">
        <f>B46+1</f>
        <v>#REF!</v>
      </c>
      <c r="C47" s="197" t="s">
        <v>75</v>
      </c>
      <c r="D47" s="153">
        <f>IF(COUNTBLANK(E47:I47)&lt;5,IF(E47&lt;&gt;"",0,IF(F47&lt;&gt;"",1,IF(G47&lt;&gt;"",2,IF(H47&lt;&gt;"",3,IF(I47&lt;&gt;"",4))))),"")</f>
        <v>2</v>
      </c>
      <c r="E47" s="154"/>
      <c r="F47" s="155"/>
      <c r="G47" s="155" t="s">
        <v>114</v>
      </c>
      <c r="H47" s="152"/>
      <c r="I47" s="152"/>
      <c r="J47" s="156" t="str">
        <f>CONCATENATE(NETWORKDAYS(K47,L47,holiday!B4:B39),"일")</f>
        <v>4일</v>
      </c>
      <c r="K47" s="157">
        <v>43192</v>
      </c>
      <c r="L47" s="157">
        <v>43195</v>
      </c>
      <c r="M47" s="158" t="s">
        <v>43</v>
      </c>
      <c r="N47" s="158" t="s">
        <v>78</v>
      </c>
      <c r="O47" s="160"/>
      <c r="P47" s="160"/>
      <c r="Q47" s="159">
        <v>0.2</v>
      </c>
      <c r="R47" s="120">
        <f>IF(COUNTBLANK(K47:L47)&gt;0,0,IF(L47-$O$2&lt;=0,0,NETWORKDAYS($O$2,L47,holiday!B4:B39)))</f>
        <v>30851</v>
      </c>
      <c r="S47" s="164" t="s">
        <v>136</v>
      </c>
      <c r="T47" s="30"/>
      <c r="U47" s="31"/>
      <c r="V47" s="34"/>
    </row>
    <row r="48" spans="2:22" s="32" customFormat="1" ht="19.500000" customHeight="1" outlineLevel="3">
      <c r="B48" s="88" t="e">
        <f>B47+1</f>
        <v>#REF!</v>
      </c>
      <c r="C48" s="209" t="s">
        <v>76</v>
      </c>
      <c r="D48" s="210">
        <f>IF(COUNTBLANK(E48:I48)&lt;5,IF(E48&lt;&gt;"",0,IF(F48&lt;&gt;"",1,IF(G48&lt;&gt;"",2,IF(H48&lt;&gt;"",3,IF(I48&lt;&gt;"",4))))),"")</f>
        <v>2</v>
      </c>
      <c r="E48" s="211"/>
      <c r="F48" s="212"/>
      <c r="G48" s="212" t="s">
        <v>115</v>
      </c>
      <c r="H48" s="213"/>
      <c r="I48" s="213"/>
      <c r="J48" s="214" t="str">
        <f>CONCATENATE(NETWORKDAYS(K48,L48,holiday!B4:B39),"일")</f>
        <v>14일</v>
      </c>
      <c r="K48" s="215">
        <v>43196</v>
      </c>
      <c r="L48" s="215">
        <v>43215</v>
      </c>
      <c r="M48" s="216" t="s">
        <v>44</v>
      </c>
      <c r="N48" s="216" t="s">
        <v>124</v>
      </c>
      <c r="O48" s="218"/>
      <c r="P48" s="218"/>
      <c r="Q48" s="219">
        <v>0.3</v>
      </c>
      <c r="R48" s="221">
        <f>IF(COUNTBLANK(K48:L48)&gt;0,0,IF(L48-$O$2&lt;=0,0,NETWORKDAYS($O$2,L48,holiday!B4:B39)))</f>
        <v>30865</v>
      </c>
      <c r="S48" s="223"/>
      <c r="T48" s="30"/>
      <c r="U48" s="31"/>
      <c r="V48" s="34"/>
    </row>
    <row r="49" spans="2:22" outlineLevel="1">
      <c r="B49" s="32"/>
      <c r="D49" s="32"/>
      <c r="E49" s="32"/>
      <c r="F49" s="32"/>
      <c r="G49" s="32"/>
      <c r="H49" s="32"/>
      <c r="I49" s="32"/>
      <c r="K49" s="32"/>
      <c r="M49" s="32"/>
      <c r="N49" s="32"/>
      <c r="T49" s="32"/>
      <c r="V49" s="32"/>
    </row>
    <row r="50" spans="2:22">
      <c r="B50" s="29"/>
      <c r="D50" s="29"/>
      <c r="E50" s="29"/>
      <c r="F50" s="29"/>
      <c r="G50" s="29"/>
      <c r="H50" s="29"/>
      <c r="I50" s="29"/>
      <c r="K50" s="29"/>
      <c r="M50" s="29"/>
      <c r="N50" s="29"/>
      <c r="T50" s="29"/>
      <c r="V50" s="29"/>
    </row>
    <row r="51" spans="2:22">
      <c r="B51" s="32"/>
      <c r="D51" s="32"/>
      <c r="E51" s="32"/>
      <c r="F51" s="32"/>
      <c r="G51" s="32"/>
      <c r="H51" s="32"/>
      <c r="I51" s="32"/>
      <c r="K51" s="32"/>
      <c r="M51" s="32"/>
      <c r="N51" s="32"/>
      <c r="T51" s="32"/>
      <c r="V51" s="32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C53" s="38"/>
      <c r="D53" s="32"/>
      <c r="E53" s="32"/>
      <c r="F53" s="32"/>
      <c r="G53" s="32"/>
      <c r="H53" s="32"/>
      <c r="I53" s="32"/>
      <c r="J53" s="39"/>
      <c r="K53" s="32"/>
      <c r="L53" s="36"/>
      <c r="M53" s="32"/>
      <c r="N53" s="32"/>
      <c r="O53" s="36"/>
      <c r="P53" s="36"/>
      <c r="Q53" s="33"/>
      <c r="R53" s="37"/>
      <c r="S53" s="20"/>
      <c r="T53" s="32"/>
      <c r="U53" s="15"/>
      <c r="V53" s="32"/>
    </row>
    <row r="54" spans="2:22">
      <c r="B54" s="32"/>
      <c r="D54" s="32"/>
      <c r="E54" s="32"/>
      <c r="F54" s="32"/>
      <c r="G54" s="32"/>
      <c r="H54" s="32"/>
      <c r="I54" s="32"/>
      <c r="J54" s="20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C55" s="32"/>
      <c r="D55" s="32"/>
      <c r="E55" s="32"/>
      <c r="F55" s="32"/>
      <c r="G55" s="32"/>
      <c r="H55" s="32"/>
      <c r="I55" s="32"/>
      <c r="K55" s="32"/>
      <c r="M55" s="32"/>
      <c r="N55" s="32"/>
      <c r="R55" s="33"/>
      <c r="T55" s="32"/>
      <c r="V55" s="32"/>
    </row>
    <row r="56" spans="2:22">
      <c r="C56" s="32"/>
      <c r="J56" s="32"/>
      <c r="L56" s="32"/>
      <c r="O56" s="32"/>
      <c r="P56" s="32"/>
      <c r="Q56" s="32"/>
      <c r="R56" s="33"/>
      <c r="S56" s="32"/>
      <c r="U56" s="32"/>
    </row>
    <row r="57" spans="2:22">
      <c r="C57" s="32"/>
      <c r="J57" s="32"/>
      <c r="L57" s="32"/>
      <c r="O57" s="32"/>
      <c r="P57" s="32"/>
      <c r="Q57" s="32"/>
      <c r="S57" s="32"/>
      <c r="U57" s="32"/>
    </row>
    <row r="58" spans="2:22">
      <c r="C58" s="32"/>
      <c r="J58" s="32"/>
      <c r="L58" s="32"/>
      <c r="O58" s="32"/>
      <c r="P58" s="32"/>
      <c r="Q58" s="32"/>
      <c r="R58" s="32"/>
      <c r="S58" s="32"/>
      <c r="U58" s="32"/>
    </row>
    <row r="59" spans="2:22">
      <c r="C59" s="29"/>
      <c r="J59" s="29"/>
      <c r="L59" s="29"/>
      <c r="O59" s="29"/>
      <c r="P59" s="29"/>
      <c r="Q59" s="29"/>
      <c r="R59" s="29"/>
      <c r="S59" s="29"/>
      <c r="U59" s="29"/>
    </row>
    <row r="60" spans="2:22">
      <c r="C60" s="32"/>
      <c r="J60" s="32"/>
      <c r="L60" s="32"/>
      <c r="O60" s="32"/>
      <c r="P60" s="32"/>
      <c r="Q60" s="32"/>
      <c r="R60" s="32"/>
      <c r="S60" s="32"/>
      <c r="U60" s="32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J62" s="32"/>
      <c r="L62" s="32"/>
      <c r="O62" s="32"/>
      <c r="P62" s="32"/>
      <c r="Q62" s="32"/>
      <c r="R62" s="32"/>
      <c r="S62" s="32"/>
      <c r="U62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8">
    <cfRule type="dataBar" priority="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Q27">
    <cfRule type="dataBar" priority="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Q27">
    <cfRule type="dataBar" priority="1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Q19">
    <cfRule type="dataBar" priority="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Q19">
    <cfRule type="dataBar" priority="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Q20">
    <cfRule type="dataBar" priority="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Q28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hyperlinks>
    <hyperlink r:id="rId1" ref="S31"/>
  </hyperlinks>
  <pageMargins left="0.71" right="0.71" top="0.75" bottom="0.75" header="0.31" footer="0.31"/>
  <pageSetup paperSize="8" scale="68" fitToHeight="0" orientation="landscape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93c38a-a686-a4b5-d393-c38aa686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C39"/>
  <sheetViews>
    <sheetView showGridLines="0" workbookViewId="0">
      <selection activeCell="B5" sqref="B5"/>
    </sheetView>
  </sheetViews>
  <sheetFormatPr defaultColWidth="11.42578125" defaultRowHeight="13.500000"/>
  <cols>
    <col min="1" max="1" width="5.57642875" customWidth="1" outlineLevel="0"/>
    <col min="2" max="2" width="13.29071413" customWidth="1" outlineLevel="0"/>
    <col min="3" max="3" width="14.29071413" customWidth="1" outlineLevel="0"/>
  </cols>
  <sheetData>
    <row r="2" spans="2:3" ht="17.250000">
      <c r="B2" s="259" t="s">
        <v>92</v>
      </c>
      <c r="C2" s="259"/>
    </row>
    <row r="3" spans="2:3" ht="14.250000">
      <c r="B3" s="47" t="s">
        <v>94</v>
      </c>
      <c r="C3" s="44" t="s">
        <v>93</v>
      </c>
    </row>
    <row r="4" spans="2:3">
      <c r="B4" s="48">
        <v>45270</v>
      </c>
      <c r="C4" s="49" t="s">
        <v>180</v>
      </c>
    </row>
    <row r="5" spans="2:3">
      <c r="B5" s="50">
        <v>43146</v>
      </c>
      <c r="C5" s="51" t="s">
        <v>96</v>
      </c>
    </row>
    <row r="6" spans="2:3">
      <c r="B6" s="50">
        <v>43147</v>
      </c>
      <c r="C6" s="51" t="s">
        <v>96</v>
      </c>
    </row>
    <row r="7" spans="2:3">
      <c r="B7" s="50">
        <v>43160</v>
      </c>
      <c r="C7" s="51" t="s">
        <v>97</v>
      </c>
    </row>
    <row r="8" spans="2:3">
      <c r="B8" s="50">
        <v>43227</v>
      </c>
      <c r="C8" s="51" t="s">
        <v>98</v>
      </c>
    </row>
    <row r="9" spans="2:3">
      <c r="B9" s="50">
        <v>43242</v>
      </c>
      <c r="C9" s="51" t="s">
        <v>99</v>
      </c>
    </row>
    <row r="10" spans="2:3">
      <c r="B10" s="50">
        <v>43257</v>
      </c>
      <c r="C10" s="51" t="s">
        <v>100</v>
      </c>
    </row>
    <row r="11" spans="2:3">
      <c r="B11" s="50">
        <v>43264</v>
      </c>
      <c r="C11" s="51" t="s">
        <v>101</v>
      </c>
    </row>
    <row r="12" spans="2:3">
      <c r="B12" s="50">
        <v>43327</v>
      </c>
      <c r="C12" s="51" t="s">
        <v>102</v>
      </c>
    </row>
    <row r="13" spans="2:3">
      <c r="B13" s="50">
        <v>43367</v>
      </c>
      <c r="C13" s="51" t="s">
        <v>103</v>
      </c>
    </row>
    <row r="14" spans="2:3">
      <c r="B14" s="50">
        <v>43368</v>
      </c>
      <c r="C14" s="51" t="s">
        <v>103</v>
      </c>
    </row>
    <row r="15" spans="2:3">
      <c r="B15" s="50">
        <v>43369</v>
      </c>
      <c r="C15" s="51" t="s">
        <v>98</v>
      </c>
    </row>
    <row r="16" spans="2:3">
      <c r="B16" s="50">
        <v>43376</v>
      </c>
      <c r="C16" s="51" t="s">
        <v>104</v>
      </c>
    </row>
    <row r="17" spans="2:3">
      <c r="B17" s="50">
        <v>43382</v>
      </c>
      <c r="C17" s="51" t="s">
        <v>105</v>
      </c>
    </row>
    <row r="18" spans="2:3">
      <c r="B18" s="50">
        <v>43459</v>
      </c>
      <c r="C18" s="51" t="s">
        <v>106</v>
      </c>
    </row>
    <row r="19" spans="2:3">
      <c r="B19" s="46"/>
      <c r="C19" s="45"/>
    </row>
    <row r="20" spans="2:3">
      <c r="B20" s="46"/>
      <c r="C20" s="45"/>
    </row>
    <row r="21" spans="2:3">
      <c r="B21" s="46"/>
      <c r="C21" s="45"/>
    </row>
    <row r="22" spans="2:3">
      <c r="B22" s="46"/>
      <c r="C22" s="45"/>
    </row>
    <row r="23" spans="2:3">
      <c r="B23" s="46"/>
      <c r="C23" s="45"/>
    </row>
    <row r="24" spans="2:3">
      <c r="B24" s="46"/>
      <c r="C24" s="45"/>
    </row>
    <row r="25" spans="2:3">
      <c r="B25" s="46"/>
      <c r="C25" s="45"/>
    </row>
    <row r="26" spans="2:3">
      <c r="B26" s="46"/>
      <c r="C26" s="45"/>
    </row>
    <row r="27" spans="2:3">
      <c r="B27" s="46"/>
      <c r="C27" s="45"/>
    </row>
    <row r="28" spans="2:3">
      <c r="B28" s="46"/>
      <c r="C28" s="45"/>
    </row>
    <row r="29" spans="2:3">
      <c r="B29" s="46"/>
      <c r="C29" s="45"/>
    </row>
    <row r="30" spans="2:3">
      <c r="B30" s="46"/>
      <c r="C30" s="45"/>
    </row>
    <row r="31" spans="2:3">
      <c r="B31" s="46"/>
      <c r="C31" s="45"/>
    </row>
    <row r="32" spans="2:3">
      <c r="B32" s="46"/>
      <c r="C32" s="45"/>
    </row>
    <row r="33" spans="2:3">
      <c r="B33" s="46"/>
      <c r="C33" s="45"/>
    </row>
    <row r="34" spans="2:3">
      <c r="B34" s="46"/>
      <c r="C34" s="45"/>
    </row>
    <row r="35" spans="2:3">
      <c r="B35" s="46"/>
      <c r="C35" s="45"/>
    </row>
    <row r="36" spans="2:3">
      <c r="B36" s="46"/>
      <c r="C36" s="45"/>
    </row>
    <row r="37" spans="2:3">
      <c r="B37" s="46"/>
      <c r="C37" s="45"/>
    </row>
    <row r="38" spans="2:3">
      <c r="B38" s="46"/>
      <c r="C38" s="45"/>
    </row>
    <row r="39" spans="2:3">
      <c r="B39" s="46"/>
      <c r="C39" s="45"/>
    </row>
  </sheetData>
  <mergeCells count="1">
    <mergeCell ref="B2:C2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