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  <sheet name="holiday" sheetId="69" r:id="rId3"/>
  </sheets>
  <externalReferences>
    <externalReference r:id="rId4"/>
  </externalReferences>
  <definedNames>
    <definedName name="_xlnm._FilterDatabase" localSheetId="1" hidden="1">WBS!$C$21:$W$52</definedName>
    <definedName name="_xlnm.Print_Area" localSheetId="0">history!$A$1:$H$39</definedName>
    <definedName name="_xlnm.Print_Area" localSheetId="1">WBS!$A$2:$W$52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<sst xmlns="http://schemas.openxmlformats.org/spreadsheetml/2006/main" count="186" uniqueCount="186">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</sst>
</file>

<file path=xl/styles.xml><?xml version="1.0" encoding="utf-8"?>
<styleSheet xmlns="http://schemas.openxmlformats.org/spreadsheetml/2006/main">
  <numFmts count="7"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74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83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13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externalLink" Target="externalLinks/externalLink1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22</xdr:col>
      <xdr:colOff>960120</xdr:colOff>
      <xdr:row>52</xdr:row>
      <xdr:rowOff>0</xdr:rowOff>
    </xdr:from>
    <xdr:to>
      <xdr:col>22</xdr:col>
      <xdr:colOff>960120</xdr:colOff>
      <xdr:row>52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6760190" y="100203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51</xdr:row>
      <xdr:rowOff>238125</xdr:rowOff>
    </xdr:from>
    <xdr:to>
      <xdr:col>8</xdr:col>
      <xdr:colOff>695325</xdr:colOff>
      <xdr:row>53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100107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hyperlink" Target="itoh.tistory.com" TargetMode="External"></Relationship><Relationship Id="rId2" Type="http://schemas.openxmlformats.org/officeDocument/2006/relationships/drawing" Target="../drawings/drawing1.xml"></Relationship><Relationship Id="rId3" Type="http://schemas.openxmlformats.org/officeDocument/2006/relationships/vmlDrawing" Target="../drawings/vmlDrawing2.vml"></Relationship><Relationship Id="rId4" Type="http://schemas.openxmlformats.org/officeDocument/2006/relationships/comments" Target="../comments1.xml"></Relationship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H69"/>
  <sheetViews>
    <sheetView topLeftCell="A2" showGridLines="0" tabSelected="1" zoomScale="110" zoomScaleNormal="110" workbookViewId="0">
      <pane xSplit="9" ySplit="5" topLeftCell="J7" activePane="bottomRight" state="frozen"/>
      <selection activeCell="A2" sqref="A2"/>
      <selection pane="topRight" activeCell="J2" sqref="J2"/>
      <selection pane="bottomLeft" activeCell="A7" sqref="A7"/>
      <selection pane="bottomRight" activeCell="O25" sqref="O25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6" width="12.29071413" customWidth="1" outlineLevel="0"/>
    <col min="19" max="19" style="33" width="10.43357168" customWidth="1" outlineLevel="0"/>
    <col min="20" max="20" style="33" width="10.29071413" customWidth="1" outlineLevel="0"/>
    <col min="21" max="21" style="34" width="10.14785753" customWidth="1" outlineLevel="0"/>
    <col min="22" max="22" style="34" width="13.71928583" customWidth="1" outlineLevel="0"/>
    <col min="23" max="23" style="37" width="37.00499998" customWidth="1" outlineLevel="0"/>
    <col min="24" max="24" style="15" width="9.43357168" hidden="1" customWidth="1" outlineLevel="0"/>
    <col min="25" max="25" style="20" width="3.00499998" customWidth="1" outlineLevel="0"/>
    <col min="26" max="26" style="15" width="106.29071699" customWidth="1" outlineLevel="0"/>
    <col min="27" max="27" style="15" width="11.14785753" customWidth="1" outlineLevel="0"/>
    <col min="28" max="28" style="15" width="9.86214243" customWidth="1" outlineLevel="0"/>
    <col min="29" max="29" style="15" width="12.14785753" customWidth="1" outlineLevel="0"/>
    <col min="30" max="30" style="15" width="9.86214243" customWidth="1" outlineLevel="0"/>
    <col min="31" max="31" style="15" width="12.14785753" customWidth="1" outlineLevel="0"/>
    <col min="32" max="32" style="15" width="5.14785705" customWidth="1" outlineLevel="0"/>
    <col min="33" max="33" style="15" width="8.71928583" customWidth="1" outlineLevel="0"/>
    <col min="34" max="34" style="15" width="6.29071413" customWidth="1" outlineLevel="0"/>
    <col min="35" max="16384" style="15" width="9.14785753" customWidth="1" outlineLevel="0"/>
  </cols>
  <sheetData>
    <row r="2" spans="2:34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>
        <v>45264</v>
      </c>
      <c r="P2" s="61" t="s">
        <v>27</v>
      </c>
      <c r="Q2" s="62" t="e">
        <f>#REF!</f>
        <v>#REF!</v>
      </c>
      <c r="R2" s="59" t="s">
        <v>25</v>
      </c>
      <c r="S2" s="63">
        <f>Q6</f>
        <v>0.5834</v>
      </c>
      <c r="T2" s="64" t="s">
        <v>22</v>
      </c>
      <c r="U2" s="65" t="e">
        <f>T6/S6</f>
        <v>#REF!</v>
      </c>
      <c r="V2" s="66" t="e">
        <f>IF(U2&lt;0.8,"(경고)",IF(U2&lt;0.9,"(주의)","(양호)"))</f>
        <v>#REF!</v>
      </c>
      <c r="W2" s="67"/>
      <c r="Y2" s="19"/>
      <c r="Z2" s="15"/>
    </row>
    <row r="3" spans="2:34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4" t="s">
        <v>107</v>
      </c>
      <c r="S3" s="227" t="s">
        <v>18</v>
      </c>
      <c r="T3" s="228"/>
      <c r="U3" s="228"/>
      <c r="V3" s="229"/>
      <c r="W3" s="233" t="s">
        <v>42</v>
      </c>
      <c r="Y3" s="11"/>
    </row>
    <row r="4" spans="2:34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25"/>
      <c r="S4" s="230"/>
      <c r="T4" s="231"/>
      <c r="U4" s="231"/>
      <c r="V4" s="232"/>
      <c r="W4" s="234"/>
      <c r="Y4" s="11"/>
    </row>
    <row r="5" spans="2:34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226"/>
      <c r="S5" s="71" t="s">
        <v>13</v>
      </c>
      <c r="T5" s="72" t="s">
        <v>16</v>
      </c>
      <c r="U5" s="73" t="s">
        <v>15</v>
      </c>
      <c r="V5" s="74" t="s">
        <v>14</v>
      </c>
      <c r="W5" s="235"/>
      <c r="Y5" s="13"/>
    </row>
    <row r="6" spans="2:34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CONCATENATE(NETWORKDAYS(K6,L6,holiday!B4:B39),"일")</f>
        <v>85일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SUM(T21,T34,T40,T49)</f>
        <v>0.5834</v>
      </c>
      <c r="R6" s="82">
        <f>SUM(R21,R34,R40,R49)</f>
        <v>1</v>
      </c>
      <c r="S6" s="83" t="e">
        <f>#REF!*R6</f>
        <v>#REF!</v>
      </c>
      <c r="T6" s="84">
        <f>Q6*R6</f>
        <v>0.5834</v>
      </c>
      <c r="U6" s="85" t="str">
        <f>IF(L6-$O$2&lt;=0,0,CONCATENATE(NETWORKDAYS($O$2,L6,holiday!B4:B39)))</f>
        <v>85</v>
      </c>
      <c r="V6" s="86" t="e">
        <f>IF(SUM(S6:T6)&gt;0,(T6-S6)/R6,0)</f>
        <v>#REF!</v>
      </c>
      <c r="W6" s="87"/>
      <c r="Y6" s="22"/>
      <c r="Z6" s="40" t="s">
        <v>51</v>
      </c>
      <c r="AA6" s="43"/>
    </row>
    <row r="7" spans="2:34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CONCATENATE(NETWORKDAYS(K7,L7,holiday!B3:B16),"일")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0"/>
      <c r="S7" s="101"/>
      <c r="T7" s="102"/>
      <c r="U7" s="103"/>
      <c r="V7" s="104" t="str">
        <f>IF(COUNTBLANK(R7)&gt;0,"",(T6-S6)/R7)</f>
        <v/>
      </c>
      <c r="W7" s="105"/>
      <c r="Y7" s="22"/>
      <c r="Z7" s="41" t="e">
        <f>#REF!</f>
        <v>#REF!</v>
      </c>
      <c r="AA7" s="23">
        <f>O2</f>
        <v>45264</v>
      </c>
      <c r="AB7" s="24" t="str">
        <f>P2</f>
        <v>계획진척 :</v>
      </c>
      <c r="AC7" s="25" t="e">
        <f>Q2</f>
        <v>#REF!</v>
      </c>
      <c r="AD7" s="17" t="str">
        <f>R2</f>
        <v>실제진척 :</v>
      </c>
      <c r="AE7" s="25">
        <f>S2</f>
        <v>0.5834</v>
      </c>
      <c r="AF7" s="17" t="str">
        <f>T2</f>
        <v>SPI :</v>
      </c>
      <c r="AG7" s="26" t="e">
        <f>U2</f>
        <v>#REF!</v>
      </c>
      <c r="AH7" s="18" t="e">
        <f>V2</f>
        <v>#REF!</v>
      </c>
    </row>
    <row r="8" spans="2:34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IF(COUNTBLANK(K8:L8)&gt;0,"미정",CONCATENATE(NETWORKDAYS(K8,L8,holiday!B3:B16),"일"))</f>
        <v>#VALUE!</v>
      </c>
      <c r="K8" s="112">
        <f>K21</f>
        <v>45265</v>
      </c>
      <c r="L8" s="112">
        <f>L21</f>
        <v>45272</v>
      </c>
      <c r="M8" s="113"/>
      <c r="N8" s="113"/>
      <c r="O8" s="115">
        <f>O21</f>
        <v>45265</v>
      </c>
      <c r="P8" s="115">
        <f>P21</f>
        <v>0</v>
      </c>
      <c r="Q8" s="116">
        <f>Q21</f>
        <v>0</v>
      </c>
      <c r="R8" s="117">
        <f>R21</f>
        <v>0.2</v>
      </c>
      <c r="S8" s="118" t="e">
        <f>#REF!*R8</f>
        <v>#REF!</v>
      </c>
      <c r="T8" s="119">
        <f>Q8*R8</f>
        <v>0</v>
      </c>
      <c r="U8" s="120">
        <f>IF(COUNTBLANK(K8:L8)&gt;0,0,IF(L8-$O$2&lt;=0,0,L8-$O$2))</f>
        <v>8</v>
      </c>
      <c r="V8" s="121" t="e">
        <f>IF(COUNTBLANK(R8)&gt;0,"",(T8-S8)/R8)</f>
        <v>#REF!</v>
      </c>
      <c r="W8" s="122"/>
      <c r="Y8" s="22"/>
    </row>
    <row r="9" spans="2:34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IF(COUNTBLANK(K9:L9)&gt;0,"미정",CONCATENATE(NETWORKDAYS(K9,L9,holiday!B3:B16),"일"))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33" t="e">
        <f>#REF!</f>
        <v>#REF!</v>
      </c>
      <c r="S9" s="118" t="e">
        <f>#REF!*R9</f>
        <v>#REF!</v>
      </c>
      <c r="T9" s="119" t="e">
        <f>Q9*R9</f>
        <v>#REF!</v>
      </c>
      <c r="U9" s="120" t="e">
        <f>IF(COUNTBLANK(K9:L9)&gt;0,0,IF(L9-$O$2&lt;=0,0,L9-$O$2))</f>
        <v>#REF!</v>
      </c>
      <c r="V9" s="134" t="e">
        <f>IF(COUNTBLANK(R9)&gt;0,"",(T9-S9)/R9)</f>
        <v>#REF!</v>
      </c>
      <c r="W9" s="135"/>
      <c r="Y9" s="22"/>
    </row>
    <row r="10" spans="2:34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IF(COUNTBLANK(K10:L10)&gt;0,"미정",CONCATENATE(NETWORKDAYS(K10,L10,holiday!B5:B17),"일"))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17"/>
      <c r="S10" s="118" t="e">
        <f>#REF!*R10</f>
        <v>#REF!</v>
      </c>
      <c r="T10" s="119" t="e">
        <f>Q10*R10</f>
        <v>#REF!</v>
      </c>
      <c r="U10" s="120" t="e">
        <f>IF(COUNTBLANK(K10:L10)&gt;0,0,IF(L10-$O$2&lt;=0,0,L10-$O$2))</f>
        <v>#REF!</v>
      </c>
      <c r="V10" s="121" t="str">
        <f>IF(COUNTBLANK(R10)&gt;0,"",(T10-S10)/R10)</f>
        <v/>
      </c>
      <c r="W10" s="122"/>
      <c r="Y10" s="22"/>
    </row>
    <row r="11" spans="2:34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IF(COUNTBLANK(K11:L11)&gt;0,"미정",CONCATENATE(NETWORKDAYS(K11,L11,holiday!B5:B17),"일"))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33" t="e">
        <f>#REF!</f>
        <v>#REF!</v>
      </c>
      <c r="S11" s="118" t="e">
        <f>#REF!*R11</f>
        <v>#REF!</v>
      </c>
      <c r="T11" s="119" t="e">
        <f>Q11*R11</f>
        <v>#REF!</v>
      </c>
      <c r="U11" s="120" t="e">
        <f>IF(COUNTBLANK(K11:L11)&gt;0,0,IF(L11-$O$2&lt;=0,0,L11-$O$2))</f>
        <v>#REF!</v>
      </c>
      <c r="V11" s="134" t="e">
        <f>IF(COUNTBLANK(R11)&gt;0,"",(T11-S11)/R11)</f>
        <v>#REF!</v>
      </c>
      <c r="W11" s="135"/>
      <c r="Y11" s="22"/>
    </row>
    <row r="12" spans="2:34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IF(COUNTBLANK(K12:L12)&gt;0,"미정",CONCATENATE(NETWORKDAYS(K12,L12,holiday!B7:B19),"일"))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17"/>
      <c r="S12" s="118" t="e">
        <f>#REF!*R12</f>
        <v>#REF!</v>
      </c>
      <c r="T12" s="119">
        <f>Q12*R12</f>
        <v>0</v>
      </c>
      <c r="U12" s="120" t="e">
        <f>IF(COUNTBLANK(K12:L12)&gt;0,0,IF(L12-$O$2&lt;=0,0,L12-$O$2))</f>
        <v>#REF!</v>
      </c>
      <c r="V12" s="121" t="str">
        <f>IF(COUNTBLANK(R12)&gt;0,"",(T12-S12)/R12)</f>
        <v/>
      </c>
      <c r="W12" s="122"/>
      <c r="Y12" s="22"/>
    </row>
    <row r="13" spans="2:34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IF(COUNTBLANK(K13:L13)&gt;0,"미정",CONCATENATE(NETWORKDAYS(K13,L13,holiday!B7:B19),"일"))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33" t="e">
        <f>#REF!</f>
        <v>#REF!</v>
      </c>
      <c r="S13" s="118" t="e">
        <f>#REF!*R13</f>
        <v>#REF!</v>
      </c>
      <c r="T13" s="119" t="e">
        <f>Q13*R13</f>
        <v>#REF!</v>
      </c>
      <c r="U13" s="120" t="e">
        <f>IF(COUNTBLANK(K13:L13)&gt;0,0,IF(L13-$O$2&lt;=0,0,L13-$O$2))</f>
        <v>#REF!</v>
      </c>
      <c r="V13" s="134" t="e">
        <f>IF(COUNTBLANK(R13)&gt;0,"",(T13-S13)/R13)</f>
        <v>#REF!</v>
      </c>
      <c r="W13" s="135"/>
      <c r="Y13" s="22"/>
    </row>
    <row r="14" spans="2:34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IF(COUNTBLANK(K14:L14)&gt;0,"미정",CONCATENATE(NETWORKDAYS(K14,L14,holiday!B9:B21),"일"))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17" t="e">
        <f>#REF!</f>
        <v>#REF!</v>
      </c>
      <c r="S14" s="118" t="e">
        <f>#REF!*R14</f>
        <v>#REF!</v>
      </c>
      <c r="T14" s="119" t="e">
        <f>Q14*R14</f>
        <v>#REF!</v>
      </c>
      <c r="U14" s="120" t="e">
        <f>IF(COUNTBLANK(K14:L14)&gt;0,0,IF(L14-$O$2&lt;=0,0,L14-$O$2))</f>
        <v>#REF!</v>
      </c>
      <c r="V14" s="121" t="e">
        <f>IF(COUNTBLANK(R14)&gt;0,"",(T14-S14)/R14)</f>
        <v>#REF!</v>
      </c>
      <c r="W14" s="122"/>
      <c r="Y14" s="22"/>
    </row>
    <row r="15" spans="2:34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IF(COUNTBLANK(K15:L15)&gt;0,"미정",CONCATENATE(NETWORKDAYS(K15,L15,holiday!B9:B21),"일"))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33" t="e">
        <f>#REF!</f>
        <v>#REF!</v>
      </c>
      <c r="S15" s="118" t="e">
        <f>#REF!*R15</f>
        <v>#REF!</v>
      </c>
      <c r="T15" s="119" t="e">
        <f>Q15*R15</f>
        <v>#REF!</v>
      </c>
      <c r="U15" s="120" t="e">
        <f>IF(COUNTBLANK(K15:L15)&gt;0,0,IF(L15-$O$2&lt;=0,0,L15-$O$2))</f>
        <v>#REF!</v>
      </c>
      <c r="V15" s="134" t="e">
        <f>IF(COUNTBLANK(R15)&gt;0,"",(T15-S15)/R15)</f>
        <v>#REF!</v>
      </c>
      <c r="W15" s="135"/>
      <c r="Y15" s="22"/>
    </row>
    <row r="16" spans="2:34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IF(COUNTBLANK(K16:L16)&gt;0,"미정",CONCATENATE(NETWORKDAYS(K16,L16,holiday!B10:B22),"일"))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33" t="e">
        <f>#REF!</f>
        <v>#REF!</v>
      </c>
      <c r="S16" s="118" t="e">
        <f>#REF!*R16</f>
        <v>#REF!</v>
      </c>
      <c r="T16" s="119" t="e">
        <f>Q16*R16</f>
        <v>#REF!</v>
      </c>
      <c r="U16" s="120" t="e">
        <f>IF(COUNTBLANK(K16:L16)&gt;0,0,IF(L16-$O$2&lt;=0,0,L16-$O$2))</f>
        <v>#REF!</v>
      </c>
      <c r="V16" s="134" t="e">
        <f>IF(COUNTBLANK(R16)&gt;0,"",(T16-S16)/R16)</f>
        <v>#REF!</v>
      </c>
      <c r="W16" s="135"/>
      <c r="Y16" s="22"/>
    </row>
    <row r="17" spans="2:27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IF(COUNTBLANK(K17:L17)&gt;0,"미정",CONCATENATE(NETWORKDAYS(K17,L17,holiday!B12:B24),"일"))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17" t="e">
        <f>#REF!</f>
        <v>#REF!</v>
      </c>
      <c r="S17" s="118" t="e">
        <f>#REF!*R17</f>
        <v>#REF!</v>
      </c>
      <c r="T17" s="119" t="e">
        <f>Q17*R17</f>
        <v>#REF!</v>
      </c>
      <c r="U17" s="120" t="e">
        <f>IF(COUNTBLANK(K17:L17)&gt;0,0,IF(L17-$O$2&lt;=0,0,L17-$O$2))</f>
        <v>#REF!</v>
      </c>
      <c r="V17" s="121" t="e">
        <f>IF(COUNTBLANK(R17)&gt;0,"",(T17-S17)/R17)</f>
        <v>#REF!</v>
      </c>
      <c r="W17" s="122"/>
      <c r="Y17" s="22"/>
    </row>
    <row r="18" spans="2:27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IF(COUNTBLANK(K18:L18)&gt;0,"미정",CONCATENATE(NETWORKDAYS(K18,L18,holiday!B12:B24),"일"))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33" t="e">
        <f>#REF!</f>
        <v>#REF!</v>
      </c>
      <c r="S18" s="118" t="e">
        <f>#REF!*R18</f>
        <v>#REF!</v>
      </c>
      <c r="T18" s="119" t="e">
        <f>Q18*R18</f>
        <v>#REF!</v>
      </c>
      <c r="U18" s="120" t="e">
        <f>IF(COUNTBLANK(K18:L18)&gt;0,0,IF(L18-$O$2&lt;=0,0,L18-$O$2))</f>
        <v>#REF!</v>
      </c>
      <c r="V18" s="134" t="e">
        <f>IF(COUNTBLANK(R18)&gt;0,"",(T18-S18)/R18)</f>
        <v>#REF!</v>
      </c>
      <c r="W18" s="135"/>
      <c r="Y18" s="22"/>
    </row>
    <row r="19" spans="2:27" s="29" customFormat="1" ht="19.500000" customHeight="1" outlineLevel="1">
      <c r="B19" s="88">
        <v>1</v>
      </c>
      <c r="C19" s="136" t="s">
        <v>53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182</v>
      </c>
      <c r="G19" s="139"/>
      <c r="H19" s="140"/>
      <c r="I19" s="140"/>
      <c r="J19" s="95" t="str">
        <f>CONCATENATE(NETWORKDAYS(K19,L19,holiday!B15:B28),"일")</f>
        <v>7일</v>
      </c>
      <c r="K19" s="142">
        <v>45264</v>
      </c>
      <c r="L19" s="143">
        <v>45272</v>
      </c>
      <c r="M19" s="144" t="s">
        <v>50</v>
      </c>
      <c r="N19" s="144" t="s">
        <v>167</v>
      </c>
      <c r="O19" s="144">
        <v>45264</v>
      </c>
      <c r="P19" s="144"/>
      <c r="Q19" s="145">
        <f>SUM(Q20)</f>
        <v>0</v>
      </c>
      <c r="R19" s="146">
        <v>0.2</v>
      </c>
      <c r="S19" s="147" t="e">
        <f>#REF!*R19</f>
        <v>#REF!</v>
      </c>
      <c r="T19" s="148">
        <f>Q19*R19</f>
        <v>0</v>
      </c>
      <c r="U19" s="149">
        <f>IF(COUNTBLANK(K19:L19)&gt;0,0,IF(L19-$O$2&lt;=0,0,NETWORKDAYS($O$2,L19,holiday!B4:B39)))</f>
        <v>7</v>
      </c>
      <c r="V19" s="150" t="e">
        <f>IF(SUM(S19:T19)&gt;0,(T19-S19)/R19,0)</f>
        <v>#REF!</v>
      </c>
      <c r="W19" s="151"/>
      <c r="X19" s="27"/>
      <c r="Y19" s="28"/>
      <c r="Z19" s="42"/>
      <c r="AA19" s="29" t="s">
        <v>48</v>
      </c>
    </row>
    <row r="20" spans="2:27" s="32" customFormat="1" ht="19.500000" customHeight="1" outlineLevel="2">
      <c r="B20" s="88">
        <f>B19+1</f>
        <v>2</v>
      </c>
      <c r="C20" s="152" t="s">
        <v>181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166</v>
      </c>
      <c r="H20" s="152"/>
      <c r="I20" s="152"/>
      <c r="J20" s="298" t="str">
        <f>CONCATENATE(NETWORKDAYS(K20,L20,holiday!B33:B1048574),"일")</f>
        <v>7일</v>
      </c>
      <c r="K20" s="157">
        <v>45264</v>
      </c>
      <c r="L20" s="157">
        <v>45272</v>
      </c>
      <c r="M20" s="158" t="s">
        <v>50</v>
      </c>
      <c r="N20" s="158" t="s">
        <v>167</v>
      </c>
      <c r="O20" s="160">
        <v>45264</v>
      </c>
      <c r="P20" s="160"/>
      <c r="Q20" s="159"/>
      <c r="R20" s="159">
        <v>1</v>
      </c>
      <c r="S20" s="161" t="e">
        <f>#REF!*R20</f>
        <v>#REF!</v>
      </c>
      <c r="T20" s="162">
        <f>Q20*R20</f>
        <v>0</v>
      </c>
      <c r="U20" s="120" t="e">
        <f>IF(COUNTBLANK(K20:L20)&gt;0,0,IF(L20-$O$2&lt;=0,0,NETWORKDAYS($O$2,L20,holiday!B2:B37)))</f>
        <v>#VALUE!</v>
      </c>
      <c r="V20" s="163" t="e">
        <f>IF(COUNTBLANK(R20)&gt;0,"",(T20-S20)/R20)</f>
        <v>#REF!</v>
      </c>
      <c r="W20" s="164"/>
      <c r="X20" s="30"/>
      <c r="Y20" s="31"/>
      <c r="Z20" s="34"/>
    </row>
    <row r="21" spans="2:27" s="29" customFormat="1" ht="19.500000" customHeight="1" outlineLevel="1">
      <c r="B21" s="88">
        <f>B20+1</f>
        <v>3</v>
      </c>
      <c r="C21" s="136" t="s">
        <v>54</v>
      </c>
      <c r="D21" s="137">
        <f>IF(COUNTBLANK(E21:I21)&lt;5,IF(E21&lt;&gt;"",0,IF(F21&lt;&gt;"",1,IF(G21&lt;&gt;"",2,IF(H21&lt;&gt;"",3,IF(I21&lt;&gt;"",4))))),"")</f>
        <v>1</v>
      </c>
      <c r="E21" s="138"/>
      <c r="F21" s="139" t="s">
        <v>154</v>
      </c>
      <c r="G21" s="139"/>
      <c r="H21" s="140"/>
      <c r="I21" s="140"/>
      <c r="J21" s="299" t="str">
        <f>CONCATENATE(NETWORKDAYS(K21,L21,holiday!B34:B1048575),"일")</f>
        <v>6일</v>
      </c>
      <c r="K21" s="142">
        <v>45265</v>
      </c>
      <c r="L21" s="143">
        <v>45272</v>
      </c>
      <c r="M21" s="144" t="s">
        <v>50</v>
      </c>
      <c r="N21" s="144" t="s">
        <v>167</v>
      </c>
      <c r="O21" s="144">
        <v>45265</v>
      </c>
      <c r="P21" s="144"/>
      <c r="Q21" s="145">
        <f>SUM(Q22,Q25,Q28,Q31)</f>
        <v>0</v>
      </c>
      <c r="R21" s="146">
        <v>0.2</v>
      </c>
      <c r="S21" s="147" t="e">
        <f>#REF!*R21</f>
        <v>#REF!</v>
      </c>
      <c r="T21" s="148">
        <f>Q21*R21</f>
        <v>0</v>
      </c>
      <c r="U21" s="149">
        <f>IF(COUNTBLANK(K21:L21)&gt;0,0,IF(L21-$O$2&lt;=0,0,NETWORKDAYS($O$2,L21,holiday!B4:B39)))</f>
        <v>7</v>
      </c>
      <c r="V21" s="150" t="e">
        <f>IF(SUM(S21:T21)&gt;0,(T21-S21)/R21,0)</f>
        <v>#REF!</v>
      </c>
      <c r="W21" s="151"/>
      <c r="X21" s="27"/>
      <c r="Y21" s="28"/>
      <c r="Z21" s="42"/>
      <c r="AA21" s="29" t="s">
        <v>48</v>
      </c>
    </row>
    <row r="22" spans="2:27" s="32" customFormat="1" ht="19.500000" customHeight="1" outlineLevel="2">
      <c r="B22" s="88">
        <f>B21+1</f>
        <v>4</v>
      </c>
      <c r="C22" s="152" t="s">
        <v>82</v>
      </c>
      <c r="D22" s="153">
        <f>IF(COUNTBLANK(E22:I22)&lt;5,IF(E22&lt;&gt;"",0,IF(F22&lt;&gt;"",1,IF(G22&lt;&gt;"",2,IF(H22&lt;&gt;"",3,IF(I22&lt;&gt;"",4))))),"")</f>
        <v>2</v>
      </c>
      <c r="E22" s="154"/>
      <c r="F22" s="155"/>
      <c r="G22" s="155" t="s">
        <v>155</v>
      </c>
      <c r="H22" s="152"/>
      <c r="I22" s="152"/>
      <c r="J22" s="156" t="str">
        <f>CONCATENATE(NETWORKDAYS(K22,L22,holiday!B4:B39),"일")</f>
        <v>2일</v>
      </c>
      <c r="K22" s="157">
        <v>45265</v>
      </c>
      <c r="L22" s="157">
        <v>45266</v>
      </c>
      <c r="M22" s="158" t="s">
        <v>50</v>
      </c>
      <c r="N22" s="158" t="s">
        <v>167</v>
      </c>
      <c r="O22" s="160">
        <v>45265</v>
      </c>
      <c r="P22" s="160"/>
      <c r="Q22" s="159">
        <f>SUM(T23:T24)</f>
        <v>0</v>
      </c>
      <c r="R22" s="159">
        <v>1</v>
      </c>
      <c r="S22" s="161" t="e">
        <f>#REF!*R22</f>
        <v>#REF!</v>
      </c>
      <c r="T22" s="162">
        <f>Q22*R22</f>
        <v>0</v>
      </c>
      <c r="U22" s="120">
        <f>IF(COUNTBLANK(K22:L22)&gt;0,0,IF(L22-$O$2&lt;=0,0,NETWORKDAYS($O$2,L22,holiday!B4:B39)))</f>
        <v>3</v>
      </c>
      <c r="V22" s="163" t="e">
        <f>IF(COUNTBLANK(R22)&gt;0,"",(T22-S22)/R22)</f>
        <v>#REF!</v>
      </c>
      <c r="W22" s="164"/>
      <c r="X22" s="30"/>
      <c r="Y22" s="31"/>
      <c r="Z22" s="34"/>
    </row>
    <row r="23" spans="2:27" s="32" customFormat="1" ht="19.500000" customHeight="1" outlineLevel="3">
      <c r="B23" s="88">
        <f>B22+1</f>
        <v>5</v>
      </c>
      <c r="C23" s="165" t="s">
        <v>83</v>
      </c>
      <c r="D23" s="166">
        <f>IF(COUNTBLANK(E23:I23)&lt;5,IF(E23&lt;&gt;"",0,IF(F23&lt;&gt;"",1,IF(G23&lt;&gt;"",2,IF(H23&lt;&gt;"",3,IF(I23&lt;&gt;"",4))))),"")</f>
        <v>3</v>
      </c>
      <c r="E23" s="167"/>
      <c r="F23" s="168"/>
      <c r="G23" s="168"/>
      <c r="H23" s="165" t="s">
        <v>150</v>
      </c>
      <c r="I23" s="165"/>
      <c r="J23" s="169" t="str">
        <f>CONCATENATE(NETWORKDAYS(K23,L23,holiday!B4:B39),"일")</f>
        <v>2일</v>
      </c>
      <c r="K23" s="170">
        <v>45265</v>
      </c>
      <c r="L23" s="170">
        <v>45266</v>
      </c>
      <c r="M23" s="171" t="s">
        <v>50</v>
      </c>
      <c r="N23" s="171" t="s">
        <v>167</v>
      </c>
      <c r="O23" s="170">
        <v>45265</v>
      </c>
      <c r="P23" s="170"/>
      <c r="Q23" s="173"/>
      <c r="R23" s="172">
        <v>0.1</v>
      </c>
      <c r="S23" s="174" t="e">
        <f>#REF!*R23</f>
        <v>#REF!</v>
      </c>
      <c r="T23" s="175">
        <f>Q23*R23</f>
        <v>0</v>
      </c>
      <c r="U23" s="120">
        <f>IF(COUNTBLANK(K23:L23)&gt;0,0,IF(L23-$O$2&lt;=0,0,NETWORKDAYS($O$2,L23,holiday!B4:B39)))</f>
        <v>3</v>
      </c>
      <c r="V23" s="176" t="e">
        <f>IF(COUNTBLANK(R23)&gt;0,"",(T23-S23)/R23)</f>
        <v>#REF!</v>
      </c>
      <c r="W23" s="177"/>
      <c r="X23" s="30"/>
      <c r="Y23" s="31"/>
      <c r="Z23" s="34"/>
    </row>
    <row r="24" spans="2:27" s="32" customFormat="1" ht="19.500000" customHeight="1" outlineLevel="3">
      <c r="B24" s="88">
        <f>B23+1</f>
        <v>6</v>
      </c>
      <c r="C24" s="165" t="s">
        <v>84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157</v>
      </c>
      <c r="I24" s="165"/>
      <c r="J24" s="169" t="str">
        <f>CONCATENATE(NETWORKDAYS(K24,L24,holiday!B4:B39),"일")</f>
        <v>2일</v>
      </c>
      <c r="K24" s="170">
        <v>45265</v>
      </c>
      <c r="L24" s="170">
        <v>45266</v>
      </c>
      <c r="M24" s="171" t="s">
        <v>43</v>
      </c>
      <c r="N24" s="171" t="s">
        <v>167</v>
      </c>
      <c r="O24" s="170">
        <v>45266</v>
      </c>
      <c r="P24" s="170"/>
      <c r="Q24" s="173"/>
      <c r="R24" s="172">
        <v>0.2</v>
      </c>
      <c r="S24" s="174" t="e">
        <f>#REF!*R24</f>
        <v>#REF!</v>
      </c>
      <c r="T24" s="175">
        <f>Q24*R24</f>
        <v>0</v>
      </c>
      <c r="U24" s="120">
        <f>IF(COUNTBLANK(K24:L24)&gt;0,0,IF(L24-$O$2&lt;=0,0,NETWORKDAYS($O$2,L24,holiday!B4:B39)))</f>
        <v>3</v>
      </c>
      <c r="V24" s="176" t="e">
        <f>IF(COUNTBLANK(R24)&gt;0,"",(T24-S24)/R24)</f>
        <v>#REF!</v>
      </c>
      <c r="W24" s="177"/>
      <c r="X24" s="30"/>
      <c r="Y24" s="31"/>
      <c r="Z24" s="34"/>
    </row>
    <row r="25" spans="2:27" s="32" customFormat="1" ht="19.500000" customHeight="1" outlineLevel="3">
      <c r="B25" s="88">
        <f>B24+1</f>
        <v>7</v>
      </c>
      <c r="C25" s="300" t="s">
        <v>161</v>
      </c>
      <c r="D25" s="301">
        <f>IF(COUNTBLANK(E25:I25)&lt;5,IF(E25&lt;&gt;"",0,IF(F25&lt;&gt;"",1,IF(G25&lt;&gt;"",2,IF(H25&lt;&gt;"",3,IF(I25&lt;&gt;"",4))))),"")</f>
        <v>2</v>
      </c>
      <c r="E25" s="302"/>
      <c r="F25" s="303"/>
      <c r="G25" s="303" t="s">
        <v>141</v>
      </c>
      <c r="H25" s="300"/>
      <c r="I25" s="300"/>
      <c r="J25" s="304" t="str">
        <f>CONCATENATE(NETWORKDAYS(K25,L25,holiday!B4:B39),"일")</f>
        <v>2일</v>
      </c>
      <c r="K25" s="305">
        <v>45267</v>
      </c>
      <c r="L25" s="305">
        <v>45268</v>
      </c>
      <c r="M25" s="306" t="s">
        <v>43</v>
      </c>
      <c r="N25" s="306" t="s">
        <v>167</v>
      </c>
      <c r="O25" s="305"/>
      <c r="P25" s="305"/>
      <c r="Q25" s="307">
        <f>SUM(Q26:Q27)</f>
        <v>0</v>
      </c>
      <c r="R25" s="307">
        <v>0.2</v>
      </c>
      <c r="S25" s="308" t="e">
        <f>#REF!*R25</f>
        <v>#REF!</v>
      </c>
      <c r="T25" s="309">
        <f>Q25*R25</f>
        <v>0</v>
      </c>
      <c r="U25" s="310">
        <f>IF(COUNTBLANK(K25:L25)&gt;0,0,IF(L25-$O$2&lt;=0,0,NETWORKDAYS($O$2,L25,holiday!B4:B39)))</f>
        <v>5</v>
      </c>
      <c r="V25" s="311" t="e">
        <f>IF(COUNTBLANK(R25)&gt;0,"",(T25-S25)/R25)</f>
        <v>#REF!</v>
      </c>
      <c r="W25" s="312"/>
      <c r="X25" s="30"/>
      <c r="Y25" s="31"/>
      <c r="Z25" s="34"/>
    </row>
    <row r="26" spans="2:27" s="32" customFormat="1" ht="19.500000" customHeight="1" outlineLevel="3">
      <c r="B26" s="88">
        <f>B25+1</f>
        <v>8</v>
      </c>
      <c r="C26" s="165" t="s">
        <v>162</v>
      </c>
      <c r="D26" s="166">
        <f>IF(COUNTBLANK(E26:I26)&lt;5,IF(E26&lt;&gt;"",0,IF(F26&lt;&gt;"",1,IF(G26&lt;&gt;"",2,IF(H26&lt;&gt;"",3,IF(I26&lt;&gt;"",4))))),"")</f>
        <v>3</v>
      </c>
      <c r="E26" s="167"/>
      <c r="F26" s="168"/>
      <c r="G26" s="168"/>
      <c r="H26" s="165" t="s">
        <v>159</v>
      </c>
      <c r="I26" s="165"/>
      <c r="J26" s="169" t="str">
        <f>CONCATENATE(NETWORKDAYS(K26,L26,holiday!B4:B39),"일")</f>
        <v>1일</v>
      </c>
      <c r="K26" s="170">
        <v>45267</v>
      </c>
      <c r="L26" s="170">
        <v>45267</v>
      </c>
      <c r="M26" s="171" t="s">
        <v>43</v>
      </c>
      <c r="N26" s="171" t="s">
        <v>167</v>
      </c>
      <c r="O26" s="170"/>
      <c r="P26" s="170"/>
      <c r="Q26" s="173"/>
      <c r="R26" s="172">
        <v>0.2</v>
      </c>
      <c r="S26" s="174" t="e">
        <f>#REF!*R26</f>
        <v>#REF!</v>
      </c>
      <c r="T26" s="175">
        <f>Q26*R26</f>
        <v>0</v>
      </c>
      <c r="U26" s="120">
        <f>IF(COUNTBLANK(K26:L26)&gt;0,0,IF(L26-$O$2&lt;=0,0,NETWORKDAYS($O$2,L26,holiday!B4:B39)))</f>
        <v>4</v>
      </c>
      <c r="V26" s="176" t="e">
        <f>IF(COUNTBLANK(R26)&gt;0,"",(T26-S26)/R26)</f>
        <v>#REF!</v>
      </c>
      <c r="W26" s="177"/>
      <c r="X26" s="30"/>
      <c r="Y26" s="31"/>
      <c r="Z26" s="34"/>
    </row>
    <row r="27" spans="2:27" s="32" customFormat="1" ht="19.500000">
      <c r="B27" s="88">
        <f>B26+1</f>
        <v>9</v>
      </c>
      <c r="C27" s="165" t="s">
        <v>163</v>
      </c>
      <c r="D27" s="166">
        <f>IF(COUNTBLANK(E27:I27)&lt;5,IF(E27&lt;&gt;"",0,IF(F27&lt;&gt;"",1,IF(G27&lt;&gt;"",2,IF(H27&lt;&gt;"",3,IF(I27&lt;&gt;"",4))))),"")</f>
        <v>3</v>
      </c>
      <c r="E27" s="167"/>
      <c r="F27" s="168"/>
      <c r="G27" s="168"/>
      <c r="H27" s="165" t="s">
        <v>164</v>
      </c>
      <c r="I27" s="165"/>
      <c r="J27" s="169" t="str">
        <f>CONCATENATE(NETWORKDAYS(K27,L27,holiday!B5:B40),"일")</f>
        <v>2일</v>
      </c>
      <c r="K27" s="170">
        <v>45267</v>
      </c>
      <c r="L27" s="170">
        <v>45268</v>
      </c>
      <c r="M27" s="171"/>
      <c r="N27" s="171" t="s">
        <v>167</v>
      </c>
      <c r="O27" s="170"/>
      <c r="P27" s="170"/>
      <c r="Q27" s="173"/>
      <c r="R27" s="172"/>
      <c r="S27" s="174"/>
      <c r="T27" s="175"/>
      <c r="U27" s="120"/>
      <c r="V27" s="176"/>
      <c r="W27" s="177"/>
      <c r="X27" s="30"/>
      <c r="Y27" s="31"/>
      <c r="Z27" s="34"/>
    </row>
    <row r="28" spans="2:27" s="32" customFormat="1" ht="19.500000" customHeight="1" outlineLevel="3">
      <c r="B28" s="88">
        <f>B27+1</f>
        <v>10</v>
      </c>
      <c r="C28" s="300" t="s">
        <v>173</v>
      </c>
      <c r="D28" s="301">
        <f>IF(COUNTBLANK(E28:I28)&lt;5,IF(E28&lt;&gt;"",0,IF(F28&lt;&gt;"",1,IF(G28&lt;&gt;"",2,IF(H28&lt;&gt;"",3,IF(I28&lt;&gt;"",4))))),"")</f>
        <v>2</v>
      </c>
      <c r="E28" s="302"/>
      <c r="F28" s="303"/>
      <c r="G28" s="303" t="s">
        <v>165</v>
      </c>
      <c r="H28" s="300"/>
      <c r="I28" s="300"/>
      <c r="J28" s="304" t="str">
        <f>CONCATENATE(NETWORKDAYS(K28,L28,holiday!B4:B39),"일")</f>
        <v>0일</v>
      </c>
      <c r="K28" s="305">
        <v>45269</v>
      </c>
      <c r="L28" s="305">
        <v>45270</v>
      </c>
      <c r="M28" s="306" t="s">
        <v>43</v>
      </c>
      <c r="N28" s="306" t="s">
        <v>167</v>
      </c>
      <c r="O28" s="305"/>
      <c r="P28" s="305"/>
      <c r="Q28" s="307">
        <f>SUM(Q29:Q30)</f>
        <v>0</v>
      </c>
      <c r="R28" s="307">
        <v>0.3</v>
      </c>
      <c r="S28" s="308" t="e">
        <f>#REF!*R28</f>
        <v>#REF!</v>
      </c>
      <c r="T28" s="309">
        <f>Q28*R28</f>
        <v>0</v>
      </c>
      <c r="U28" s="310">
        <f>IF(COUNTBLANK(K28:L28)&gt;0,0,IF(L28-$O$2&lt;=0,0,NETWORKDAYS($O$2,L28,holiday!B4:B39)))</f>
        <v>5</v>
      </c>
      <c r="V28" s="311" t="e">
        <f>IF(COUNTBLANK(R28)&gt;0,"",(T28-S28)/R28)</f>
        <v>#REF!</v>
      </c>
      <c r="W28" s="312" t="s">
        <v>133</v>
      </c>
      <c r="X28" s="30"/>
      <c r="Y28" s="31"/>
      <c r="Z28" s="34"/>
      <c r="AA28" s="15"/>
    </row>
    <row r="29" spans="2:27" s="32" customFormat="1" ht="19.500000" customHeight="1" outlineLevel="3">
      <c r="B29" s="88">
        <f>B28+1</f>
        <v>11</v>
      </c>
      <c r="C29" s="165" t="s">
        <v>175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168"/>
      <c r="H29" s="165" t="s">
        <v>156</v>
      </c>
      <c r="I29" s="165"/>
      <c r="J29" s="169" t="str">
        <f>CONCATENATE(NETWORKDAYS(K29,L29,holiday!B5:B40),"일")</f>
        <v>0일</v>
      </c>
      <c r="K29" s="170">
        <v>45269</v>
      </c>
      <c r="L29" s="170">
        <v>45270</v>
      </c>
      <c r="M29" s="171" t="s">
        <v>43</v>
      </c>
      <c r="N29" s="171" t="s">
        <v>167</v>
      </c>
      <c r="O29" s="170"/>
      <c r="P29" s="170"/>
      <c r="Q29" s="173"/>
      <c r="R29" s="172">
        <v>0.3</v>
      </c>
      <c r="S29" s="174" t="e">
        <f>#REF!*R29</f>
        <v>#REF!</v>
      </c>
      <c r="T29" s="175">
        <f>Q29*R29</f>
        <v>0</v>
      </c>
      <c r="U29" s="120">
        <f>IF(COUNTBLANK(K29:L29)&gt;0,0,IF(L29-$O$2&lt;=0,0,NETWORKDAYS($O$2,L29,holiday!B5:B40)))</f>
        <v>5</v>
      </c>
      <c r="V29" s="176" t="e">
        <f>IF(COUNTBLANK(R29)&gt;0,"",(T29-S29)/R29)</f>
        <v>#REF!</v>
      </c>
      <c r="W29" s="177" t="s">
        <v>133</v>
      </c>
      <c r="X29" s="30"/>
      <c r="Y29" s="31"/>
      <c r="Z29" s="34"/>
    </row>
    <row r="30" spans="2:27" s="32" customFormat="1" ht="19.500000" customHeight="1" outlineLevel="3">
      <c r="B30" s="88">
        <f>B29+1</f>
        <v>12</v>
      </c>
      <c r="C30" s="165" t="s">
        <v>176</v>
      </c>
      <c r="D30" s="166">
        <f>IF(COUNTBLANK(E30:I30)&lt;5,IF(E30&lt;&gt;"",0,IF(F30&lt;&gt;"",1,IF(G30&lt;&gt;"",2,IF(H30&lt;&gt;"",3,IF(I30&lt;&gt;"",4))))),"")</f>
        <v>3</v>
      </c>
      <c r="E30" s="167"/>
      <c r="F30" s="168"/>
      <c r="G30" s="168"/>
      <c r="H30" s="165" t="s">
        <v>168</v>
      </c>
      <c r="I30" s="165"/>
      <c r="J30" s="169" t="str">
        <f>CONCATENATE(NETWORKDAYS(K30,L30,holiday!B5:B40),"일")</f>
        <v>0일</v>
      </c>
      <c r="K30" s="170">
        <v>45269</v>
      </c>
      <c r="L30" s="170">
        <v>45270</v>
      </c>
      <c r="M30" s="171" t="s">
        <v>43</v>
      </c>
      <c r="N30" s="171" t="s">
        <v>167</v>
      </c>
      <c r="O30" s="170"/>
      <c r="P30" s="170"/>
      <c r="Q30" s="173"/>
      <c r="R30" s="172">
        <v>0.3</v>
      </c>
      <c r="S30" s="174" t="e">
        <f>#REF!*R30</f>
        <v>#REF!</v>
      </c>
      <c r="T30" s="175">
        <f>Q30*R30</f>
        <v>0</v>
      </c>
      <c r="U30" s="120">
        <f>IF(COUNTBLANK(K30:L30)&gt;0,0,IF(L30-$O$2&lt;=0,0,NETWORKDAYS($O$2,L30,holiday!B5:B40)))</f>
        <v>5</v>
      </c>
      <c r="V30" s="176" t="e">
        <f>IF(COUNTBLANK(R30)&gt;0,"",(T30-S30)/R30)</f>
        <v>#REF!</v>
      </c>
      <c r="W30" s="177" t="s">
        <v>133</v>
      </c>
      <c r="X30" s="30"/>
      <c r="Y30" s="31"/>
      <c r="Z30" s="34"/>
    </row>
    <row r="31" spans="2:27" s="32" customFormat="1" ht="19.500000" customHeight="1" outlineLevel="3">
      <c r="B31" s="88">
        <f>B30+1</f>
        <v>13</v>
      </c>
      <c r="C31" s="300" t="s">
        <v>174</v>
      </c>
      <c r="D31" s="301">
        <f>IF(COUNTBLANK(E31:I31)&lt;5,IF(E31&lt;&gt;"",0,IF(F31&lt;&gt;"",1,IF(G31&lt;&gt;"",2,IF(H31&lt;&gt;"",3,IF(I31&lt;&gt;"",4))))),"")</f>
        <v>2</v>
      </c>
      <c r="E31" s="302"/>
      <c r="F31" s="303"/>
      <c r="G31" s="303" t="s">
        <v>169</v>
      </c>
      <c r="H31" s="300"/>
      <c r="I31" s="300"/>
      <c r="J31" s="304" t="str">
        <f>CONCATENATE(NETWORKDAYS(K31,L31,holiday!B5:B40),"일")</f>
        <v>2일</v>
      </c>
      <c r="K31" s="305">
        <v>45271</v>
      </c>
      <c r="L31" s="305">
        <v>45272</v>
      </c>
      <c r="M31" s="306" t="s">
        <v>43</v>
      </c>
      <c r="N31" s="306" t="s">
        <v>167</v>
      </c>
      <c r="O31" s="305"/>
      <c r="P31" s="305"/>
      <c r="Q31" s="307">
        <f>SUM(Q32:Q33)</f>
        <v>0</v>
      </c>
      <c r="R31" s="307">
        <v>0.3</v>
      </c>
      <c r="S31" s="308" t="e">
        <f>#REF!*R31</f>
        <v>#REF!</v>
      </c>
      <c r="T31" s="309">
        <f>Q31*R31</f>
        <v>0</v>
      </c>
      <c r="U31" s="310">
        <f>IF(COUNTBLANK(K31:L31)&gt;0,0,IF(L31-$O$2&lt;=0,0,NETWORKDAYS($O$2,L31,holiday!B5:B40)))</f>
        <v>7</v>
      </c>
      <c r="V31" s="311" t="e">
        <f>IF(COUNTBLANK(R31)&gt;0,"",(T31-S31)/R31)</f>
        <v>#REF!</v>
      </c>
      <c r="W31" s="312" t="s">
        <v>133</v>
      </c>
      <c r="X31" s="30"/>
      <c r="Y31" s="31"/>
      <c r="Z31" s="34"/>
    </row>
    <row r="32" spans="2:27" s="32" customFormat="1" ht="19.500000" customHeight="1" outlineLevel="3">
      <c r="B32" s="88">
        <f>B31+1</f>
        <v>14</v>
      </c>
      <c r="C32" s="165" t="s">
        <v>177</v>
      </c>
      <c r="D32" s="166">
        <f>IF(COUNTBLANK(E32:I32)&lt;5,IF(E32&lt;&gt;"",0,IF(F32&lt;&gt;"",1,IF(G32&lt;&gt;"",2,IF(H32&lt;&gt;"",3,IF(I32&lt;&gt;"",4))))),"")</f>
        <v>3</v>
      </c>
      <c r="E32" s="167"/>
      <c r="F32" s="168"/>
      <c r="G32" s="168"/>
      <c r="H32" s="165" t="s">
        <v>170</v>
      </c>
      <c r="I32" s="165"/>
      <c r="J32" s="169" t="str">
        <f>CONCATENATE(NETWORKDAYS(K32,L32,holiday!B5:B40),"일")</f>
        <v>1일</v>
      </c>
      <c r="K32" s="170">
        <v>45271</v>
      </c>
      <c r="L32" s="170">
        <v>45271</v>
      </c>
      <c r="M32" s="171" t="s">
        <v>43</v>
      </c>
      <c r="N32" s="171" t="s">
        <v>167</v>
      </c>
      <c r="O32" s="170"/>
      <c r="P32" s="170"/>
      <c r="Q32" s="173"/>
      <c r="R32" s="172">
        <v>0.3</v>
      </c>
      <c r="S32" s="174" t="e">
        <f>#REF!*R32</f>
        <v>#REF!</v>
      </c>
      <c r="T32" s="175">
        <f>Q32*R32</f>
        <v>0</v>
      </c>
      <c r="U32" s="120">
        <f>IF(COUNTBLANK(K32:L32)&gt;0,0,IF(L32-$O$2&lt;=0,0,NETWORKDAYS($O$2,L32,holiday!B5:B40)))</f>
        <v>6</v>
      </c>
      <c r="V32" s="176" t="e">
        <f>IF(COUNTBLANK(R32)&gt;0,"",(T32-S32)/R32)</f>
        <v>#REF!</v>
      </c>
      <c r="W32" s="177" t="s">
        <v>133</v>
      </c>
      <c r="X32" s="30"/>
      <c r="Y32" s="31"/>
      <c r="Z32" s="34"/>
    </row>
    <row r="33" spans="2:26" s="32" customFormat="1" ht="19.500000" customHeight="1" outlineLevel="3">
      <c r="B33" s="88">
        <f>B32+1</f>
        <v>15</v>
      </c>
      <c r="C33" s="165" t="s">
        <v>178</v>
      </c>
      <c r="D33" s="166">
        <f>IF(COUNTBLANK(E33:I33)&lt;5,IF(E33&lt;&gt;"",0,IF(F33&lt;&gt;"",1,IF(G33&lt;&gt;"",2,IF(H33&lt;&gt;"",3,IF(I33&lt;&gt;"",4))))),"")</f>
        <v>3</v>
      </c>
      <c r="E33" s="167"/>
      <c r="F33" s="168"/>
      <c r="G33" s="168"/>
      <c r="H33" s="165" t="s">
        <v>172</v>
      </c>
      <c r="I33" s="165"/>
      <c r="J33" s="169" t="str">
        <f>CONCATENATE(NETWORKDAYS(K33,L33,holiday!B5:B40),"일")</f>
        <v>2일</v>
      </c>
      <c r="K33" s="170">
        <v>45271</v>
      </c>
      <c r="L33" s="170">
        <v>45272</v>
      </c>
      <c r="M33" s="171" t="s">
        <v>43</v>
      </c>
      <c r="N33" s="171" t="s">
        <v>167</v>
      </c>
      <c r="O33" s="170"/>
      <c r="P33" s="170"/>
      <c r="Q33" s="173"/>
      <c r="R33" s="172">
        <v>0.3</v>
      </c>
      <c r="S33" s="174" t="e">
        <f>#REF!*R33</f>
        <v>#REF!</v>
      </c>
      <c r="T33" s="175">
        <f>Q33*R33</f>
        <v>0</v>
      </c>
      <c r="U33" s="120">
        <f>IF(COUNTBLANK(K33:L33)&gt;0,0,IF(L33-$O$2&lt;=0,0,NETWORKDAYS($O$2,L33,holiday!B5:B40)))</f>
        <v>7</v>
      </c>
      <c r="V33" s="176" t="e">
        <f>IF(COUNTBLANK(R33)&gt;0,"",(T33-S33)/R33)</f>
        <v>#REF!</v>
      </c>
      <c r="W33" s="177" t="s">
        <v>133</v>
      </c>
      <c r="X33" s="30"/>
      <c r="Y33" s="31"/>
      <c r="Z33" s="34"/>
    </row>
    <row r="34" spans="2:26" s="29" customFormat="1" ht="19.500000" customHeight="1" outlineLevel="1">
      <c r="B34" s="88">
        <f>B33+1</f>
        <v>16</v>
      </c>
      <c r="C34" s="136" t="s">
        <v>55</v>
      </c>
      <c r="D34" s="137">
        <f>IF(COUNTBLANK(E34:I34)&lt;5,IF(E34&lt;&gt;"",0,IF(F34&lt;&gt;"",1,IF(G34&lt;&gt;"",2,IF(H34&lt;&gt;"",3,IF(I34&lt;&gt;"",4))))),"")</f>
        <v>1</v>
      </c>
      <c r="E34" s="138"/>
      <c r="F34" s="139" t="s">
        <v>109</v>
      </c>
      <c r="G34" s="139"/>
      <c r="H34" s="140"/>
      <c r="I34" s="140"/>
      <c r="J34" s="141" t="str">
        <f>IF(COUNTBLANK(K34:L34)&gt;0,"미정",CONCATENATE(NETWORKDAYS(K34,L34,holiday!B4:B39),"일"))</f>
        <v>7일</v>
      </c>
      <c r="K34" s="144">
        <f>MIN(K35:K39)</f>
        <v>43150</v>
      </c>
      <c r="L34" s="144">
        <f>MAX(L35:L39)</f>
        <v>43158</v>
      </c>
      <c r="M34" s="144" t="s">
        <v>50</v>
      </c>
      <c r="N34" s="144" t="s">
        <v>123</v>
      </c>
      <c r="O34" s="144">
        <f>IF(COUNTA(O35:O39)&gt;0,MIN(O35:O39),"")</f>
        <v>43150</v>
      </c>
      <c r="P34" s="144">
        <f>IF(COUNTA(P35:P39)&gt;0,MAX(P35:P39),"")</f>
        <v>43158</v>
      </c>
      <c r="Q34" s="145">
        <f>SUM(T35:T36,T38)</f>
        <v>1</v>
      </c>
      <c r="R34" s="146">
        <v>0.3</v>
      </c>
      <c r="S34" s="147" t="e">
        <f>#REF!*R34</f>
        <v>#REF!</v>
      </c>
      <c r="T34" s="148">
        <f>Q34*R34</f>
        <v>0.3</v>
      </c>
      <c r="U34" s="149">
        <f>IF(COUNTBLANK(K34:L34)&gt;0,0,IF(L34-$O$2&lt;=0,0,NETWORKDAYS($O$2,L34,holiday!B4:B39)))</f>
        <v>0</v>
      </c>
      <c r="V34" s="178" t="e">
        <f>IF(SUM(S34:T34)&gt;0,(T34-S34)/R34,0)</f>
        <v>#REF!</v>
      </c>
      <c r="W34" s="151"/>
      <c r="X34" s="27"/>
      <c r="Y34" s="28"/>
      <c r="Z34" s="42"/>
    </row>
    <row r="35" spans="2:26" s="32" customFormat="1" ht="19.500000" customHeight="1" outlineLevel="2">
      <c r="B35" s="88">
        <f>B34+1</f>
        <v>17</v>
      </c>
      <c r="C35" s="152" t="s">
        <v>68</v>
      </c>
      <c r="D35" s="153">
        <f>IF(COUNTBLANK(E35:I35)&lt;5,IF(E35&lt;&gt;"",0,IF(F35&lt;&gt;"",1,IF(G35&lt;&gt;"",2,IF(H35&lt;&gt;"",3,IF(I35&lt;&gt;"",4))))),"")</f>
        <v>2</v>
      </c>
      <c r="E35" s="154"/>
      <c r="F35" s="155"/>
      <c r="G35" s="155" t="s">
        <v>145</v>
      </c>
      <c r="H35" s="152"/>
      <c r="I35" s="152"/>
      <c r="J35" s="156" t="str">
        <f>CONCATENATE(NETWORKDAYS(K35,L35,holiday!B4:B39),"일")</f>
        <v>2일</v>
      </c>
      <c r="K35" s="157">
        <v>43150</v>
      </c>
      <c r="L35" s="157">
        <v>43151</v>
      </c>
      <c r="M35" s="158" t="s">
        <v>50</v>
      </c>
      <c r="N35" s="158" t="s">
        <v>124</v>
      </c>
      <c r="O35" s="160">
        <v>43150</v>
      </c>
      <c r="P35" s="160">
        <v>43152</v>
      </c>
      <c r="Q35" s="159">
        <v>1</v>
      </c>
      <c r="R35" s="159">
        <v>0.6</v>
      </c>
      <c r="S35" s="161" t="e">
        <f>#REF!*R35</f>
        <v>#REF!</v>
      </c>
      <c r="T35" s="162">
        <f>Q35*R35</f>
        <v>0.6</v>
      </c>
      <c r="U35" s="120">
        <f>IF(COUNTBLANK(K35:L35)&gt;0,0,IF(L35-$O$2&lt;=0,0,NETWORKDAYS($O$2,L35,holiday!B4:B39)))</f>
        <v>0</v>
      </c>
      <c r="V35" s="163" t="e">
        <f>IF(COUNTBLANK(R35)&gt;0,"",(T35-S35)/R35)</f>
        <v>#REF!</v>
      </c>
      <c r="W35" s="179" t="s">
        <v>41</v>
      </c>
      <c r="X35" s="30"/>
      <c r="Y35" s="31"/>
      <c r="Z35" s="34"/>
    </row>
    <row r="36" spans="2:26" s="32" customFormat="1" ht="19.500000" customHeight="1" outlineLevel="2">
      <c r="B36" s="88">
        <f>B35+1</f>
        <v>18</v>
      </c>
      <c r="C36" s="152" t="s">
        <v>69</v>
      </c>
      <c r="D36" s="153">
        <f>IF(COUNTBLANK(E36:I36)&lt;5,IF(E36&lt;&gt;"",0,IF(F36&lt;&gt;"",1,IF(G36&lt;&gt;"",2,IF(H36&lt;&gt;"",3,IF(I36&lt;&gt;"",4))))),"")</f>
        <v>2</v>
      </c>
      <c r="E36" s="154"/>
      <c r="F36" s="155"/>
      <c r="G36" s="155" t="s">
        <v>146</v>
      </c>
      <c r="H36" s="152"/>
      <c r="I36" s="152"/>
      <c r="J36" s="156" t="str">
        <f>CONCATENATE(NETWORKDAYS(K36,L36,holiday!B4:B39),"일")</f>
        <v>4일</v>
      </c>
      <c r="K36" s="157">
        <f>MIN(K37)</f>
        <v>43151</v>
      </c>
      <c r="L36" s="157">
        <f>MAX(L37)</f>
        <v>43154</v>
      </c>
      <c r="M36" s="158" t="s">
        <v>50</v>
      </c>
      <c r="N36" s="158" t="s">
        <v>124</v>
      </c>
      <c r="O36" s="160">
        <f>MIN(O37)</f>
        <v>43151</v>
      </c>
      <c r="P36" s="160">
        <f>MAX(P37)</f>
        <v>43154</v>
      </c>
      <c r="Q36" s="159">
        <f>SUM(T37)</f>
        <v>1</v>
      </c>
      <c r="R36" s="159">
        <v>0.2</v>
      </c>
      <c r="S36" s="161" t="e">
        <f>#REF!*R36</f>
        <v>#REF!</v>
      </c>
      <c r="T36" s="162">
        <f>Q36*R36</f>
        <v>0.2</v>
      </c>
      <c r="U36" s="120">
        <f>IF(COUNTBLANK(K36:L36)&gt;0,0,IF(L36-$O$2&lt;=0,0,NETWORKDAYS($O$2,L36,holiday!B4:B39)))</f>
        <v>0</v>
      </c>
      <c r="V36" s="163" t="e">
        <f>IF(COUNTBLANK(R36)&gt;0,"",(T36-S36)/R36)</f>
        <v>#REF!</v>
      </c>
      <c r="W36" s="164"/>
      <c r="X36" s="30"/>
      <c r="Y36" s="31"/>
      <c r="Z36" s="34"/>
    </row>
    <row r="37" spans="2:26" s="32" customFormat="1" ht="19.500000" customHeight="1" outlineLevel="3">
      <c r="B37" s="88">
        <f>B36+1</f>
        <v>19</v>
      </c>
      <c r="C37" s="165" t="s">
        <v>70</v>
      </c>
      <c r="D37" s="166">
        <f>IF(COUNTBLANK(E37:I37)&lt;5,IF(E37&lt;&gt;"",0,IF(F37&lt;&gt;"",1,IF(G37&lt;&gt;"",2,IF(H37&lt;&gt;"",3,IF(I37&lt;&gt;"",4))))),"")</f>
        <v>2</v>
      </c>
      <c r="E37" s="167"/>
      <c r="F37" s="168"/>
      <c r="G37" s="155" t="s">
        <v>147</v>
      </c>
      <c r="H37" s="165"/>
      <c r="I37" s="165"/>
      <c r="J37" s="169" t="str">
        <f>CONCATENATE(NETWORKDAYS(K37,L37,holiday!B4:B39),"일")</f>
        <v>4일</v>
      </c>
      <c r="K37" s="170">
        <v>43151</v>
      </c>
      <c r="L37" s="170">
        <v>43154</v>
      </c>
      <c r="M37" s="171" t="s">
        <v>50</v>
      </c>
      <c r="N37" s="171" t="s">
        <v>124</v>
      </c>
      <c r="O37" s="180">
        <v>43151</v>
      </c>
      <c r="P37" s="180">
        <v>43154</v>
      </c>
      <c r="Q37" s="173">
        <v>1</v>
      </c>
      <c r="R37" s="172">
        <v>1</v>
      </c>
      <c r="S37" s="174" t="e">
        <f>#REF!*R37</f>
        <v>#REF!</v>
      </c>
      <c r="T37" s="175">
        <f>Q37*R37</f>
        <v>1</v>
      </c>
      <c r="U37" s="120">
        <f>IF(COUNTBLANK(K37:L37)&gt;0,0,IF(L37-$O$2&lt;=0,0,NETWORKDAYS($O$2,L37,holiday!B4:B39)))</f>
        <v>0</v>
      </c>
      <c r="V37" s="176" t="e">
        <f>IF(COUNTBLANK(R37)&gt;0,"",(T37-S37)/R37)</f>
        <v>#REF!</v>
      </c>
      <c r="W37" s="181" t="s">
        <v>131</v>
      </c>
      <c r="X37" s="30"/>
      <c r="Y37" s="31"/>
      <c r="Z37" s="34"/>
    </row>
    <row r="38" spans="2:26" s="32" customFormat="1" ht="19.500000" customHeight="1" outlineLevel="2">
      <c r="B38" s="88">
        <f>B37+1</f>
        <v>20</v>
      </c>
      <c r="C38" s="152" t="s">
        <v>71</v>
      </c>
      <c r="D38" s="153">
        <f>IF(COUNTBLANK(E38:I38)&lt;5,IF(E38&lt;&gt;"",0,IF(F38&lt;&gt;"",1,IF(G38&lt;&gt;"",2,IF(H38&lt;&gt;"",3,IF(I38&lt;&gt;"",4))))),"")</f>
        <v>3</v>
      </c>
      <c r="E38" s="154"/>
      <c r="F38" s="155"/>
      <c r="G38" s="155"/>
      <c r="H38" s="152" t="s">
        <v>148</v>
      </c>
      <c r="I38" s="152"/>
      <c r="J38" s="156" t="str">
        <f>CONCATENATE(NETWORKDAYS(K38,L38,holiday!B4:B39),"일")</f>
        <v>5일</v>
      </c>
      <c r="K38" s="157">
        <f>MIN(K39)</f>
        <v>43152</v>
      </c>
      <c r="L38" s="157">
        <f>MAX(L39)</f>
        <v>43158</v>
      </c>
      <c r="M38" s="158" t="s">
        <v>50</v>
      </c>
      <c r="N38" s="158" t="s">
        <v>125</v>
      </c>
      <c r="O38" s="160">
        <f>MIN(O39)</f>
        <v>43152</v>
      </c>
      <c r="P38" s="160">
        <f>MAX(P39)</f>
        <v>43158</v>
      </c>
      <c r="Q38" s="159">
        <f>SUM(T39)</f>
        <v>1</v>
      </c>
      <c r="R38" s="159">
        <v>0.2</v>
      </c>
      <c r="S38" s="161" t="e">
        <f>#REF!*R38</f>
        <v>#REF!</v>
      </c>
      <c r="T38" s="162">
        <f>Q38*R38</f>
        <v>0.2</v>
      </c>
      <c r="U38" s="120">
        <f>IF(COUNTBLANK(K38:L38)&gt;0,0,IF(L38-$O$2&lt;=0,0,NETWORKDAYS($O$2,L38,holiday!B4:B39)))</f>
        <v>0</v>
      </c>
      <c r="V38" s="163" t="e">
        <f>IF(COUNTBLANK(R38)&gt;0,"",(T38-S38)/R38)</f>
        <v>#REF!</v>
      </c>
      <c r="W38" s="164"/>
      <c r="X38" s="30"/>
      <c r="Y38" s="31"/>
      <c r="Z38" s="34"/>
    </row>
    <row r="39" spans="2:26" s="32" customFormat="1" ht="19.500000" customHeight="1" outlineLevel="3">
      <c r="B39" s="88">
        <f>B38+1</f>
        <v>21</v>
      </c>
      <c r="C39" s="165" t="s">
        <v>72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143</v>
      </c>
      <c r="I39" s="165"/>
      <c r="J39" s="169" t="str">
        <f>CONCATENATE(NETWORKDAYS(K39,L39,holiday!B4:B39),"일")</f>
        <v>5일</v>
      </c>
      <c r="K39" s="170">
        <v>43152</v>
      </c>
      <c r="L39" s="170">
        <v>43158</v>
      </c>
      <c r="M39" s="171" t="s">
        <v>50</v>
      </c>
      <c r="N39" s="171" t="s">
        <v>126</v>
      </c>
      <c r="O39" s="182">
        <v>43152</v>
      </c>
      <c r="P39" s="182">
        <v>43158</v>
      </c>
      <c r="Q39" s="173">
        <v>1</v>
      </c>
      <c r="R39" s="172">
        <v>1</v>
      </c>
      <c r="S39" s="174" t="e">
        <f>#REF!*R39</f>
        <v>#REF!</v>
      </c>
      <c r="T39" s="175">
        <f>Q39*R39</f>
        <v>1</v>
      </c>
      <c r="U39" s="120">
        <f>IF(COUNTBLANK(K39:L39)&gt;0,0,IF(L39-$O$2&lt;=0,0,NETWORKDAYS($O$2,L39,holiday!B4:B39)))</f>
        <v>0</v>
      </c>
      <c r="V39" s="176" t="e">
        <f>IF(COUNTBLANK(R39)&gt;0,"",(T39-S39)/R39)</f>
        <v>#REF!</v>
      </c>
      <c r="W39" s="177" t="s">
        <v>134</v>
      </c>
      <c r="X39" s="30"/>
      <c r="Y39" s="31"/>
      <c r="Z39" s="34"/>
    </row>
    <row r="40" spans="2:26" s="29" customFormat="1" ht="19.500000" customHeight="1" outlineLevel="1">
      <c r="B40" s="88">
        <f>B39+1</f>
        <v>22</v>
      </c>
      <c r="C40" s="136" t="s">
        <v>80</v>
      </c>
      <c r="D40" s="137">
        <f>IF(COUNTBLANK(E40:I40)&lt;5,IF(E40&lt;&gt;"",0,IF(F40&lt;&gt;"",1,IF(G40&lt;&gt;"",2,IF(H40&lt;&gt;"",3,IF(I40&lt;&gt;"",4))))),"")</f>
        <v>1</v>
      </c>
      <c r="E40" s="138"/>
      <c r="F40" s="139" t="s">
        <v>110</v>
      </c>
      <c r="G40" s="139"/>
      <c r="H40" s="140"/>
      <c r="I40" s="140"/>
      <c r="J40" s="141" t="str">
        <f>IF(COUNTBLANK(K40:L40)&gt;0,"미정",CONCATENATE(NETWORKDAYS(K40,L40,holiday!B4:B39),"일"))</f>
        <v>18일</v>
      </c>
      <c r="K40" s="144">
        <f>IF(COUNTA(K41:K48)&gt;0,MIN(K41:K48),"")</f>
        <v>43161</v>
      </c>
      <c r="L40" s="144">
        <f>IF(COUNTA(L41:L48)&gt;0,MAX(L41:L48),"")</f>
        <v>43186</v>
      </c>
      <c r="M40" s="144" t="s">
        <v>44</v>
      </c>
      <c r="N40" s="144" t="s">
        <v>130</v>
      </c>
      <c r="O40" s="144">
        <f>IF(COUNTA(O41:O48)&gt;0,MIN(O41:O48),"")</f>
        <v>43161</v>
      </c>
      <c r="P40" s="144">
        <f>IF(COUNTA(P41:P48)&gt;0,MAX(P41:P48),"")</f>
        <v>43179</v>
      </c>
      <c r="Q40" s="145">
        <f>SUM(T41,T46)</f>
        <v>0.696</v>
      </c>
      <c r="R40" s="146">
        <v>0.4</v>
      </c>
      <c r="S40" s="147" t="e">
        <f>#REF!*R40</f>
        <v>#REF!</v>
      </c>
      <c r="T40" s="148">
        <f>Q40*R40</f>
        <v>0.2784</v>
      </c>
      <c r="U40" s="149">
        <f>IF(COUNTBLANK(K40:L40)&gt;0,0,IF(L40-$O$2&lt;=0,0,NETWORKDAYS($O$2,L40,holiday!B4:B39)))</f>
        <v>0</v>
      </c>
      <c r="V40" s="150" t="e">
        <f>IF(SUM(S40:T40)&gt;0,(T40-S40)/R40,0)</f>
        <v>#REF!</v>
      </c>
      <c r="W40" s="151"/>
      <c r="X40" s="27"/>
      <c r="Y40" s="28"/>
      <c r="Z40" s="42"/>
    </row>
    <row r="41" spans="2:26" s="32" customFormat="1" ht="19.500000" customHeight="1" outlineLevel="2">
      <c r="B41" s="88">
        <f>B40+1</f>
        <v>23</v>
      </c>
      <c r="C41" s="152" t="s">
        <v>85</v>
      </c>
      <c r="D41" s="153">
        <f>IF(COUNTBLANK(E41:I41)&lt;5,IF(E41&lt;&gt;"",0,IF(F41&lt;&gt;"",1,IF(G41&lt;&gt;"",2,IF(H41&lt;&gt;"",3,IF(I41&lt;&gt;"",4))))),"")</f>
        <v>2</v>
      </c>
      <c r="E41" s="154"/>
      <c r="F41" s="155"/>
      <c r="G41" s="155" t="s">
        <v>113</v>
      </c>
      <c r="H41" s="152"/>
      <c r="I41" s="152"/>
      <c r="J41" s="156" t="str">
        <f>CONCATENATE(NETWORKDAYS(K41,L41,holiday!B4:B39),"일")</f>
        <v>10일</v>
      </c>
      <c r="K41" s="157">
        <f>MIN(K42:K45)</f>
        <v>43161</v>
      </c>
      <c r="L41" s="157">
        <f>MAX(L42:L45)</f>
        <v>43174</v>
      </c>
      <c r="M41" s="158" t="s">
        <v>44</v>
      </c>
      <c r="N41" s="158" t="s">
        <v>129</v>
      </c>
      <c r="O41" s="160">
        <f>MIN(O42:O45)</f>
        <v>43161</v>
      </c>
      <c r="P41" s="160">
        <f>MAX(P42:P45)</f>
        <v>43174</v>
      </c>
      <c r="Q41" s="159">
        <f>SUM(T42:T45)</f>
        <v>0.84</v>
      </c>
      <c r="R41" s="159">
        <v>0.4</v>
      </c>
      <c r="S41" s="161" t="e">
        <f>#REF!*R41</f>
        <v>#REF!</v>
      </c>
      <c r="T41" s="162">
        <f>Q41*R41</f>
        <v>0.336</v>
      </c>
      <c r="U41" s="120">
        <f>IF(COUNTBLANK(K41:L41)&gt;0,0,IF(L41-$O$2&lt;=0,0,NETWORKDAYS($O$2,L41,holiday!B4:B39)))</f>
        <v>0</v>
      </c>
      <c r="V41" s="163" t="e">
        <f>IF(COUNTBLANK(R41)&gt;0,"",(T41-S41)/R41)</f>
        <v>#REF!</v>
      </c>
      <c r="W41" s="164"/>
      <c r="X41" s="30"/>
      <c r="Y41" s="31"/>
      <c r="Z41" s="34"/>
    </row>
    <row r="42" spans="2:26" s="32" customFormat="1" ht="19.500000" customHeight="1" outlineLevel="3">
      <c r="B42" s="88">
        <f>B41+1</f>
        <v>24</v>
      </c>
      <c r="C42" s="165" t="s">
        <v>87</v>
      </c>
      <c r="D42" s="166">
        <f>IF(COUNTBLANK(E42:I42)&lt;5,IF(E42&lt;&gt;"",0,IF(F42&lt;&gt;"",1,IF(G42&lt;&gt;"",2,IF(H42&lt;&gt;"",3,IF(I42&lt;&gt;"",4))))),"")</f>
        <v>3</v>
      </c>
      <c r="E42" s="167"/>
      <c r="F42" s="168"/>
      <c r="G42" s="168"/>
      <c r="H42" s="165" t="s">
        <v>116</v>
      </c>
      <c r="I42" s="165"/>
      <c r="J42" s="169" t="str">
        <f>CONCATENATE(NETWORKDAYS(K42,L42,holiday!B4:B39),"일")</f>
        <v>2일</v>
      </c>
      <c r="K42" s="170">
        <v>43161</v>
      </c>
      <c r="L42" s="170">
        <v>43164</v>
      </c>
      <c r="M42" s="171" t="s">
        <v>44</v>
      </c>
      <c r="N42" s="171" t="s">
        <v>129</v>
      </c>
      <c r="O42" s="180">
        <v>43161</v>
      </c>
      <c r="P42" s="180"/>
      <c r="Q42" s="173">
        <v>0.8</v>
      </c>
      <c r="R42" s="172">
        <v>0.25</v>
      </c>
      <c r="S42" s="174" t="e">
        <f>#REF!*R42</f>
        <v>#REF!</v>
      </c>
      <c r="T42" s="175">
        <f>Q42*R42</f>
        <v>0.2</v>
      </c>
      <c r="U42" s="120">
        <f>IF(COUNTBLANK(K42:L42)&gt;0,0,IF(L42-$O$2&lt;=0,0,NETWORKDAYS($O$2,L42,holiday!B4:B39)))</f>
        <v>0</v>
      </c>
      <c r="V42" s="176" t="e">
        <f>IF(COUNTBLANK(R42)&gt;0,"",(T42-S42)/R42)</f>
        <v>#REF!</v>
      </c>
      <c r="W42" s="177"/>
      <c r="X42" s="30"/>
      <c r="Y42" s="31"/>
      <c r="Z42" s="34"/>
    </row>
    <row r="43" spans="2:26" s="32" customFormat="1" ht="19.500000" customHeight="1" outlineLevel="3">
      <c r="B43" s="88">
        <f>B42+1</f>
        <v>25</v>
      </c>
      <c r="C43" s="165" t="s">
        <v>73</v>
      </c>
      <c r="D43" s="166">
        <f>IF(COUNTBLANK(E43:I43)&lt;5,IF(E43&lt;&gt;"",0,IF(F43&lt;&gt;"",1,IF(G43&lt;&gt;"",2,IF(H43&lt;&gt;"",3,IF(I43&lt;&gt;"",4))))),"")</f>
        <v>3</v>
      </c>
      <c r="E43" s="167"/>
      <c r="F43" s="168"/>
      <c r="G43" s="168"/>
      <c r="H43" s="165" t="s">
        <v>117</v>
      </c>
      <c r="I43" s="165"/>
      <c r="J43" s="169" t="str">
        <f>CONCATENATE(NETWORKDAYS(K43,L43,holiday!B4:B39),"일")</f>
        <v>3일</v>
      </c>
      <c r="K43" s="170">
        <v>43165</v>
      </c>
      <c r="L43" s="170">
        <v>43167</v>
      </c>
      <c r="M43" s="171" t="s">
        <v>44</v>
      </c>
      <c r="N43" s="171" t="s">
        <v>124</v>
      </c>
      <c r="O43" s="180">
        <v>43165</v>
      </c>
      <c r="P43" s="180"/>
      <c r="Q43" s="173">
        <v>0.7</v>
      </c>
      <c r="R43" s="172">
        <v>0.2</v>
      </c>
      <c r="S43" s="174" t="e">
        <f>#REF!*R43</f>
        <v>#REF!</v>
      </c>
      <c r="T43" s="175">
        <f>Q43*R43</f>
        <v>0.14</v>
      </c>
      <c r="U43" s="120">
        <f>IF(COUNTBLANK(K43:L43)&gt;0,0,IF(L43-$O$2&lt;=0,0,NETWORKDAYS($O$2,L43,holiday!B4:B39)))</f>
        <v>0</v>
      </c>
      <c r="V43" s="176" t="e">
        <f>IF(COUNTBLANK(R43)&gt;0,"",(T43-S43)/R43)</f>
        <v>#REF!</v>
      </c>
      <c r="W43" s="177"/>
      <c r="X43" s="30"/>
      <c r="Y43" s="31"/>
      <c r="Z43" s="34"/>
    </row>
    <row r="44" spans="2:26" s="32" customFormat="1" ht="19.500000" customHeight="1" outlineLevel="3">
      <c r="B44" s="88">
        <f>B43+1</f>
        <v>26</v>
      </c>
      <c r="C44" s="165" t="s">
        <v>74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117</v>
      </c>
      <c r="I44" s="165"/>
      <c r="J44" s="169" t="str">
        <f>CONCATENATE(NETWORKDAYS(K44,L44,holiday!B4:B39),"일")</f>
        <v>4일</v>
      </c>
      <c r="K44" s="170">
        <v>43164</v>
      </c>
      <c r="L44" s="170">
        <v>43167</v>
      </c>
      <c r="M44" s="171" t="s">
        <v>44</v>
      </c>
      <c r="N44" s="171" t="s">
        <v>129</v>
      </c>
      <c r="O44" s="180">
        <v>43164</v>
      </c>
      <c r="P44" s="180"/>
      <c r="Q44" s="173">
        <v>0.8</v>
      </c>
      <c r="R44" s="172">
        <v>0.25</v>
      </c>
      <c r="S44" s="174" t="e">
        <f>#REF!*R44</f>
        <v>#REF!</v>
      </c>
      <c r="T44" s="175">
        <f>Q44*R44</f>
        <v>0.2</v>
      </c>
      <c r="U44" s="120">
        <f>IF(COUNTBLANK(K44:L44)&gt;0,0,IF(L44-$O$2&lt;=0,0,NETWORKDAYS($O$2,L44,holiday!B4:B39)))</f>
        <v>0</v>
      </c>
      <c r="V44" s="176" t="e">
        <f>IF(COUNTBLANK(R44)&gt;0,"",(T44-S44)/R44)</f>
        <v>#REF!</v>
      </c>
      <c r="W44" s="177"/>
      <c r="X44" s="30"/>
      <c r="Y44" s="31"/>
      <c r="Z44" s="34"/>
    </row>
    <row r="45" spans="2:26" s="32" customFormat="1" ht="19.500000" customHeight="1" outlineLevel="3">
      <c r="B45" s="88">
        <f>B44+1</f>
        <v>27</v>
      </c>
      <c r="C45" s="165" t="s">
        <v>88</v>
      </c>
      <c r="D45" s="166">
        <f>IF(COUNTBLANK(E45:I45)&lt;5,IF(E45&lt;&gt;"",0,IF(F45&lt;&gt;"",1,IF(G45&lt;&gt;"",2,IF(H45&lt;&gt;"",3,IF(I45&lt;&gt;"",4))))),"")</f>
        <v>3</v>
      </c>
      <c r="E45" s="167"/>
      <c r="F45" s="168"/>
      <c r="G45" s="168"/>
      <c r="H45" s="165" t="s">
        <v>118</v>
      </c>
      <c r="I45" s="165"/>
      <c r="J45" s="169" t="str">
        <f>CONCATENATE(NETWORKDAYS(K45,L45,holiday!B4:B39),"일")</f>
        <v>4일</v>
      </c>
      <c r="K45" s="170">
        <v>43170</v>
      </c>
      <c r="L45" s="170">
        <v>43174</v>
      </c>
      <c r="M45" s="171" t="s">
        <v>44</v>
      </c>
      <c r="N45" s="171" t="s">
        <v>129</v>
      </c>
      <c r="O45" s="180">
        <v>43170</v>
      </c>
      <c r="P45" s="180">
        <v>43174</v>
      </c>
      <c r="Q45" s="173">
        <v>1</v>
      </c>
      <c r="R45" s="172">
        <v>0.3</v>
      </c>
      <c r="S45" s="174" t="e">
        <f>#REF!*R45</f>
        <v>#REF!</v>
      </c>
      <c r="T45" s="175">
        <f>Q45*R45</f>
        <v>0.3</v>
      </c>
      <c r="U45" s="120">
        <f>IF(COUNTBLANK(K45:L45)&gt;0,0,IF(L45-$O$2&lt;=0,0,NETWORKDAYS($O$2,L45,holiday!B4:B39)))</f>
        <v>0</v>
      </c>
      <c r="V45" s="176" t="e">
        <f>IF(COUNTBLANK(R45)&gt;0,"",(T45-S45)/R45)</f>
        <v>#REF!</v>
      </c>
      <c r="W45" s="177"/>
      <c r="X45" s="30"/>
      <c r="Y45" s="31"/>
      <c r="Z45" s="34"/>
    </row>
    <row r="46" spans="2:26" s="32" customFormat="1" ht="19.500000" customHeight="1" outlineLevel="2">
      <c r="B46" s="88">
        <f>B45+1</f>
        <v>28</v>
      </c>
      <c r="C46" s="152" t="s">
        <v>86</v>
      </c>
      <c r="D46" s="153">
        <f>IF(COUNTBLANK(E46:I46)&lt;5,IF(E46&lt;&gt;"",0,IF(F46&lt;&gt;"",1,IF(G46&lt;&gt;"",2,IF(H46&lt;&gt;"",3,IF(I46&lt;&gt;"",4))))),"")</f>
        <v>2</v>
      </c>
      <c r="E46" s="154"/>
      <c r="F46" s="155"/>
      <c r="G46" s="155" t="s">
        <v>114</v>
      </c>
      <c r="H46" s="152"/>
      <c r="I46" s="152"/>
      <c r="J46" s="156" t="str">
        <f>CONCATENATE(NETWORKDAYS(K46,L46,holiday!B4:B39),"일")</f>
        <v>8일</v>
      </c>
      <c r="K46" s="157">
        <f>MIN(K47:K48)</f>
        <v>43175</v>
      </c>
      <c r="L46" s="157">
        <f>MAX(L47:L48)</f>
        <v>43186</v>
      </c>
      <c r="M46" s="158" t="s">
        <v>44</v>
      </c>
      <c r="N46" s="158" t="s">
        <v>129</v>
      </c>
      <c r="O46" s="160">
        <f>MIN(O47:O48)</f>
        <v>43175</v>
      </c>
      <c r="P46" s="160">
        <f>MAX(P47:P48)</f>
        <v>43179</v>
      </c>
      <c r="Q46" s="159">
        <f>SUM(T47:T48)</f>
        <v>0.6</v>
      </c>
      <c r="R46" s="159">
        <v>0.6</v>
      </c>
      <c r="S46" s="161" t="e">
        <f>#REF!*R46</f>
        <v>#REF!</v>
      </c>
      <c r="T46" s="162">
        <f>Q46*R46</f>
        <v>0.36</v>
      </c>
      <c r="U46" s="120">
        <f>IF(COUNTBLANK(K46:L46)&gt;0,0,IF(L46-$O$2&lt;=0,0,NETWORKDAYS($O$2,L46,holiday!B4:B39)))</f>
        <v>0</v>
      </c>
      <c r="V46" s="163" t="e">
        <f>IF(COUNTBLANK(R46)&gt;0,"",(T46-S46)/R46)</f>
        <v>#REF!</v>
      </c>
      <c r="W46" s="164"/>
      <c r="X46" s="30"/>
      <c r="Y46" s="31"/>
      <c r="Z46" s="34"/>
    </row>
    <row r="47" spans="2:26" s="32" customFormat="1" ht="19.500000" customHeight="1" outlineLevel="3">
      <c r="B47" s="88">
        <f>B46+1</f>
        <v>29</v>
      </c>
      <c r="C47" s="165" t="s">
        <v>89</v>
      </c>
      <c r="D47" s="166">
        <f>IF(COUNTBLANK(E47:I47)&lt;5,IF(E47&lt;&gt;"",0,IF(F47&lt;&gt;"",1,IF(G47&lt;&gt;"",2,IF(H47&lt;&gt;"",3,IF(I47&lt;&gt;"",4))))),"")</f>
        <v>3</v>
      </c>
      <c r="E47" s="167"/>
      <c r="F47" s="168"/>
      <c r="G47" s="168"/>
      <c r="H47" s="165" t="s">
        <v>120</v>
      </c>
      <c r="I47" s="165"/>
      <c r="J47" s="169" t="str">
        <f>CONCATENATE(NETWORKDAYS(K47,L47,holiday!B4:B39),"일")</f>
        <v>3일</v>
      </c>
      <c r="K47" s="170">
        <v>43175</v>
      </c>
      <c r="L47" s="170">
        <v>43179</v>
      </c>
      <c r="M47" s="171" t="s">
        <v>44</v>
      </c>
      <c r="N47" s="171" t="s">
        <v>129</v>
      </c>
      <c r="O47" s="180">
        <v>43175</v>
      </c>
      <c r="P47" s="180">
        <v>43179</v>
      </c>
      <c r="Q47" s="173">
        <v>1</v>
      </c>
      <c r="R47" s="172">
        <v>0.6</v>
      </c>
      <c r="S47" s="174" t="e">
        <f>#REF!*R47</f>
        <v>#REF!</v>
      </c>
      <c r="T47" s="175">
        <f>Q47*R47</f>
        <v>0.6</v>
      </c>
      <c r="U47" s="120">
        <f>IF(COUNTBLANK(K47:L47)&gt;0,0,IF(L47-$O$2&lt;=0,0,NETWORKDAYS($O$2,L47,holiday!B4:B39)))</f>
        <v>0</v>
      </c>
      <c r="V47" s="176" t="e">
        <f>IF(COUNTBLANK(R47)&gt;0,"",(T47-S47)/R47)</f>
        <v>#REF!</v>
      </c>
      <c r="W47" s="177"/>
      <c r="X47" s="30"/>
      <c r="Y47" s="31"/>
      <c r="Z47" s="34"/>
    </row>
    <row r="48" spans="2:26" s="32" customFormat="1" ht="19.500000" customHeight="1" outlineLevel="3">
      <c r="B48" s="88">
        <f>B47+1</f>
        <v>30</v>
      </c>
      <c r="C48" s="165" t="s">
        <v>90</v>
      </c>
      <c r="D48" s="166">
        <f>IF(COUNTBLANK(E48:I48)&lt;5,IF(E48&lt;&gt;"",0,IF(F48&lt;&gt;"",1,IF(G48&lt;&gt;"",2,IF(H48&lt;&gt;"",3,IF(I48&lt;&gt;"",4))))),"")</f>
        <v>3</v>
      </c>
      <c r="E48" s="167"/>
      <c r="F48" s="168"/>
      <c r="G48" s="168"/>
      <c r="H48" s="165" t="s">
        <v>122</v>
      </c>
      <c r="I48" s="165"/>
      <c r="J48" s="169" t="str">
        <f>CONCATENATE(NETWORKDAYS(K48,L48,holiday!B4:B39),"일")</f>
        <v>5일</v>
      </c>
      <c r="K48" s="170">
        <v>43180</v>
      </c>
      <c r="L48" s="170">
        <v>43186</v>
      </c>
      <c r="M48" s="171" t="s">
        <v>44</v>
      </c>
      <c r="N48" s="171" t="s">
        <v>129</v>
      </c>
      <c r="O48" s="180"/>
      <c r="P48" s="180"/>
      <c r="Q48" s="173"/>
      <c r="R48" s="172">
        <v>0.4</v>
      </c>
      <c r="S48" s="174" t="e">
        <f>#REF!*R48</f>
        <v>#REF!</v>
      </c>
      <c r="T48" s="175">
        <f>Q48*R48</f>
        <v>0</v>
      </c>
      <c r="U48" s="120">
        <f>IF(COUNTBLANK(K48:L48)&gt;0,0,IF(L48-$O$2&lt;=0,0,NETWORKDAYS($O$2,L48,holiday!B4:B39)))</f>
        <v>0</v>
      </c>
      <c r="V48" s="176" t="e">
        <f>IF(COUNTBLANK(R48)&gt;0,"",(T48-S48)/R48)</f>
        <v>#REF!</v>
      </c>
      <c r="W48" s="177"/>
      <c r="X48" s="30"/>
      <c r="Y48" s="31"/>
      <c r="Z48" s="34"/>
    </row>
    <row r="49" spans="2:26" s="29" customFormat="1" ht="19.500000" customHeight="1" outlineLevel="1">
      <c r="B49" s="88">
        <f>B48+1</f>
        <v>31</v>
      </c>
      <c r="C49" s="183" t="s">
        <v>81</v>
      </c>
      <c r="D49" s="184">
        <f>IF(COUNTBLANK(E49:I49)&lt;5,IF(E49&lt;&gt;"",0,IF(F49&lt;&gt;"",1,IF(G49&lt;&gt;"",2,IF(H49&lt;&gt;"",3,IF(I49&lt;&gt;"",4))))),"")</f>
        <v>1</v>
      </c>
      <c r="E49" s="185"/>
      <c r="F49" s="186" t="s">
        <v>111</v>
      </c>
      <c r="G49" s="186"/>
      <c r="H49" s="187"/>
      <c r="I49" s="187"/>
      <c r="J49" s="188" t="str">
        <f>IF(COUNTBLANK(K49:L49)&gt;0,"미정",CONCATENATE(NETWORKDAYS(K49,L49,holiday!B4:B39),"일"))</f>
        <v>21일</v>
      </c>
      <c r="K49" s="189">
        <f>MIN(K50:K52)</f>
        <v>43187</v>
      </c>
      <c r="L49" s="189">
        <f>MAX(L50:L52)</f>
        <v>43215</v>
      </c>
      <c r="M49" s="189" t="s">
        <v>50</v>
      </c>
      <c r="N49" s="189" t="s">
        <v>127</v>
      </c>
      <c r="O49" s="189">
        <f>IF(COUNTA(O50:O52)&gt;0,MIN(O50:O52),"")</f>
        <v>43187</v>
      </c>
      <c r="P49" s="189" t="str">
        <f>IF(COUNTA(P50:P52)&gt;0,MAX(P50:P52),"")</f>
        <v/>
      </c>
      <c r="Q49" s="190">
        <f>SUM(T50:T52)</f>
        <v>0.05</v>
      </c>
      <c r="R49" s="191">
        <v>0.1</v>
      </c>
      <c r="S49" s="192" t="e">
        <f>#REF!*R49</f>
        <v>#REF!</v>
      </c>
      <c r="T49" s="193">
        <f>Q49*R49</f>
        <v>0.005</v>
      </c>
      <c r="U49" s="194">
        <f>IF(COUNTBLANK(K49:L49)&gt;0,0,IF(L49-$O$2&lt;=0,0,NETWORKDAYS($O$2,L49,holiday!B4:B39)))</f>
        <v>0</v>
      </c>
      <c r="V49" s="195" t="e">
        <f>IF(SUM(S49:T49)&gt;0,(T49-S49)/R49,0)</f>
        <v>#REF!</v>
      </c>
      <c r="W49" s="196"/>
      <c r="X49" s="27"/>
      <c r="Y49" s="28"/>
      <c r="Z49" s="42"/>
    </row>
    <row r="50" spans="2:26" s="32" customFormat="1" ht="19.500000" customHeight="1" outlineLevel="3">
      <c r="B50" s="88">
        <f>B49+1</f>
        <v>32</v>
      </c>
      <c r="C50" s="197" t="s">
        <v>91</v>
      </c>
      <c r="D50" s="198">
        <f>IF(COUNTBLANK(E50:I50)&lt;5,IF(E50&lt;&gt;"",0,IF(F50&lt;&gt;"",1,IF(G50&lt;&gt;"",2,IF(H50&lt;&gt;"",3,IF(I50&lt;&gt;"",4))))),"")</f>
        <v>2</v>
      </c>
      <c r="E50" s="154"/>
      <c r="F50" s="199"/>
      <c r="G50" s="199" t="s">
        <v>113</v>
      </c>
      <c r="H50" s="197"/>
      <c r="I50" s="197"/>
      <c r="J50" s="200" t="str">
        <f>CONCATENATE(NETWORKDAYS(K50,L50,holiday!B4:B39),"일")</f>
        <v>3일</v>
      </c>
      <c r="K50" s="201">
        <v>43187</v>
      </c>
      <c r="L50" s="201">
        <v>43189</v>
      </c>
      <c r="M50" s="202" t="s">
        <v>50</v>
      </c>
      <c r="N50" s="202" t="s">
        <v>128</v>
      </c>
      <c r="O50" s="204">
        <v>43187</v>
      </c>
      <c r="P50" s="204"/>
      <c r="Q50" s="203">
        <v>0.1</v>
      </c>
      <c r="R50" s="203">
        <v>0.5</v>
      </c>
      <c r="S50" s="205" t="e">
        <f>#REF!*R50</f>
        <v>#REF!</v>
      </c>
      <c r="T50" s="206">
        <f>Q50*R50</f>
        <v>0.05</v>
      </c>
      <c r="U50" s="120">
        <f>IF(COUNTBLANK(K50:L50)&gt;0,0,IF(L50-$O$2&lt;=0,0,NETWORKDAYS($O$2,L50,holiday!B4:B39)))</f>
        <v>0</v>
      </c>
      <c r="V50" s="207" t="e">
        <f>IF(COUNTBLANK(R50)&gt;0,"",(T50-S50)/R50)</f>
        <v>#REF!</v>
      </c>
      <c r="W50" s="208" t="s">
        <v>135</v>
      </c>
      <c r="X50" s="30"/>
      <c r="Y50" s="31"/>
      <c r="Z50" s="34"/>
    </row>
    <row r="51" spans="2:26" s="32" customFormat="1" ht="19.500000" customHeight="1" outlineLevel="3">
      <c r="B51" s="88">
        <f>B50+1</f>
        <v>33</v>
      </c>
      <c r="C51" s="197" t="s">
        <v>75</v>
      </c>
      <c r="D51" s="153">
        <f>IF(COUNTBLANK(E51:I51)&lt;5,IF(E51&lt;&gt;"",0,IF(F51&lt;&gt;"",1,IF(G51&lt;&gt;"",2,IF(H51&lt;&gt;"",3,IF(I51&lt;&gt;"",4))))),"")</f>
        <v>2</v>
      </c>
      <c r="E51" s="154"/>
      <c r="F51" s="155"/>
      <c r="G51" s="155" t="s">
        <v>114</v>
      </c>
      <c r="H51" s="152"/>
      <c r="I51" s="152"/>
      <c r="J51" s="156" t="str">
        <f>CONCATENATE(NETWORKDAYS(K51,L51,holiday!B4:B39),"일")</f>
        <v>4일</v>
      </c>
      <c r="K51" s="157">
        <v>43192</v>
      </c>
      <c r="L51" s="157">
        <v>43195</v>
      </c>
      <c r="M51" s="158" t="s">
        <v>43</v>
      </c>
      <c r="N51" s="158" t="s">
        <v>78</v>
      </c>
      <c r="O51" s="160"/>
      <c r="P51" s="160"/>
      <c r="Q51" s="159"/>
      <c r="R51" s="159">
        <v>0.4</v>
      </c>
      <c r="S51" s="161" t="e">
        <f>#REF!*R51</f>
        <v>#REF!</v>
      </c>
      <c r="T51" s="162">
        <f>Q51*R51</f>
        <v>0</v>
      </c>
      <c r="U51" s="120">
        <f>IF(COUNTBLANK(K51:L51)&gt;0,0,IF(L51-$O$2&lt;=0,0,NETWORKDAYS($O$2,L51,holiday!B4:B39)))</f>
        <v>0</v>
      </c>
      <c r="V51" s="163" t="e">
        <f>IF(COUNTBLANK(R51)&gt;0,"",(T51-S51)/R51)</f>
        <v>#REF!</v>
      </c>
      <c r="W51" s="164" t="s">
        <v>136</v>
      </c>
      <c r="X51" s="30"/>
      <c r="Y51" s="31"/>
      <c r="Z51" s="34"/>
    </row>
    <row r="52" spans="2:26" s="32" customFormat="1" ht="19.500000" customHeight="1" outlineLevel="3">
      <c r="B52" s="88">
        <f>B51+1</f>
        <v>34</v>
      </c>
      <c r="C52" s="209" t="s">
        <v>76</v>
      </c>
      <c r="D52" s="210">
        <f>IF(COUNTBLANK(E52:I52)&lt;5,IF(E52&lt;&gt;"",0,IF(F52&lt;&gt;"",1,IF(G52&lt;&gt;"",2,IF(H52&lt;&gt;"",3,IF(I52&lt;&gt;"",4))))),"")</f>
        <v>2</v>
      </c>
      <c r="E52" s="211"/>
      <c r="F52" s="212"/>
      <c r="G52" s="212" t="s">
        <v>115</v>
      </c>
      <c r="H52" s="213"/>
      <c r="I52" s="213"/>
      <c r="J52" s="214" t="str">
        <f>CONCATENATE(NETWORKDAYS(K52,L52,holiday!B4:B39),"일")</f>
        <v>14일</v>
      </c>
      <c r="K52" s="215">
        <v>43196</v>
      </c>
      <c r="L52" s="215">
        <v>43215</v>
      </c>
      <c r="M52" s="216" t="s">
        <v>44</v>
      </c>
      <c r="N52" s="216" t="s">
        <v>124</v>
      </c>
      <c r="O52" s="218"/>
      <c r="P52" s="218"/>
      <c r="Q52" s="219"/>
      <c r="R52" s="219">
        <v>0.1</v>
      </c>
      <c r="S52" s="220" t="e">
        <f>#REF!*R52</f>
        <v>#REF!</v>
      </c>
      <c r="T52" s="217">
        <f>Q52*R52</f>
        <v>0</v>
      </c>
      <c r="U52" s="221">
        <f>IF(COUNTBLANK(K52:L52)&gt;0,0,IF(L52-$O$2&lt;=0,0,NETWORKDAYS($O$2,L52,holiday!B4:B39)))</f>
        <v>0</v>
      </c>
      <c r="V52" s="222" t="e">
        <f>IF(COUNTBLANK(R52)&gt;0,"",(T52-S52)/R52)</f>
        <v>#REF!</v>
      </c>
      <c r="W52" s="223"/>
      <c r="X52" s="30"/>
      <c r="Y52" s="31"/>
      <c r="Z52" s="34"/>
    </row>
    <row r="53" spans="2:26" outlineLevel="1">
      <c r="B53" s="32"/>
      <c r="D53" s="32"/>
      <c r="E53" s="32"/>
      <c r="F53" s="32"/>
      <c r="G53" s="32"/>
      <c r="H53" s="32"/>
      <c r="I53" s="32"/>
      <c r="K53" s="32"/>
      <c r="M53" s="32"/>
      <c r="N53" s="32"/>
      <c r="X53" s="32"/>
      <c r="Z53" s="32"/>
    </row>
    <row r="54" spans="2:26">
      <c r="B54" s="29"/>
      <c r="D54" s="29"/>
      <c r="E54" s="29"/>
      <c r="F54" s="29"/>
      <c r="G54" s="29"/>
      <c r="H54" s="29"/>
      <c r="I54" s="29"/>
      <c r="K54" s="29"/>
      <c r="M54" s="29"/>
      <c r="N54" s="29"/>
      <c r="X54" s="29"/>
      <c r="Z54" s="29"/>
    </row>
    <row r="55" spans="2:26">
      <c r="B55" s="32"/>
      <c r="D55" s="32"/>
      <c r="E55" s="32"/>
      <c r="F55" s="32"/>
      <c r="G55" s="32"/>
      <c r="H55" s="32"/>
      <c r="I55" s="32"/>
      <c r="K55" s="32"/>
      <c r="M55" s="32"/>
      <c r="N55" s="32"/>
      <c r="X55" s="32"/>
      <c r="Z55" s="32"/>
    </row>
    <row r="56" spans="2:26">
      <c r="B56" s="32"/>
      <c r="D56" s="32"/>
      <c r="E56" s="32"/>
      <c r="F56" s="32"/>
      <c r="G56" s="32"/>
      <c r="H56" s="32"/>
      <c r="I56" s="32"/>
      <c r="K56" s="32"/>
      <c r="M56" s="32"/>
      <c r="N56" s="32"/>
      <c r="X56" s="32"/>
      <c r="Z56" s="32"/>
    </row>
    <row r="57" spans="2:26">
      <c r="B57" s="32"/>
      <c r="C57" s="38" t="s">
        <v>45</v>
      </c>
      <c r="D57" s="32"/>
      <c r="E57" s="32"/>
      <c r="F57" s="32"/>
      <c r="G57" s="32"/>
      <c r="H57" s="32"/>
      <c r="I57" s="32"/>
      <c r="J57" s="39"/>
      <c r="K57" s="32"/>
      <c r="L57" s="36"/>
      <c r="M57" s="32"/>
      <c r="N57" s="32"/>
      <c r="O57" s="36"/>
      <c r="P57" s="36"/>
      <c r="Q57" s="33"/>
      <c r="R57" s="33"/>
      <c r="S57" s="34"/>
      <c r="T57" s="34"/>
      <c r="U57" s="37"/>
      <c r="V57" s="15"/>
      <c r="W57" s="20"/>
      <c r="X57" s="32"/>
      <c r="Y57" s="15"/>
      <c r="Z57" s="32"/>
    </row>
    <row r="58" spans="2:26">
      <c r="B58" s="32"/>
      <c r="D58" s="32"/>
      <c r="E58" s="32"/>
      <c r="F58" s="32"/>
      <c r="G58" s="32"/>
      <c r="H58" s="32"/>
      <c r="I58" s="32"/>
      <c r="J58" s="20" t="s">
        <v>47</v>
      </c>
      <c r="K58" s="32"/>
      <c r="L58" s="36"/>
      <c r="M58" s="32"/>
      <c r="N58" s="32"/>
      <c r="O58" s="36"/>
      <c r="P58" s="36"/>
      <c r="Q58" s="33"/>
      <c r="R58" s="33"/>
      <c r="S58" s="34"/>
      <c r="T58" s="34"/>
      <c r="U58" s="37"/>
      <c r="V58" s="15"/>
      <c r="W58" s="20"/>
      <c r="X58" s="32"/>
      <c r="Y58" s="15"/>
      <c r="Z58" s="32"/>
    </row>
    <row r="59" spans="2:26">
      <c r="B59" s="32"/>
      <c r="C59" s="32"/>
      <c r="D59" s="32"/>
      <c r="E59" s="32"/>
      <c r="F59" s="32"/>
      <c r="G59" s="32"/>
      <c r="H59" s="32"/>
      <c r="I59" s="32"/>
      <c r="K59" s="32"/>
      <c r="M59" s="32"/>
      <c r="N59" s="32"/>
      <c r="U59" s="33"/>
      <c r="X59" s="32"/>
      <c r="Z59" s="32"/>
    </row>
    <row r="60" spans="2:26">
      <c r="C60" s="32"/>
      <c r="J60" s="32"/>
      <c r="L60" s="32"/>
      <c r="O60" s="32"/>
      <c r="P60" s="32"/>
      <c r="Q60" s="32"/>
      <c r="R60" s="32"/>
      <c r="S60" s="32"/>
      <c r="T60" s="32"/>
      <c r="U60" s="33"/>
      <c r="V60" s="32"/>
      <c r="W60" s="32"/>
      <c r="Y60" s="32"/>
    </row>
    <row r="61" spans="2:26">
      <c r="C61" s="32"/>
      <c r="J61" s="32"/>
      <c r="L61" s="32"/>
      <c r="O61" s="32"/>
      <c r="P61" s="32"/>
      <c r="Q61" s="32"/>
      <c r="R61" s="32"/>
      <c r="S61" s="32"/>
      <c r="T61" s="32"/>
      <c r="V61" s="32"/>
      <c r="W61" s="32"/>
      <c r="Y61" s="32"/>
    </row>
    <row r="62" spans="2:26">
      <c r="C62" s="32"/>
      <c r="J62" s="32"/>
      <c r="L62" s="32"/>
      <c r="O62" s="32"/>
      <c r="P62" s="32"/>
      <c r="Q62" s="32"/>
      <c r="R62" s="32"/>
      <c r="S62" s="32"/>
      <c r="T62" s="32"/>
      <c r="U62" s="32"/>
      <c r="V62" s="32"/>
      <c r="W62" s="32"/>
      <c r="Y62" s="32"/>
    </row>
    <row r="63" spans="2:26">
      <c r="C63" s="29"/>
      <c r="J63" s="29"/>
      <c r="L63" s="29"/>
      <c r="O63" s="29"/>
      <c r="P63" s="29"/>
      <c r="Q63" s="29"/>
      <c r="R63" s="29"/>
      <c r="S63" s="29"/>
      <c r="T63" s="29"/>
      <c r="U63" s="29"/>
      <c r="V63" s="29"/>
      <c r="W63" s="29"/>
      <c r="Y63" s="29"/>
    </row>
    <row r="64" spans="2:26">
      <c r="C64" s="32"/>
      <c r="J64" s="32"/>
      <c r="L64" s="32"/>
      <c r="O64" s="32"/>
      <c r="P64" s="32"/>
      <c r="Q64" s="32"/>
      <c r="R64" s="32"/>
      <c r="S64" s="32"/>
      <c r="T64" s="32"/>
      <c r="U64" s="32"/>
      <c r="V64" s="32"/>
      <c r="W64" s="32"/>
      <c r="Y64" s="32"/>
    </row>
    <row r="65" spans="3:25">
      <c r="C65" s="32"/>
      <c r="J65" s="32"/>
      <c r="L65" s="32"/>
      <c r="O65" s="32"/>
      <c r="P65" s="32"/>
      <c r="Q65" s="32"/>
      <c r="R65" s="32"/>
      <c r="S65" s="32"/>
      <c r="T65" s="32"/>
      <c r="U65" s="32"/>
      <c r="V65" s="32"/>
      <c r="W65" s="32"/>
      <c r="Y65" s="32"/>
    </row>
    <row r="66" spans="3:25">
      <c r="J66" s="32"/>
      <c r="L66" s="32"/>
      <c r="O66" s="32"/>
      <c r="P66" s="32"/>
      <c r="Q66" s="32"/>
      <c r="R66" s="32"/>
      <c r="S66" s="32"/>
      <c r="T66" s="32"/>
      <c r="U66" s="32"/>
      <c r="V66" s="32"/>
      <c r="W66" s="32"/>
      <c r="Y66" s="32"/>
    </row>
  </sheetData>
  <mergeCells count="10">
    <mergeCell ref="B3:B5"/>
    <mergeCell ref="C3:C5"/>
    <mergeCell ref="D3:D5"/>
    <mergeCell ref="E3:I5"/>
    <mergeCell ref="J3:N4"/>
    <mergeCell ref="O3:Q4"/>
    <mergeCell ref="R3:R5"/>
    <mergeCell ref="S3:V4"/>
    <mergeCell ref="W3:W5"/>
    <mergeCell ref="E6:I6"/>
  </mergeCells>
  <phoneticPr fontId="1" type="noConversion"/>
  <conditionalFormatting sqref="V7">
    <cfRule type="iconSet" priority="875">
      <iconSet iconSet="3Symbols">
        <cfvo type="percent" val="0.000000"/>
        <cfvo type="percent" val="80.000000"/>
        <cfvo type="percent" val="100.000000"/>
      </iconSet>
    </cfRule>
  </conditionalFormatting>
  <conditionalFormatting sqref="V10:V11">
    <cfRule type="iconSet" priority="634">
      <iconSet iconSet="3TrafficLights1">
        <cfvo type="percent" val="0.000000"/>
        <cfvo type="num" val="-5.000000"/>
        <cfvo type="num" val="0.000000"/>
      </iconSet>
    </cfRule>
  </conditionalFormatting>
  <conditionalFormatting sqref="V12:V13">
    <cfRule type="iconSet" priority="617">
      <iconSet iconSet="3TrafficLights1">
        <cfvo type="percent" val="0.000000"/>
        <cfvo type="num" val="-5.000000"/>
        <cfvo type="num" val="0.000000"/>
      </iconSet>
    </cfRule>
  </conditionalFormatting>
  <conditionalFormatting sqref="V14:V15">
    <cfRule type="iconSet" priority="600">
      <iconSet iconSet="3TrafficLights1">
        <cfvo type="percent" val="0.000000"/>
        <cfvo type="num" val="-5.000000"/>
        <cfvo type="num" val="0.000000"/>
      </iconSet>
    </cfRule>
  </conditionalFormatting>
  <conditionalFormatting sqref="V16">
    <cfRule type="iconSet" priority="583">
      <iconSet iconSet="3TrafficLights1">
        <cfvo type="percent" val="0.000000"/>
        <cfvo type="num" val="-5.000000"/>
        <cfvo type="num" val="0.000000"/>
      </iconSet>
    </cfRule>
  </conditionalFormatting>
  <conditionalFormatting sqref="V17:V18">
    <cfRule type="iconSet" priority="566">
      <iconSet iconSet="3TrafficLights1">
        <cfvo type="percent" val="0.000000"/>
        <cfvo type="num" val="-5.000000"/>
        <cfvo type="num" val="0.000000"/>
      </iconSet>
    </cfRule>
  </conditionalFormatting>
  <conditionalFormatting sqref="V21:V52">
    <cfRule type="iconSet" priority="1480">
      <iconSet iconSet="3TrafficLights1">
        <cfvo type="percent" val="0.000000"/>
        <cfvo type="percent" val="33.000000"/>
        <cfvo type="percent" val="67.000000"/>
      </iconSet>
    </cfRule>
    <cfRule type="colorScale" priority="1484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6:Q52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{6e2e7e37-1b3a-3859-6e2e-7e371b3a3859}</x14:id>
        </ext>
      </extLst>
    </cfRule>
  </conditionalFormatting>
  <conditionalFormatting sqref="V33">
    <cfRule type="iconSet" priority="1272">
      <iconSet iconSet="3TrafficLights1">
        <cfvo type="percent" val="0.000000"/>
        <cfvo type="percent" val="33.000000"/>
        <cfvo type="percent" val="67.000000"/>
      </iconSet>
    </cfRule>
    <cfRule type="colorScale" priority="1277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33">
    <cfRule type="dataBar" priority="1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{eaaafab3-9fbe-bc8d-eaaa-fab39fbebc8d}</x14:id>
        </ext>
      </extLst>
    </cfRule>
  </conditionalFormatting>
  <conditionalFormatting sqref="V33">
    <cfRule type="iconSet" priority="1225">
      <iconSet iconSet="3TrafficLights1">
        <cfvo type="percent" val="0.000000"/>
        <cfvo type="percent" val="33.000000"/>
        <cfvo type="percent" val="67.000000"/>
      </iconSet>
    </cfRule>
    <cfRule type="colorScale" priority="1231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33">
    <cfRule type="dataBar" priority="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{7636662f-0322-3e11-7636-662f03223e11}</x14:id>
        </ext>
      </extLst>
    </cfRule>
  </conditionalFormatting>
  <conditionalFormatting sqref="V32">
    <cfRule type="iconSet" priority="1174">
      <iconSet iconSet="3TrafficLights1">
        <cfvo type="percent" val="0.000000"/>
        <cfvo type="percent" val="33.000000"/>
        <cfvo type="percent" val="67.000000"/>
      </iconSet>
    </cfRule>
    <cfRule type="colorScale" priority="1181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32">
    <cfRule type="dataBar" priority="1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{f2b2e2ab-87a6-b495-f2b2-e2ab87a6b495}</x14:id>
        </ext>
      </extLst>
    </cfRule>
  </conditionalFormatting>
  <conditionalFormatting sqref="V32">
    <cfRule type="iconSet" priority="1128">
      <iconSet iconSet="3TrafficLights1">
        <cfvo type="percent" val="0.000000"/>
        <cfvo type="percent" val="33.000000"/>
        <cfvo type="percent" val="67.000000"/>
      </iconSet>
    </cfRule>
    <cfRule type="colorScale" priority="1132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32">
    <cfRule type="dataBar" priority="1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{7e3e6e27-9b2a-3819-7e3e-6e279b2a3819}</x14:id>
        </ext>
      </extLst>
    </cfRule>
  </conditionalFormatting>
  <conditionalFormatting sqref="V31">
    <cfRule type="iconSet" priority="1088">
      <iconSet iconSet="3TrafficLights1">
        <cfvo type="percent" val="0.000000"/>
        <cfvo type="percent" val="33.000000"/>
        <cfvo type="percent" val="67.000000"/>
      </iconSet>
    </cfRule>
    <cfRule type="colorScale" priority="1092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31">
    <cfRule type="dataBar" priority="1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{fabaeaa3-8fae-bc9d-faba-eaa38faebc9d}</x14:id>
        </ext>
      </extLst>
    </cfRule>
  </conditionalFormatting>
  <conditionalFormatting sqref="V31">
    <cfRule type="iconSet" priority="1048">
      <iconSet iconSet="3TrafficLights1">
        <cfvo type="percent" val="0.000000"/>
        <cfvo type="percent" val="33.000000"/>
        <cfvo type="percent" val="67.000000"/>
      </iconSet>
    </cfRule>
    <cfRule type="colorScale" priority="1052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31">
    <cfRule type="dataBar" priority="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{4626561f-3312-3921-4626-561f33123921}</x14:id>
        </ext>
      </extLst>
    </cfRule>
  </conditionalFormatting>
  <conditionalFormatting sqref="V30">
    <cfRule type="iconSet" priority="1008">
      <iconSet iconSet="3TrafficLights1">
        <cfvo type="percent" val="0.000000"/>
        <cfvo type="percent" val="33.000000"/>
        <cfvo type="percent" val="67.000000"/>
      </iconSet>
    </cfRule>
    <cfRule type="colorScale" priority="1012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30">
    <cfRule type="dataBar" priority="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{c282d29b-b796-b4a5-c282-d29bb796b4a5}</x14:id>
        </ext>
      </extLst>
    </cfRule>
  </conditionalFormatting>
  <conditionalFormatting sqref="V30">
    <cfRule type="iconSet" priority="968">
      <iconSet iconSet="3TrafficLights1">
        <cfvo type="percent" val="0.000000"/>
        <cfvo type="percent" val="33.000000"/>
        <cfvo type="percent" val="67.000000"/>
      </iconSet>
    </cfRule>
    <cfRule type="colorScale" priority="972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30">
    <cfRule type="dataBar" priority="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{2363337a-5677-7544-2363-337a56777544}</x14:id>
        </ext>
      </extLst>
    </cfRule>
  </conditionalFormatting>
  <conditionalFormatting sqref="V29">
    <cfRule type="iconSet" priority="930">
      <iconSet iconSet="3TrafficLights1">
        <cfvo type="percent" val="0.000000"/>
        <cfvo type="percent" val="33.000000"/>
        <cfvo type="percent" val="67.000000"/>
      </iconSet>
    </cfRule>
    <cfRule type="colorScale" priority="932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29">
    <cfRule type="dataBar" priority="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{a7e7b7fe-d2f3-f1cb-a7e7-b7fed2f3f1cb}</x14:id>
        </ext>
      </extLst>
    </cfRule>
  </conditionalFormatting>
  <conditionalFormatting sqref="V29">
    <cfRule type="iconSet" priority="893">
      <iconSet iconSet="3TrafficLights1">
        <cfvo type="percent" val="0.000000"/>
        <cfvo type="percent" val="33.000000"/>
        <cfvo type="percent" val="67.000000"/>
      </iconSet>
    </cfRule>
    <cfRule type="colorScale" priority="894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29">
    <cfRule type="dataBar" priority="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{2b6b3b72-5e7f-7d4c-2b6b-3b725e7f7d4c}</x14:id>
        </ext>
      </extLst>
    </cfRule>
  </conditionalFormatting>
  <conditionalFormatting sqref="V19">
    <cfRule type="iconSet" priority="1154">
      <iconSet iconSet="3TrafficLights1">
        <cfvo type="percent" val="0.000000"/>
        <cfvo type="percent" val="33.000000"/>
        <cfvo type="percent" val="67.000000"/>
      </iconSet>
    </cfRule>
    <cfRule type="colorScale" priority="1168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19">
    <cfRule type="dataBar" priority="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{afefbff6-dafb-f9c8-afef-bff6dafbf9c8}</x14:id>
        </ext>
      </extLst>
    </cfRule>
  </conditionalFormatting>
  <conditionalFormatting sqref="V19">
    <cfRule type="iconSet" priority="1144">
      <iconSet iconSet="3TrafficLights1">
        <cfvo type="percent" val="0.000000"/>
        <cfvo type="percent" val="33.000000"/>
        <cfvo type="percent" val="67.000000"/>
      </iconSet>
    </cfRule>
    <cfRule type="colorScale" priority="1148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19">
    <cfRule type="dataBar" priority="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{3373236a-4667-7554-3373-236a46677554}</x14:id>
        </ext>
      </extLst>
    </cfRule>
  </conditionalFormatting>
  <conditionalFormatting sqref="V20">
    <cfRule type="iconSet" priority="1480">
      <iconSet iconSet="3TrafficLights1">
        <cfvo type="percent" val="0.000000"/>
        <cfvo type="percent" val="33.000000"/>
        <cfvo type="percent" val="67.000000"/>
      </iconSet>
    </cfRule>
    <cfRule type="colorScale" priority="1484">
      <colorScale>
        <cfvo type="min" val="0.000000"/>
        <cfvo type="percentile" val="50.000000"/>
        <cfvo type="max" val="0.000000"/>
        <color rgb="FFF8696B"/>
        <color rgb="FFFCFCFF"/>
        <color rgb="FF5A8AC6"/>
      </colorScale>
    </cfRule>
  </conditionalFormatting>
  <conditionalFormatting sqref="Q20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{b7f7a7ee-c2e3-f1da-b7f7-a7eec2e3f1da}</x14:id>
        </ext>
      </extLst>
    </cfRule>
  </conditionalFormatting>
  <conditionalFormatting sqref="Q28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{3b7b2b62-4e6f-7d5c-3b7b-2b624e6f7d5c}</x14:id>
        </ext>
      </extLst>
    </cfRule>
  </conditionalFormatting>
  <conditionalFormatting sqref="Q31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{bfffafe6-caeb-f9d8-bfff-afe6caebf9d8}</x14:id>
        </ext>
      </extLst>
    </cfRule>
  </conditionalFormatting>
  <hyperlinks>
    <hyperlink r:id="rId1" ref="W37"/>
  </hyperlinks>
  <pageMargins left="0.71" right="0.71" top="0.75" bottom="0.75" header="0.31" footer="0.31"/>
  <pageSetup paperSize="8" scale="68" fitToHeight="0" orientation="landscape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2e7e37-1b3a-3859-6e2e-7e371b3a3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8d-eaaa-fab39fbeb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22-3e11-7636-662f03223e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95-f2b2-e2ab87a6b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9b2a-3819-7e3e-6e279b2a3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9d-faba-eaa38faeb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2-3921-4626-561f331239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4a5-c282-d29bb796b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544-2363-337a56777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1cb-a7e7-b7fed2f3f1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d4c-2b6b-3b725e7f7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9c8-afef-bff6dafbf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554-3373-236a46677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1da-b7f7-a7eec2e3f1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d5c-3b7b-2b624e6f7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9d8-bfff-afe6caebf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C39"/>
  <sheetViews>
    <sheetView showGridLines="0" workbookViewId="0">
      <selection activeCell="B5" sqref="B5"/>
    </sheetView>
  </sheetViews>
  <sheetFormatPr defaultColWidth="11.42578125" defaultRowHeight="13.500000"/>
  <cols>
    <col min="1" max="1" width="5.57642875" customWidth="1" outlineLevel="0"/>
    <col min="2" max="2" width="13.29071413" customWidth="1" outlineLevel="0"/>
    <col min="3" max="3" width="14.29071413" customWidth="1" outlineLevel="0"/>
  </cols>
  <sheetData>
    <row r="2" spans="2:3" ht="17.250000">
      <c r="B2" s="259" t="s">
        <v>92</v>
      </c>
      <c r="C2" s="259"/>
    </row>
    <row r="3" spans="2:3" ht="14.250000">
      <c r="B3" s="47" t="s">
        <v>94</v>
      </c>
      <c r="C3" s="44" t="s">
        <v>93</v>
      </c>
    </row>
    <row r="4" spans="2:3">
      <c r="B4" s="48">
        <v>45270</v>
      </c>
      <c r="C4" s="49" t="s">
        <v>180</v>
      </c>
    </row>
    <row r="5" spans="2:3">
      <c r="B5" s="50">
        <v>43146</v>
      </c>
      <c r="C5" s="51" t="s">
        <v>96</v>
      </c>
    </row>
    <row r="6" spans="2:3">
      <c r="B6" s="50">
        <v>43147</v>
      </c>
      <c r="C6" s="51" t="s">
        <v>96</v>
      </c>
    </row>
    <row r="7" spans="2:3">
      <c r="B7" s="50">
        <v>43160</v>
      </c>
      <c r="C7" s="51" t="s">
        <v>97</v>
      </c>
    </row>
    <row r="8" spans="2:3">
      <c r="B8" s="50">
        <v>43227</v>
      </c>
      <c r="C8" s="51" t="s">
        <v>98</v>
      </c>
    </row>
    <row r="9" spans="2:3">
      <c r="B9" s="50">
        <v>43242</v>
      </c>
      <c r="C9" s="51" t="s">
        <v>99</v>
      </c>
    </row>
    <row r="10" spans="2:3">
      <c r="B10" s="50">
        <v>43257</v>
      </c>
      <c r="C10" s="51" t="s">
        <v>100</v>
      </c>
    </row>
    <row r="11" spans="2:3">
      <c r="B11" s="50">
        <v>43264</v>
      </c>
      <c r="C11" s="51" t="s">
        <v>101</v>
      </c>
    </row>
    <row r="12" spans="2:3">
      <c r="B12" s="50">
        <v>43327</v>
      </c>
      <c r="C12" s="51" t="s">
        <v>102</v>
      </c>
    </row>
    <row r="13" spans="2:3">
      <c r="B13" s="50">
        <v>43367</v>
      </c>
      <c r="C13" s="51" t="s">
        <v>103</v>
      </c>
    </row>
    <row r="14" spans="2:3">
      <c r="B14" s="50">
        <v>43368</v>
      </c>
      <c r="C14" s="51" t="s">
        <v>103</v>
      </c>
    </row>
    <row r="15" spans="2:3">
      <c r="B15" s="50">
        <v>43369</v>
      </c>
      <c r="C15" s="51" t="s">
        <v>98</v>
      </c>
    </row>
    <row r="16" spans="2:3">
      <c r="B16" s="50">
        <v>43376</v>
      </c>
      <c r="C16" s="51" t="s">
        <v>104</v>
      </c>
    </row>
    <row r="17" spans="2:3">
      <c r="B17" s="50">
        <v>43382</v>
      </c>
      <c r="C17" s="51" t="s">
        <v>105</v>
      </c>
    </row>
    <row r="18" spans="2:3">
      <c r="B18" s="50">
        <v>43459</v>
      </c>
      <c r="C18" s="51" t="s">
        <v>106</v>
      </c>
    </row>
    <row r="19" spans="2:3">
      <c r="B19" s="46"/>
      <c r="C19" s="45"/>
    </row>
    <row r="20" spans="2:3">
      <c r="B20" s="46"/>
      <c r="C20" s="45"/>
    </row>
    <row r="21" spans="2:3">
      <c r="B21" s="46"/>
      <c r="C21" s="45"/>
    </row>
    <row r="22" spans="2:3">
      <c r="B22" s="46"/>
      <c r="C22" s="45"/>
    </row>
    <row r="23" spans="2:3">
      <c r="B23" s="46"/>
      <c r="C23" s="45"/>
    </row>
    <row r="24" spans="2:3">
      <c r="B24" s="46"/>
      <c r="C24" s="45"/>
    </row>
    <row r="25" spans="2:3">
      <c r="B25" s="46"/>
      <c r="C25" s="45"/>
    </row>
    <row r="26" spans="2:3">
      <c r="B26" s="46"/>
      <c r="C26" s="45"/>
    </row>
    <row r="27" spans="2:3">
      <c r="B27" s="46"/>
      <c r="C27" s="45"/>
    </row>
    <row r="28" spans="2:3">
      <c r="B28" s="46"/>
      <c r="C28" s="45"/>
    </row>
    <row r="29" spans="2:3">
      <c r="B29" s="46"/>
      <c r="C29" s="45"/>
    </row>
    <row r="30" spans="2:3">
      <c r="B30" s="46"/>
      <c r="C30" s="45"/>
    </row>
    <row r="31" spans="2:3">
      <c r="B31" s="46"/>
      <c r="C31" s="45"/>
    </row>
    <row r="32" spans="2:3">
      <c r="B32" s="46"/>
      <c r="C32" s="45"/>
    </row>
    <row r="33" spans="2:3">
      <c r="B33" s="46"/>
      <c r="C33" s="45"/>
    </row>
    <row r="34" spans="2:3">
      <c r="B34" s="46"/>
      <c r="C34" s="45"/>
    </row>
    <row r="35" spans="2:3">
      <c r="B35" s="46"/>
      <c r="C35" s="45"/>
    </row>
    <row r="36" spans="2:3">
      <c r="B36" s="46"/>
      <c r="C36" s="45"/>
    </row>
    <row r="37" spans="2:3">
      <c r="B37" s="46"/>
      <c r="C37" s="45"/>
    </row>
    <row r="38" spans="2:3">
      <c r="B38" s="46"/>
      <c r="C38" s="45"/>
    </row>
    <row r="39" spans="2:3">
      <c r="B39" s="46"/>
      <c r="C39" s="45"/>
    </row>
  </sheetData>
  <mergeCells count="1">
    <mergeCell ref="B2:C2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