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3d727b1a7eb1e/Desktop/Dyovan Madhav (MDB23024)/"/>
    </mc:Choice>
  </mc:AlternateContent>
  <xr:revisionPtr revIDLastSave="524" documentId="8_{2F8397EA-C3B1-40BD-9FDE-D27E0CF5AEB4}" xr6:coauthVersionLast="47" xr6:coauthVersionMax="47" xr10:uidLastSave="{5E00FEE4-112E-4143-B4B1-B839FEAE3C76}"/>
  <bookViews>
    <workbookView xWindow="5760" yWindow="0" windowWidth="17280" windowHeight="11844" firstSheet="1" activeTab="3" xr2:uid="{12DF001F-8198-4AE8-8460-B004459B77A4}"/>
  </bookViews>
  <sheets>
    <sheet name="Balance sheet" sheetId="1" r:id="rId1"/>
    <sheet name="P&amp;L Statement" sheetId="4" r:id="rId2"/>
    <sheet name="Capital Structure" sheetId="5" r:id="rId3"/>
    <sheet name="Rat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3" l="1"/>
  <c r="C46" i="3"/>
  <c r="D46" i="3"/>
  <c r="E46" i="3"/>
  <c r="F46" i="3"/>
  <c r="B46" i="3"/>
  <c r="C30" i="3"/>
  <c r="D30" i="3"/>
  <c r="E30" i="3"/>
  <c r="F30" i="3"/>
  <c r="B30" i="3"/>
  <c r="C28" i="3"/>
  <c r="B28" i="3"/>
  <c r="C49" i="3"/>
  <c r="D49" i="3"/>
  <c r="E49" i="3"/>
  <c r="F49" i="3"/>
  <c r="B49" i="3"/>
  <c r="C48" i="3"/>
  <c r="D48" i="3"/>
  <c r="E48" i="3"/>
  <c r="F48" i="3"/>
  <c r="B48" i="3"/>
  <c r="C44" i="3"/>
  <c r="C45" i="3" s="1"/>
  <c r="D44" i="3"/>
  <c r="D45" i="3" s="1"/>
  <c r="E44" i="3"/>
  <c r="E45" i="3" s="1"/>
  <c r="F44" i="3"/>
  <c r="F45" i="3" s="1"/>
  <c r="B44" i="3"/>
  <c r="B45" i="3" s="1"/>
  <c r="C42" i="3"/>
  <c r="D42" i="3"/>
  <c r="E42" i="3"/>
  <c r="F42" i="3"/>
  <c r="B42" i="3"/>
  <c r="C41" i="3"/>
  <c r="D41" i="3"/>
  <c r="E41" i="3"/>
  <c r="F41" i="3"/>
  <c r="B41" i="3"/>
  <c r="C40" i="3"/>
  <c r="D40" i="3"/>
  <c r="E40" i="3"/>
  <c r="F40" i="3"/>
  <c r="B40" i="3"/>
  <c r="B37" i="3"/>
  <c r="B38" i="3" s="1"/>
  <c r="C37" i="3"/>
  <c r="C38" i="3" s="1"/>
  <c r="D37" i="3"/>
  <c r="D38" i="3" s="1"/>
  <c r="E37" i="3"/>
  <c r="F37" i="3"/>
  <c r="F38" i="3" s="1"/>
  <c r="C35" i="3"/>
  <c r="C36" i="3" s="1"/>
  <c r="D35" i="3"/>
  <c r="D36" i="3" s="1"/>
  <c r="E35" i="3"/>
  <c r="E36" i="3" s="1"/>
  <c r="F35" i="3"/>
  <c r="F36" i="3" s="1"/>
  <c r="B35" i="3"/>
  <c r="B36" i="3" s="1"/>
  <c r="B33" i="3"/>
  <c r="C33" i="3"/>
  <c r="D33" i="3"/>
  <c r="E33" i="3"/>
  <c r="F33" i="3"/>
  <c r="C32" i="3"/>
  <c r="D32" i="3"/>
  <c r="E32" i="3"/>
  <c r="F32" i="3"/>
  <c r="B32" i="3"/>
  <c r="C29" i="3"/>
  <c r="D29" i="3"/>
  <c r="E29" i="3"/>
  <c r="F29" i="3"/>
  <c r="B29" i="3"/>
  <c r="D28" i="3"/>
  <c r="E28" i="3"/>
  <c r="F28" i="3"/>
  <c r="C27" i="3"/>
  <c r="D27" i="3"/>
  <c r="E27" i="3"/>
  <c r="F27" i="3"/>
  <c r="B27" i="3"/>
  <c r="C26" i="3"/>
  <c r="D26" i="3"/>
  <c r="E26" i="3"/>
  <c r="F26" i="3"/>
  <c r="B26" i="3"/>
  <c r="C15" i="3"/>
  <c r="C34" i="3" s="1"/>
  <c r="D15" i="3"/>
  <c r="D34" i="3" s="1"/>
  <c r="E15" i="3"/>
  <c r="E34" i="3" s="1"/>
  <c r="F15" i="3"/>
  <c r="F34" i="3" s="1"/>
  <c r="B15" i="3"/>
  <c r="B34" i="3" s="1"/>
</calcChain>
</file>

<file path=xl/sharedStrings.xml><?xml version="1.0" encoding="utf-8"?>
<sst xmlns="http://schemas.openxmlformats.org/spreadsheetml/2006/main" count="164" uniqueCount="121">
  <si>
    <t>Consolidated Balance Sheet</t>
  </si>
  <si>
    <t>------------------- in Rs. Cr. -------------------</t>
  </si>
  <si>
    <t>Mar '23</t>
  </si>
  <si>
    <t>Mar '22</t>
  </si>
  <si>
    <t>Mar '21</t>
  </si>
  <si>
    <t>Mar '20</t>
  </si>
  <si>
    <t>Mar '19</t>
  </si>
  <si>
    <t>12 mths</t>
  </si>
  <si>
    <t>Sources Of Funds</t>
  </si>
  <si>
    <t>Total Share Capital</t>
  </si>
  <si>
    <t>Equity Share Capital</t>
  </si>
  <si>
    <t>Employee Stock Opiton</t>
  </si>
  <si>
    <t>Reserves</t>
  </si>
  <si>
    <t>Networth</t>
  </si>
  <si>
    <t>Secured Loans</t>
  </si>
  <si>
    <t>Total Debt</t>
  </si>
  <si>
    <t>Minority Interest</t>
  </si>
  <si>
    <t>Total Liabilities</t>
  </si>
  <si>
    <t>Application Of Funds</t>
  </si>
  <si>
    <t>Gross Block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</si>
  <si>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</si>
  <si>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</si>
  <si>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</si>
  <si>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</si>
  <si>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</si>
  <si>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</si>
  <si>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</si>
  <si>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</si>
  <si>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</si>
  <si>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</si>
  <si>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</si>
  <si>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</si>
  <si>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</si>
  <si>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</si>
  <si>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</si>
  <si>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</si>
  <si>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Book Value (Rs)</t>
  </si>
  <si>
    <t>Consolidated Profit &amp; Loss account</t>
  </si>
  <si>
    <t>Income</t>
  </si>
  <si>
    <t>Sales Turnover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</si>
  <si>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</si>
  <si>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</si>
  <si>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</si>
  <si>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</si>
  <si>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</si>
  <si>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</si>
  <si>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</si>
  <si>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</si>
  <si>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Selling and Admin Expenses</t>
  </si>
  <si>
    <t>Miscellaneous Expenses</t>
  </si>
  <si>
    <t>Total Expenses</t>
  </si>
  <si>
    <t>Operating Profit</t>
  </si>
  <si>
    <t>PBDIT</t>
  </si>
  <si>
    <t>Interest</t>
  </si>
  <si>
    <t>PBDT</t>
  </si>
  <si>
    <t>Depreciation</t>
  </si>
  <si>
    <t>Profit Before Tax</t>
  </si>
  <si>
    <t>PBT (Post Extra-ord Items)</t>
  </si>
  <si>
    <t>Tax</t>
  </si>
  <si>
    <t>Reported Net Profit</t>
  </si>
  <si>
    <t>Share Of P/L Of Associates</t>
  </si>
  <si>
    <t>Net P/L After Minority Interest &amp; Share Of Associates</t>
  </si>
  <si>
    <t>Total Value Addition</t>
  </si>
  <si>
    <t>Equity Dividend</t>
  </si>
  <si>
    <t>Per share data (annualised)</t>
  </si>
  <si>
    <t>Shares in issue (lakhs)</t>
  </si>
  <si>
    <t>Earning Per Share (Rs)</t>
  </si>
  <si>
    <t>Face Value</t>
  </si>
  <si>
    <t>Current Ratio</t>
  </si>
  <si>
    <t>Debt Equity Ratio</t>
  </si>
  <si>
    <t>Inventory Turnover Ratio</t>
  </si>
  <si>
    <t>Debtors Turnover Ratio</t>
  </si>
  <si>
    <t>Profitability Ratio</t>
  </si>
  <si>
    <t>Operating Profit Margin</t>
  </si>
  <si>
    <t>Net Profit Margin</t>
  </si>
  <si>
    <t>Return On Capital Employed</t>
  </si>
  <si>
    <t>Return on Equity</t>
  </si>
  <si>
    <t>Earnings Per Share</t>
  </si>
  <si>
    <t>Capital Structure</t>
  </si>
  <si>
    <t>Period</t>
  </si>
  <si>
    <t>Instrument</t>
  </si>
  <si>
    <t>- P A I D U P -</t>
  </si>
  <si>
    <t>From</t>
  </si>
  <si>
    <t>To</t>
  </si>
  <si>
    <t>Authorised</t>
  </si>
  <si>
    <t>Issued</t>
  </si>
  <si>
    <t>Shares (nos)</t>
  </si>
  <si>
    <t>Capital</t>
  </si>
  <si>
    <t>Equity Share</t>
  </si>
  <si>
    <t>PAT</t>
  </si>
  <si>
    <t>PBIT</t>
  </si>
  <si>
    <t>No:of Outstanding Shares</t>
  </si>
  <si>
    <t>Debt</t>
  </si>
  <si>
    <t>Sales</t>
  </si>
  <si>
    <t>Fixed Assets</t>
  </si>
  <si>
    <t>Current Assets</t>
  </si>
  <si>
    <t>Working Capital</t>
  </si>
  <si>
    <t>Debtors</t>
  </si>
  <si>
    <t>Cost of Goods Sold</t>
  </si>
  <si>
    <t>Inventory</t>
  </si>
  <si>
    <t>Dividend</t>
  </si>
  <si>
    <t>Turnover Ratio</t>
  </si>
  <si>
    <t>Total Asset turnover ratio</t>
  </si>
  <si>
    <t>Working Capital Ratio</t>
  </si>
  <si>
    <t>Fixed Assets turnover ratio</t>
  </si>
  <si>
    <t>Average Collection Period</t>
  </si>
  <si>
    <t>Inventory Disposal Period</t>
  </si>
  <si>
    <t>Liquidity Ratio</t>
  </si>
  <si>
    <t>Liquid Ratio</t>
  </si>
  <si>
    <t>Cash Ratio</t>
  </si>
  <si>
    <t>Valuation Ratio</t>
  </si>
  <si>
    <t>Pay out Ratio</t>
  </si>
  <si>
    <t>Retention Ratio</t>
  </si>
  <si>
    <t>Book Value of share</t>
  </si>
  <si>
    <t>Leverage Ratio</t>
  </si>
  <si>
    <t>Debt ratio</t>
  </si>
  <si>
    <t>Financial Ratios</t>
  </si>
  <si>
    <t>Mahindra and Mahindra LTD Financials 2023-19</t>
  </si>
  <si>
    <t>Mahindra and Mahindra Balance sheet as of year 2023 - 2019</t>
  </si>
  <si>
    <t>--- CAPITAL (Rs. cr) ---</t>
  </si>
  <si>
    <t>Mahindra and Mahindra Profit and Loss Statement as of year 2023 - 2019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</si>
</sst>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2" fillId="2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right" vertical="top" wrapText="1"/>
    </xf>
    <xf numFmtId="0" fontId="12" fillId="2" borderId="1" xfId="0" applyFont="1" applyFill="1" applyBorder="1" applyAlignment="1">
      <alignment horizontal="right" vertical="top" wrapText="1"/>
    </xf>
    <xf numFmtId="0" fontId="13" fillId="2" borderId="5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right" vertical="center" wrapText="1"/>
    </xf>
    <xf numFmtId="0" fontId="13" fillId="2" borderId="6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right" vertical="center" wrapText="1"/>
    </xf>
    <xf numFmtId="4" fontId="11" fillId="2" borderId="1" xfId="0" applyNumberFormat="1" applyFont="1" applyFill="1" applyBorder="1" applyAlignment="1">
      <alignment horizontal="right" vertical="center" wrapText="1"/>
    </xf>
    <xf numFmtId="4" fontId="10" fillId="2" borderId="1" xfId="0" applyNumberFormat="1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4" fillId="2" borderId="0" xfId="0" applyFont="1" applyFill="1"/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right" vertical="center" wrapText="1"/>
    </xf>
    <xf numFmtId="4" fontId="13" fillId="2" borderId="1" xfId="0" applyNumberFormat="1" applyFont="1" applyFill="1" applyBorder="1" applyAlignment="1">
      <alignment horizontal="right" vertical="center" wrapText="1"/>
    </xf>
    <xf numFmtId="4" fontId="12" fillId="2" borderId="1" xfId="0" applyNumberFormat="1" applyFont="1" applyFill="1" applyBorder="1" applyAlignment="1">
      <alignment horizontal="right" vertical="center" wrapText="1"/>
    </xf>
    <xf numFmtId="0" fontId="15" fillId="0" borderId="0" xfId="0" applyFont="1"/>
    <xf numFmtId="0" fontId="16" fillId="4" borderId="0" xfId="0" applyFont="1" applyFill="1"/>
    <xf numFmtId="0" fontId="19" fillId="5" borderId="0" xfId="0" applyFont="1" applyFill="1"/>
    <xf numFmtId="0" fontId="3" fillId="5" borderId="0" xfId="0" applyFont="1" applyFill="1"/>
    <xf numFmtId="0" fontId="19" fillId="6" borderId="0" xfId="0" applyFont="1" applyFill="1"/>
    <xf numFmtId="0" fontId="3" fillId="6" borderId="0" xfId="0" applyFont="1" applyFill="1"/>
    <xf numFmtId="0" fontId="19" fillId="7" borderId="0" xfId="0" applyFont="1" applyFill="1"/>
    <xf numFmtId="0" fontId="3" fillId="7" borderId="0" xfId="0" applyFont="1" applyFill="1"/>
    <xf numFmtId="0" fontId="19" fillId="8" borderId="0" xfId="0" applyFont="1" applyFill="1"/>
    <xf numFmtId="0" fontId="3" fillId="8" borderId="0" xfId="0" applyFont="1" applyFill="1"/>
    <xf numFmtId="0" fontId="19" fillId="9" borderId="0" xfId="0" applyFont="1" applyFill="1"/>
    <xf numFmtId="0" fontId="3" fillId="9" borderId="0" xfId="0" applyFont="1" applyFill="1"/>
    <xf numFmtId="4" fontId="17" fillId="10" borderId="1" xfId="0" applyNumberFormat="1" applyFont="1" applyFill="1" applyBorder="1" applyAlignment="1">
      <alignment horizontal="right" vertical="center" wrapText="1"/>
    </xf>
    <xf numFmtId="0" fontId="17" fillId="10" borderId="1" xfId="0" applyFont="1" applyFill="1" applyBorder="1" applyAlignment="1">
      <alignment horizontal="right" vertical="center" wrapText="1"/>
    </xf>
    <xf numFmtId="0" fontId="17" fillId="10" borderId="5" xfId="0" applyFont="1" applyFill="1" applyBorder="1" applyAlignment="1">
      <alignment horizontal="right" vertical="center" wrapText="1"/>
    </xf>
    <xf numFmtId="4" fontId="18" fillId="10" borderId="1" xfId="0" applyNumberFormat="1" applyFont="1" applyFill="1" applyBorder="1" applyAlignment="1">
      <alignment horizontal="right" vertical="center"/>
    </xf>
    <xf numFmtId="4" fontId="15" fillId="10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12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7819731226849"/>
          <c:y val="0.13467592592592595"/>
          <c:w val="0.62424443372831784"/>
          <c:h val="0.40865157480314962"/>
        </c:manualLayout>
      </c:layout>
      <c:lineChart>
        <c:grouping val="standard"/>
        <c:varyColors val="0"/>
        <c:ser>
          <c:idx val="0"/>
          <c:order val="0"/>
          <c:tx>
            <c:strRef>
              <c:f>Ratios!$A$26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Ratios!$B$26:$F$26</c:f>
              <c:numCache>
                <c:formatCode>General</c:formatCode>
                <c:ptCount val="5"/>
                <c:pt idx="0">
                  <c:v>16.727576935652319</c:v>
                </c:pt>
                <c:pt idx="1">
                  <c:v>16.28341708386672</c:v>
                </c:pt>
                <c:pt idx="2">
                  <c:v>18.41270700335955</c:v>
                </c:pt>
                <c:pt idx="3">
                  <c:v>17.499644808775791</c:v>
                </c:pt>
                <c:pt idx="4">
                  <c:v>14.521019153045989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F-436D-8F40-586A00514892}"/>
            </c:ext>
          </c:extLst>
        </c:ser>
        <c:ser>
          <c:idx val="1"/>
          <c:order val="1"/>
          <c:tx>
            <c:strRef>
              <c:f>Ratios!$A$27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Ratios!$B$27:$F$27</c:f>
              <c:numCache>
                <c:formatCode>General</c:formatCode>
                <c:ptCount val="5"/>
                <c:pt idx="0">
                  <c:v>7.2368804607624977</c:v>
                </c:pt>
                <c:pt idx="1">
                  <c:v>5.2362206427218982</c:v>
                </c:pt>
                <c:pt idx="2">
                  <c:v>0.72138666502956883</c:v>
                </c:pt>
                <c:pt idx="3">
                  <c:v>-1.1942384600659601</c:v>
                </c:pt>
                <c:pt idx="4">
                  <c:v>3.7709266211793131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F-436D-8F40-586A00514892}"/>
            </c:ext>
          </c:extLst>
        </c:ser>
        <c:ser>
          <c:idx val="2"/>
          <c:order val="2"/>
          <c:tx>
            <c:strRef>
              <c:f>Ratios!$A$28</c:f>
              <c:strCache>
                <c:ptCount val="1"/>
                <c:pt idx="0">
                  <c:v>Return On Capital Employed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Ratios!$B$28:$F$28</c:f>
              <c:numCache>
                <c:formatCode>General</c:formatCode>
                <c:ptCount val="5"/>
                <c:pt idx="0">
                  <c:v>13.977054118710589</c:v>
                </c:pt>
                <c:pt idx="1">
                  <c:v>12.055892684626681</c:v>
                </c:pt>
                <c:pt idx="2">
                  <c:v>13.523053872410429</c:v>
                </c:pt>
                <c:pt idx="3">
                  <c:v>12.871721870414262</c:v>
                </c:pt>
                <c:pt idx="4">
                  <c:v>16.168436582907137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F-436D-8F40-586A00514892}"/>
            </c:ext>
          </c:extLst>
        </c:ser>
        <c:ser>
          <c:idx val="3"/>
          <c:order val="3"/>
          <c:tx>
            <c:strRef>
              <c:f>Ratios!$A$29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Ratios!$B$29:$F$29</c:f>
              <c:numCache>
                <c:formatCode>General</c:formatCode>
                <c:ptCount val="5"/>
                <c:pt idx="0">
                  <c:v>15.569834113919098</c:v>
                </c:pt>
                <c:pt idx="1">
                  <c:v>10.019663584213449</c:v>
                </c:pt>
                <c:pt idx="2">
                  <c:v>1.2886129356220206</c:v>
                </c:pt>
                <c:pt idx="3">
                  <c:v>-2.2523280987337539</c:v>
                </c:pt>
                <c:pt idx="4">
                  <c:v>9.8764462560847104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F-436D-8F40-586A00514892}"/>
            </c:ext>
          </c:extLst>
        </c:ser>
        <c:ser>
          <c:idx val="4"/>
          <c:order val="4"/>
          <c:tx>
            <c:strRef>
              <c:f>Ratios!$A$30</c:f>
              <c:strCache>
                <c:ptCount val="1"/>
                <c:pt idx="0">
                  <c:v>Earnings Per Share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Ratios!$B$30:$F$30</c:f>
              <c:numCache>
                <c:formatCode>General</c:formatCode>
                <c:ptCount val="5"/>
                <c:pt idx="0">
                  <c:v>73.249812202654198</c:v>
                </c:pt>
                <c:pt idx="1">
                  <c:v>39.457880661875315</c:v>
                </c:pt>
                <c:pt idx="2">
                  <c:v>4.4850590106302839</c:v>
                </c:pt>
                <c:pt idx="3">
                  <c:v>-7.5453859693236103</c:v>
                </c:pt>
                <c:pt idx="4">
                  <c:v>33.142593369702055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F-436D-8F40-586A0051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68976"/>
        <c:axId val="442071856"/>
      </c:lineChart>
      <c:catAx>
        <c:axId val="4420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71856"/>
        <c:crosses val="autoZero"/>
        <c:auto val="1"/>
        <c:lblAlgn val="ctr"/>
        <c:lblOffset val="100"/>
        <c:noMultiLvlLbl val="0"/>
      </c:catAx>
      <c:valAx>
        <c:axId val="442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6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Turnover Ratio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Ratios!$A$32:$A$38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Ratios!$B$32:$B$38</c:f>
              <c:numCache>
                <c:formatCode>General</c:formatCode>
                <c:ptCount val="7"/>
                <c:pt idx="0">
                  <c:v>0.77811507694108251</c:v>
                </c:pt>
                <c:pt idx="1">
                  <c:v>4.2461482384594218</c:v>
                </c:pt>
                <c:pt idx="2">
                  <c:v>2.8580231114479724</c:v>
                </c:pt>
                <c:pt idx="3">
                  <c:v>17.255009234464328</c:v>
                </c:pt>
                <c:pt idx="4">
                  <c:v>20.863506655270474</c:v>
                </c:pt>
                <c:pt idx="5">
                  <c:v>6.1118809466881281</c:v>
                </c:pt>
                <c:pt idx="6">
                  <c:v>58.901670883343172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5-438C-9533-2718C3C0365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Ratios!$A$32:$A$38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Ratios!$C$32:$C$38</c:f>
              <c:numCache>
                <c:formatCode>General</c:formatCode>
                <c:ptCount val="7"/>
                <c:pt idx="0">
                  <c:v>0.68574718059836748</c:v>
                </c:pt>
                <c:pt idx="1">
                  <c:v>2.8734220497181409</c:v>
                </c:pt>
                <c:pt idx="2">
                  <c:v>3.1576164891182503</c:v>
                </c:pt>
                <c:pt idx="3">
                  <c:v>14.14673318742695</c:v>
                </c:pt>
                <c:pt idx="4">
                  <c:v>25.447571197564791</c:v>
                </c:pt>
                <c:pt idx="5">
                  <c:v>6.5842156915164267</c:v>
                </c:pt>
                <c:pt idx="6">
                  <c:v>54.67621610024861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5-438C-9533-2718C3C0365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Ratios!$A$32:$A$38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Ratios!$D$32:$D$38</c:f>
              <c:numCache>
                <c:formatCode>General</c:formatCode>
                <c:ptCount val="7"/>
                <c:pt idx="0">
                  <c:v>0.67399413712833256</c:v>
                </c:pt>
                <c:pt idx="1">
                  <c:v>2.6577716201763386</c:v>
                </c:pt>
                <c:pt idx="2">
                  <c:v>-52.811868094364605</c:v>
                </c:pt>
                <c:pt idx="3">
                  <c:v>12.363639692664155</c:v>
                </c:pt>
                <c:pt idx="4">
                  <c:v>29.117639218619619</c:v>
                </c:pt>
                <c:pt idx="5">
                  <c:v>6.2884099585977093</c:v>
                </c:pt>
                <c:pt idx="6">
                  <c:v>57.248175988875666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5-438C-9533-2718C3C0365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Ratios!$A$32:$A$38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Ratios!$E$32:$E$38</c:f>
              <c:numCache>
                <c:formatCode>General</c:formatCode>
                <c:ptCount val="7"/>
                <c:pt idx="0">
                  <c:v>0.68419164753904693</c:v>
                </c:pt>
                <c:pt idx="1">
                  <c:v>2.1517136199014426</c:v>
                </c:pt>
                <c:pt idx="2">
                  <c:v>20.230351190763727</c:v>
                </c:pt>
                <c:pt idx="3">
                  <c:v>10.880323832177682</c:v>
                </c:pt>
                <c:pt idx="4">
                  <c:v>33.087250485626996</c:v>
                </c:pt>
                <c:pt idx="5">
                  <c:v>5.5223643926399353</c:v>
                </c:pt>
                <c:pt idx="6">
                  <c:v>65.189468568897539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5-438C-9533-2718C3C0365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Ratios!$A$32:$A$38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Ratios!$F$32:$F$38</c:f>
              <c:numCache>
                <c:formatCode>General</c:formatCode>
                <c:ptCount val="7"/>
                <c:pt idx="0">
                  <c:v>1.0225514484944804</c:v>
                </c:pt>
                <c:pt idx="1">
                  <c:v>3.3067272769757659</c:v>
                </c:pt>
                <c:pt idx="2">
                  <c:v>-21.534880851518878</c:v>
                </c:pt>
                <c:pt idx="3">
                  <c:v>11.271790246175936</c:v>
                </c:pt>
                <c:pt idx="4">
                  <c:v>31.938138675188132</c:v>
                </c:pt>
                <c:pt idx="5">
                  <c:v>7.4789715872578713</c:v>
                </c:pt>
                <c:pt idx="6">
                  <c:v>48.134960241504572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5-438C-9533-2718C3C0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6176"/>
        <c:axId val="639120448"/>
      </c:lineChart>
      <c:catAx>
        <c:axId val="36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0448"/>
        <c:crosses val="autoZero"/>
        <c:auto val="1"/>
        <c:lblAlgn val="ctr"/>
        <c:lblOffset val="100"/>
        <c:noMultiLvlLbl val="0"/>
      </c:catAx>
      <c:valAx>
        <c:axId val="6391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Liquidity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Ratios!$A$40</c:f>
              <c:strCache>
                <c:ptCount val="1"/>
                <c:pt idx="0">
                  <c:v>Current Ratio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Ratios!$B$40:$F$40</c:f>
              <c:numCache>
                <c:formatCode>General</c:formatCode>
                <c:ptCount val="5"/>
                <c:pt idx="0">
                  <c:v>1.9020711683215972</c:v>
                </c:pt>
                <c:pt idx="1">
                  <c:v>1.7111720373819115</c:v>
                </c:pt>
                <c:pt idx="2">
                  <c:v>0.9737512058645188</c:v>
                </c:pt>
                <c:pt idx="3">
                  <c:v>1.0735028512047493</c:v>
                </c:pt>
                <c:pt idx="4">
                  <c:v>0.91200601049665497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2-4604-92D9-17FA21DB5581}"/>
            </c:ext>
          </c:extLst>
        </c:ser>
        <c:ser>
          <c:idx val="1"/>
          <c:order val="1"/>
          <c:tx>
            <c:strRef>
              <c:f>Ratios!$A$41</c:f>
              <c:strCache>
                <c:ptCount val="1"/>
                <c:pt idx="0">
                  <c:v>Liquid 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Ratios!$B$41:$F$41</c:f>
              <c:numCache>
                <c:formatCode>General</c:formatCode>
                <c:ptCount val="5"/>
                <c:pt idx="0">
                  <c:v>1.5437385542768045</c:v>
                </c:pt>
                <c:pt idx="1">
                  <c:v>1.4223896490975536</c:v>
                </c:pt>
                <c:pt idx="2">
                  <c:v>0.79429859603683273</c:v>
                </c:pt>
                <c:pt idx="3">
                  <c:v>0.85430963128837212</c:v>
                </c:pt>
                <c:pt idx="4">
                  <c:v>0.69124185807150218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2-4604-92D9-17FA21DB5581}"/>
            </c:ext>
          </c:extLst>
        </c:ser>
        <c:ser>
          <c:idx val="2"/>
          <c:order val="2"/>
          <c:tx>
            <c:strRef>
              <c:f>Ratios!$A$42</c:f>
              <c:strCache>
                <c:ptCount val="1"/>
                <c:pt idx="0">
                  <c:v>Cash Ratio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Ratios!$B$42:$F$42</c:f>
              <c:numCache>
                <c:formatCode>General</c:formatCode>
                <c:ptCount val="5"/>
                <c:pt idx="0">
                  <c:v>1.39432453703684</c:v>
                </c:pt>
                <c:pt idx="1">
                  <c:v>1.2636527504733008</c:v>
                </c:pt>
                <c:pt idx="2">
                  <c:v>0.68217563807473014</c:v>
                </c:pt>
                <c:pt idx="3">
                  <c:v>0.71764196253784451</c:v>
                </c:pt>
                <c:pt idx="4">
                  <c:v>0.52312836072823721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2-4604-92D9-17FA21DB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06048"/>
        <c:axId val="446703648"/>
      </c:lineChart>
      <c:catAx>
        <c:axId val="44670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3648"/>
        <c:crosses val="autoZero"/>
        <c:auto val="1"/>
        <c:lblAlgn val="ctr"/>
        <c:lblOffset val="100"/>
        <c:noMultiLvlLbl val="0"/>
      </c:catAx>
      <c:valAx>
        <c:axId val="446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Valuation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Ratios!$A$44</c:f>
              <c:strCache>
                <c:ptCount val="1"/>
                <c:pt idx="0">
                  <c:v>Pay out Ratio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Ratios!$B$44:$F$44</c:f>
              <c:numCache>
                <c:formatCode>General</c:formatCode>
                <c:ptCount val="5"/>
                <c:pt idx="0">
                  <c:v>3.7032563587760338E-2</c:v>
                </c:pt>
                <c:pt idx="1">
                  <c:v>4.8924818861682554E-2</c:v>
                </c:pt>
                <c:pt idx="2">
                  <c:v>0.32659612190433529</c:v>
                </c:pt>
                <c:pt idx="3">
                  <c:v>-5.2208300008886516E-2</c:v>
                </c:pt>
                <c:pt idx="4">
                  <c:v>4.3049527214898173E-2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C-4638-A4E5-663E347AD0DE}"/>
            </c:ext>
          </c:extLst>
        </c:ser>
        <c:ser>
          <c:idx val="1"/>
          <c:order val="1"/>
          <c:tx>
            <c:strRef>
              <c:f>Ratios!$A$45</c:f>
              <c:strCache>
                <c:ptCount val="1"/>
                <c:pt idx="0">
                  <c:v>Retention 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Ratios!$B$45:$F$45</c:f>
              <c:numCache>
                <c:formatCode>General</c:formatCode>
                <c:ptCount val="5"/>
                <c:pt idx="0">
                  <c:v>0.9629674364122397</c:v>
                </c:pt>
                <c:pt idx="1">
                  <c:v>0.95107518113831746</c:v>
                </c:pt>
                <c:pt idx="2">
                  <c:v>0.67340387809566471</c:v>
                </c:pt>
                <c:pt idx="3">
                  <c:v>1.0522083000088864</c:v>
                </c:pt>
                <c:pt idx="4">
                  <c:v>0.95695047278510181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C-4638-A4E5-663E347AD0DE}"/>
            </c:ext>
          </c:extLst>
        </c:ser>
        <c:ser>
          <c:idx val="2"/>
          <c:order val="2"/>
          <c:tx>
            <c:strRef>
              <c:f>Ratios!$A$46</c:f>
              <c:strCache>
                <c:ptCount val="1"/>
                <c:pt idx="0">
                  <c:v>Book Value of share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Ratios!$B$46:$F$46</c:f>
              <c:numCache>
                <c:formatCode>General</c:formatCode>
                <c:ptCount val="5"/>
                <c:pt idx="0">
                  <c:v>470.45981136799935</c:v>
                </c:pt>
                <c:pt idx="1">
                  <c:v>393.80444593013539</c:v>
                </c:pt>
                <c:pt idx="2">
                  <c:v>348.05323512178791</c:v>
                </c:pt>
                <c:pt idx="3">
                  <c:v>335.0038555024725</c:v>
                </c:pt>
                <c:pt idx="4">
                  <c:v>335.57205203524973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C-4638-A4E5-663E347A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75840"/>
        <c:axId val="163177760"/>
      </c:lineChart>
      <c:catAx>
        <c:axId val="16317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60"/>
        <c:crosses val="autoZero"/>
        <c:auto val="1"/>
        <c:lblAlgn val="ctr"/>
        <c:lblOffset val="100"/>
        <c:noMultiLvlLbl val="0"/>
      </c:catAx>
      <c:valAx>
        <c:axId val="163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72353455818023"/>
          <c:y val="0.21747703412073491"/>
          <c:w val="0.66983202099737538"/>
          <c:h val="0.5854790026246719"/>
        </c:manualLayout>
      </c:layout>
      <c:lineChart>
        <c:grouping val="standard"/>
        <c:varyColors val="0"/>
        <c:ser>
          <c:idx val="0"/>
          <c:order val="0"/>
          <c:tx>
            <c:strRef>
              <c:f>Ratios!$A$48</c:f>
              <c:strCache>
                <c:ptCount val="1"/>
                <c:pt idx="0">
                  <c:v>Debt Equity Ratio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Ratios!$B$48:$F$48</c:f>
              <c:numCache>
                <c:formatCode>General</c:formatCode>
                <c:ptCount val="5"/>
                <c:pt idx="0">
                  <c:v>1.5748383904492422</c:v>
                </c:pt>
                <c:pt idx="1">
                  <c:v>1.5845287955004217</c:v>
                </c:pt>
                <c:pt idx="2">
                  <c:v>1.4321885569497512</c:v>
                </c:pt>
                <c:pt idx="3">
                  <c:v>1.5640895477054773</c:v>
                </c:pt>
                <c:pt idx="4">
                  <c:v>1.3522403416817124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F-4425-971E-4AF7CDC5DFC2}"/>
            </c:ext>
          </c:extLst>
        </c:ser>
        <c:ser>
          <c:idx val="1"/>
          <c:order val="1"/>
          <c:tx>
            <c:strRef>
              <c:f>Ratios!$A$49</c:f>
              <c:strCache>
                <c:ptCount val="1"/>
                <c:pt idx="0">
                  <c:v>Debt 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Ratios!$B$49:$F$49</c:f>
              <c:numCache>
                <c:formatCode>General</c:formatCode>
                <c:ptCount val="5"/>
                <c:pt idx="0">
                  <c:v>0.61162611070688366</c:v>
                </c:pt>
                <c:pt idx="1">
                  <c:v>0.61308227567788509</c:v>
                </c:pt>
                <c:pt idx="2">
                  <c:v>0.5888476667885828</c:v>
                </c:pt>
                <c:pt idx="3">
                  <c:v>0.60999802019595284</c:v>
                </c:pt>
                <c:pt idx="4">
                  <c:v>0.5748733740000993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F-4425-971E-4AF7CDC5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37024"/>
        <c:axId val="490939424"/>
      </c:lineChart>
      <c:catAx>
        <c:axId val="490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9424"/>
        <c:crosses val="autoZero"/>
        <c:auto val="1"/>
        <c:lblAlgn val="ctr"/>
        <c:lblOffset val="100"/>
        <c:noMultiLvlLbl val="0"/>
      </c:catAx>
      <c:valAx>
        <c:axId val="490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C6EFAD-78F7-C83D-03D8-E5C77A79F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76200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9CAE6-579D-0C1D-0003-68189847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A84A4-B3DA-A285-11C4-91BFE89C4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86F02B-CA0D-38E5-10D7-AF33FA2B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76200</xdr:colOff>
      <xdr:row>38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2CC343-1147-F3F8-BB3F-0B3BBB32E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76200</xdr:colOff>
      <xdr:row>45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E3B554-7D01-9D76-1CE7-AB7F00B66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79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76200</xdr:colOff>
      <xdr:row>45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81AEE5-0538-A773-1023-65FF19E8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3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76200</xdr:colOff>
      <xdr:row>59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28AAA3-25E6-3BCA-BCC5-28F56D458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74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76200</xdr:colOff>
      <xdr:row>61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E4C95D-84EF-36D3-4494-68A36D80F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32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537275</xdr:colOff>
      <xdr:row>0</xdr:row>
      <xdr:rowOff>5837</xdr:rowOff>
    </xdr:from>
    <xdr:to>
      <xdr:col>0</xdr:col>
      <xdr:colOff>1191258</xdr:colOff>
      <xdr:row>1</xdr:row>
      <xdr:rowOff>110778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EAA5C8-187D-6E06-DF1B-0E5E8CA97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75" y="5837"/>
          <a:ext cx="653983" cy="375874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</xdr:row>
      <xdr:rowOff>0</xdr:rowOff>
    </xdr:from>
    <xdr:ext cx="76200" cy="76200"/>
    <xdr:pic>
      <xdr:nvPicPr>
        <xdr:cNvPr id="17" name="Picture 16">
          <a:extLst>
            <a:ext uri="{FF2B5EF4-FFF2-40B4-BE49-F238E27FC236}">
              <a16:creationId xmlns:a16="http://schemas.microsoft.com/office/drawing/2014/main" id="{FB8A3DD4-6957-4F25-9822-08B28E09A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94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76200" cy="76200"/>
    <xdr:pic>
      <xdr:nvPicPr>
        <xdr:cNvPr id="18" name="Picture 17">
          <a:extLst>
            <a:ext uri="{FF2B5EF4-FFF2-40B4-BE49-F238E27FC236}">
              <a16:creationId xmlns:a16="http://schemas.microsoft.com/office/drawing/2014/main" id="{9B4FBF63-1C94-46D5-9EB6-8ADA060EE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51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76200" cy="76200"/>
    <xdr:pic>
      <xdr:nvPicPr>
        <xdr:cNvPr id="19" name="Picture 18">
          <a:extLst>
            <a:ext uri="{FF2B5EF4-FFF2-40B4-BE49-F238E27FC236}">
              <a16:creationId xmlns:a16="http://schemas.microsoft.com/office/drawing/2014/main" id="{2A29AFA0-F084-496F-A37A-B8EAD6FC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89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76200" cy="76200"/>
    <xdr:pic>
      <xdr:nvPicPr>
        <xdr:cNvPr id="20" name="Picture 19">
          <a:extLst>
            <a:ext uri="{FF2B5EF4-FFF2-40B4-BE49-F238E27FC236}">
              <a16:creationId xmlns:a16="http://schemas.microsoft.com/office/drawing/2014/main" id="{A8A5CAC9-EEFA-41CA-BECA-B1AD0CA6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76200</xdr:colOff>
      <xdr:row>4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D7118-A9BF-FC0A-05A0-B71B593F7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82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76200</xdr:colOff>
      <xdr:row>6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86CAC2B-E37B-F89D-194D-1E756AC5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47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76200" cy="76200"/>
    <xdr:pic>
      <xdr:nvPicPr>
        <xdr:cNvPr id="2" name="Picture 1">
          <a:extLst>
            <a:ext uri="{FF2B5EF4-FFF2-40B4-BE49-F238E27FC236}">
              <a16:creationId xmlns:a16="http://schemas.microsoft.com/office/drawing/2014/main" id="{6C6BE29D-E9C8-428B-8963-E3CF82A0E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1104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76200" cy="76200"/>
    <xdr:pic>
      <xdr:nvPicPr>
        <xdr:cNvPr id="3" name="Picture 2">
          <a:extLst>
            <a:ext uri="{FF2B5EF4-FFF2-40B4-BE49-F238E27FC236}">
              <a16:creationId xmlns:a16="http://schemas.microsoft.com/office/drawing/2014/main" id="{56397CC6-470A-4B18-BE35-5727AF592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16535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76200" cy="76200"/>
    <xdr:pic>
      <xdr:nvPicPr>
        <xdr:cNvPr id="4" name="Picture 3">
          <a:extLst>
            <a:ext uri="{FF2B5EF4-FFF2-40B4-BE49-F238E27FC236}">
              <a16:creationId xmlns:a16="http://schemas.microsoft.com/office/drawing/2014/main" id="{9015CB3E-7AB4-4C48-B159-E0D1CF512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699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76200" cy="76200"/>
    <xdr:pic>
      <xdr:nvPicPr>
        <xdr:cNvPr id="5" name="Picture 4">
          <a:extLst>
            <a:ext uri="{FF2B5EF4-FFF2-40B4-BE49-F238E27FC236}">
              <a16:creationId xmlns:a16="http://schemas.microsoft.com/office/drawing/2014/main" id="{A558214E-7CA5-4C52-8D0C-BA6587A82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623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621096</xdr:colOff>
      <xdr:row>0</xdr:row>
      <xdr:rowOff>7621</xdr:rowOff>
    </xdr:from>
    <xdr:to>
      <xdr:col>0</xdr:col>
      <xdr:colOff>1101614</xdr:colOff>
      <xdr:row>1</xdr:row>
      <xdr:rowOff>175261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AF3BE2-2FD7-42AB-80BE-EE1A744C1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96" y="7621"/>
          <a:ext cx="480518" cy="396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1550894</xdr:colOff>
      <xdr:row>0</xdr:row>
      <xdr:rowOff>67235</xdr:rowOff>
    </xdr:from>
    <xdr:to>
      <xdr:col>0</xdr:col>
      <xdr:colOff>2204877</xdr:colOff>
      <xdr:row>2</xdr:row>
      <xdr:rowOff>77349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B048B-A9FA-4F93-8511-7C2C28CE5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894" y="67235"/>
          <a:ext cx="653983" cy="368702"/>
        </a:xfrm>
        <a:prstGeom prst="rect">
          <a:avLst/>
        </a:prstGeom>
      </xdr:spPr>
    </xdr:pic>
    <xdr:clientData/>
  </xdr:twoCellAnchor>
  <xdr:twoCellAnchor>
    <xdr:from>
      <xdr:col>12</xdr:col>
      <xdr:colOff>335902</xdr:colOff>
      <xdr:row>14</xdr:row>
      <xdr:rowOff>198582</xdr:rowOff>
    </xdr:from>
    <xdr:to>
      <xdr:col>20</xdr:col>
      <xdr:colOff>253999</xdr:colOff>
      <xdr:row>27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D18AE-53EA-CADA-5EE1-42DD6690A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337532</xdr:colOff>
      <xdr:row>28</xdr:row>
      <xdr:rowOff>23089</xdr:rowOff>
    </xdr:from>
    <xdr:to>
      <xdr:col>20</xdr:col>
      <xdr:colOff>240144</xdr:colOff>
      <xdr:row>39</xdr:row>
      <xdr:rowOff>92362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69C37-4ECE-9CBE-452E-D35D699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348672</xdr:colOff>
      <xdr:row>3</xdr:row>
      <xdr:rowOff>6926</xdr:rowOff>
    </xdr:from>
    <xdr:to>
      <xdr:col>20</xdr:col>
      <xdr:colOff>320964</xdr:colOff>
      <xdr:row>14</xdr:row>
      <xdr:rowOff>2307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1A7052-2AEB-E94A-444E-1E01B63F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331285</xdr:colOff>
      <xdr:row>54</xdr:row>
      <xdr:rowOff>43873</xdr:rowOff>
    </xdr:from>
    <xdr:to>
      <xdr:col>20</xdr:col>
      <xdr:colOff>360217</xdr:colOff>
      <xdr:row>70</xdr:row>
      <xdr:rowOff>128359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FB776-F609-BD4D-BD21-71CB65F67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363342</xdr:colOff>
      <xdr:row>40</xdr:row>
      <xdr:rowOff>99292</xdr:rowOff>
    </xdr:from>
    <xdr:to>
      <xdr:col>20</xdr:col>
      <xdr:colOff>369454</xdr:colOff>
      <xdr:row>52</xdr:row>
      <xdr:rowOff>107985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58811-1041-8CCD-027E-A2B3AB6EB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2811-1903-43F2-9DFA-3DB116E99A79}">
  <dimension ref="A1:H79"/>
  <sheetViews>
    <sheetView zoomScale="90" zoomScaleNormal="115" workbookViewId="0">
      <selection sqref="A1:H1"/>
    </sheetView>
  </sheetViews>
  <sheetFormatPr defaultRowHeight="21" x14ac:dyDescent="0.4"/>
  <cols>
    <col min="1" max="1" width="25.109375" style="2" customWidth="1"/>
    <col min="2" max="6" width="17.44140625" style="2" bestFit="1" customWidth="1"/>
    <col min="7" max="16384" width="8.88671875" style="2"/>
  </cols>
  <sheetData>
    <row r="1" spans="1:8" x14ac:dyDescent="0.4">
      <c r="A1" s="61" t="s">
        <v>118</v>
      </c>
      <c r="B1" s="61"/>
      <c r="C1" s="61"/>
      <c r="D1" s="61"/>
      <c r="E1" s="61"/>
      <c r="F1" s="61"/>
      <c r="G1" s="61"/>
      <c r="H1" s="61"/>
    </row>
    <row r="2" spans="1:8" x14ac:dyDescent="0.4">
      <c r="A2" s="1"/>
      <c r="B2" s="1"/>
      <c r="C2" s="1"/>
      <c r="D2" s="1"/>
      <c r="E2" s="1"/>
      <c r="F2" s="1"/>
      <c r="G2" s="1"/>
      <c r="H2" s="1"/>
    </row>
    <row r="3" spans="1:8" ht="46.8" x14ac:dyDescent="0.4">
      <c r="A3" s="27" t="s">
        <v>0</v>
      </c>
      <c r="B3" s="28" t="s">
        <v>1</v>
      </c>
      <c r="C3" s="29"/>
      <c r="D3" s="29"/>
      <c r="E3" s="29"/>
      <c r="F3" s="29"/>
      <c r="G3" s="29"/>
      <c r="H3" s="29"/>
    </row>
    <row r="4" spans="1:8" x14ac:dyDescent="0.4">
      <c r="A4" s="30"/>
      <c r="B4" s="31" t="s">
        <v>2</v>
      </c>
      <c r="C4" s="31" t="s">
        <v>3</v>
      </c>
      <c r="D4" s="31" t="s">
        <v>4</v>
      </c>
      <c r="E4" s="31" t="s">
        <v>5</v>
      </c>
      <c r="F4" s="31" t="s">
        <v>6</v>
      </c>
      <c r="G4" s="32"/>
      <c r="H4" s="32"/>
    </row>
    <row r="5" spans="1:8" x14ac:dyDescent="0.4">
      <c r="A5" s="66"/>
      <c r="B5" s="66"/>
      <c r="C5" s="66"/>
      <c r="D5" s="66"/>
      <c r="E5" s="66"/>
      <c r="F5" s="66"/>
      <c r="G5" s="66"/>
      <c r="H5" s="66"/>
    </row>
    <row r="6" spans="1:8" x14ac:dyDescent="0.4">
      <c r="A6" s="33"/>
      <c r="B6" s="34" t="s">
        <v>7</v>
      </c>
      <c r="C6" s="34" t="s">
        <v>7</v>
      </c>
      <c r="D6" s="34" t="s">
        <v>7</v>
      </c>
      <c r="E6" s="34" t="s">
        <v>7</v>
      </c>
      <c r="F6" s="34" t="s">
        <v>7</v>
      </c>
      <c r="G6" s="32"/>
      <c r="H6" s="32"/>
    </row>
    <row r="7" spans="1:8" x14ac:dyDescent="0.4">
      <c r="A7" s="66"/>
      <c r="B7" s="66"/>
      <c r="C7" s="66"/>
      <c r="D7" s="66"/>
      <c r="E7" s="66"/>
      <c r="F7" s="66"/>
      <c r="G7" s="66"/>
      <c r="H7" s="66"/>
    </row>
    <row r="8" spans="1:8" x14ac:dyDescent="0.4">
      <c r="A8" s="67" t="s">
        <v>8</v>
      </c>
      <c r="B8" s="68"/>
      <c r="C8" s="31"/>
      <c r="D8" s="31"/>
      <c r="E8" s="31"/>
      <c r="F8" s="31"/>
      <c r="G8" s="32"/>
      <c r="H8" s="32"/>
    </row>
    <row r="9" spans="1:8" x14ac:dyDescent="0.4">
      <c r="A9" s="33" t="s">
        <v>9</v>
      </c>
      <c r="B9" s="34">
        <v>556.82000000000005</v>
      </c>
      <c r="C9" s="34">
        <v>556.05999999999995</v>
      </c>
      <c r="D9" s="34">
        <v>555.15</v>
      </c>
      <c r="E9" s="34">
        <v>554.28</v>
      </c>
      <c r="F9" s="34">
        <v>543.96</v>
      </c>
      <c r="G9" s="32"/>
      <c r="H9" s="32"/>
    </row>
    <row r="10" spans="1:8" x14ac:dyDescent="0.4">
      <c r="A10" s="33" t="s">
        <v>10</v>
      </c>
      <c r="B10" s="34">
        <v>556.82000000000005</v>
      </c>
      <c r="C10" s="34">
        <v>556.05999999999995</v>
      </c>
      <c r="D10" s="34">
        <v>555.15</v>
      </c>
      <c r="E10" s="34">
        <v>554.28</v>
      </c>
      <c r="F10" s="34">
        <v>543.96</v>
      </c>
      <c r="G10" s="32"/>
      <c r="H10" s="32"/>
    </row>
    <row r="11" spans="1:8" x14ac:dyDescent="0.4">
      <c r="A11" s="33" t="s">
        <v>11</v>
      </c>
      <c r="B11" s="34">
        <v>260.33</v>
      </c>
      <c r="C11" s="34">
        <v>223.46</v>
      </c>
      <c r="D11" s="34">
        <v>254.88</v>
      </c>
      <c r="E11" s="34">
        <v>264.95999999999998</v>
      </c>
      <c r="F11" s="34">
        <v>0</v>
      </c>
      <c r="G11" s="32"/>
      <c r="H11" s="32"/>
    </row>
    <row r="12" spans="1:8" x14ac:dyDescent="0.4">
      <c r="A12" s="33" t="s">
        <v>12</v>
      </c>
      <c r="B12" s="35">
        <v>55548.639999999999</v>
      </c>
      <c r="C12" s="35">
        <v>46343.12</v>
      </c>
      <c r="D12" s="35">
        <v>40771.89</v>
      </c>
      <c r="E12" s="35">
        <v>39150.07</v>
      </c>
      <c r="F12" s="35">
        <v>39439.449999999997</v>
      </c>
      <c r="G12" s="32"/>
      <c r="H12" s="32"/>
    </row>
    <row r="13" spans="1:8" x14ac:dyDescent="0.4">
      <c r="A13" s="30" t="s">
        <v>13</v>
      </c>
      <c r="B13" s="36">
        <v>56365.79</v>
      </c>
      <c r="C13" s="36">
        <v>47122.64</v>
      </c>
      <c r="D13" s="36">
        <v>41581.919999999998</v>
      </c>
      <c r="E13" s="36">
        <v>39969.31</v>
      </c>
      <c r="F13" s="36">
        <v>39983.410000000003</v>
      </c>
      <c r="G13" s="32"/>
      <c r="H13" s="32"/>
    </row>
    <row r="14" spans="1:8" x14ac:dyDescent="0.4">
      <c r="A14" s="33" t="s">
        <v>14</v>
      </c>
      <c r="B14" s="35">
        <v>88767.01</v>
      </c>
      <c r="C14" s="35">
        <v>74667.179999999993</v>
      </c>
      <c r="D14" s="35">
        <v>59553.15</v>
      </c>
      <c r="E14" s="35">
        <v>62515.58</v>
      </c>
      <c r="F14" s="35">
        <v>54067.18</v>
      </c>
      <c r="G14" s="32"/>
      <c r="H14" s="32"/>
    </row>
    <row r="15" spans="1:8" x14ac:dyDescent="0.4">
      <c r="A15" s="30" t="s">
        <v>15</v>
      </c>
      <c r="B15" s="36">
        <v>88767.01</v>
      </c>
      <c r="C15" s="36">
        <v>74667.179999999993</v>
      </c>
      <c r="D15" s="36">
        <v>59553.15</v>
      </c>
      <c r="E15" s="36">
        <v>62515.58</v>
      </c>
      <c r="F15" s="36">
        <v>54067.18</v>
      </c>
      <c r="G15" s="32"/>
      <c r="H15" s="32"/>
    </row>
    <row r="16" spans="1:8" x14ac:dyDescent="0.4">
      <c r="A16" s="33" t="s">
        <v>16</v>
      </c>
      <c r="B16" s="35">
        <v>10716.32</v>
      </c>
      <c r="C16" s="35">
        <v>9702.6200000000008</v>
      </c>
      <c r="D16" s="35">
        <v>9070.31</v>
      </c>
      <c r="E16" s="35">
        <v>7691.74</v>
      </c>
      <c r="F16" s="35">
        <v>8360.57</v>
      </c>
      <c r="G16" s="32"/>
      <c r="H16" s="32"/>
    </row>
    <row r="17" spans="1:8" x14ac:dyDescent="0.4">
      <c r="A17" s="30" t="s">
        <v>17</v>
      </c>
      <c r="B17" s="36">
        <v>155849.12</v>
      </c>
      <c r="C17" s="36">
        <v>131492.44</v>
      </c>
      <c r="D17" s="36">
        <v>110205.38</v>
      </c>
      <c r="E17" s="36">
        <v>110176.63</v>
      </c>
      <c r="F17" s="36">
        <v>102411.16</v>
      </c>
      <c r="G17" s="32"/>
      <c r="H17" s="32"/>
    </row>
    <row r="18" spans="1:8" x14ac:dyDescent="0.4">
      <c r="A18" s="30"/>
      <c r="B18" s="31" t="s">
        <v>2</v>
      </c>
      <c r="C18" s="31" t="s">
        <v>3</v>
      </c>
      <c r="D18" s="31" t="s">
        <v>4</v>
      </c>
      <c r="E18" s="31" t="s">
        <v>5</v>
      </c>
      <c r="F18" s="31" t="s">
        <v>6</v>
      </c>
      <c r="G18" s="32"/>
      <c r="H18" s="32"/>
    </row>
    <row r="19" spans="1:8" x14ac:dyDescent="0.4">
      <c r="A19" s="66"/>
      <c r="B19" s="66"/>
      <c r="C19" s="66"/>
      <c r="D19" s="66"/>
      <c r="E19" s="66"/>
      <c r="F19" s="66"/>
      <c r="G19" s="66"/>
      <c r="H19" s="66"/>
    </row>
    <row r="20" spans="1:8" x14ac:dyDescent="0.4">
      <c r="A20" s="33"/>
      <c r="B20" s="34" t="s">
        <v>7</v>
      </c>
      <c r="C20" s="34" t="s">
        <v>7</v>
      </c>
      <c r="D20" s="34" t="s">
        <v>7</v>
      </c>
      <c r="E20" s="34" t="s">
        <v>7</v>
      </c>
      <c r="F20" s="34" t="s">
        <v>7</v>
      </c>
      <c r="G20" s="32"/>
      <c r="H20" s="32"/>
    </row>
    <row r="21" spans="1:8" x14ac:dyDescent="0.4">
      <c r="A21" s="66"/>
      <c r="B21" s="66"/>
      <c r="C21" s="66"/>
      <c r="D21" s="66"/>
      <c r="E21" s="66"/>
      <c r="F21" s="66"/>
      <c r="G21" s="66"/>
      <c r="H21" s="66"/>
    </row>
    <row r="22" spans="1:8" x14ac:dyDescent="0.4">
      <c r="A22" s="67" t="s">
        <v>18</v>
      </c>
      <c r="B22" s="68"/>
      <c r="C22" s="31"/>
      <c r="D22" s="31"/>
      <c r="E22" s="31"/>
      <c r="F22" s="31"/>
      <c r="G22" s="32"/>
      <c r="H22" s="32"/>
    </row>
    <row r="23" spans="1:8" x14ac:dyDescent="0.4">
      <c r="A23" s="33" t="s">
        <v>19</v>
      </c>
      <c r="B23" s="35">
        <v>47169.17</v>
      </c>
      <c r="C23" s="35">
        <v>43318.1</v>
      </c>
      <c r="D23" s="35">
        <v>38567.870000000003</v>
      </c>
      <c r="E23" s="35">
        <v>62891.06</v>
      </c>
      <c r="F23" s="35">
        <v>58175.88</v>
      </c>
      <c r="G23" s="32"/>
      <c r="H23" s="32"/>
    </row>
    <row r="24" spans="1:8" ht="30" x14ac:dyDescent="0.4">
      <c r="A24" s="33" t="s">
        <v>20</v>
      </c>
      <c r="B24" s="35">
        <v>20029.189999999999</v>
      </c>
      <c r="C24" s="35">
        <v>17299.61</v>
      </c>
      <c r="D24" s="35">
        <v>17188.189999999999</v>
      </c>
      <c r="E24" s="35">
        <v>33201.79</v>
      </c>
      <c r="F24" s="35">
        <v>29193.14</v>
      </c>
      <c r="G24" s="32"/>
      <c r="H24" s="32"/>
    </row>
    <row r="25" spans="1:8" x14ac:dyDescent="0.4">
      <c r="A25" s="30" t="s">
        <v>21</v>
      </c>
      <c r="B25" s="36">
        <v>27139.98</v>
      </c>
      <c r="C25" s="36">
        <v>26018.49</v>
      </c>
      <c r="D25" s="36">
        <v>21379.68</v>
      </c>
      <c r="E25" s="36">
        <v>29689.27</v>
      </c>
      <c r="F25" s="36">
        <v>28982.74</v>
      </c>
      <c r="G25" s="32"/>
      <c r="H25" s="32"/>
    </row>
    <row r="26" spans="1:8" ht="30" x14ac:dyDescent="0.4">
      <c r="A26" s="33" t="s">
        <v>22</v>
      </c>
      <c r="B26" s="35">
        <v>3968.58</v>
      </c>
      <c r="C26" s="35">
        <v>6702.81</v>
      </c>
      <c r="D26" s="35">
        <v>7872.61</v>
      </c>
      <c r="E26" s="35">
        <v>6856.48</v>
      </c>
      <c r="F26" s="35">
        <v>4759.84</v>
      </c>
      <c r="G26" s="32"/>
      <c r="H26" s="32"/>
    </row>
    <row r="27" spans="1:8" x14ac:dyDescent="0.4">
      <c r="A27" s="30" t="s">
        <v>23</v>
      </c>
      <c r="B27" s="36">
        <v>35272.42</v>
      </c>
      <c r="C27" s="36">
        <v>30060.43</v>
      </c>
      <c r="D27" s="36">
        <v>28777.66</v>
      </c>
      <c r="E27" s="36">
        <v>19210.34</v>
      </c>
      <c r="F27" s="36">
        <v>18268.099999999999</v>
      </c>
      <c r="G27" s="32"/>
      <c r="H27" s="32"/>
    </row>
    <row r="28" spans="1:8" x14ac:dyDescent="0.4">
      <c r="A28" s="33" t="s">
        <v>24</v>
      </c>
      <c r="B28" s="35">
        <v>16854.97</v>
      </c>
      <c r="C28" s="35">
        <v>11595.82</v>
      </c>
      <c r="D28" s="35">
        <v>9615.41</v>
      </c>
      <c r="E28" s="35">
        <v>11111.86</v>
      </c>
      <c r="F28" s="35">
        <v>12200.16</v>
      </c>
      <c r="G28" s="32"/>
      <c r="H28" s="32"/>
    </row>
    <row r="29" spans="1:8" x14ac:dyDescent="0.4">
      <c r="A29" s="33" t="s">
        <v>25</v>
      </c>
      <c r="B29" s="35">
        <v>7028.02</v>
      </c>
      <c r="C29" s="35">
        <v>6373.95</v>
      </c>
      <c r="D29" s="35">
        <v>6007.76</v>
      </c>
      <c r="E29" s="35">
        <v>6928.28</v>
      </c>
      <c r="F29" s="35">
        <v>9290.51</v>
      </c>
      <c r="G29" s="32"/>
      <c r="H29" s="32"/>
    </row>
    <row r="30" spans="1:8" x14ac:dyDescent="0.4">
      <c r="A30" s="33" t="s">
        <v>26</v>
      </c>
      <c r="B30" s="35">
        <v>11273.43</v>
      </c>
      <c r="C30" s="35">
        <v>11117.61</v>
      </c>
      <c r="D30" s="35">
        <v>12851.99</v>
      </c>
      <c r="E30" s="35">
        <v>7910.9</v>
      </c>
      <c r="F30" s="35">
        <v>8734.91</v>
      </c>
      <c r="G30" s="32"/>
      <c r="H30" s="32"/>
    </row>
    <row r="31" spans="1:8" x14ac:dyDescent="0.4">
      <c r="A31" s="33" t="s">
        <v>27</v>
      </c>
      <c r="B31" s="35">
        <v>35156.42</v>
      </c>
      <c r="C31" s="35">
        <v>29087.38</v>
      </c>
      <c r="D31" s="35">
        <v>28475.16</v>
      </c>
      <c r="E31" s="35">
        <v>25951.040000000001</v>
      </c>
      <c r="F31" s="35">
        <v>30225.58</v>
      </c>
      <c r="G31" s="32"/>
      <c r="H31" s="32"/>
    </row>
    <row r="32" spans="1:8" x14ac:dyDescent="0.4">
      <c r="A32" s="33" t="s">
        <v>28</v>
      </c>
      <c r="B32" s="35">
        <v>104354.37</v>
      </c>
      <c r="C32" s="35">
        <v>82243.69</v>
      </c>
      <c r="D32" s="35">
        <v>79957.38</v>
      </c>
      <c r="E32" s="35">
        <v>85299.53</v>
      </c>
      <c r="F32" s="35">
        <v>81155.31</v>
      </c>
      <c r="G32" s="32"/>
      <c r="H32" s="32"/>
    </row>
    <row r="33" spans="1:8" ht="30" x14ac:dyDescent="0.4">
      <c r="A33" s="33" t="s">
        <v>29</v>
      </c>
      <c r="B33" s="35">
        <v>139510.79</v>
      </c>
      <c r="C33" s="35">
        <v>111331.07</v>
      </c>
      <c r="D33" s="35">
        <v>108432.54</v>
      </c>
      <c r="E33" s="35">
        <v>111250.57</v>
      </c>
      <c r="F33" s="35">
        <v>111380.89</v>
      </c>
      <c r="G33" s="32"/>
      <c r="H33" s="32"/>
    </row>
    <row r="34" spans="1:8" x14ac:dyDescent="0.4">
      <c r="A34" s="33" t="s">
        <v>30</v>
      </c>
      <c r="B34" s="35">
        <v>47037.22</v>
      </c>
      <c r="C34" s="35">
        <v>40154.18</v>
      </c>
      <c r="D34" s="35">
        <v>53581.89</v>
      </c>
      <c r="E34" s="35">
        <v>50694.36</v>
      </c>
      <c r="F34" s="35">
        <v>55263.32</v>
      </c>
      <c r="G34" s="32"/>
      <c r="H34" s="32"/>
    </row>
    <row r="35" spans="1:8" x14ac:dyDescent="0.4">
      <c r="A35" s="33" t="s">
        <v>31</v>
      </c>
      <c r="B35" s="35">
        <v>3005.43</v>
      </c>
      <c r="C35" s="35">
        <v>2466.1799999999998</v>
      </c>
      <c r="D35" s="35">
        <v>2675.22</v>
      </c>
      <c r="E35" s="35">
        <v>6135.67</v>
      </c>
      <c r="F35" s="35">
        <v>5717.09</v>
      </c>
      <c r="G35" s="32"/>
      <c r="H35" s="32"/>
    </row>
    <row r="36" spans="1:8" ht="19.2" customHeight="1" x14ac:dyDescent="0.4">
      <c r="A36" s="33" t="s">
        <v>32</v>
      </c>
      <c r="B36" s="35">
        <v>50042.65</v>
      </c>
      <c r="C36" s="35">
        <v>42620.36</v>
      </c>
      <c r="D36" s="35">
        <v>56257.11</v>
      </c>
      <c r="E36" s="35">
        <v>56830.03</v>
      </c>
      <c r="F36" s="35">
        <v>60980.41</v>
      </c>
      <c r="G36" s="32"/>
      <c r="H36" s="32"/>
    </row>
    <row r="37" spans="1:8" x14ac:dyDescent="0.4">
      <c r="A37" s="30" t="s">
        <v>33</v>
      </c>
      <c r="B37" s="36">
        <v>89468.14</v>
      </c>
      <c r="C37" s="36">
        <v>68710.710000000006</v>
      </c>
      <c r="D37" s="36">
        <v>52175.43</v>
      </c>
      <c r="E37" s="36">
        <v>54420.54</v>
      </c>
      <c r="F37" s="36">
        <v>50400.480000000003</v>
      </c>
      <c r="G37" s="32"/>
      <c r="H37" s="32"/>
    </row>
    <row r="38" spans="1:8" x14ac:dyDescent="0.4">
      <c r="A38" s="30" t="s">
        <v>34</v>
      </c>
      <c r="B38" s="36">
        <v>155849.12</v>
      </c>
      <c r="C38" s="36">
        <v>131492.44</v>
      </c>
      <c r="D38" s="36">
        <v>110205.38</v>
      </c>
      <c r="E38" s="36">
        <v>110176.63</v>
      </c>
      <c r="F38" s="36">
        <v>102411.16</v>
      </c>
      <c r="G38" s="32"/>
      <c r="H38" s="32"/>
    </row>
    <row r="39" spans="1:8" ht="21.6" thickBot="1" x14ac:dyDescent="0.45">
      <c r="A39" s="65"/>
      <c r="B39" s="65"/>
      <c r="C39" s="65"/>
      <c r="D39" s="65"/>
      <c r="E39" s="65"/>
      <c r="F39" s="65"/>
      <c r="G39" s="65"/>
      <c r="H39" s="65"/>
    </row>
    <row r="40" spans="1:8" x14ac:dyDescent="0.4">
      <c r="A40" s="33" t="s">
        <v>35</v>
      </c>
      <c r="B40" s="35">
        <v>10610.92</v>
      </c>
      <c r="C40" s="35">
        <v>7015.76</v>
      </c>
      <c r="D40" s="35">
        <v>8934.9699999999993</v>
      </c>
      <c r="E40" s="35">
        <v>9130.31</v>
      </c>
      <c r="F40" s="35">
        <v>9426.1</v>
      </c>
      <c r="G40" s="32"/>
      <c r="H40" s="32"/>
    </row>
    <row r="41" spans="1:8" x14ac:dyDescent="0.4">
      <c r="A41" s="33" t="s">
        <v>36</v>
      </c>
      <c r="B41" s="34">
        <v>503.8</v>
      </c>
      <c r="C41" s="34">
        <v>421.71</v>
      </c>
      <c r="D41" s="34">
        <v>372.22</v>
      </c>
      <c r="E41" s="34">
        <v>358.16</v>
      </c>
      <c r="F41" s="34">
        <v>367.52</v>
      </c>
      <c r="G41" s="32"/>
      <c r="H41" s="32"/>
    </row>
    <row r="46" spans="1:8" x14ac:dyDescent="0.4">
      <c r="A46" s="63"/>
      <c r="B46" s="64"/>
      <c r="C46" s="4"/>
      <c r="D46" s="4"/>
      <c r="E46" s="4"/>
      <c r="F46" s="4"/>
      <c r="G46" s="5"/>
      <c r="H46" s="5"/>
    </row>
    <row r="47" spans="1:8" x14ac:dyDescent="0.4">
      <c r="A47" s="6"/>
      <c r="B47" s="8"/>
      <c r="C47" s="8"/>
      <c r="D47" s="8"/>
      <c r="E47" s="8"/>
      <c r="F47" s="8"/>
      <c r="G47" s="5"/>
      <c r="H47" s="5"/>
    </row>
    <row r="48" spans="1:8" x14ac:dyDescent="0.4">
      <c r="A48" s="6"/>
      <c r="B48" s="8"/>
      <c r="C48" s="8"/>
      <c r="D48" s="8"/>
      <c r="E48" s="8"/>
      <c r="F48" s="8"/>
      <c r="G48" s="5"/>
      <c r="H48" s="5"/>
    </row>
    <row r="49" spans="1:8" x14ac:dyDescent="0.4">
      <c r="A49" s="6"/>
      <c r="B49" s="8"/>
      <c r="C49" s="8"/>
      <c r="D49" s="8"/>
      <c r="E49" s="8"/>
      <c r="F49" s="8"/>
      <c r="G49" s="5"/>
      <c r="H49" s="5"/>
    </row>
    <row r="50" spans="1:8" x14ac:dyDescent="0.4">
      <c r="A50" s="6"/>
      <c r="B50" s="8"/>
      <c r="C50" s="7"/>
      <c r="D50" s="7"/>
      <c r="E50" s="7"/>
      <c r="F50" s="8"/>
      <c r="G50" s="5"/>
      <c r="H50" s="5"/>
    </row>
    <row r="51" spans="1:8" x14ac:dyDescent="0.4">
      <c r="A51" s="3"/>
      <c r="B51" s="9"/>
      <c r="C51" s="9"/>
      <c r="D51" s="9"/>
      <c r="E51" s="9"/>
      <c r="F51" s="9"/>
      <c r="G51" s="5"/>
      <c r="H51" s="5"/>
    </row>
    <row r="52" spans="1:8" x14ac:dyDescent="0.4">
      <c r="A52" s="63"/>
      <c r="B52" s="64"/>
      <c r="C52" s="4"/>
      <c r="D52" s="4"/>
      <c r="E52" s="4"/>
      <c r="F52" s="4"/>
      <c r="G52" s="5"/>
      <c r="H52" s="5"/>
    </row>
    <row r="53" spans="1:8" x14ac:dyDescent="0.4">
      <c r="A53" s="6"/>
      <c r="B53" s="8"/>
      <c r="C53" s="8"/>
      <c r="D53" s="8"/>
      <c r="E53" s="8"/>
      <c r="F53" s="8"/>
      <c r="G53" s="5"/>
      <c r="H53" s="5"/>
    </row>
    <row r="54" spans="1:8" x14ac:dyDescent="0.4">
      <c r="A54" s="6"/>
      <c r="B54" s="7"/>
      <c r="C54" s="7"/>
      <c r="D54" s="7"/>
      <c r="E54" s="7"/>
      <c r="F54" s="7"/>
      <c r="G54" s="5"/>
      <c r="H54" s="5"/>
    </row>
    <row r="55" spans="1:8" x14ac:dyDescent="0.4">
      <c r="A55" s="6"/>
      <c r="B55" s="8"/>
      <c r="C55" s="8"/>
      <c r="D55" s="8"/>
      <c r="E55" s="8"/>
      <c r="F55" s="8"/>
      <c r="G55" s="5"/>
      <c r="H55" s="5"/>
    </row>
    <row r="56" spans="1:8" x14ac:dyDescent="0.4">
      <c r="A56" s="6"/>
      <c r="B56" s="7"/>
      <c r="C56" s="7"/>
      <c r="D56" s="7"/>
      <c r="E56" s="7"/>
      <c r="F56" s="8"/>
      <c r="G56" s="5"/>
      <c r="H56" s="5"/>
    </row>
    <row r="57" spans="1:8" x14ac:dyDescent="0.4">
      <c r="A57" s="6"/>
      <c r="B57" s="8"/>
      <c r="C57" s="8"/>
      <c r="D57" s="8"/>
      <c r="E57" s="8"/>
      <c r="F57" s="8"/>
      <c r="G57" s="5"/>
      <c r="H57" s="5"/>
    </row>
    <row r="58" spans="1:8" x14ac:dyDescent="0.4">
      <c r="A58" s="6"/>
      <c r="B58" s="8"/>
      <c r="C58" s="8"/>
      <c r="D58" s="8"/>
      <c r="E58" s="8"/>
      <c r="F58" s="8"/>
      <c r="G58" s="5"/>
      <c r="H58" s="5"/>
    </row>
    <row r="59" spans="1:8" x14ac:dyDescent="0.4">
      <c r="A59" s="3"/>
      <c r="B59" s="4"/>
      <c r="C59" s="4"/>
      <c r="D59" s="4"/>
      <c r="E59" s="4"/>
      <c r="F59" s="4"/>
      <c r="G59" s="5"/>
      <c r="H59" s="5"/>
    </row>
    <row r="60" spans="1:8" x14ac:dyDescent="0.4">
      <c r="A60" s="62"/>
      <c r="B60" s="62"/>
      <c r="C60" s="62"/>
      <c r="D60" s="62"/>
      <c r="E60" s="62"/>
      <c r="F60" s="62"/>
      <c r="G60" s="62"/>
      <c r="H60" s="62"/>
    </row>
    <row r="61" spans="1:8" x14ac:dyDescent="0.4">
      <c r="A61" s="6"/>
      <c r="B61" s="7"/>
      <c r="C61" s="7"/>
      <c r="D61" s="7"/>
      <c r="E61" s="7"/>
      <c r="F61" s="7"/>
      <c r="G61" s="5"/>
      <c r="H61" s="5"/>
    </row>
    <row r="62" spans="1:8" x14ac:dyDescent="0.4">
      <c r="A62" s="62"/>
      <c r="B62" s="62"/>
      <c r="C62" s="62"/>
      <c r="D62" s="62"/>
      <c r="E62" s="62"/>
      <c r="F62" s="62"/>
      <c r="G62" s="62"/>
      <c r="H62" s="62"/>
    </row>
    <row r="63" spans="1:8" x14ac:dyDescent="0.4">
      <c r="A63" s="3"/>
      <c r="B63" s="9"/>
      <c r="C63" s="9"/>
      <c r="D63" s="9"/>
      <c r="E63" s="9"/>
      <c r="F63" s="9"/>
      <c r="G63" s="5"/>
      <c r="H63" s="5"/>
    </row>
    <row r="64" spans="1:8" x14ac:dyDescent="0.4">
      <c r="A64" s="6"/>
      <c r="B64" s="8"/>
      <c r="C64" s="8"/>
      <c r="D64" s="8"/>
      <c r="E64" s="8"/>
      <c r="F64" s="8"/>
      <c r="G64" s="5"/>
      <c r="H64" s="5"/>
    </row>
    <row r="65" spans="1:8" x14ac:dyDescent="0.4">
      <c r="A65" s="6"/>
      <c r="B65" s="8"/>
      <c r="C65" s="8"/>
      <c r="D65" s="8"/>
      <c r="E65" s="8"/>
      <c r="F65" s="8"/>
      <c r="G65" s="5"/>
      <c r="H65" s="5"/>
    </row>
    <row r="66" spans="1:8" x14ac:dyDescent="0.4">
      <c r="A66" s="6"/>
      <c r="B66" s="8"/>
      <c r="C66" s="8"/>
      <c r="D66" s="8"/>
      <c r="E66" s="8"/>
      <c r="F66" s="8"/>
      <c r="G66" s="5"/>
      <c r="H66" s="5"/>
    </row>
    <row r="67" spans="1:8" x14ac:dyDescent="0.4">
      <c r="A67" s="6"/>
      <c r="B67" s="8"/>
      <c r="C67" s="8"/>
      <c r="D67" s="8"/>
      <c r="E67" s="8"/>
      <c r="F67" s="8"/>
      <c r="G67" s="5"/>
      <c r="H67" s="5"/>
    </row>
    <row r="68" spans="1:8" x14ac:dyDescent="0.4">
      <c r="A68" s="6"/>
      <c r="B68" s="8"/>
      <c r="C68" s="8"/>
      <c r="D68" s="8"/>
      <c r="E68" s="7"/>
      <c r="F68" s="8"/>
      <c r="G68" s="5"/>
      <c r="H68" s="5"/>
    </row>
    <row r="69" spans="1:8" x14ac:dyDescent="0.4">
      <c r="A69" s="6"/>
      <c r="B69" s="8"/>
      <c r="C69" s="8"/>
      <c r="D69" s="8"/>
      <c r="E69" s="7"/>
      <c r="F69" s="8"/>
      <c r="G69" s="5"/>
      <c r="H69" s="5"/>
    </row>
    <row r="70" spans="1:8" x14ac:dyDescent="0.4">
      <c r="A70" s="6"/>
      <c r="B70" s="8"/>
      <c r="C70" s="8"/>
      <c r="D70" s="8"/>
      <c r="E70" s="8"/>
      <c r="F70" s="8"/>
      <c r="G70" s="5"/>
      <c r="H70" s="5"/>
    </row>
    <row r="71" spans="1:8" x14ac:dyDescent="0.4">
      <c r="A71" s="3"/>
      <c r="B71" s="9"/>
      <c r="C71" s="9"/>
      <c r="D71" s="4"/>
      <c r="E71" s="4"/>
      <c r="F71" s="9"/>
      <c r="G71" s="5"/>
      <c r="H71" s="5"/>
    </row>
    <row r="72" spans="1:8" x14ac:dyDescent="0.4">
      <c r="A72" s="6"/>
      <c r="B72" s="8"/>
      <c r="C72" s="8"/>
      <c r="D72" s="8"/>
      <c r="E72" s="8"/>
      <c r="F72" s="8"/>
      <c r="G72" s="5"/>
      <c r="H72" s="5"/>
    </row>
    <row r="73" spans="1:8" x14ac:dyDescent="0.4">
      <c r="A73" s="6"/>
      <c r="B73" s="8"/>
      <c r="C73" s="8"/>
      <c r="D73" s="8"/>
      <c r="E73" s="8"/>
      <c r="F73" s="8"/>
      <c r="G73" s="5"/>
      <c r="H73" s="5"/>
    </row>
    <row r="74" spans="1:8" x14ac:dyDescent="0.4">
      <c r="A74" s="6"/>
      <c r="B74" s="8"/>
      <c r="C74" s="8"/>
      <c r="D74" s="8"/>
      <c r="E74" s="8"/>
      <c r="F74" s="8"/>
      <c r="G74" s="5"/>
      <c r="H74" s="5"/>
    </row>
    <row r="75" spans="1:8" x14ac:dyDescent="0.4">
      <c r="A75" s="6"/>
      <c r="B75" s="8"/>
      <c r="C75" s="7"/>
      <c r="D75" s="7"/>
      <c r="E75" s="8"/>
      <c r="F75" s="7"/>
      <c r="G75" s="5"/>
      <c r="H75" s="5"/>
    </row>
    <row r="76" spans="1:8" ht="19.2" customHeight="1" x14ac:dyDescent="0.4">
      <c r="A76" s="63"/>
      <c r="B76" s="64"/>
      <c r="C76" s="4"/>
      <c r="D76" s="4"/>
      <c r="E76" s="4"/>
      <c r="F76" s="4"/>
      <c r="G76" s="5"/>
      <c r="H76" s="5"/>
    </row>
    <row r="77" spans="1:8" x14ac:dyDescent="0.4">
      <c r="A77" s="6"/>
      <c r="B77" s="8"/>
      <c r="C77" s="8"/>
      <c r="D77" s="8"/>
      <c r="E77" s="8"/>
      <c r="F77" s="8"/>
      <c r="G77" s="5"/>
      <c r="H77" s="5"/>
    </row>
    <row r="78" spans="1:8" x14ac:dyDescent="0.4">
      <c r="A78" s="3"/>
      <c r="B78" s="4"/>
      <c r="C78" s="4"/>
      <c r="D78" s="4"/>
      <c r="E78" s="4"/>
      <c r="F78" s="4"/>
      <c r="G78" s="5"/>
      <c r="H78" s="5"/>
    </row>
    <row r="79" spans="1:8" x14ac:dyDescent="0.4">
      <c r="A79" s="6"/>
      <c r="B79" s="7"/>
      <c r="C79" s="7"/>
      <c r="D79" s="7"/>
      <c r="E79" s="7"/>
      <c r="F79" s="7"/>
      <c r="G79" s="5"/>
      <c r="H79" s="5"/>
    </row>
  </sheetData>
  <mergeCells count="13">
    <mergeCell ref="A1:H1"/>
    <mergeCell ref="A62:H62"/>
    <mergeCell ref="A76:B76"/>
    <mergeCell ref="A39:H39"/>
    <mergeCell ref="A46:B46"/>
    <mergeCell ref="A52:B52"/>
    <mergeCell ref="A60:H60"/>
    <mergeCell ref="A5:H5"/>
    <mergeCell ref="A7:H7"/>
    <mergeCell ref="A8:B8"/>
    <mergeCell ref="A19:H19"/>
    <mergeCell ref="A21:H21"/>
    <mergeCell ref="A22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D0F3-D5DA-43BC-B405-AE7083B2F63E}">
  <dimension ref="A1:G41"/>
  <sheetViews>
    <sheetView workbookViewId="0">
      <selection activeCell="K6" sqref="K6"/>
    </sheetView>
  </sheetViews>
  <sheetFormatPr defaultRowHeight="14.4" x14ac:dyDescent="0.3"/>
  <cols>
    <col min="1" max="1" width="20.6640625" customWidth="1"/>
    <col min="2" max="2" width="18.109375" customWidth="1"/>
    <col min="3" max="3" width="16.33203125" customWidth="1"/>
    <col min="4" max="4" width="16" customWidth="1"/>
    <col min="5" max="5" width="16.109375" customWidth="1"/>
    <col min="6" max="6" width="15.44140625" customWidth="1"/>
  </cols>
  <sheetData>
    <row r="1" spans="1:7" ht="18" x14ac:dyDescent="0.35">
      <c r="A1" s="69" t="s">
        <v>120</v>
      </c>
      <c r="B1" s="69"/>
      <c r="C1" s="69"/>
      <c r="D1" s="69"/>
      <c r="E1" s="69"/>
      <c r="F1" s="69"/>
      <c r="G1" s="69"/>
    </row>
    <row r="2" spans="1:7" ht="21" x14ac:dyDescent="0.4">
      <c r="A2" s="60"/>
      <c r="B2" s="60"/>
      <c r="C2" s="60"/>
      <c r="D2" s="60"/>
      <c r="E2" s="60"/>
      <c r="F2" s="60"/>
      <c r="G2" s="60"/>
    </row>
    <row r="3" spans="1:7" ht="41.4" x14ac:dyDescent="0.3">
      <c r="A3" s="18" t="s">
        <v>37</v>
      </c>
      <c r="B3" s="19" t="s">
        <v>1</v>
      </c>
    </row>
    <row r="4" spans="1:7" x14ac:dyDescent="0.3">
      <c r="A4" s="20"/>
      <c r="B4" s="21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2"/>
    </row>
    <row r="5" spans="1:7" x14ac:dyDescent="0.3">
      <c r="A5" s="72"/>
      <c r="B5" s="72"/>
      <c r="C5" s="72"/>
      <c r="D5" s="72"/>
      <c r="E5" s="72"/>
      <c r="F5" s="72"/>
      <c r="G5" s="72"/>
    </row>
    <row r="6" spans="1:7" x14ac:dyDescent="0.3">
      <c r="A6" s="23"/>
      <c r="B6" s="24" t="s">
        <v>7</v>
      </c>
      <c r="C6" s="24" t="s">
        <v>7</v>
      </c>
      <c r="D6" s="24" t="s">
        <v>7</v>
      </c>
      <c r="E6" s="24" t="s">
        <v>7</v>
      </c>
      <c r="F6" s="24" t="s">
        <v>7</v>
      </c>
      <c r="G6" s="22"/>
    </row>
    <row r="7" spans="1:7" x14ac:dyDescent="0.3">
      <c r="A7" s="72"/>
      <c r="B7" s="72"/>
      <c r="C7" s="72"/>
      <c r="D7" s="72"/>
      <c r="E7" s="72"/>
      <c r="F7" s="72"/>
      <c r="G7" s="72"/>
    </row>
    <row r="8" spans="1:7" x14ac:dyDescent="0.3">
      <c r="A8" s="70" t="s">
        <v>38</v>
      </c>
      <c r="B8" s="71"/>
      <c r="C8" s="21"/>
      <c r="D8" s="21"/>
      <c r="E8" s="21"/>
      <c r="F8" s="21"/>
      <c r="G8" s="22"/>
    </row>
    <row r="9" spans="1:7" x14ac:dyDescent="0.3">
      <c r="A9" s="23" t="s">
        <v>39</v>
      </c>
      <c r="B9" s="25">
        <v>121268.55</v>
      </c>
      <c r="C9" s="25">
        <v>90170.57</v>
      </c>
      <c r="D9" s="25">
        <v>74277.78</v>
      </c>
      <c r="E9" s="25">
        <v>75381.929999999993</v>
      </c>
      <c r="F9" s="25">
        <v>104720.68</v>
      </c>
      <c r="G9" s="22"/>
    </row>
    <row r="10" spans="1:7" x14ac:dyDescent="0.3">
      <c r="A10" s="23" t="s">
        <v>40</v>
      </c>
      <c r="B10" s="25">
        <v>121268.55</v>
      </c>
      <c r="C10" s="25">
        <v>90170.57</v>
      </c>
      <c r="D10" s="25">
        <v>74277.78</v>
      </c>
      <c r="E10" s="25">
        <v>75381.929999999993</v>
      </c>
      <c r="F10" s="25">
        <v>104720.68</v>
      </c>
      <c r="G10" s="22"/>
    </row>
    <row r="11" spans="1:7" x14ac:dyDescent="0.3">
      <c r="A11" s="23" t="s">
        <v>41</v>
      </c>
      <c r="B11" s="25">
        <v>2377.27</v>
      </c>
      <c r="C11" s="25">
        <v>1452.74</v>
      </c>
      <c r="D11" s="25">
        <v>-2295.98</v>
      </c>
      <c r="E11" s="25">
        <v>-3218.52</v>
      </c>
      <c r="F11" s="25">
        <v>1187.83</v>
      </c>
      <c r="G11" s="22"/>
    </row>
    <row r="12" spans="1:7" x14ac:dyDescent="0.3">
      <c r="A12" s="23" t="s">
        <v>42</v>
      </c>
      <c r="B12" s="25">
        <v>2032.31</v>
      </c>
      <c r="C12" s="24">
        <v>861.66</v>
      </c>
      <c r="D12" s="24">
        <v>-135.59</v>
      </c>
      <c r="E12" s="24">
        <v>-826.62</v>
      </c>
      <c r="F12" s="25">
        <v>1730.48</v>
      </c>
      <c r="G12" s="22"/>
    </row>
    <row r="13" spans="1:7" x14ac:dyDescent="0.3">
      <c r="A13" s="20" t="s">
        <v>43</v>
      </c>
      <c r="B13" s="26">
        <v>125678.13</v>
      </c>
      <c r="C13" s="26">
        <v>92484.97</v>
      </c>
      <c r="D13" s="26">
        <v>71846.210000000006</v>
      </c>
      <c r="E13" s="26">
        <v>71336.789999999994</v>
      </c>
      <c r="F13" s="26">
        <v>107638.99</v>
      </c>
      <c r="G13" s="22"/>
    </row>
    <row r="14" spans="1:7" x14ac:dyDescent="0.3">
      <c r="A14" s="70" t="s">
        <v>44</v>
      </c>
      <c r="B14" s="71"/>
      <c r="C14" s="21"/>
      <c r="D14" s="21"/>
      <c r="E14" s="21"/>
      <c r="F14" s="21"/>
      <c r="G14" s="22"/>
    </row>
    <row r="15" spans="1:7" x14ac:dyDescent="0.3">
      <c r="A15" s="23" t="s">
        <v>45</v>
      </c>
      <c r="B15" s="25">
        <v>76677.919999999998</v>
      </c>
      <c r="C15" s="25">
        <v>52995.8</v>
      </c>
      <c r="D15" s="25">
        <v>38500.67</v>
      </c>
      <c r="E15" s="25">
        <v>37859.440000000002</v>
      </c>
      <c r="F15" s="25">
        <v>62484.03</v>
      </c>
      <c r="G15" s="22"/>
    </row>
    <row r="16" spans="1:7" x14ac:dyDescent="0.3">
      <c r="A16" s="23" t="s">
        <v>46</v>
      </c>
      <c r="B16" s="24">
        <v>830.48</v>
      </c>
      <c r="C16" s="24">
        <v>541.27</v>
      </c>
      <c r="D16" s="24">
        <v>429.56</v>
      </c>
      <c r="E16" s="24">
        <v>530.91999999999996</v>
      </c>
      <c r="F16" s="24">
        <v>817.11</v>
      </c>
      <c r="G16" s="22"/>
    </row>
    <row r="17" spans="1:7" x14ac:dyDescent="0.3">
      <c r="A17" s="23" t="s">
        <v>47</v>
      </c>
      <c r="B17" s="25">
        <v>9677.9500000000007</v>
      </c>
      <c r="C17" s="25">
        <v>8386.74</v>
      </c>
      <c r="D17" s="25">
        <v>7813.26</v>
      </c>
      <c r="E17" s="25">
        <v>8214.82</v>
      </c>
      <c r="F17" s="25">
        <v>11563.89</v>
      </c>
      <c r="G17" s="22"/>
    </row>
    <row r="18" spans="1:7" ht="27.6" x14ac:dyDescent="0.3">
      <c r="A18" s="23" t="s">
        <v>48</v>
      </c>
      <c r="B18" s="24">
        <v>652.97</v>
      </c>
      <c r="C18" s="24">
        <v>556.16</v>
      </c>
      <c r="D18" s="24">
        <v>356.82</v>
      </c>
      <c r="E18" s="24">
        <v>940.56</v>
      </c>
      <c r="F18" s="25">
        <v>1015.85</v>
      </c>
      <c r="G18" s="22"/>
    </row>
    <row r="19" spans="1:7" ht="27.6" x14ac:dyDescent="0.3">
      <c r="A19" s="23" t="s">
        <v>49</v>
      </c>
      <c r="B19" s="25">
        <v>15176.25</v>
      </c>
      <c r="C19" s="25">
        <v>13869.41</v>
      </c>
      <c r="D19" s="25">
        <v>13365.33</v>
      </c>
      <c r="E19" s="25">
        <v>13818</v>
      </c>
      <c r="F19" s="25">
        <v>15363.77</v>
      </c>
      <c r="G19" s="22"/>
    </row>
    <row r="20" spans="1:7" x14ac:dyDescent="0.3">
      <c r="A20" s="23" t="s">
        <v>50</v>
      </c>
      <c r="B20" s="25">
        <v>103015.57</v>
      </c>
      <c r="C20" s="25">
        <v>76349.38</v>
      </c>
      <c r="D20" s="25">
        <v>60465.64</v>
      </c>
      <c r="E20" s="25">
        <v>61363.74</v>
      </c>
      <c r="F20" s="25">
        <v>91244.65</v>
      </c>
      <c r="G20" s="22"/>
    </row>
    <row r="21" spans="1:7" x14ac:dyDescent="0.3">
      <c r="A21" s="20"/>
      <c r="B21" s="21" t="s">
        <v>2</v>
      </c>
      <c r="C21" s="21" t="s">
        <v>3</v>
      </c>
      <c r="D21" s="21" t="s">
        <v>4</v>
      </c>
      <c r="E21" s="21" t="s">
        <v>5</v>
      </c>
      <c r="F21" s="21" t="s">
        <v>6</v>
      </c>
      <c r="G21" s="22"/>
    </row>
    <row r="22" spans="1:7" x14ac:dyDescent="0.3">
      <c r="A22" s="72"/>
      <c r="B22" s="72"/>
      <c r="C22" s="72"/>
      <c r="D22" s="72"/>
      <c r="E22" s="72"/>
      <c r="F22" s="72"/>
      <c r="G22" s="72"/>
    </row>
    <row r="23" spans="1:7" x14ac:dyDescent="0.3">
      <c r="A23" s="23"/>
      <c r="B23" s="24" t="s">
        <v>7</v>
      </c>
      <c r="C23" s="24" t="s">
        <v>7</v>
      </c>
      <c r="D23" s="24" t="s">
        <v>7</v>
      </c>
      <c r="E23" s="24" t="s">
        <v>7</v>
      </c>
      <c r="F23" s="24" t="s">
        <v>7</v>
      </c>
      <c r="G23" s="22"/>
    </row>
    <row r="24" spans="1:7" x14ac:dyDescent="0.3">
      <c r="A24" s="72"/>
      <c r="B24" s="72"/>
      <c r="C24" s="72"/>
      <c r="D24" s="72"/>
      <c r="E24" s="72"/>
      <c r="F24" s="72"/>
      <c r="G24" s="72"/>
    </row>
    <row r="25" spans="1:7" x14ac:dyDescent="0.3">
      <c r="A25" s="20" t="s">
        <v>51</v>
      </c>
      <c r="B25" s="26">
        <v>20285.29</v>
      </c>
      <c r="C25" s="26">
        <v>14682.85</v>
      </c>
      <c r="D25" s="26">
        <v>13676.55</v>
      </c>
      <c r="E25" s="26">
        <v>13191.57</v>
      </c>
      <c r="F25" s="26">
        <v>15206.51</v>
      </c>
      <c r="G25" s="22"/>
    </row>
    <row r="26" spans="1:7" x14ac:dyDescent="0.3">
      <c r="A26" s="23" t="s">
        <v>52</v>
      </c>
      <c r="B26" s="25">
        <v>22662.560000000001</v>
      </c>
      <c r="C26" s="25">
        <v>16135.59</v>
      </c>
      <c r="D26" s="25">
        <v>11380.57</v>
      </c>
      <c r="E26" s="25">
        <v>9973.0499999999993</v>
      </c>
      <c r="F26" s="25">
        <v>16394.34</v>
      </c>
      <c r="G26" s="22"/>
    </row>
    <row r="27" spans="1:7" x14ac:dyDescent="0.3">
      <c r="A27" s="23" t="s">
        <v>53</v>
      </c>
      <c r="B27" s="25">
        <v>5829.7</v>
      </c>
      <c r="C27" s="25">
        <v>5018.05</v>
      </c>
      <c r="D27" s="25">
        <v>6102.22</v>
      </c>
      <c r="E27" s="25">
        <v>6021.15</v>
      </c>
      <c r="F27" s="25">
        <v>5021.3500000000004</v>
      </c>
      <c r="G27" s="22"/>
    </row>
    <row r="28" spans="1:7" x14ac:dyDescent="0.3">
      <c r="A28" s="23" t="s">
        <v>54</v>
      </c>
      <c r="B28" s="25">
        <v>16832.86</v>
      </c>
      <c r="C28" s="25">
        <v>11117.54</v>
      </c>
      <c r="D28" s="25">
        <v>5278.35</v>
      </c>
      <c r="E28" s="25">
        <v>3951.9</v>
      </c>
      <c r="F28" s="25">
        <v>11372.99</v>
      </c>
      <c r="G28" s="22"/>
    </row>
    <row r="29" spans="1:7" x14ac:dyDescent="0.3">
      <c r="A29" s="23" t="s">
        <v>55</v>
      </c>
      <c r="B29" s="25">
        <v>4356.8100000000004</v>
      </c>
      <c r="C29" s="25">
        <v>3507.5</v>
      </c>
      <c r="D29" s="25">
        <v>3378.11</v>
      </c>
      <c r="E29" s="25">
        <v>3366.68</v>
      </c>
      <c r="F29" s="25">
        <v>3990.77</v>
      </c>
      <c r="G29" s="22"/>
    </row>
    <row r="30" spans="1:7" x14ac:dyDescent="0.3">
      <c r="A30" s="23" t="s">
        <v>56</v>
      </c>
      <c r="B30" s="25">
        <v>12476.05</v>
      </c>
      <c r="C30" s="25">
        <v>7610.04</v>
      </c>
      <c r="D30" s="25">
        <v>1900.24</v>
      </c>
      <c r="E30" s="24">
        <v>585.22</v>
      </c>
      <c r="F30" s="25">
        <v>7382.22</v>
      </c>
      <c r="G30" s="22"/>
    </row>
    <row r="31" spans="1:7" ht="27.6" x14ac:dyDescent="0.3">
      <c r="A31" s="23" t="s">
        <v>57</v>
      </c>
      <c r="B31" s="25">
        <v>12476.05</v>
      </c>
      <c r="C31" s="25">
        <v>7610.04</v>
      </c>
      <c r="D31" s="25">
        <v>1900.24</v>
      </c>
      <c r="E31" s="24">
        <v>585.22</v>
      </c>
      <c r="F31" s="25">
        <v>7382.22</v>
      </c>
      <c r="G31" s="22"/>
    </row>
    <row r="32" spans="1:7" x14ac:dyDescent="0.3">
      <c r="A32" s="23" t="s">
        <v>58</v>
      </c>
      <c r="B32" s="25">
        <v>2685.75</v>
      </c>
      <c r="C32" s="25">
        <v>2108.7600000000002</v>
      </c>
      <c r="D32" s="25">
        <v>1645.81</v>
      </c>
      <c r="E32" s="25">
        <v>1975.61</v>
      </c>
      <c r="F32" s="25">
        <v>2853.99</v>
      </c>
      <c r="G32" s="22"/>
    </row>
    <row r="33" spans="1:7" x14ac:dyDescent="0.3">
      <c r="A33" s="20" t="s">
        <v>59</v>
      </c>
      <c r="B33" s="26">
        <v>8776.06</v>
      </c>
      <c r="C33" s="26">
        <v>4721.53</v>
      </c>
      <c r="D33" s="21">
        <v>535.83000000000004</v>
      </c>
      <c r="E33" s="21">
        <v>-900.24</v>
      </c>
      <c r="F33" s="26">
        <v>3948.94</v>
      </c>
      <c r="G33" s="22"/>
    </row>
    <row r="34" spans="1:7" ht="27.6" x14ac:dyDescent="0.3">
      <c r="A34" s="23" t="s">
        <v>60</v>
      </c>
      <c r="B34" s="25">
        <v>-1505.44</v>
      </c>
      <c r="C34" s="25">
        <v>-1855.79</v>
      </c>
      <c r="D34" s="25">
        <v>-1276.6600000000001</v>
      </c>
      <c r="E34" s="25">
        <v>-1027.28</v>
      </c>
      <c r="F34" s="25">
        <v>-1366.52</v>
      </c>
      <c r="G34" s="22"/>
    </row>
    <row r="35" spans="1:7" ht="41.4" x14ac:dyDescent="0.3">
      <c r="A35" s="23" t="s">
        <v>61</v>
      </c>
      <c r="B35" s="25">
        <v>10124.959999999999</v>
      </c>
      <c r="C35" s="25">
        <v>6838.84</v>
      </c>
      <c r="D35" s="25">
        <v>4860.18</v>
      </c>
      <c r="E35" s="25">
        <v>3884.1</v>
      </c>
      <c r="F35" s="25">
        <v>5792.53</v>
      </c>
      <c r="G35" s="22"/>
    </row>
    <row r="36" spans="1:7" x14ac:dyDescent="0.3">
      <c r="A36" s="23" t="s">
        <v>62</v>
      </c>
      <c r="B36" s="25">
        <v>26337.65</v>
      </c>
      <c r="C36" s="25">
        <v>23353.58</v>
      </c>
      <c r="D36" s="25">
        <v>21964.97</v>
      </c>
      <c r="E36" s="25">
        <v>23504.3</v>
      </c>
      <c r="F36" s="25">
        <v>28760.62</v>
      </c>
      <c r="G36" s="22"/>
    </row>
    <row r="37" spans="1:7" x14ac:dyDescent="0.3">
      <c r="A37" s="23" t="s">
        <v>63</v>
      </c>
      <c r="B37" s="25">
        <v>1284.77</v>
      </c>
      <c r="C37" s="24">
        <v>979.17</v>
      </c>
      <c r="D37" s="24">
        <v>262.16000000000003</v>
      </c>
      <c r="E37" s="25">
        <v>1135.0899999999999</v>
      </c>
      <c r="F37" s="24">
        <v>937.46</v>
      </c>
      <c r="G37" s="22"/>
    </row>
    <row r="38" spans="1:7" x14ac:dyDescent="0.3">
      <c r="A38" s="70" t="s">
        <v>64</v>
      </c>
      <c r="B38" s="71"/>
      <c r="C38" s="21"/>
      <c r="D38" s="21"/>
      <c r="E38" s="21"/>
      <c r="F38" s="21"/>
      <c r="G38" s="22"/>
    </row>
    <row r="39" spans="1:7" ht="27.6" x14ac:dyDescent="0.3">
      <c r="A39" s="23" t="s">
        <v>65</v>
      </c>
      <c r="B39" s="25">
        <v>11136.48</v>
      </c>
      <c r="C39" s="25">
        <v>11121.31</v>
      </c>
      <c r="D39" s="25">
        <v>11102.98</v>
      </c>
      <c r="E39" s="25">
        <v>11085.69</v>
      </c>
      <c r="F39" s="25">
        <v>10879.17</v>
      </c>
      <c r="G39" s="22"/>
    </row>
    <row r="40" spans="1:7" ht="27.6" x14ac:dyDescent="0.3">
      <c r="A40" s="20" t="s">
        <v>66</v>
      </c>
      <c r="B40" s="21">
        <v>78.8</v>
      </c>
      <c r="C40" s="21">
        <v>42.45</v>
      </c>
      <c r="D40" s="21">
        <v>4.83</v>
      </c>
      <c r="E40" s="21">
        <v>-8.1199999999999992</v>
      </c>
      <c r="F40" s="21">
        <v>36.299999999999997</v>
      </c>
      <c r="G40" s="22"/>
    </row>
    <row r="41" spans="1:7" x14ac:dyDescent="0.3">
      <c r="A41" s="23" t="s">
        <v>36</v>
      </c>
      <c r="B41" s="24">
        <v>503.8</v>
      </c>
      <c r="C41" s="24">
        <v>421.71</v>
      </c>
      <c r="D41" s="24">
        <v>372.22</v>
      </c>
      <c r="E41" s="24">
        <v>358.16</v>
      </c>
      <c r="F41" s="24">
        <v>367.52</v>
      </c>
      <c r="G41" s="22"/>
    </row>
  </sheetData>
  <mergeCells count="8">
    <mergeCell ref="A1:G1"/>
    <mergeCell ref="A38:B38"/>
    <mergeCell ref="A5:G5"/>
    <mergeCell ref="A7:G7"/>
    <mergeCell ref="A8:B8"/>
    <mergeCell ref="A14:B14"/>
    <mergeCell ref="A22:G22"/>
    <mergeCell ref="A24:G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628-93DE-4004-A38C-16EE25797843}">
  <dimension ref="A1:H10"/>
  <sheetViews>
    <sheetView workbookViewId="0">
      <selection activeCell="O13" sqref="O13"/>
    </sheetView>
  </sheetViews>
  <sheetFormatPr defaultRowHeight="14.4" x14ac:dyDescent="0.3"/>
  <cols>
    <col min="1" max="2" width="9.33203125" bestFit="1" customWidth="1"/>
    <col min="4" max="5" width="9.33203125" bestFit="1" customWidth="1"/>
    <col min="6" max="6" width="13.33203125" bestFit="1" customWidth="1"/>
    <col min="7" max="8" width="9.33203125" bestFit="1" customWidth="1"/>
  </cols>
  <sheetData>
    <row r="1" spans="1:8" x14ac:dyDescent="0.3">
      <c r="A1" s="73"/>
      <c r="B1" s="73"/>
      <c r="C1" s="73"/>
      <c r="D1" s="73"/>
      <c r="E1" s="73"/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ht="15.6" x14ac:dyDescent="0.3">
      <c r="A3" s="66" t="s">
        <v>78</v>
      </c>
      <c r="B3" s="66"/>
      <c r="C3" s="66"/>
      <c r="D3" s="66"/>
      <c r="E3" s="66"/>
      <c r="F3" s="66"/>
      <c r="G3" s="66"/>
      <c r="H3" s="66"/>
    </row>
    <row r="4" spans="1:8" ht="15.6" x14ac:dyDescent="0.3">
      <c r="A4" s="74" t="s">
        <v>79</v>
      </c>
      <c r="B4" s="75"/>
      <c r="C4" s="76" t="s">
        <v>80</v>
      </c>
      <c r="D4" s="74" t="s">
        <v>119</v>
      </c>
      <c r="E4" s="75"/>
      <c r="F4" s="74" t="s">
        <v>81</v>
      </c>
      <c r="G4" s="77"/>
      <c r="H4" s="75"/>
    </row>
    <row r="5" spans="1:8" ht="31.2" x14ac:dyDescent="0.3">
      <c r="A5" s="11" t="s">
        <v>82</v>
      </c>
      <c r="B5" s="11" t="s">
        <v>83</v>
      </c>
      <c r="C5" s="76"/>
      <c r="D5" s="12" t="s">
        <v>84</v>
      </c>
      <c r="E5" s="12" t="s">
        <v>85</v>
      </c>
      <c r="F5" s="12" t="s">
        <v>86</v>
      </c>
      <c r="G5" s="12" t="s">
        <v>67</v>
      </c>
      <c r="H5" s="13" t="s">
        <v>87</v>
      </c>
    </row>
    <row r="6" spans="1:8" ht="30.6" thickBot="1" x14ac:dyDescent="0.35">
      <c r="A6" s="14">
        <v>2022</v>
      </c>
      <c r="B6" s="14">
        <v>2023</v>
      </c>
      <c r="C6" s="15" t="s">
        <v>88</v>
      </c>
      <c r="D6" s="16">
        <v>11156.5</v>
      </c>
      <c r="E6" s="16">
        <v>599.05999999999995</v>
      </c>
      <c r="F6" s="16">
        <v>1198118224</v>
      </c>
      <c r="G6" s="16">
        <v>5</v>
      </c>
      <c r="H6" s="17">
        <v>599.05999999999995</v>
      </c>
    </row>
    <row r="7" spans="1:8" ht="30.6" thickBot="1" x14ac:dyDescent="0.35">
      <c r="A7" s="14">
        <v>2021</v>
      </c>
      <c r="B7" s="14">
        <v>2022</v>
      </c>
      <c r="C7" s="15" t="s">
        <v>88</v>
      </c>
      <c r="D7" s="16">
        <v>9050</v>
      </c>
      <c r="E7" s="16">
        <v>598.29999999999995</v>
      </c>
      <c r="F7" s="16">
        <v>1196601243</v>
      </c>
      <c r="G7" s="16">
        <v>5</v>
      </c>
      <c r="H7" s="17">
        <v>598.29999999999995</v>
      </c>
    </row>
    <row r="8" spans="1:8" ht="30.6" thickBot="1" x14ac:dyDescent="0.35">
      <c r="A8" s="14">
        <v>2020</v>
      </c>
      <c r="B8" s="14">
        <v>2021</v>
      </c>
      <c r="C8" s="15" t="s">
        <v>88</v>
      </c>
      <c r="D8" s="16">
        <v>4050</v>
      </c>
      <c r="E8" s="16">
        <v>597.38</v>
      </c>
      <c r="F8" s="16">
        <v>1194768381</v>
      </c>
      <c r="G8" s="16">
        <v>5</v>
      </c>
      <c r="H8" s="17">
        <v>597.38</v>
      </c>
    </row>
    <row r="9" spans="1:8" ht="30.6" thickBot="1" x14ac:dyDescent="0.35">
      <c r="A9" s="14">
        <v>2019</v>
      </c>
      <c r="B9" s="14">
        <v>2020</v>
      </c>
      <c r="C9" s="15" t="s">
        <v>88</v>
      </c>
      <c r="D9" s="16">
        <v>4050</v>
      </c>
      <c r="E9" s="16">
        <v>596.52</v>
      </c>
      <c r="F9" s="16">
        <v>1193039679</v>
      </c>
      <c r="G9" s="16">
        <v>5</v>
      </c>
      <c r="H9" s="17">
        <v>596.52</v>
      </c>
    </row>
    <row r="10" spans="1:8" ht="30.6" thickBot="1" x14ac:dyDescent="0.35">
      <c r="A10" s="14">
        <v>2018</v>
      </c>
      <c r="B10" s="14">
        <v>2019</v>
      </c>
      <c r="C10" s="15" t="s">
        <v>88</v>
      </c>
      <c r="D10" s="16">
        <v>4050</v>
      </c>
      <c r="E10" s="16">
        <v>595.79</v>
      </c>
      <c r="F10" s="16">
        <v>1191587132</v>
      </c>
      <c r="G10" s="16">
        <v>5</v>
      </c>
      <c r="H10" s="17">
        <v>595.79</v>
      </c>
    </row>
  </sheetData>
  <mergeCells count="6">
    <mergeCell ref="A1:H2"/>
    <mergeCell ref="A3:H3"/>
    <mergeCell ref="A4:B4"/>
    <mergeCell ref="C4:C5"/>
    <mergeCell ref="D4:E4"/>
    <mergeCell ref="F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D1F1-4FE5-478C-9850-8A5CD43F6DD5}">
  <dimension ref="A1:L96"/>
  <sheetViews>
    <sheetView tabSelected="1" topLeftCell="A28" zoomScale="66" zoomScaleNormal="85" workbookViewId="0">
      <selection activeCell="L42" sqref="L42"/>
    </sheetView>
  </sheetViews>
  <sheetFormatPr defaultRowHeight="14.4" x14ac:dyDescent="0.3"/>
  <cols>
    <col min="1" max="1" width="35.109375" customWidth="1"/>
    <col min="2" max="2" width="23.109375" customWidth="1"/>
    <col min="3" max="3" width="17.77734375" customWidth="1"/>
    <col min="4" max="4" width="23.33203125" customWidth="1"/>
    <col min="5" max="5" width="19.77734375" customWidth="1"/>
    <col min="6" max="6" width="19.109375" customWidth="1"/>
  </cols>
  <sheetData>
    <row r="1" spans="1:12" x14ac:dyDescent="0.3">
      <c r="A1" s="82" t="s">
        <v>117</v>
      </c>
      <c r="B1" s="83"/>
      <c r="C1" s="83"/>
      <c r="D1" s="83"/>
      <c r="E1" s="83"/>
      <c r="F1" s="83"/>
    </row>
    <row r="2" spans="1:12" x14ac:dyDescent="0.3">
      <c r="A2" s="83"/>
      <c r="B2" s="83"/>
      <c r="C2" s="83"/>
      <c r="D2" s="83"/>
      <c r="E2" s="83"/>
      <c r="F2" s="83"/>
    </row>
    <row r="3" spans="1:12" x14ac:dyDescent="0.3">
      <c r="A3" s="10"/>
      <c r="B3" s="10"/>
      <c r="C3" s="10"/>
      <c r="D3" s="10"/>
      <c r="E3" s="10"/>
      <c r="F3" s="10"/>
    </row>
    <row r="4" spans="1:12" ht="18" x14ac:dyDescent="0.35">
      <c r="A4" s="37"/>
      <c r="B4" s="38">
        <v>2023</v>
      </c>
      <c r="C4" s="38">
        <v>2022</v>
      </c>
      <c r="D4" s="38">
        <v>2021</v>
      </c>
      <c r="E4" s="38">
        <v>2020</v>
      </c>
      <c r="F4" s="38">
        <v>2019</v>
      </c>
      <c r="G4" s="37"/>
    </row>
    <row r="5" spans="1:12" ht="21" x14ac:dyDescent="0.4">
      <c r="A5" s="54" t="s">
        <v>89</v>
      </c>
      <c r="B5" s="49">
        <v>8776.06</v>
      </c>
      <c r="C5" s="49">
        <v>4721.53</v>
      </c>
      <c r="D5" s="50">
        <v>535.83000000000004</v>
      </c>
      <c r="E5" s="50">
        <v>-900.24</v>
      </c>
      <c r="F5" s="49">
        <v>3948.94</v>
      </c>
      <c r="G5" s="37"/>
      <c r="J5" s="81"/>
      <c r="K5" s="81"/>
      <c r="L5" s="81"/>
    </row>
    <row r="6" spans="1:12" ht="21" x14ac:dyDescent="0.4">
      <c r="A6" s="54" t="s">
        <v>90</v>
      </c>
      <c r="B6" s="49">
        <v>20285.29</v>
      </c>
      <c r="C6" s="49">
        <v>14682.85</v>
      </c>
      <c r="D6" s="49">
        <v>13676.55</v>
      </c>
      <c r="E6" s="49">
        <v>13191.57</v>
      </c>
      <c r="F6" s="49">
        <v>15206.51</v>
      </c>
      <c r="G6" s="37"/>
      <c r="J6" s="78"/>
      <c r="K6" s="78"/>
      <c r="L6" s="78"/>
    </row>
    <row r="7" spans="1:12" ht="21" x14ac:dyDescent="0.4">
      <c r="A7" s="54" t="s">
        <v>13</v>
      </c>
      <c r="B7" s="49">
        <v>56365.79</v>
      </c>
      <c r="C7" s="49">
        <v>47122.64</v>
      </c>
      <c r="D7" s="49">
        <v>41581.919999999998</v>
      </c>
      <c r="E7" s="49">
        <v>39969.31</v>
      </c>
      <c r="F7" s="49">
        <v>39983.410000000003</v>
      </c>
      <c r="G7" s="37"/>
      <c r="J7" s="78"/>
      <c r="K7" s="78"/>
      <c r="L7" s="78"/>
    </row>
    <row r="8" spans="1:12" ht="21.6" thickBot="1" x14ac:dyDescent="0.45">
      <c r="A8" s="54" t="s">
        <v>91</v>
      </c>
      <c r="B8" s="51">
        <v>119.81</v>
      </c>
      <c r="C8" s="51">
        <v>119.66</v>
      </c>
      <c r="D8" s="51">
        <v>119.47</v>
      </c>
      <c r="E8" s="51">
        <v>119.31</v>
      </c>
      <c r="F8" s="51">
        <v>119.15</v>
      </c>
      <c r="G8" s="37"/>
      <c r="J8" s="78"/>
      <c r="K8" s="78"/>
      <c r="L8" s="78"/>
    </row>
    <row r="9" spans="1:12" ht="21" x14ac:dyDescent="0.4">
      <c r="A9" s="54" t="s">
        <v>92</v>
      </c>
      <c r="B9" s="49">
        <v>88767.01</v>
      </c>
      <c r="C9" s="49">
        <v>74667.179999999993</v>
      </c>
      <c r="D9" s="49">
        <v>59553.15</v>
      </c>
      <c r="E9" s="49">
        <v>62515.58</v>
      </c>
      <c r="F9" s="49">
        <v>54067.18</v>
      </c>
      <c r="G9" s="37"/>
      <c r="J9" s="78"/>
      <c r="K9" s="78"/>
      <c r="L9" s="78"/>
    </row>
    <row r="10" spans="1:12" ht="21" x14ac:dyDescent="0.4">
      <c r="A10" s="54" t="s">
        <v>93</v>
      </c>
      <c r="B10" s="49">
        <v>121268.55</v>
      </c>
      <c r="C10" s="49">
        <v>90170.57</v>
      </c>
      <c r="D10" s="49">
        <v>74277.78</v>
      </c>
      <c r="E10" s="49">
        <v>75381.929999999993</v>
      </c>
      <c r="F10" s="49">
        <v>104720.68</v>
      </c>
      <c r="G10" s="37"/>
      <c r="J10" s="78"/>
      <c r="K10" s="78"/>
      <c r="L10" s="78"/>
    </row>
    <row r="11" spans="1:12" ht="21" x14ac:dyDescent="0.4">
      <c r="A11" s="54" t="s">
        <v>95</v>
      </c>
      <c r="B11" s="49">
        <v>89468.14</v>
      </c>
      <c r="C11" s="49">
        <v>68710.710000000006</v>
      </c>
      <c r="D11" s="49">
        <v>52175.43</v>
      </c>
      <c r="E11" s="49">
        <v>54420.54</v>
      </c>
      <c r="F11" s="49">
        <v>50400.480000000003</v>
      </c>
      <c r="G11" s="37"/>
    </row>
    <row r="12" spans="1:12" ht="21" x14ac:dyDescent="0.4">
      <c r="A12" s="54" t="s">
        <v>94</v>
      </c>
      <c r="B12" s="52">
        <v>28559.66</v>
      </c>
      <c r="C12" s="52">
        <v>31380.9</v>
      </c>
      <c r="D12" s="52">
        <v>27947.39</v>
      </c>
      <c r="E12" s="52">
        <v>35033.440000000002</v>
      </c>
      <c r="F12" s="52">
        <v>31668.98</v>
      </c>
      <c r="G12" s="37"/>
    </row>
    <row r="13" spans="1:12" ht="21" x14ac:dyDescent="0.4">
      <c r="A13" s="54" t="s">
        <v>34</v>
      </c>
      <c r="B13" s="49">
        <v>155849.12</v>
      </c>
      <c r="C13" s="49">
        <v>131492.44</v>
      </c>
      <c r="D13" s="49">
        <v>110205.38</v>
      </c>
      <c r="E13" s="49">
        <v>110176.63</v>
      </c>
      <c r="F13" s="49">
        <v>102411.16</v>
      </c>
      <c r="G13" s="37"/>
    </row>
    <row r="14" spans="1:12" ht="21" x14ac:dyDescent="0.4">
      <c r="A14" s="54" t="s">
        <v>30</v>
      </c>
      <c r="B14" s="49">
        <v>47037.22</v>
      </c>
      <c r="C14" s="49">
        <v>40154.18</v>
      </c>
      <c r="D14" s="49">
        <v>53581.89</v>
      </c>
      <c r="E14" s="49">
        <v>50694.36</v>
      </c>
      <c r="F14" s="49">
        <v>55263.32</v>
      </c>
      <c r="G14" s="37"/>
    </row>
    <row r="15" spans="1:12" ht="21" x14ac:dyDescent="0.4">
      <c r="A15" s="54" t="s">
        <v>96</v>
      </c>
      <c r="B15" s="53">
        <f>B11-B14</f>
        <v>42430.92</v>
      </c>
      <c r="C15" s="53">
        <f t="shared" ref="C15:F15" si="0">C11-C14</f>
        <v>28556.530000000006</v>
      </c>
      <c r="D15" s="53">
        <f t="shared" si="0"/>
        <v>-1406.4599999999991</v>
      </c>
      <c r="E15" s="53">
        <f t="shared" si="0"/>
        <v>3726.1800000000003</v>
      </c>
      <c r="F15" s="53">
        <f t="shared" si="0"/>
        <v>-4862.8399999999965</v>
      </c>
      <c r="G15" s="37"/>
    </row>
    <row r="16" spans="1:12" ht="21" x14ac:dyDescent="0.4">
      <c r="A16" s="54" t="s">
        <v>97</v>
      </c>
      <c r="B16" s="49">
        <v>7028.02</v>
      </c>
      <c r="C16" s="49">
        <v>6373.95</v>
      </c>
      <c r="D16" s="49">
        <v>6007.76</v>
      </c>
      <c r="E16" s="49">
        <v>6928.28</v>
      </c>
      <c r="F16" s="49">
        <v>9290.51</v>
      </c>
      <c r="G16" s="37"/>
    </row>
    <row r="17" spans="1:7" ht="21" x14ac:dyDescent="0.4">
      <c r="A17" s="54" t="s">
        <v>98</v>
      </c>
      <c r="B17" s="49">
        <v>103015.57</v>
      </c>
      <c r="C17" s="49">
        <v>76349.38</v>
      </c>
      <c r="D17" s="49">
        <v>60465.64</v>
      </c>
      <c r="E17" s="49">
        <v>61363.74</v>
      </c>
      <c r="F17" s="49">
        <v>91244.65</v>
      </c>
      <c r="G17" s="37"/>
    </row>
    <row r="18" spans="1:7" ht="21" x14ac:dyDescent="0.4">
      <c r="A18" s="54" t="s">
        <v>99</v>
      </c>
      <c r="B18" s="49">
        <v>16854.97</v>
      </c>
      <c r="C18" s="49">
        <v>11595.82</v>
      </c>
      <c r="D18" s="49">
        <v>9615.41</v>
      </c>
      <c r="E18" s="49">
        <v>11111.86</v>
      </c>
      <c r="F18" s="49">
        <v>12200.16</v>
      </c>
      <c r="G18" s="37"/>
    </row>
    <row r="19" spans="1:7" ht="21" x14ac:dyDescent="0.4">
      <c r="A19" s="54" t="s">
        <v>100</v>
      </c>
      <c r="B19" s="50">
        <v>325</v>
      </c>
      <c r="C19" s="50">
        <v>231</v>
      </c>
      <c r="D19" s="50">
        <v>175</v>
      </c>
      <c r="E19" s="50">
        <v>47</v>
      </c>
      <c r="F19" s="50">
        <v>170</v>
      </c>
      <c r="G19" s="37"/>
    </row>
    <row r="20" spans="1:7" ht="18" x14ac:dyDescent="0.35">
      <c r="A20" s="37"/>
      <c r="B20" s="37"/>
      <c r="C20" s="37"/>
      <c r="D20" s="37"/>
      <c r="E20" s="37"/>
      <c r="F20" s="37"/>
      <c r="G20" s="37"/>
    </row>
    <row r="21" spans="1:7" x14ac:dyDescent="0.3">
      <c r="A21" s="79" t="s">
        <v>116</v>
      </c>
      <c r="B21" s="80"/>
      <c r="C21" s="80"/>
      <c r="D21" s="80"/>
      <c r="E21" s="80"/>
      <c r="F21" s="80"/>
    </row>
    <row r="22" spans="1:7" x14ac:dyDescent="0.3">
      <c r="A22" s="80"/>
      <c r="B22" s="80"/>
      <c r="C22" s="80"/>
      <c r="D22" s="80"/>
      <c r="E22" s="80"/>
      <c r="F22" s="80"/>
    </row>
    <row r="23" spans="1:7" x14ac:dyDescent="0.3">
      <c r="A23" s="10"/>
      <c r="B23" s="10"/>
      <c r="C23" s="10"/>
      <c r="D23" s="10"/>
      <c r="E23" s="10"/>
      <c r="F23" s="10"/>
    </row>
    <row r="24" spans="1:7" ht="18" x14ac:dyDescent="0.35">
      <c r="B24" s="38">
        <v>2023</v>
      </c>
      <c r="C24" s="38">
        <v>2022</v>
      </c>
      <c r="D24" s="38">
        <v>2021</v>
      </c>
      <c r="E24" s="38">
        <v>2020</v>
      </c>
      <c r="F24" s="38">
        <v>2019</v>
      </c>
    </row>
    <row r="25" spans="1:7" ht="21" x14ac:dyDescent="0.4">
      <c r="A25" s="39" t="s">
        <v>72</v>
      </c>
      <c r="B25" s="39"/>
      <c r="C25" s="39"/>
      <c r="D25" s="40"/>
      <c r="E25" s="40"/>
      <c r="F25" s="40"/>
      <c r="G25" s="2"/>
    </row>
    <row r="26" spans="1:7" ht="21" x14ac:dyDescent="0.4">
      <c r="A26" s="55" t="s">
        <v>73</v>
      </c>
      <c r="B26" s="55">
        <f>(B6/B10)*100</f>
        <v>16.727576935652319</v>
      </c>
      <c r="C26" s="55">
        <f t="shared" ref="C26:F26" si="1">(C6/C10)*100</f>
        <v>16.28341708386672</v>
      </c>
      <c r="D26" s="55">
        <f t="shared" si="1"/>
        <v>18.41270700335955</v>
      </c>
      <c r="E26" s="55">
        <f t="shared" si="1"/>
        <v>17.499644808775791</v>
      </c>
      <c r="F26" s="55">
        <f t="shared" si="1"/>
        <v>14.521019153045989</v>
      </c>
      <c r="G26" s="2"/>
    </row>
    <row r="27" spans="1:7" ht="21" x14ac:dyDescent="0.4">
      <c r="A27" s="40" t="s">
        <v>74</v>
      </c>
      <c r="B27" s="40">
        <f>(B5/B10)*100</f>
        <v>7.2368804607624977</v>
      </c>
      <c r="C27" s="40">
        <f t="shared" ref="C27:F27" si="2">(C5/C10)*100</f>
        <v>5.2362206427218982</v>
      </c>
      <c r="D27" s="40">
        <f t="shared" si="2"/>
        <v>0.72138666502956883</v>
      </c>
      <c r="E27" s="40">
        <f t="shared" si="2"/>
        <v>-1.1942384600659601</v>
      </c>
      <c r="F27" s="40">
        <f t="shared" si="2"/>
        <v>3.7709266211793131</v>
      </c>
      <c r="G27" s="2"/>
    </row>
    <row r="28" spans="1:7" ht="21" x14ac:dyDescent="0.4">
      <c r="A28" s="55" t="s">
        <v>75</v>
      </c>
      <c r="B28" s="55">
        <f>((B6/(B9+B7))*100)</f>
        <v>13.977054118710589</v>
      </c>
      <c r="C28" s="55">
        <f>(C6/(C9+C7))*100</f>
        <v>12.055892684626681</v>
      </c>
      <c r="D28" s="55">
        <f t="shared" ref="D28:F28" si="3">(D6/(D9+D7))*100</f>
        <v>13.523053872410429</v>
      </c>
      <c r="E28" s="55">
        <f t="shared" si="3"/>
        <v>12.871721870414262</v>
      </c>
      <c r="F28" s="55">
        <f t="shared" si="3"/>
        <v>16.168436582907137</v>
      </c>
      <c r="G28" s="2"/>
    </row>
    <row r="29" spans="1:7" ht="21" x14ac:dyDescent="0.4">
      <c r="A29" s="40" t="s">
        <v>76</v>
      </c>
      <c r="B29" s="40">
        <f>(B5/B7)*100</f>
        <v>15.569834113919098</v>
      </c>
      <c r="C29" s="40">
        <f t="shared" ref="C29:F29" si="4">(C5/C7)*100</f>
        <v>10.019663584213449</v>
      </c>
      <c r="D29" s="40">
        <f t="shared" si="4"/>
        <v>1.2886129356220206</v>
      </c>
      <c r="E29" s="40">
        <f t="shared" si="4"/>
        <v>-2.2523280987337539</v>
      </c>
      <c r="F29" s="40">
        <f t="shared" si="4"/>
        <v>9.8764462560847104</v>
      </c>
      <c r="G29" s="2"/>
    </row>
    <row r="30" spans="1:7" ht="21" x14ac:dyDescent="0.4">
      <c r="A30" s="55" t="s">
        <v>77</v>
      </c>
      <c r="B30" s="55">
        <f>B5/B8</f>
        <v>73.249812202654198</v>
      </c>
      <c r="C30" s="55">
        <f t="shared" ref="C30:F30" si="5">C5/C8</f>
        <v>39.457880661875315</v>
      </c>
      <c r="D30" s="55">
        <f t="shared" si="5"/>
        <v>4.4850590106302839</v>
      </c>
      <c r="E30" s="55">
        <f t="shared" si="5"/>
        <v>-7.5453859693236103</v>
      </c>
      <c r="F30" s="55">
        <f t="shared" si="5"/>
        <v>33.142593369702055</v>
      </c>
      <c r="G30" s="2"/>
    </row>
    <row r="31" spans="1:7" ht="21" x14ac:dyDescent="0.4">
      <c r="A31" s="41" t="s">
        <v>101</v>
      </c>
      <c r="B31" s="38">
        <v>2023</v>
      </c>
      <c r="C31" s="38">
        <v>2022</v>
      </c>
      <c r="D31" s="38">
        <v>2021</v>
      </c>
      <c r="E31" s="38">
        <v>2020</v>
      </c>
      <c r="F31" s="38">
        <v>2019</v>
      </c>
      <c r="G31" s="2"/>
    </row>
    <row r="32" spans="1:7" ht="21" x14ac:dyDescent="0.4">
      <c r="A32" s="56" t="s">
        <v>102</v>
      </c>
      <c r="B32" s="56">
        <f>B10/B13</f>
        <v>0.77811507694108251</v>
      </c>
      <c r="C32" s="56">
        <f>C10/C13</f>
        <v>0.68574718059836748</v>
      </c>
      <c r="D32" s="56">
        <f>D10/D13</f>
        <v>0.67399413712833256</v>
      </c>
      <c r="E32" s="56">
        <f>E10/E13</f>
        <v>0.68419164753904693</v>
      </c>
      <c r="F32" s="56">
        <f>F10/F13</f>
        <v>1.0225514484944804</v>
      </c>
      <c r="G32" s="2"/>
    </row>
    <row r="33" spans="1:7" ht="21" x14ac:dyDescent="0.4">
      <c r="A33" s="42" t="s">
        <v>104</v>
      </c>
      <c r="B33" s="42">
        <f>B10/B12</f>
        <v>4.2461482384594218</v>
      </c>
      <c r="C33" s="42">
        <f>C10/C12</f>
        <v>2.8734220497181409</v>
      </c>
      <c r="D33" s="42">
        <f>D10/D12</f>
        <v>2.6577716201763386</v>
      </c>
      <c r="E33" s="42">
        <f>E10/E12</f>
        <v>2.1517136199014426</v>
      </c>
      <c r="F33" s="42">
        <f>F10/F12</f>
        <v>3.3067272769757659</v>
      </c>
      <c r="G33" s="2"/>
    </row>
    <row r="34" spans="1:7" ht="21" x14ac:dyDescent="0.4">
      <c r="A34" s="56" t="s">
        <v>103</v>
      </c>
      <c r="B34" s="56">
        <f>B10/B15</f>
        <v>2.8580231114479724</v>
      </c>
      <c r="C34" s="56">
        <f>C10/C15</f>
        <v>3.1576164891182503</v>
      </c>
      <c r="D34" s="56">
        <f>D10/D15</f>
        <v>-52.811868094364605</v>
      </c>
      <c r="E34" s="56">
        <f>E10/E15</f>
        <v>20.230351190763727</v>
      </c>
      <c r="F34" s="56">
        <f>F10/F15</f>
        <v>-21.534880851518878</v>
      </c>
      <c r="G34" s="2"/>
    </row>
    <row r="35" spans="1:7" ht="21" x14ac:dyDescent="0.4">
      <c r="A35" s="42" t="s">
        <v>71</v>
      </c>
      <c r="B35" s="42">
        <f>B10/(B16)</f>
        <v>17.255009234464328</v>
      </c>
      <c r="C35" s="42">
        <f>C10/(C16)</f>
        <v>14.14673318742695</v>
      </c>
      <c r="D35" s="42">
        <f>D10/(D16)</f>
        <v>12.363639692664155</v>
      </c>
      <c r="E35" s="42">
        <f>E10/(E16)</f>
        <v>10.880323832177682</v>
      </c>
      <c r="F35" s="42">
        <f>F10/(F16)</f>
        <v>11.271790246175936</v>
      </c>
      <c r="G35" s="2"/>
    </row>
    <row r="36" spans="1:7" ht="21" x14ac:dyDescent="0.4">
      <c r="A36" s="56" t="s">
        <v>105</v>
      </c>
      <c r="B36" s="56">
        <f>360/B35</f>
        <v>20.863506655270474</v>
      </c>
      <c r="C36" s="56">
        <f t="shared" ref="C36:F36" si="6">360/C35</f>
        <v>25.447571197564791</v>
      </c>
      <c r="D36" s="56">
        <f t="shared" si="6"/>
        <v>29.117639218619619</v>
      </c>
      <c r="E36" s="56">
        <f t="shared" si="6"/>
        <v>33.087250485626996</v>
      </c>
      <c r="F36" s="56">
        <f t="shared" si="6"/>
        <v>31.938138675188132</v>
      </c>
      <c r="G36" s="2"/>
    </row>
    <row r="37" spans="1:7" ht="21" x14ac:dyDescent="0.4">
      <c r="A37" s="42" t="s">
        <v>70</v>
      </c>
      <c r="B37" s="42">
        <f>B17/B18</f>
        <v>6.1118809466881281</v>
      </c>
      <c r="C37" s="42">
        <f>C17/C18</f>
        <v>6.5842156915164267</v>
      </c>
      <c r="D37" s="42">
        <f>D17/D18</f>
        <v>6.2884099585977093</v>
      </c>
      <c r="E37" s="42">
        <f>E17/E18</f>
        <v>5.5223643926399353</v>
      </c>
      <c r="F37" s="42">
        <f>F17/F18</f>
        <v>7.4789715872578713</v>
      </c>
      <c r="G37" s="2"/>
    </row>
    <row r="38" spans="1:7" ht="21" x14ac:dyDescent="0.4">
      <c r="A38" s="56" t="s">
        <v>106</v>
      </c>
      <c r="B38" s="56">
        <f>360/B37</f>
        <v>58.901670883343172</v>
      </c>
      <c r="C38" s="56">
        <f t="shared" ref="C38:F38" si="7">360/C37</f>
        <v>54.67621610024861</v>
      </c>
      <c r="D38" s="56">
        <f t="shared" si="7"/>
        <v>57.248175988875666</v>
      </c>
      <c r="E38" s="56">
        <f>360/E37</f>
        <v>65.189468568897539</v>
      </c>
      <c r="F38" s="56">
        <f t="shared" si="7"/>
        <v>48.134960241504572</v>
      </c>
      <c r="G38" s="2"/>
    </row>
    <row r="39" spans="1:7" ht="21" x14ac:dyDescent="0.4">
      <c r="A39" s="43" t="s">
        <v>107</v>
      </c>
      <c r="B39" s="38">
        <v>2023</v>
      </c>
      <c r="C39" s="38">
        <v>2022</v>
      </c>
      <c r="D39" s="38">
        <v>2021</v>
      </c>
      <c r="E39" s="38">
        <v>2020</v>
      </c>
      <c r="F39" s="38">
        <v>2019</v>
      </c>
      <c r="G39" s="2"/>
    </row>
    <row r="40" spans="1:7" ht="21" x14ac:dyDescent="0.4">
      <c r="A40" s="57" t="s">
        <v>68</v>
      </c>
      <c r="B40" s="57">
        <f>B11/B14</f>
        <v>1.9020711683215972</v>
      </c>
      <c r="C40" s="57">
        <f>C11/C14</f>
        <v>1.7111720373819115</v>
      </c>
      <c r="D40" s="57">
        <f>D11/D14</f>
        <v>0.9737512058645188</v>
      </c>
      <c r="E40" s="57">
        <f>E11/E14</f>
        <v>1.0735028512047493</v>
      </c>
      <c r="F40" s="57">
        <f>F11/F14</f>
        <v>0.91200601049665497</v>
      </c>
      <c r="G40" s="2"/>
    </row>
    <row r="41" spans="1:7" ht="21" x14ac:dyDescent="0.4">
      <c r="A41" s="44" t="s">
        <v>108</v>
      </c>
      <c r="B41" s="44">
        <f>(B11-B18)/B14</f>
        <v>1.5437385542768045</v>
      </c>
      <c r="C41" s="44">
        <f>(C11-C18)/C14</f>
        <v>1.4223896490975536</v>
      </c>
      <c r="D41" s="44">
        <f>(D11-D18)/D14</f>
        <v>0.79429859603683273</v>
      </c>
      <c r="E41" s="44">
        <f>(E11-E18)/E14</f>
        <v>0.85430963128837212</v>
      </c>
      <c r="F41" s="44">
        <f>(F11-F18)/F14</f>
        <v>0.69124185807150218</v>
      </c>
      <c r="G41" s="2"/>
    </row>
    <row r="42" spans="1:7" ht="21" x14ac:dyDescent="0.4">
      <c r="A42" s="57" t="s">
        <v>109</v>
      </c>
      <c r="B42" s="57">
        <f>(B11-B18-B16)/B14</f>
        <v>1.39432453703684</v>
      </c>
      <c r="C42" s="57">
        <f>(C11-C18-C16)/C14</f>
        <v>1.2636527504733008</v>
      </c>
      <c r="D42" s="57">
        <f>(D11-D18-D16)/D14</f>
        <v>0.68217563807473014</v>
      </c>
      <c r="E42" s="57">
        <f>(E11-E18-E16)/E14</f>
        <v>0.71764196253784451</v>
      </c>
      <c r="F42" s="57">
        <f>(F11-F18-F16)/F14</f>
        <v>0.52312836072823721</v>
      </c>
      <c r="G42" s="2"/>
    </row>
    <row r="43" spans="1:7" ht="21" x14ac:dyDescent="0.4">
      <c r="A43" s="45" t="s">
        <v>110</v>
      </c>
      <c r="B43" s="38">
        <v>2023</v>
      </c>
      <c r="C43" s="38">
        <v>2022</v>
      </c>
      <c r="D43" s="38">
        <v>2021</v>
      </c>
      <c r="E43" s="38">
        <v>2020</v>
      </c>
      <c r="F43" s="38">
        <v>2019</v>
      </c>
      <c r="G43" s="2"/>
    </row>
    <row r="44" spans="1:7" ht="21" x14ac:dyDescent="0.4">
      <c r="A44" s="58" t="s">
        <v>111</v>
      </c>
      <c r="B44" s="58">
        <f>B19/B5</f>
        <v>3.7032563587760338E-2</v>
      </c>
      <c r="C44" s="58">
        <f>C19/C5</f>
        <v>4.8924818861682554E-2</v>
      </c>
      <c r="D44" s="58">
        <f>D19/D5</f>
        <v>0.32659612190433529</v>
      </c>
      <c r="E44" s="58">
        <f>E19/E5</f>
        <v>-5.2208300008886516E-2</v>
      </c>
      <c r="F44" s="58">
        <f>F19/F5</f>
        <v>4.3049527214898173E-2</v>
      </c>
      <c r="G44" s="2"/>
    </row>
    <row r="45" spans="1:7" ht="21" x14ac:dyDescent="0.4">
      <c r="A45" s="46" t="s">
        <v>112</v>
      </c>
      <c r="B45" s="46">
        <f>1-B44</f>
        <v>0.9629674364122397</v>
      </c>
      <c r="C45" s="46">
        <f t="shared" ref="C45:F45" si="8">1-C44</f>
        <v>0.95107518113831746</v>
      </c>
      <c r="D45" s="46">
        <f t="shared" si="8"/>
        <v>0.67340387809566471</v>
      </c>
      <c r="E45" s="46">
        <f t="shared" si="8"/>
        <v>1.0522083000088864</v>
      </c>
      <c r="F45" s="46">
        <f t="shared" si="8"/>
        <v>0.95695047278510181</v>
      </c>
      <c r="G45" s="2"/>
    </row>
    <row r="46" spans="1:7" ht="21" x14ac:dyDescent="0.4">
      <c r="A46" s="58" t="s">
        <v>113</v>
      </c>
      <c r="B46" s="58">
        <f>B7/B8</f>
        <v>470.45981136799935</v>
      </c>
      <c r="C46" s="58">
        <f t="shared" ref="C46:F46" si="9">C7/C8</f>
        <v>393.80444593013539</v>
      </c>
      <c r="D46" s="58">
        <f t="shared" si="9"/>
        <v>348.05323512178791</v>
      </c>
      <c r="E46" s="58">
        <f t="shared" si="9"/>
        <v>335.0038555024725</v>
      </c>
      <c r="F46" s="58">
        <f t="shared" si="9"/>
        <v>335.57205203524973</v>
      </c>
      <c r="G46" s="2"/>
    </row>
    <row r="47" spans="1:7" ht="21" x14ac:dyDescent="0.4">
      <c r="A47" s="47" t="s">
        <v>114</v>
      </c>
      <c r="B47" s="38">
        <v>2023</v>
      </c>
      <c r="C47" s="38">
        <v>2022</v>
      </c>
      <c r="D47" s="38">
        <v>2021</v>
      </c>
      <c r="E47" s="38">
        <v>2020</v>
      </c>
      <c r="F47" s="38">
        <v>2019</v>
      </c>
      <c r="G47" s="2"/>
    </row>
    <row r="48" spans="1:7" ht="21" x14ac:dyDescent="0.4">
      <c r="A48" s="59" t="s">
        <v>69</v>
      </c>
      <c r="B48" s="59">
        <f>B9/B7</f>
        <v>1.5748383904492422</v>
      </c>
      <c r="C48" s="59">
        <f t="shared" ref="C48:F48" si="10">C9/C7</f>
        <v>1.5845287955004217</v>
      </c>
      <c r="D48" s="59">
        <f t="shared" si="10"/>
        <v>1.4321885569497512</v>
      </c>
      <c r="E48" s="59">
        <f t="shared" si="10"/>
        <v>1.5640895477054773</v>
      </c>
      <c r="F48" s="59">
        <f t="shared" si="10"/>
        <v>1.3522403416817124</v>
      </c>
      <c r="G48" s="2"/>
    </row>
    <row r="49" spans="1:7" ht="21" x14ac:dyDescent="0.4">
      <c r="A49" s="48" t="s">
        <v>115</v>
      </c>
      <c r="B49" s="48">
        <f>B9/(B9+B7)</f>
        <v>0.61162611070688366</v>
      </c>
      <c r="C49" s="48">
        <f t="shared" ref="C49:F49" si="11">C9/(C9+C7)</f>
        <v>0.61308227567788509</v>
      </c>
      <c r="D49" s="48">
        <f t="shared" si="11"/>
        <v>0.5888476667885828</v>
      </c>
      <c r="E49" s="48">
        <f t="shared" si="11"/>
        <v>0.60999802019595284</v>
      </c>
      <c r="F49" s="48">
        <f t="shared" si="11"/>
        <v>0.5748733740000993</v>
      </c>
      <c r="G49" s="2"/>
    </row>
    <row r="93" spans="1:2" x14ac:dyDescent="0.3">
      <c r="A93" s="78"/>
      <c r="B93" s="78"/>
    </row>
    <row r="94" spans="1:2" x14ac:dyDescent="0.3">
      <c r="A94" s="78"/>
      <c r="B94" s="78"/>
    </row>
    <row r="95" spans="1:2" x14ac:dyDescent="0.3">
      <c r="A95" s="78"/>
      <c r="B95" s="78"/>
    </row>
    <row r="96" spans="1:2" x14ac:dyDescent="0.3">
      <c r="A96" s="78"/>
      <c r="B96" s="78"/>
    </row>
  </sheetData>
  <mergeCells count="12">
    <mergeCell ref="A1:F2"/>
    <mergeCell ref="A96:B96"/>
    <mergeCell ref="A93:B93"/>
    <mergeCell ref="A94:B94"/>
    <mergeCell ref="A95:B95"/>
    <mergeCell ref="J8:L8"/>
    <mergeCell ref="J9:L9"/>
    <mergeCell ref="J10:L10"/>
    <mergeCell ref="A21:F22"/>
    <mergeCell ref="J5:L5"/>
    <mergeCell ref="J6:L6"/>
    <mergeCell ref="J7:L7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8D5F90F-D8D9-4150-ADC1-46236E4B54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Ratios!B26:F26</xm:f>
              <xm:sqref>G26</xm:sqref>
            </x14:sparkline>
            <x14:sparkline>
              <xm:f>Ratios!B27:F27</xm:f>
              <xm:sqref>G27</xm:sqref>
            </x14:sparkline>
            <x14:sparkline>
              <xm:f>Ratios!B28:F28</xm:f>
              <xm:sqref>G28</xm:sqref>
            </x14:sparkline>
            <x14:sparkline>
              <xm:f>Ratios!B29:F29</xm:f>
              <xm:sqref>G29</xm:sqref>
            </x14:sparkline>
            <x14:sparkline>
              <xm:f>Ratios!B30:F30</xm:f>
              <xm:sqref>G30</xm:sqref>
            </x14:sparkline>
            <x14:sparkline>
              <xm:f>Ratios!B31:F31</xm:f>
              <xm:sqref>G31</xm:sqref>
            </x14:sparkline>
            <x14:sparkline>
              <xm:f>Ratios!B32:F32</xm:f>
              <xm:sqref>G32</xm:sqref>
            </x14:sparkline>
            <x14:sparkline>
              <xm:f>Ratios!B33:F33</xm:f>
              <xm:sqref>G33</xm:sqref>
            </x14:sparkline>
            <x14:sparkline>
              <xm:f>Ratios!B34:F34</xm:f>
              <xm:sqref>G34</xm:sqref>
            </x14:sparkline>
            <x14:sparkline>
              <xm:f>Ratios!B35:F35</xm:f>
              <xm:sqref>G35</xm:sqref>
            </x14:sparkline>
            <x14:sparkline>
              <xm:f>Ratios!B36:F36</xm:f>
              <xm:sqref>G36</xm:sqref>
            </x14:sparkline>
            <x14:sparkline>
              <xm:f>Ratios!B37:F37</xm:f>
              <xm:sqref>G37</xm:sqref>
            </x14:sparkline>
            <x14:sparkline>
              <xm:f>Ratios!B38:F38</xm:f>
              <xm:sqref>G38</xm:sqref>
            </x14:sparkline>
            <x14:sparkline>
              <xm:f>Ratios!B39:F39</xm:f>
              <xm:sqref>G39</xm:sqref>
            </x14:sparkline>
            <x14:sparkline>
              <xm:f>Ratios!B40:F40</xm:f>
              <xm:sqref>G40</xm:sqref>
            </x14:sparkline>
            <x14:sparkline>
              <xm:f>Ratios!B41:F41</xm:f>
              <xm:sqref>G41</xm:sqref>
            </x14:sparkline>
            <x14:sparkline>
              <xm:f>Ratios!B42:F42</xm:f>
              <xm:sqref>G42</xm:sqref>
            </x14:sparkline>
            <x14:sparkline>
              <xm:f>Ratios!B43:F43</xm:f>
              <xm:sqref>G43</xm:sqref>
            </x14:sparkline>
            <x14:sparkline>
              <xm:f>Ratios!B44:F44</xm:f>
              <xm:sqref>G44</xm:sqref>
            </x14:sparkline>
            <x14:sparkline>
              <xm:f>Ratios!B45:F45</xm:f>
              <xm:sqref>G45</xm:sqref>
            </x14:sparkline>
            <x14:sparkline>
              <xm:f>Ratios!B46:F46</xm:f>
              <xm:sqref>G46</xm:sqref>
            </x14:sparkline>
            <x14:sparkline>
              <xm:f>Ratios!B47:F47</xm:f>
              <xm:sqref>G47</xm:sqref>
            </x14:sparkline>
            <x14:sparkline>
              <xm:f>Ratios!B48:F48</xm:f>
              <xm:sqref>G48</xm:sqref>
            </x14:sparkline>
            <x14:sparkline>
              <xm:f>Ratios!B49:F49</xm:f>
              <xm:sqref>G49</xm:sqref>
            </x14:sparkline>
          </x14:sparklines>
        </x14:sparklineGroup>
        <x14:sparklineGroup displayEmptyCellsAs="gap" xr2:uid="{3F8EB713-EFFA-4792-BDCB-07576D008A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Ratios!B5:F5</xm:f>
              <xm:sqref>G5</xm:sqref>
            </x14:sparkline>
            <x14:sparkline>
              <xm:f>Ratios!B6:F6</xm:f>
              <xm:sqref>G6</xm:sqref>
            </x14:sparkline>
            <x14:sparkline>
              <xm:f>Ratios!B7:F7</xm:f>
              <xm:sqref>G7</xm:sqref>
            </x14:sparkline>
            <x14:sparkline>
              <xm:f>Ratios!B8:F8</xm:f>
              <xm:sqref>G8</xm:sqref>
            </x14:sparkline>
            <x14:sparkline>
              <xm:f>Ratios!B9:F9</xm:f>
              <xm:sqref>G9</xm:sqref>
            </x14:sparkline>
            <x14:sparkline>
              <xm:f>Ratios!B10:F10</xm:f>
              <xm:sqref>G10</xm:sqref>
            </x14:sparkline>
            <x14:sparkline>
              <xm:f>Ratios!B11:F11</xm:f>
              <xm:sqref>G11</xm:sqref>
            </x14:sparkline>
            <x14:sparkline>
              <xm:f>Ratios!B12:F12</xm:f>
              <xm:sqref>G12</xm:sqref>
            </x14:sparkline>
            <x14:sparkline>
              <xm:f>Ratios!B13:F13</xm:f>
              <xm:sqref>G13</xm:sqref>
            </x14:sparkline>
            <x14:sparkline>
              <xm:f>Ratios!B14:F14</xm:f>
              <xm:sqref>G14</xm:sqref>
            </x14:sparkline>
            <x14:sparkline>
              <xm:f>Ratios!B15:F15</xm:f>
              <xm:sqref>G15</xm:sqref>
            </x14:sparkline>
            <x14:sparkline>
              <xm:f>Ratios!B16:F16</xm:f>
              <xm:sqref>G16</xm:sqref>
            </x14:sparkline>
            <x14:sparkline>
              <xm:f>Ratios!B17:F17</xm:f>
              <xm:sqref>G17</xm:sqref>
            </x14:sparkline>
            <x14:sparkline>
              <xm:f>Ratios!B18:F18</xm:f>
              <xm:sqref>G18</xm:sqref>
            </x14:sparkline>
            <x14:sparkline>
              <xm:f>Ratios!B19:F19</xm:f>
              <xm:sqref>G19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P&amp;L Statement</vt:lpstr>
      <vt:lpstr>Capital Structure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dyovan madhav</dc:creator>
  <cp:lastModifiedBy>dyovan madhav</cp:lastModifiedBy>
  <dcterms:created xsi:type="dcterms:W3CDTF">2024-05-03T15:07:27Z</dcterms:created>
  <dcterms:modified xsi:type="dcterms:W3CDTF">2024-05-05T13:35:55Z</dcterms:modified>
</cp:coreProperties>
</file>