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355"/>
  </bookViews>
  <sheets>
    <sheet name="年度运营目标计划" sheetId="1" r:id="rId1"/>
    <sheet name="年度活动营销计划" sheetId="4" r:id="rId2"/>
  </sheets>
  <definedNames>
    <definedName name="_xlnm._FilterDatabase" localSheetId="0" hidden="1">年度运营目标计划!$A$1:$R$32</definedName>
  </definedNames>
  <calcPr calcId="144525"/>
</workbook>
</file>

<file path=xl/sharedStrings.xml><?xml version="1.0" encoding="utf-8"?>
<sst xmlns="http://schemas.openxmlformats.org/spreadsheetml/2006/main" count="94">
  <si>
    <t>2018年C店运营目标计划表</t>
  </si>
  <si>
    <t>序号</t>
  </si>
  <si>
    <t>月份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</si>
  <si>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</si>
  <si>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</si>
  <si>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</si>
  <si>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</si>
  <si>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</si>
  <si>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</si>
  <si>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</si>
  <si>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</si>
  <si>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</si>
  <si>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</si>
  <si>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</si>
  <si>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</si>
  <si>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共计</t>
  </si>
  <si>
    <t>11月日常</t>
  </si>
  <si>
    <t>12月日常</t>
  </si>
  <si>
    <t>目标营业额/元</t>
  </si>
  <si>
    <t>目标销售数量/双</t>
  </si>
  <si>
    <t>销售额/元</t>
  </si>
  <si>
    <t>销售数量/双</t>
  </si>
  <si>
    <t>全年占比</t>
  </si>
  <si>
    <t>运营目标</t>
  </si>
  <si>
    <t>流量(IPUV)</t>
  </si>
  <si>
    <t>转化率</t>
  </si>
  <si>
    <t>客单价</t>
  </si>
  <si>
    <t>公式:</t>
  </si>
  <si>
    <t>销售额=流量(访客数)*转化率（全店成交转化率）*客单价</t>
  </si>
  <si>
    <t>预计广告投入（15%）</t>
  </si>
  <si>
    <t>直通车（80%）</t>
  </si>
  <si>
    <t>钻展（20%）</t>
  </si>
  <si>
    <t>每日费用</t>
  </si>
  <si>
    <t>运营阶段</t>
  </si>
  <si>
    <t>第一阶段过渡期</t>
  </si>
  <si>
    <t>第二阶段快速积累期</t>
  </si>
  <si>
    <t>第三阶段爆发期</t>
  </si>
  <si>
    <t>第四阶段过渡期</t>
  </si>
  <si>
    <t>春节过度时间                  店内自主活动清掉老款，配合时间段内年货节官方活动；</t>
  </si>
  <si>
    <r>
      <rPr>
        <b/>
        <sz val="10"/>
        <color indexed="8"/>
        <rFont val="宋体"/>
        <charset val="134"/>
      </rPr>
      <t>春节过后快速起步期</t>
    </r>
    <r>
      <rPr>
        <sz val="10"/>
        <color indexed="8"/>
        <rFont val="宋体"/>
        <charset val="134"/>
      </rPr>
      <t xml:space="preserve">   1）店内自主活动为主，广告推广加大力度，官方聚划算 淘抢购配合冲销量；                            2）上新配合官方活动；</t>
    </r>
  </si>
  <si>
    <r>
      <rPr>
        <b/>
        <sz val="10"/>
        <color indexed="8"/>
        <rFont val="宋体"/>
        <charset val="134"/>
      </rPr>
      <t>旺季爆发</t>
    </r>
    <r>
      <rPr>
        <sz val="10"/>
        <color indexed="8"/>
        <rFont val="宋体"/>
        <charset val="134"/>
      </rPr>
      <t xml:space="preserve">                                     1）销量基础为618年中促铺垫；                        2）店内自主活动配合官方聚划算 淘抢购等官方活动促进销量；</t>
    </r>
  </si>
  <si>
    <r>
      <rPr>
        <b/>
        <sz val="10"/>
        <color indexed="8"/>
        <rFont val="宋体"/>
        <charset val="134"/>
      </rPr>
      <t xml:space="preserve">淡季过渡期   </t>
    </r>
    <r>
      <rPr>
        <sz val="10"/>
        <color indexed="8"/>
        <rFont val="宋体"/>
        <charset val="134"/>
      </rPr>
      <t xml:space="preserve">                                                   1）期间穿插双十一双十二淘宝官方大型活动；                                2）双十一双十二过后一个星期内，利用活动过后流量，做清仓活动；                             3）活动前后销量下降，稳定销量为主；</t>
    </r>
  </si>
  <si>
    <t>直通车推广计划</t>
  </si>
  <si>
    <t>推广款式，主要针对HM0720以及HM0715为主打款做一个推广计划实行直通车的推广</t>
  </si>
  <si>
    <t>销量与推广费用的比例为1：5</t>
  </si>
  <si>
    <t>全年平均转化率为6%</t>
  </si>
  <si>
    <t>HM0715
直通车计划</t>
  </si>
  <si>
    <t>预计广告投入</t>
  </si>
  <si>
    <t>HM0720
直通车计划</t>
  </si>
  <si>
    <t>活动时间节点计划</t>
  </si>
  <si>
    <t>季度</t>
  </si>
  <si>
    <t>Q1</t>
  </si>
  <si>
    <t>Q2</t>
  </si>
  <si>
    <t>Q3</t>
  </si>
  <si>
    <t>Q4</t>
  </si>
  <si>
    <t>2月（春节）</t>
  </si>
  <si>
    <t>3月（元宵）</t>
  </si>
  <si>
    <t>4月（清明）</t>
  </si>
  <si>
    <t>5月（劳动节）</t>
  </si>
  <si>
    <t>6月（端午）</t>
  </si>
  <si>
    <t>9月（中秋）</t>
  </si>
  <si>
    <t>10月（国庆）</t>
  </si>
  <si>
    <t>11月（双11）</t>
  </si>
  <si>
    <t>12月（双12）</t>
  </si>
  <si>
    <t>店内活动</t>
  </si>
  <si>
    <t>喜庆过年（清仓）</t>
  </si>
  <si>
    <t>回家送礼</t>
  </si>
  <si>
    <t>上新季</t>
  </si>
  <si>
    <t>爱自己</t>
  </si>
  <si>
    <t>儿童款上新</t>
  </si>
  <si>
    <t>狂暑季</t>
  </si>
  <si>
    <t>开学季</t>
  </si>
  <si>
    <t>中秋促</t>
  </si>
  <si>
    <t>清仓（双十一后）</t>
  </si>
  <si>
    <t>清仓（双十二后）</t>
  </si>
  <si>
    <t>类目/日常活动</t>
  </si>
  <si>
    <t>淘抢购</t>
  </si>
  <si>
    <t>聚划算</t>
  </si>
  <si>
    <t>全网活动</t>
  </si>
  <si>
    <t>全网</t>
  </si>
  <si>
    <t>年货节</t>
  </si>
  <si>
    <t>春节不打烊
闹元宵</t>
  </si>
  <si>
    <t>3.8女人节</t>
  </si>
  <si>
    <t>4.15天猫男人节</t>
  </si>
  <si>
    <t>5.1劳动节</t>
  </si>
  <si>
    <t>618年中促</t>
  </si>
  <si>
    <t>狂暑促</t>
  </si>
  <si>
    <t>99大聚汇</t>
  </si>
  <si>
    <t>双十一</t>
  </si>
  <si>
    <t>双十二</t>
  </si>
  <si>
    <t>淘宝</t>
  </si>
  <si>
    <t>天猫</t>
  </si>
  <si>
    <t>天猫新风尚</t>
  </si>
  <si>
    <t>日常活动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</si>
</sst>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);[Red]\(0\)"/>
    <numFmt numFmtId="177" formatCode="0_ "/>
  </numFmts>
  <fonts count="31">
    <font>
      <sz val="11"/>
      <color theme="1"/>
      <name val="宋体"/>
      <charset val="134"/>
      <scheme val="minor"/>
    </font>
    <font>
      <sz val="10"/>
      <color indexed="8"/>
      <name val="宋体"/>
      <charset val="134"/>
      <scheme val="major"/>
    </font>
    <font>
      <b/>
      <sz val="10"/>
      <color indexed="8"/>
      <name val="宋体"/>
      <charset val="134"/>
      <scheme val="major"/>
    </font>
    <font>
      <b/>
      <sz val="10"/>
      <color indexed="63"/>
      <name val="宋体"/>
      <charset val="134"/>
      <scheme val="major"/>
    </font>
    <font>
      <b/>
      <sz val="10"/>
      <color indexed="10"/>
      <name val="宋体"/>
      <charset val="134"/>
      <scheme val="major"/>
    </font>
    <font>
      <sz val="10"/>
      <color indexed="8"/>
      <name val="宋体"/>
      <charset val="134"/>
      <scheme val="minor"/>
    </font>
    <font>
      <b/>
      <sz val="10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4" fillId="26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19" applyNumberFormat="0" applyFon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5" fontId="28" fillId="0" borderId="0">
      <alignment vertical="center"/>
    </xf>
    <xf numFmtId="0" fontId="19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17" borderId="18" applyNumberFormat="0" applyAlignment="0" applyProtection="0">
      <alignment vertical="center"/>
    </xf>
    <xf numFmtId="0" fontId="27" fillId="17" borderId="22" applyNumberFormat="0" applyAlignment="0" applyProtection="0">
      <alignment vertical="center"/>
    </xf>
    <xf numFmtId="0" fontId="10" fillId="9" borderId="16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8" fillId="0" borderId="0">
      <alignment vertical="center"/>
    </xf>
  </cellStyleXfs>
  <cellXfs count="141">
    <xf numFmtId="0" fontId="0" fillId="0" borderId="0" xfId="0">
      <alignment vertical="center"/>
    </xf>
    <xf numFmtId="0" fontId="1" fillId="0" borderId="0" xfId="51" applyFont="1" applyAlignment="1">
      <alignment horizontal="center" vertical="center"/>
    </xf>
    <xf numFmtId="0" fontId="2" fillId="0" borderId="1" xfId="51" applyFont="1" applyBorder="1" applyAlignment="1">
      <alignment horizontal="center" vertical="center"/>
    </xf>
    <xf numFmtId="0" fontId="2" fillId="0" borderId="2" xfId="51" applyFont="1" applyBorder="1" applyAlignment="1">
      <alignment horizontal="center" vertical="center"/>
    </xf>
    <xf numFmtId="0" fontId="2" fillId="0" borderId="3" xfId="51" applyFont="1" applyBorder="1" applyAlignment="1">
      <alignment horizontal="center" vertical="center"/>
    </xf>
    <xf numFmtId="0" fontId="2" fillId="0" borderId="4" xfId="51" applyFont="1" applyBorder="1" applyAlignment="1">
      <alignment horizontal="center" vertical="center"/>
    </xf>
    <xf numFmtId="0" fontId="2" fillId="0" borderId="5" xfId="51" applyFont="1" applyBorder="1" applyAlignment="1">
      <alignment horizontal="center" vertical="center"/>
    </xf>
    <xf numFmtId="0" fontId="2" fillId="0" borderId="6" xfId="51" applyFont="1" applyBorder="1" applyAlignment="1">
      <alignment horizontal="center" vertical="center"/>
    </xf>
    <xf numFmtId="0" fontId="2" fillId="0" borderId="0" xfId="51" applyFont="1" applyBorder="1" applyAlignment="1">
      <alignment horizontal="center" vertical="center"/>
    </xf>
    <xf numFmtId="0" fontId="2" fillId="0" borderId="7" xfId="51" applyFont="1" applyBorder="1" applyAlignment="1">
      <alignment horizontal="center" vertical="center"/>
    </xf>
    <xf numFmtId="0" fontId="3" fillId="2" borderId="8" xfId="51" applyFont="1" applyFill="1" applyBorder="1" applyAlignment="1">
      <alignment horizontal="center" vertical="center" wrapText="1"/>
    </xf>
    <xf numFmtId="0" fontId="3" fillId="2" borderId="9" xfId="51" applyFont="1" applyFill="1" applyBorder="1" applyAlignment="1">
      <alignment horizontal="center" vertical="center" wrapText="1"/>
    </xf>
    <xf numFmtId="0" fontId="1" fillId="2" borderId="7" xfId="51" applyFont="1" applyFill="1" applyBorder="1" applyAlignment="1">
      <alignment horizontal="center" vertical="center" wrapText="1"/>
    </xf>
    <xf numFmtId="0" fontId="1" fillId="2" borderId="10" xfId="51" applyFont="1" applyFill="1" applyBorder="1" applyAlignment="1">
      <alignment horizontal="center" vertical="center" wrapText="1"/>
    </xf>
    <xf numFmtId="0" fontId="1" fillId="2" borderId="1" xfId="51" applyFont="1" applyFill="1" applyBorder="1" applyAlignment="1">
      <alignment horizontal="center" vertical="center" wrapText="1"/>
    </xf>
    <xf numFmtId="0" fontId="1" fillId="2" borderId="11" xfId="51" applyFont="1" applyFill="1" applyBorder="1" applyAlignment="1">
      <alignment horizontal="center" vertical="center" wrapText="1"/>
    </xf>
    <xf numFmtId="0" fontId="1" fillId="2" borderId="0" xfId="51" applyFont="1" applyFill="1" applyBorder="1" applyAlignment="1">
      <alignment horizontal="center" vertical="center" wrapText="1"/>
    </xf>
    <xf numFmtId="0" fontId="1" fillId="2" borderId="5" xfId="51" applyFont="1" applyFill="1" applyBorder="1" applyAlignment="1">
      <alignment horizontal="center" vertical="center" wrapText="1"/>
    </xf>
    <xf numFmtId="0" fontId="3" fillId="2" borderId="2" xfId="51" applyFont="1" applyFill="1" applyBorder="1" applyAlignment="1">
      <alignment horizontal="center" vertical="center" wrapText="1"/>
    </xf>
    <xf numFmtId="0" fontId="3" fillId="2" borderId="3" xfId="51" applyFont="1" applyFill="1" applyBorder="1" applyAlignment="1">
      <alignment horizontal="center" vertical="center" wrapText="1"/>
    </xf>
    <xf numFmtId="0" fontId="3" fillId="2" borderId="12" xfId="51" applyFont="1" applyFill="1" applyBorder="1" applyAlignment="1">
      <alignment horizontal="center" vertical="center" wrapText="1"/>
    </xf>
    <xf numFmtId="0" fontId="3" fillId="2" borderId="13" xfId="51" applyFont="1" applyFill="1" applyBorder="1" applyAlignment="1">
      <alignment horizontal="center" vertical="center" wrapText="1"/>
    </xf>
    <xf numFmtId="0" fontId="3" fillId="2" borderId="14" xfId="51" applyFont="1" applyFill="1" applyBorder="1" applyAlignment="1">
      <alignment horizontal="center" vertical="center" wrapText="1"/>
    </xf>
    <xf numFmtId="0" fontId="1" fillId="0" borderId="6" xfId="51" applyFont="1" applyBorder="1" applyAlignment="1">
      <alignment horizontal="center" vertical="center"/>
    </xf>
    <xf numFmtId="0" fontId="1" fillId="0" borderId="7" xfId="51" applyFont="1" applyBorder="1" applyAlignment="1">
      <alignment horizontal="center" vertical="center"/>
    </xf>
    <xf numFmtId="0" fontId="1" fillId="0" borderId="7" xfId="51" applyFont="1" applyBorder="1" applyAlignment="1">
      <alignment horizontal="center" vertical="center" wrapText="1"/>
    </xf>
    <xf numFmtId="0" fontId="1" fillId="0" borderId="5" xfId="51" applyFont="1" applyBorder="1" applyAlignment="1">
      <alignment horizontal="center" vertical="center"/>
    </xf>
    <xf numFmtId="0" fontId="3" fillId="2" borderId="11" xfId="51" applyFont="1" applyFill="1" applyBorder="1" applyAlignment="1">
      <alignment horizontal="center" vertical="center" wrapText="1"/>
    </xf>
    <xf numFmtId="0" fontId="1" fillId="0" borderId="9" xfId="51" applyFont="1" applyBorder="1" applyAlignment="1">
      <alignment horizontal="center" vertical="center"/>
    </xf>
    <xf numFmtId="0" fontId="1" fillId="0" borderId="11" xfId="51" applyFont="1" applyBorder="1" applyAlignment="1">
      <alignment horizontal="center" vertical="center"/>
    </xf>
    <xf numFmtId="0" fontId="1" fillId="0" borderId="0" xfId="51" applyFont="1" applyBorder="1" applyAlignment="1">
      <alignment horizontal="center" vertical="center"/>
    </xf>
    <xf numFmtId="0" fontId="3" fillId="2" borderId="10" xfId="51" applyFont="1" applyFill="1" applyBorder="1" applyAlignment="1">
      <alignment horizontal="center" vertical="center" wrapText="1"/>
    </xf>
    <xf numFmtId="0" fontId="1" fillId="0" borderId="13" xfId="51" applyFont="1" applyBorder="1" applyAlignment="1">
      <alignment horizontal="center" vertical="center"/>
    </xf>
    <xf numFmtId="0" fontId="1" fillId="0" borderId="10" xfId="51" applyFont="1" applyBorder="1" applyAlignment="1">
      <alignment horizontal="center" vertical="center"/>
    </xf>
    <xf numFmtId="0" fontId="1" fillId="0" borderId="1" xfId="51" applyFont="1" applyBorder="1" applyAlignment="1">
      <alignment horizontal="center" vertical="center"/>
    </xf>
    <xf numFmtId="0" fontId="4" fillId="0" borderId="0" xfId="51" applyFont="1" applyAlignment="1">
      <alignment horizontal="center" vertical="center"/>
    </xf>
    <xf numFmtId="58" fontId="1" fillId="0" borderId="0" xfId="51" applyNumberFormat="1" applyFont="1" applyAlignment="1">
      <alignment horizontal="center" vertical="center"/>
    </xf>
    <xf numFmtId="0" fontId="2" fillId="0" borderId="13" xfId="51" applyFont="1" applyBorder="1" applyAlignment="1">
      <alignment horizontal="center" vertical="center"/>
    </xf>
    <xf numFmtId="0" fontId="2" fillId="0" borderId="15" xfId="51" applyFont="1" applyBorder="1" applyAlignment="1">
      <alignment horizontal="center" vertical="center"/>
    </xf>
    <xf numFmtId="0" fontId="2" fillId="0" borderId="9" xfId="51" applyFont="1" applyBorder="1" applyAlignment="1">
      <alignment horizontal="center" vertical="center"/>
    </xf>
    <xf numFmtId="0" fontId="1" fillId="2" borderId="12" xfId="51" applyFont="1" applyFill="1" applyBorder="1" applyAlignment="1">
      <alignment horizontal="center" vertical="center" wrapText="1"/>
    </xf>
    <xf numFmtId="0" fontId="1" fillId="2" borderId="13" xfId="51" applyFont="1" applyFill="1" applyBorder="1" applyAlignment="1">
      <alignment horizontal="center" vertical="center" wrapText="1"/>
    </xf>
    <xf numFmtId="0" fontId="1" fillId="2" borderId="8" xfId="51" applyFont="1" applyFill="1" applyBorder="1" applyAlignment="1">
      <alignment horizontal="center" vertical="center" wrapText="1"/>
    </xf>
    <xf numFmtId="0" fontId="1" fillId="2" borderId="9" xfId="51" applyFont="1" applyFill="1" applyBorder="1" applyAlignment="1">
      <alignment horizontal="center" vertical="center" wrapText="1"/>
    </xf>
    <xf numFmtId="0" fontId="1" fillId="2" borderId="4" xfId="51" applyFont="1" applyFill="1" applyBorder="1" applyAlignment="1">
      <alignment horizontal="center" vertical="center" wrapText="1"/>
    </xf>
    <xf numFmtId="0" fontId="1" fillId="2" borderId="6" xfId="51" applyFont="1" applyFill="1" applyBorder="1" applyAlignment="1">
      <alignment horizontal="center" vertical="center" wrapText="1"/>
    </xf>
    <xf numFmtId="0" fontId="1" fillId="0" borderId="4" xfId="51" applyFont="1" applyBorder="1" applyAlignment="1">
      <alignment horizontal="center" vertical="center"/>
    </xf>
    <xf numFmtId="0" fontId="1" fillId="0" borderId="6" xfId="51" applyFont="1" applyBorder="1" applyAlignment="1">
      <alignment horizontal="center" vertical="center" wrapText="1"/>
    </xf>
    <xf numFmtId="0" fontId="1" fillId="0" borderId="8" xfId="51" applyFont="1" applyBorder="1" applyAlignment="1">
      <alignment horizontal="center" vertical="center"/>
    </xf>
    <xf numFmtId="0" fontId="1" fillId="0" borderId="12" xfId="5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6" fillId="3" borderId="6" xfId="20" applyNumberFormat="1" applyFont="1" applyFill="1" applyBorder="1" applyAlignment="1">
      <alignment horizontal="center" vertical="center"/>
    </xf>
    <xf numFmtId="0" fontId="6" fillId="3" borderId="7" xfId="2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176" fontId="5" fillId="0" borderId="14" xfId="0" applyNumberFormat="1" applyFont="1" applyBorder="1" applyAlignment="1">
      <alignment horizontal="center" vertical="center"/>
    </xf>
    <xf numFmtId="0" fontId="5" fillId="0" borderId="4" xfId="20" applyNumberFormat="1" applyFont="1" applyFill="1" applyBorder="1" applyAlignment="1">
      <alignment horizontal="center" vertical="center"/>
    </xf>
    <xf numFmtId="0" fontId="5" fillId="0" borderId="6" xfId="20" applyNumberFormat="1" applyFont="1" applyFill="1" applyBorder="1" applyAlignment="1">
      <alignment horizontal="center" vertical="center"/>
    </xf>
    <xf numFmtId="0" fontId="5" fillId="0" borderId="5" xfId="20" applyNumberFormat="1" applyFont="1" applyFill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2" borderId="6" xfId="0" applyNumberFormat="1" applyFont="1" applyFill="1" applyBorder="1" applyAlignment="1">
      <alignment horizontal="center" vertical="center"/>
    </xf>
    <xf numFmtId="176" fontId="5" fillId="2" borderId="7" xfId="0" applyNumberFormat="1" applyFont="1" applyFill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2" borderId="4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0" fontId="5" fillId="0" borderId="7" xfId="0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177" fontId="5" fillId="2" borderId="7" xfId="0" applyNumberFormat="1" applyFont="1" applyFill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10" fontId="5" fillId="0" borderId="5" xfId="0" applyNumberFormat="1" applyFont="1" applyFill="1" applyBorder="1" applyAlignment="1">
      <alignment vertical="center"/>
    </xf>
    <xf numFmtId="10" fontId="5" fillId="0" borderId="6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77" fontId="5" fillId="0" borderId="6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0" fontId="6" fillId="3" borderId="2" xfId="2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3" borderId="3" xfId="20" applyNumberFormat="1" applyFont="1" applyFill="1" applyBorder="1" applyAlignment="1">
      <alignment horizontal="center" vertical="center"/>
    </xf>
    <xf numFmtId="0" fontId="6" fillId="3" borderId="14" xfId="20" applyNumberFormat="1" applyFont="1" applyFill="1" applyBorder="1" applyAlignment="1">
      <alignment horizontal="center" vertical="center"/>
    </xf>
    <xf numFmtId="0" fontId="6" fillId="3" borderId="10" xfId="20" applyNumberFormat="1" applyFont="1" applyFill="1" applyBorder="1" applyAlignment="1">
      <alignment horizontal="center" vertical="center"/>
    </xf>
    <xf numFmtId="0" fontId="5" fillId="0" borderId="10" xfId="2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0" fontId="5" fillId="0" borderId="6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"/>
  <sheetViews>
    <sheetView tabSelected="1" zoomScale="89" zoomScaleNormal="89" workbookViewId="0">
      <pane ySplit="3" topLeftCell="A22" activePane="bottomLeft" state="frozen"/>
      <selection/>
      <selection pane="bottomLeft" activeCell="Q29" sqref="Q29"/>
    </sheetView>
  </sheetViews>
  <sheetFormatPr defaultColWidth="9.625" defaultRowHeight="25.5" customHeight="1"/>
  <cols>
    <col min="1" max="1" width="8" style="53" customWidth="1"/>
    <col min="2" max="16384" width="9.625" style="54"/>
  </cols>
  <sheetData>
    <row r="1" customHeight="1" spans="2:17">
      <c r="B1" s="55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</row>
    <row r="2" customHeight="1" spans="1:18">
      <c r="A2" s="56" t="s">
        <v>1</v>
      </c>
      <c r="B2" s="57" t="s">
        <v>2</v>
      </c>
      <c r="C2" s="58"/>
      <c r="D2" s="58" t="s">
        <v>3</v>
      </c>
      <c r="E2" s="58" t="s">
        <v>4</v>
      </c>
      <c r="F2" s="58" t="s">
        <v>5</v>
      </c>
      <c r="G2" s="58" t="s">
        <v>6</v>
      </c>
      <c r="H2" s="58" t="s">
        <v>7</v>
      </c>
      <c r="I2" s="58" t="s">
        <v>8</v>
      </c>
      <c r="J2" s="58" t="s">
        <v>9</v>
      </c>
      <c r="K2" s="58" t="s">
        <v>10</v>
      </c>
      <c r="L2" s="58" t="s">
        <v>11</v>
      </c>
      <c r="M2" s="58" t="s">
        <v>12</v>
      </c>
      <c r="N2" s="58" t="s">
        <v>13</v>
      </c>
      <c r="O2" s="58"/>
      <c r="P2" s="126" t="s">
        <v>14</v>
      </c>
      <c r="Q2" s="132"/>
      <c r="R2" s="133" t="s">
        <v>15</v>
      </c>
    </row>
    <row r="3" customHeight="1" spans="1:18">
      <c r="A3" s="59"/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 t="s">
        <v>16</v>
      </c>
      <c r="O3" s="58">
        <v>11.11</v>
      </c>
      <c r="P3" s="58" t="s">
        <v>17</v>
      </c>
      <c r="Q3" s="58">
        <v>12.12</v>
      </c>
      <c r="R3" s="134"/>
    </row>
    <row r="4" s="50" customFormat="1" customHeight="1" spans="1:18">
      <c r="A4" s="60">
        <v>1</v>
      </c>
      <c r="B4" s="61" t="s">
        <v>18</v>
      </c>
      <c r="C4" s="62"/>
      <c r="D4" s="61">
        <f>D5*33</f>
        <v>1980000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2"/>
      <c r="R4" s="135"/>
    </row>
    <row r="5" s="50" customFormat="1" customHeight="1" spans="1:18">
      <c r="A5" s="64"/>
      <c r="B5" s="61" t="s">
        <v>19</v>
      </c>
      <c r="C5" s="62"/>
      <c r="D5" s="61">
        <v>60000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2"/>
      <c r="R5" s="135"/>
    </row>
    <row r="6" s="51" customFormat="1" customHeight="1" spans="1:18">
      <c r="A6" s="64"/>
      <c r="B6" s="65" t="s">
        <v>20</v>
      </c>
      <c r="C6" s="66"/>
      <c r="D6" s="67">
        <f>D4*D8</f>
        <v>49500</v>
      </c>
      <c r="E6" s="67">
        <f>D4*E8</f>
        <v>79200</v>
      </c>
      <c r="F6" s="67">
        <f>D4*F8</f>
        <v>118800</v>
      </c>
      <c r="G6" s="67">
        <f>D4*G8</f>
        <v>178200</v>
      </c>
      <c r="H6" s="67">
        <f>$D4*H8</f>
        <v>257400</v>
      </c>
      <c r="I6" s="67">
        <f>D4*I8</f>
        <v>326700</v>
      </c>
      <c r="J6" s="67">
        <v>462000</v>
      </c>
      <c r="K6" s="67">
        <f>D4*K8</f>
        <v>277200</v>
      </c>
      <c r="L6" s="67">
        <f t="shared" ref="L6:Q6" si="0">$D$4*L8</f>
        <v>118800</v>
      </c>
      <c r="M6" s="67">
        <f t="shared" si="0"/>
        <v>59400</v>
      </c>
      <c r="N6" s="67">
        <f t="shared" si="0"/>
        <v>39600</v>
      </c>
      <c r="O6" s="67">
        <f t="shared" si="0"/>
        <v>23760</v>
      </c>
      <c r="P6" s="67">
        <f t="shared" si="0"/>
        <v>35640</v>
      </c>
      <c r="Q6" s="67">
        <f t="shared" si="0"/>
        <v>19800</v>
      </c>
      <c r="R6" s="67">
        <f>1980000</f>
        <v>1980000</v>
      </c>
    </row>
    <row r="7" s="51" customFormat="1" customHeight="1" spans="1:18">
      <c r="A7" s="64"/>
      <c r="B7" s="68" t="s">
        <v>21</v>
      </c>
      <c r="C7" s="65"/>
      <c r="D7" s="67">
        <f>$D$5*D8</f>
        <v>1500</v>
      </c>
      <c r="E7" s="67">
        <f>$D$5*E8</f>
        <v>2400</v>
      </c>
      <c r="F7" s="67">
        <f t="shared" ref="F7:Q7" si="1">$D$5*F8</f>
        <v>3600</v>
      </c>
      <c r="G7" s="67">
        <f t="shared" si="1"/>
        <v>5400</v>
      </c>
      <c r="H7" s="67">
        <f t="shared" si="1"/>
        <v>7800</v>
      </c>
      <c r="I7" s="67">
        <f t="shared" si="1"/>
        <v>9900</v>
      </c>
      <c r="J7" s="67">
        <f t="shared" si="1"/>
        <v>12000</v>
      </c>
      <c r="K7" s="67">
        <f t="shared" si="1"/>
        <v>8400</v>
      </c>
      <c r="L7" s="67">
        <f t="shared" si="1"/>
        <v>3600</v>
      </c>
      <c r="M7" s="67">
        <f t="shared" si="1"/>
        <v>1800</v>
      </c>
      <c r="N7" s="67">
        <f t="shared" si="1"/>
        <v>1200</v>
      </c>
      <c r="O7" s="67">
        <f t="shared" si="1"/>
        <v>720</v>
      </c>
      <c r="P7" s="67">
        <f t="shared" si="1"/>
        <v>1080</v>
      </c>
      <c r="Q7" s="67">
        <f t="shared" si="1"/>
        <v>600</v>
      </c>
      <c r="R7" s="67">
        <f>SUM(D7:Q7)</f>
        <v>60000</v>
      </c>
    </row>
    <row r="8" customHeight="1" spans="1:18">
      <c r="A8" s="64"/>
      <c r="B8" s="69" t="s">
        <v>22</v>
      </c>
      <c r="C8" s="70"/>
      <c r="D8" s="71">
        <v>0.025</v>
      </c>
      <c r="E8" s="71">
        <v>0.04</v>
      </c>
      <c r="F8" s="71">
        <v>0.06</v>
      </c>
      <c r="G8" s="71">
        <v>0.09</v>
      </c>
      <c r="H8" s="71">
        <v>0.13</v>
      </c>
      <c r="I8" s="71">
        <v>0.165</v>
      </c>
      <c r="J8" s="71">
        <v>0.2</v>
      </c>
      <c r="K8" s="71">
        <v>0.14</v>
      </c>
      <c r="L8" s="71">
        <v>0.06</v>
      </c>
      <c r="M8" s="71">
        <v>0.03</v>
      </c>
      <c r="N8" s="71">
        <v>0.02</v>
      </c>
      <c r="O8" s="71">
        <v>0.012</v>
      </c>
      <c r="P8" s="71">
        <v>0.018</v>
      </c>
      <c r="Q8" s="71">
        <v>0.01</v>
      </c>
      <c r="R8" s="71">
        <f>SUM(D8:Q8)</f>
        <v>1</v>
      </c>
    </row>
    <row r="9" s="52" customFormat="1" customHeight="1" spans="1:18">
      <c r="A9" s="64"/>
      <c r="B9" s="72" t="s">
        <v>23</v>
      </c>
      <c r="C9" s="73" t="s">
        <v>24</v>
      </c>
      <c r="D9" s="74">
        <f>D6/D11/D10</f>
        <v>25000</v>
      </c>
      <c r="E9" s="74">
        <f>E6/E11/E10</f>
        <v>40000</v>
      </c>
      <c r="F9" s="74">
        <f>F6/F11/F10</f>
        <v>60000</v>
      </c>
      <c r="G9" s="74">
        <f t="shared" ref="G9:Q9" si="2">G6/G11/G10</f>
        <v>90000</v>
      </c>
      <c r="H9" s="74">
        <f t="shared" si="2"/>
        <v>130000</v>
      </c>
      <c r="I9" s="74">
        <f t="shared" si="2"/>
        <v>165000</v>
      </c>
      <c r="J9" s="74">
        <f t="shared" si="2"/>
        <v>233333.333333333</v>
      </c>
      <c r="K9" s="74">
        <f t="shared" si="2"/>
        <v>140000</v>
      </c>
      <c r="L9" s="74">
        <f t="shared" si="2"/>
        <v>60000</v>
      </c>
      <c r="M9" s="74">
        <f t="shared" si="2"/>
        <v>30000</v>
      </c>
      <c r="N9" s="74">
        <f t="shared" si="2"/>
        <v>20000</v>
      </c>
      <c r="O9" s="74">
        <f t="shared" si="2"/>
        <v>12000</v>
      </c>
      <c r="P9" s="74">
        <f t="shared" si="2"/>
        <v>18000</v>
      </c>
      <c r="Q9" s="74">
        <f t="shared" si="2"/>
        <v>10000</v>
      </c>
      <c r="R9" s="74"/>
    </row>
    <row r="10" customHeight="1" spans="1:18">
      <c r="A10" s="64"/>
      <c r="B10" s="75"/>
      <c r="C10" s="76" t="s">
        <v>25</v>
      </c>
      <c r="D10" s="71">
        <v>0.06</v>
      </c>
      <c r="E10" s="71">
        <v>0.06</v>
      </c>
      <c r="F10" s="71">
        <v>0.06</v>
      </c>
      <c r="G10" s="71">
        <v>0.06</v>
      </c>
      <c r="H10" s="71">
        <v>0.06</v>
      </c>
      <c r="I10" s="71">
        <v>0.06</v>
      </c>
      <c r="J10" s="71">
        <v>0.06</v>
      </c>
      <c r="K10" s="71">
        <v>0.06</v>
      </c>
      <c r="L10" s="71">
        <v>0.06</v>
      </c>
      <c r="M10" s="71">
        <v>0.06</v>
      </c>
      <c r="N10" s="71">
        <v>0.06</v>
      </c>
      <c r="O10" s="71">
        <v>0.06</v>
      </c>
      <c r="P10" s="71">
        <v>0.06</v>
      </c>
      <c r="Q10" s="71">
        <v>0.06</v>
      </c>
      <c r="R10" s="136"/>
    </row>
    <row r="11" customHeight="1" spans="1:18">
      <c r="A11" s="64"/>
      <c r="B11" s="75"/>
      <c r="C11" s="77" t="s">
        <v>26</v>
      </c>
      <c r="D11" s="78">
        <v>33</v>
      </c>
      <c r="E11" s="78">
        <v>33</v>
      </c>
      <c r="F11" s="78">
        <v>33</v>
      </c>
      <c r="G11" s="78">
        <v>33</v>
      </c>
      <c r="H11" s="78">
        <v>33</v>
      </c>
      <c r="I11" s="78">
        <v>33</v>
      </c>
      <c r="J11" s="78">
        <v>33</v>
      </c>
      <c r="K11" s="78">
        <v>33</v>
      </c>
      <c r="L11" s="78">
        <v>33</v>
      </c>
      <c r="M11" s="78">
        <v>33</v>
      </c>
      <c r="N11" s="78">
        <v>33</v>
      </c>
      <c r="O11" s="78">
        <v>33</v>
      </c>
      <c r="P11" s="78">
        <v>33</v>
      </c>
      <c r="Q11" s="78">
        <v>33</v>
      </c>
      <c r="R11" s="78"/>
    </row>
    <row r="12" customHeight="1" spans="1:18">
      <c r="A12" s="79"/>
      <c r="B12" s="80" t="s">
        <v>27</v>
      </c>
      <c r="C12" s="81"/>
      <c r="D12" s="81" t="s">
        <v>28</v>
      </c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customHeight="1" spans="1:18">
      <c r="A13" s="82">
        <v>2</v>
      </c>
      <c r="B13" s="83" t="s">
        <v>29</v>
      </c>
      <c r="C13" s="84"/>
      <c r="D13" s="85">
        <f>7425</f>
        <v>7425</v>
      </c>
      <c r="E13" s="85">
        <f>11880</f>
        <v>11880</v>
      </c>
      <c r="F13" s="85">
        <f>17820</f>
        <v>17820</v>
      </c>
      <c r="G13" s="85">
        <f>26730</f>
        <v>26730</v>
      </c>
      <c r="H13" s="85">
        <f>38610</f>
        <v>38610</v>
      </c>
      <c r="I13" s="85">
        <f>49005</f>
        <v>49005</v>
      </c>
      <c r="J13" s="85">
        <f>59400</f>
        <v>59400</v>
      </c>
      <c r="K13" s="85">
        <f>41580</f>
        <v>41580</v>
      </c>
      <c r="L13" s="85">
        <f>17820</f>
        <v>17820</v>
      </c>
      <c r="M13" s="85">
        <f>8910</f>
        <v>8910</v>
      </c>
      <c r="N13" s="85">
        <f>5940</f>
        <v>5940</v>
      </c>
      <c r="O13" s="85">
        <f>3564</f>
        <v>3564</v>
      </c>
      <c r="P13" s="85">
        <f>5346</f>
        <v>5346</v>
      </c>
      <c r="Q13" s="85">
        <f>2970</f>
        <v>2970</v>
      </c>
      <c r="R13" s="120">
        <f>297000</f>
        <v>297000</v>
      </c>
    </row>
    <row r="14" customHeight="1" spans="1:18">
      <c r="A14" s="86"/>
      <c r="B14" s="87" t="s">
        <v>30</v>
      </c>
      <c r="C14" s="87"/>
      <c r="D14" s="85">
        <f>D13*80%</f>
        <v>5940</v>
      </c>
      <c r="E14" s="87">
        <f>E13*80%</f>
        <v>9504</v>
      </c>
      <c r="F14" s="87">
        <f t="shared" ref="F14:Q14" si="3">F13*80%</f>
        <v>14256</v>
      </c>
      <c r="G14" s="87">
        <f t="shared" si="3"/>
        <v>21384</v>
      </c>
      <c r="H14" s="87">
        <f t="shared" si="3"/>
        <v>30888</v>
      </c>
      <c r="I14" s="87">
        <f t="shared" si="3"/>
        <v>39204</v>
      </c>
      <c r="J14" s="87">
        <f t="shared" si="3"/>
        <v>47520</v>
      </c>
      <c r="K14" s="87">
        <f t="shared" si="3"/>
        <v>33264</v>
      </c>
      <c r="L14" s="87">
        <f t="shared" si="3"/>
        <v>14256</v>
      </c>
      <c r="M14" s="87">
        <f t="shared" si="3"/>
        <v>7128</v>
      </c>
      <c r="N14" s="87">
        <f t="shared" si="3"/>
        <v>4752</v>
      </c>
      <c r="O14" s="87">
        <f t="shared" si="3"/>
        <v>2851.2</v>
      </c>
      <c r="P14" s="87">
        <f t="shared" si="3"/>
        <v>4276.8</v>
      </c>
      <c r="Q14" s="87">
        <f t="shared" si="3"/>
        <v>2376</v>
      </c>
      <c r="R14" s="137">
        <f t="shared" ref="R13:R16" si="4">SUM(D14:Q14)</f>
        <v>237600</v>
      </c>
    </row>
    <row r="15" customHeight="1" spans="1:18">
      <c r="A15" s="86"/>
      <c r="B15" s="87" t="s">
        <v>31</v>
      </c>
      <c r="C15" s="87"/>
      <c r="D15" s="85">
        <f>D13*0.2</f>
        <v>1485</v>
      </c>
      <c r="E15" s="87">
        <f>E13*0.2</f>
        <v>2376</v>
      </c>
      <c r="F15" s="87">
        <f t="shared" ref="F15:Q15" si="5">F13*0.2</f>
        <v>3564</v>
      </c>
      <c r="G15" s="87">
        <f t="shared" si="5"/>
        <v>5346</v>
      </c>
      <c r="H15" s="87">
        <f t="shared" si="5"/>
        <v>7722</v>
      </c>
      <c r="I15" s="87">
        <f t="shared" si="5"/>
        <v>9801</v>
      </c>
      <c r="J15" s="87">
        <f t="shared" si="5"/>
        <v>11880</v>
      </c>
      <c r="K15" s="87">
        <f t="shared" si="5"/>
        <v>8316</v>
      </c>
      <c r="L15" s="87">
        <f t="shared" si="5"/>
        <v>3564</v>
      </c>
      <c r="M15" s="87">
        <f t="shared" si="5"/>
        <v>1782</v>
      </c>
      <c r="N15" s="87">
        <f t="shared" si="5"/>
        <v>1188</v>
      </c>
      <c r="O15" s="87">
        <f t="shared" si="5"/>
        <v>712.8</v>
      </c>
      <c r="P15" s="87">
        <f t="shared" si="5"/>
        <v>1069.2</v>
      </c>
      <c r="Q15" s="87">
        <f t="shared" si="5"/>
        <v>594</v>
      </c>
      <c r="R15" s="137">
        <f t="shared" si="4"/>
        <v>59400</v>
      </c>
    </row>
    <row r="16" customHeight="1" spans="1:18">
      <c r="A16" s="88"/>
      <c r="B16" s="89" t="s">
        <v>32</v>
      </c>
      <c r="C16" s="89"/>
      <c r="D16" s="90">
        <f>D13/31</f>
        <v>239.516129032258</v>
      </c>
      <c r="E16" s="91">
        <f>E13/28</f>
        <v>424.285714285714</v>
      </c>
      <c r="F16" s="91">
        <f>F13/31</f>
        <v>574.838709677419</v>
      </c>
      <c r="G16" s="91">
        <f>G13/30</f>
        <v>891</v>
      </c>
      <c r="H16" s="91">
        <f>H13/31</f>
        <v>1245.48387096774</v>
      </c>
      <c r="I16" s="91">
        <f>I13/30</f>
        <v>1633.5</v>
      </c>
      <c r="J16" s="91">
        <f t="shared" ref="J16:K16" si="6">J13/31</f>
        <v>1916.12903225806</v>
      </c>
      <c r="K16" s="91">
        <f t="shared" si="6"/>
        <v>1341.29032258065</v>
      </c>
      <c r="L16" s="91">
        <f>L13/30</f>
        <v>594</v>
      </c>
      <c r="M16" s="91">
        <f>M13/31</f>
        <v>287.41935483871</v>
      </c>
      <c r="N16" s="91">
        <f>N13/29</f>
        <v>204.827586206897</v>
      </c>
      <c r="O16" s="91">
        <f>O13/1</f>
        <v>3564</v>
      </c>
      <c r="P16" s="91">
        <f>P13/30</f>
        <v>178.2</v>
      </c>
      <c r="Q16" s="91">
        <f>Q13/1</f>
        <v>2970</v>
      </c>
      <c r="R16" s="138">
        <f t="shared" si="4"/>
        <v>16064.4907198475</v>
      </c>
    </row>
    <row r="17" customHeight="1" spans="1:18">
      <c r="A17" s="82">
        <v>3</v>
      </c>
      <c r="B17" s="92" t="s">
        <v>33</v>
      </c>
      <c r="C17" s="92"/>
      <c r="D17" s="93" t="s">
        <v>34</v>
      </c>
      <c r="E17" s="94">
        <f>D8+E8</f>
        <v>0.065</v>
      </c>
      <c r="F17" s="93" t="s">
        <v>35</v>
      </c>
      <c r="G17" s="95">
        <f>F8+G8</f>
        <v>0.15</v>
      </c>
      <c r="H17" s="93" t="s">
        <v>36</v>
      </c>
      <c r="I17" s="127"/>
      <c r="J17" s="127"/>
      <c r="K17" s="95">
        <f>H8+I8+J8+K8</f>
        <v>0.635</v>
      </c>
      <c r="L17" s="93" t="s">
        <v>37</v>
      </c>
      <c r="M17" s="128"/>
      <c r="N17" s="128"/>
      <c r="O17" s="128"/>
      <c r="P17" s="128"/>
      <c r="Q17" s="139">
        <f>L8+M8+N8+O8+P8+Q8</f>
        <v>0.15</v>
      </c>
      <c r="R17" s="85"/>
    </row>
    <row r="18" customHeight="1" spans="1:18">
      <c r="A18" s="82"/>
      <c r="B18" s="96"/>
      <c r="C18" s="96"/>
      <c r="D18" s="97" t="s">
        <v>38</v>
      </c>
      <c r="E18" s="98"/>
      <c r="F18" s="97" t="s">
        <v>39</v>
      </c>
      <c r="G18" s="98"/>
      <c r="H18" s="97" t="s">
        <v>40</v>
      </c>
      <c r="I18" s="129"/>
      <c r="J18" s="129"/>
      <c r="K18" s="98"/>
      <c r="L18" s="97" t="s">
        <v>41</v>
      </c>
      <c r="M18" s="129"/>
      <c r="N18" s="129"/>
      <c r="O18" s="129"/>
      <c r="P18" s="129"/>
      <c r="Q18" s="98"/>
      <c r="R18" s="137"/>
    </row>
    <row r="19" customHeight="1" spans="1:18">
      <c r="A19" s="82"/>
      <c r="B19" s="96"/>
      <c r="C19" s="96"/>
      <c r="D19" s="99"/>
      <c r="E19" s="100"/>
      <c r="F19" s="99"/>
      <c r="G19" s="100"/>
      <c r="H19" s="99"/>
      <c r="I19" s="130"/>
      <c r="J19" s="130"/>
      <c r="K19" s="100"/>
      <c r="L19" s="99"/>
      <c r="M19" s="130"/>
      <c r="N19" s="130"/>
      <c r="O19" s="130"/>
      <c r="P19" s="130"/>
      <c r="Q19" s="100"/>
      <c r="R19" s="137"/>
    </row>
    <row r="20" customHeight="1" spans="1:18">
      <c r="A20" s="82"/>
      <c r="B20" s="96"/>
      <c r="C20" s="96"/>
      <c r="D20" s="99"/>
      <c r="E20" s="100"/>
      <c r="F20" s="99"/>
      <c r="G20" s="100"/>
      <c r="H20" s="99"/>
      <c r="I20" s="130"/>
      <c r="J20" s="130"/>
      <c r="K20" s="100"/>
      <c r="L20" s="99"/>
      <c r="M20" s="130"/>
      <c r="N20" s="130"/>
      <c r="O20" s="130"/>
      <c r="P20" s="130"/>
      <c r="Q20" s="100"/>
      <c r="R20" s="137"/>
    </row>
    <row r="21" customHeight="1" spans="1:18">
      <c r="A21" s="82"/>
      <c r="B21" s="101"/>
      <c r="C21" s="101"/>
      <c r="D21" s="102"/>
      <c r="E21" s="103"/>
      <c r="F21" s="102"/>
      <c r="G21" s="103"/>
      <c r="H21" s="102"/>
      <c r="I21" s="131"/>
      <c r="J21" s="131"/>
      <c r="K21" s="103"/>
      <c r="L21" s="102"/>
      <c r="M21" s="131"/>
      <c r="N21" s="131"/>
      <c r="O21" s="131"/>
      <c r="P21" s="131"/>
      <c r="Q21" s="103"/>
      <c r="R21" s="140"/>
    </row>
    <row r="22" customHeight="1" spans="1:18">
      <c r="A22" s="104">
        <v>4</v>
      </c>
      <c r="B22" s="105" t="s">
        <v>42</v>
      </c>
      <c r="C22" s="106"/>
      <c r="D22" s="107" t="s">
        <v>43</v>
      </c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6"/>
    </row>
    <row r="23" customHeight="1" spans="1:18">
      <c r="A23" s="109"/>
      <c r="B23" s="110"/>
      <c r="C23" s="111"/>
      <c r="D23" s="112" t="s">
        <v>44</v>
      </c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1"/>
    </row>
    <row r="24" customHeight="1" spans="1:18">
      <c r="A24" s="114"/>
      <c r="B24" s="115"/>
      <c r="C24" s="116"/>
      <c r="D24" s="117" t="s">
        <v>45</v>
      </c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6"/>
    </row>
    <row r="25" customHeight="1" spans="1:18">
      <c r="A25" s="119" t="s">
        <v>46</v>
      </c>
      <c r="B25" s="83" t="s">
        <v>47</v>
      </c>
      <c r="C25" s="84"/>
      <c r="D25" s="85">
        <v>4455</v>
      </c>
      <c r="E25" s="85">
        <v>7128</v>
      </c>
      <c r="F25" s="85">
        <v>10692</v>
      </c>
      <c r="G25" s="85">
        <v>16038</v>
      </c>
      <c r="H25" s="85">
        <v>23166</v>
      </c>
      <c r="I25" s="85">
        <v>29403</v>
      </c>
      <c r="J25" s="85">
        <v>35640</v>
      </c>
      <c r="K25" s="85">
        <v>24948</v>
      </c>
      <c r="L25" s="85">
        <v>10692</v>
      </c>
      <c r="M25" s="85">
        <v>5346</v>
      </c>
      <c r="N25" s="85">
        <v>3564</v>
      </c>
      <c r="O25" s="85">
        <v>2139</v>
      </c>
      <c r="P25" s="85">
        <v>3207</v>
      </c>
      <c r="Q25" s="85">
        <v>1782</v>
      </c>
      <c r="R25" s="85">
        <f t="shared" ref="R25:R32" si="7">SUM(D25:Q25)</f>
        <v>178200</v>
      </c>
    </row>
    <row r="26" customHeight="1" spans="1:18">
      <c r="A26" s="109"/>
      <c r="B26" s="85" t="s">
        <v>30</v>
      </c>
      <c r="C26" s="87"/>
      <c r="D26" s="85">
        <f t="shared" ref="D26:Q26" si="8">D25*80%</f>
        <v>3564</v>
      </c>
      <c r="E26" s="87">
        <f t="shared" si="8"/>
        <v>5702.4</v>
      </c>
      <c r="F26" s="87">
        <f t="shared" si="8"/>
        <v>8553.6</v>
      </c>
      <c r="G26" s="87">
        <f t="shared" si="8"/>
        <v>12830.4</v>
      </c>
      <c r="H26" s="87">
        <f t="shared" si="8"/>
        <v>18532.8</v>
      </c>
      <c r="I26" s="87">
        <f t="shared" si="8"/>
        <v>23522.4</v>
      </c>
      <c r="J26" s="87">
        <f t="shared" si="8"/>
        <v>28512</v>
      </c>
      <c r="K26" s="87">
        <f t="shared" si="8"/>
        <v>19958.4</v>
      </c>
      <c r="L26" s="87">
        <f t="shared" si="8"/>
        <v>8553.6</v>
      </c>
      <c r="M26" s="87">
        <f t="shared" si="8"/>
        <v>4276.8</v>
      </c>
      <c r="N26" s="87">
        <f t="shared" si="8"/>
        <v>2851.2</v>
      </c>
      <c r="O26" s="87">
        <f t="shared" si="8"/>
        <v>1711.2</v>
      </c>
      <c r="P26" s="87">
        <f t="shared" si="8"/>
        <v>2565.6</v>
      </c>
      <c r="Q26" s="87">
        <f t="shared" si="8"/>
        <v>1425.6</v>
      </c>
      <c r="R26" s="85">
        <f t="shared" si="7"/>
        <v>142560</v>
      </c>
    </row>
    <row r="27" ht="36" customHeight="1" spans="1:18">
      <c r="A27" s="109"/>
      <c r="B27" s="85" t="s">
        <v>31</v>
      </c>
      <c r="C27" s="87"/>
      <c r="D27" s="85">
        <f t="shared" ref="D27:Q27" si="9">D25*0.2</f>
        <v>891</v>
      </c>
      <c r="E27" s="87">
        <f t="shared" si="9"/>
        <v>1425.6</v>
      </c>
      <c r="F27" s="87">
        <f t="shared" si="9"/>
        <v>2138.4</v>
      </c>
      <c r="G27" s="87">
        <f t="shared" si="9"/>
        <v>3207.6</v>
      </c>
      <c r="H27" s="87">
        <f t="shared" si="9"/>
        <v>4633.2</v>
      </c>
      <c r="I27" s="87">
        <f t="shared" si="9"/>
        <v>5880.6</v>
      </c>
      <c r="J27" s="87">
        <f t="shared" si="9"/>
        <v>7128</v>
      </c>
      <c r="K27" s="87">
        <f t="shared" si="9"/>
        <v>4989.6</v>
      </c>
      <c r="L27" s="87">
        <f t="shared" si="9"/>
        <v>2138.4</v>
      </c>
      <c r="M27" s="87">
        <f t="shared" si="9"/>
        <v>1069.2</v>
      </c>
      <c r="N27" s="87">
        <f t="shared" si="9"/>
        <v>712.8</v>
      </c>
      <c r="O27" s="87">
        <f t="shared" si="9"/>
        <v>427.8</v>
      </c>
      <c r="P27" s="87">
        <f t="shared" si="9"/>
        <v>641.4</v>
      </c>
      <c r="Q27" s="87">
        <f t="shared" si="9"/>
        <v>356.4</v>
      </c>
      <c r="R27" s="85">
        <f t="shared" si="7"/>
        <v>35640</v>
      </c>
    </row>
    <row r="28" customHeight="1" spans="1:18">
      <c r="A28" s="109"/>
      <c r="B28" s="120" t="s">
        <v>32</v>
      </c>
      <c r="C28" s="89"/>
      <c r="D28" s="90">
        <f t="shared" ref="D28:H28" si="10">D25/31</f>
        <v>143.709677419355</v>
      </c>
      <c r="E28" s="91">
        <f>E25/28</f>
        <v>254.571428571429</v>
      </c>
      <c r="F28" s="91">
        <f t="shared" si="10"/>
        <v>344.903225806452</v>
      </c>
      <c r="G28" s="91">
        <f t="shared" ref="G28:L28" si="11">G25/30</f>
        <v>534.6</v>
      </c>
      <c r="H28" s="91">
        <f t="shared" si="10"/>
        <v>747.290322580645</v>
      </c>
      <c r="I28" s="91">
        <f t="shared" si="11"/>
        <v>980.1</v>
      </c>
      <c r="J28" s="91">
        <f t="shared" ref="J28:M28" si="12">J25/31</f>
        <v>1149.67741935484</v>
      </c>
      <c r="K28" s="91">
        <f t="shared" si="12"/>
        <v>804.774193548387</v>
      </c>
      <c r="L28" s="91">
        <f t="shared" si="11"/>
        <v>356.4</v>
      </c>
      <c r="M28" s="91">
        <f t="shared" si="12"/>
        <v>172.451612903226</v>
      </c>
      <c r="N28" s="91">
        <f>N25/29</f>
        <v>122.896551724138</v>
      </c>
      <c r="O28" s="91">
        <f>O25/1</f>
        <v>2139</v>
      </c>
      <c r="P28" s="91">
        <f>P25/30</f>
        <v>106.9</v>
      </c>
      <c r="Q28" s="91">
        <f>Q25/1</f>
        <v>1782</v>
      </c>
      <c r="R28" s="90">
        <f t="shared" si="7"/>
        <v>9639.27443190847</v>
      </c>
    </row>
    <row r="29" customHeight="1" spans="1:18">
      <c r="A29" s="121" t="s">
        <v>48</v>
      </c>
      <c r="B29" s="122" t="s">
        <v>47</v>
      </c>
      <c r="C29" s="123"/>
      <c r="D29" s="85">
        <v>2970</v>
      </c>
      <c r="E29" s="85">
        <v>4752</v>
      </c>
      <c r="F29" s="85">
        <v>7128</v>
      </c>
      <c r="G29" s="85">
        <v>10692</v>
      </c>
      <c r="H29" s="85">
        <v>15444</v>
      </c>
      <c r="I29" s="85">
        <v>19602</v>
      </c>
      <c r="J29" s="85">
        <v>23760</v>
      </c>
      <c r="K29" s="85">
        <v>16632</v>
      </c>
      <c r="L29" s="85">
        <v>7128</v>
      </c>
      <c r="M29" s="85">
        <v>3564</v>
      </c>
      <c r="N29" s="85">
        <v>2376</v>
      </c>
      <c r="O29" s="85">
        <v>1425</v>
      </c>
      <c r="P29" s="85">
        <v>2139</v>
      </c>
      <c r="Q29" s="85">
        <v>1188</v>
      </c>
      <c r="R29" s="85">
        <f t="shared" si="7"/>
        <v>118800</v>
      </c>
    </row>
    <row r="30" customHeight="1" spans="1:18">
      <c r="A30" s="82"/>
      <c r="B30" s="85" t="s">
        <v>30</v>
      </c>
      <c r="C30" s="87"/>
      <c r="D30" s="85">
        <f t="shared" ref="D30:Q30" si="13">D29*80%</f>
        <v>2376</v>
      </c>
      <c r="E30" s="87">
        <f t="shared" si="13"/>
        <v>3801.6</v>
      </c>
      <c r="F30" s="87">
        <f t="shared" si="13"/>
        <v>5702.4</v>
      </c>
      <c r="G30" s="87">
        <f t="shared" si="13"/>
        <v>8553.6</v>
      </c>
      <c r="H30" s="87">
        <f t="shared" si="13"/>
        <v>12355.2</v>
      </c>
      <c r="I30" s="87">
        <f t="shared" si="13"/>
        <v>15681.6</v>
      </c>
      <c r="J30" s="87">
        <f t="shared" si="13"/>
        <v>19008</v>
      </c>
      <c r="K30" s="87">
        <f t="shared" si="13"/>
        <v>13305.6</v>
      </c>
      <c r="L30" s="87">
        <f t="shared" si="13"/>
        <v>5702.4</v>
      </c>
      <c r="M30" s="87">
        <f t="shared" si="13"/>
        <v>2851.2</v>
      </c>
      <c r="N30" s="87">
        <f t="shared" si="13"/>
        <v>1900.8</v>
      </c>
      <c r="O30" s="87">
        <f t="shared" si="13"/>
        <v>1140</v>
      </c>
      <c r="P30" s="87">
        <f t="shared" si="13"/>
        <v>1711.2</v>
      </c>
      <c r="Q30" s="87">
        <f t="shared" si="13"/>
        <v>950.4</v>
      </c>
      <c r="R30" s="85">
        <f t="shared" si="7"/>
        <v>95040</v>
      </c>
    </row>
    <row r="31" customHeight="1" spans="1:18">
      <c r="A31" s="82"/>
      <c r="B31" s="85" t="s">
        <v>31</v>
      </c>
      <c r="C31" s="87"/>
      <c r="D31" s="85">
        <f t="shared" ref="D31:Q31" si="14">D29*0.2</f>
        <v>594</v>
      </c>
      <c r="E31" s="87">
        <f t="shared" si="14"/>
        <v>950.4</v>
      </c>
      <c r="F31" s="87">
        <f t="shared" si="14"/>
        <v>1425.6</v>
      </c>
      <c r="G31" s="87">
        <f t="shared" si="14"/>
        <v>2138.4</v>
      </c>
      <c r="H31" s="87">
        <f t="shared" si="14"/>
        <v>3088.8</v>
      </c>
      <c r="I31" s="87">
        <f t="shared" si="14"/>
        <v>3920.4</v>
      </c>
      <c r="J31" s="87">
        <f t="shared" si="14"/>
        <v>4752</v>
      </c>
      <c r="K31" s="87">
        <f t="shared" si="14"/>
        <v>3326.4</v>
      </c>
      <c r="L31" s="87">
        <f t="shared" si="14"/>
        <v>1425.6</v>
      </c>
      <c r="M31" s="87">
        <f t="shared" si="14"/>
        <v>712.8</v>
      </c>
      <c r="N31" s="87">
        <f t="shared" si="14"/>
        <v>475.2</v>
      </c>
      <c r="O31" s="87">
        <f t="shared" si="14"/>
        <v>285</v>
      </c>
      <c r="P31" s="87">
        <f t="shared" si="14"/>
        <v>427.8</v>
      </c>
      <c r="Q31" s="87">
        <f t="shared" si="14"/>
        <v>237.6</v>
      </c>
      <c r="R31" s="85">
        <f t="shared" si="7"/>
        <v>23760</v>
      </c>
    </row>
    <row r="32" customHeight="1" spans="1:18">
      <c r="A32" s="82"/>
      <c r="B32" s="85" t="s">
        <v>32</v>
      </c>
      <c r="C32" s="87"/>
      <c r="D32" s="124">
        <f t="shared" ref="D32:H32" si="15">D29/31</f>
        <v>95.8064516129032</v>
      </c>
      <c r="E32" s="125">
        <f>E29/28</f>
        <v>169.714285714286</v>
      </c>
      <c r="F32" s="125">
        <f t="shared" si="15"/>
        <v>229.935483870968</v>
      </c>
      <c r="G32" s="125">
        <f t="shared" ref="G32:L32" si="16">G29/30</f>
        <v>356.4</v>
      </c>
      <c r="H32" s="125">
        <f t="shared" si="15"/>
        <v>498.193548387097</v>
      </c>
      <c r="I32" s="125">
        <f t="shared" si="16"/>
        <v>653.4</v>
      </c>
      <c r="J32" s="125">
        <f t="shared" ref="J32:M32" si="17">J29/31</f>
        <v>766.451612903226</v>
      </c>
      <c r="K32" s="125">
        <f t="shared" si="17"/>
        <v>536.516129032258</v>
      </c>
      <c r="L32" s="125">
        <f t="shared" si="16"/>
        <v>237.6</v>
      </c>
      <c r="M32" s="125">
        <f t="shared" si="17"/>
        <v>114.967741935484</v>
      </c>
      <c r="N32" s="125">
        <f>N29/29</f>
        <v>81.9310344827586</v>
      </c>
      <c r="O32" s="125">
        <f>O29/1</f>
        <v>1425</v>
      </c>
      <c r="P32" s="125">
        <f>P29/30</f>
        <v>71.3</v>
      </c>
      <c r="Q32" s="125">
        <f>Q29/1</f>
        <v>1188</v>
      </c>
      <c r="R32" s="124">
        <f t="shared" si="7"/>
        <v>6425.21628793898</v>
      </c>
    </row>
  </sheetData>
  <autoFilter ref="A1:R32"/>
  <mergeCells count="50">
    <mergeCell ref="B1:P1"/>
    <mergeCell ref="N2:O2"/>
    <mergeCell ref="P2:Q2"/>
    <mergeCell ref="B4:C4"/>
    <mergeCell ref="D4:Q4"/>
    <mergeCell ref="B5:C5"/>
    <mergeCell ref="D5:Q5"/>
    <mergeCell ref="B6:C6"/>
    <mergeCell ref="B7:C7"/>
    <mergeCell ref="B8:C8"/>
    <mergeCell ref="B12:C12"/>
    <mergeCell ref="D12:Q12"/>
    <mergeCell ref="B13:C13"/>
    <mergeCell ref="B14:C14"/>
    <mergeCell ref="B15:C15"/>
    <mergeCell ref="B16:C16"/>
    <mergeCell ref="B25:C25"/>
    <mergeCell ref="B26:C26"/>
    <mergeCell ref="B27:C27"/>
    <mergeCell ref="B28:C28"/>
    <mergeCell ref="B29:C29"/>
    <mergeCell ref="B30:C30"/>
    <mergeCell ref="B31:C31"/>
    <mergeCell ref="B32:C32"/>
    <mergeCell ref="A2:A3"/>
    <mergeCell ref="A4:A12"/>
    <mergeCell ref="A13:A16"/>
    <mergeCell ref="A17:A21"/>
    <mergeCell ref="A22:A24"/>
    <mergeCell ref="A25:A28"/>
    <mergeCell ref="A29:A32"/>
    <mergeCell ref="B9:B11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R2:R3"/>
    <mergeCell ref="B22:C24"/>
    <mergeCell ref="B2:C3"/>
    <mergeCell ref="D18:E21"/>
    <mergeCell ref="F18:G21"/>
    <mergeCell ref="H18:K21"/>
    <mergeCell ref="L18:Q21"/>
    <mergeCell ref="B17:C21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15"/>
  <sheetViews>
    <sheetView showGridLines="0" workbookViewId="0">
      <selection activeCell="F7" sqref="F7"/>
    </sheetView>
  </sheetViews>
  <sheetFormatPr defaultColWidth="11.75" defaultRowHeight="21.95" customHeight="1"/>
  <cols>
    <col min="1" max="16384" width="11.75" style="1"/>
  </cols>
  <sheetData>
    <row r="1" customHeight="1" spans="1:14">
      <c r="A1" s="2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7"/>
    </row>
    <row r="2" customHeight="1" spans="1:14">
      <c r="A2" s="3" t="s">
        <v>50</v>
      </c>
      <c r="B2" s="4"/>
      <c r="C2" s="5" t="s">
        <v>51</v>
      </c>
      <c r="D2" s="6"/>
      <c r="E2" s="7"/>
      <c r="F2" s="8" t="s">
        <v>52</v>
      </c>
      <c r="G2" s="8"/>
      <c r="H2" s="8"/>
      <c r="I2" s="3" t="s">
        <v>53</v>
      </c>
      <c r="J2" s="38"/>
      <c r="K2" s="4"/>
      <c r="L2" s="8" t="s">
        <v>54</v>
      </c>
      <c r="M2" s="8"/>
      <c r="N2" s="39"/>
    </row>
    <row r="3" customHeight="1" spans="1:14">
      <c r="A3" s="5" t="s">
        <v>2</v>
      </c>
      <c r="B3" s="7"/>
      <c r="C3" s="9" t="s">
        <v>3</v>
      </c>
      <c r="D3" s="9" t="s">
        <v>55</v>
      </c>
      <c r="E3" s="9" t="s">
        <v>56</v>
      </c>
      <c r="F3" s="6" t="s">
        <v>57</v>
      </c>
      <c r="G3" s="9" t="s">
        <v>58</v>
      </c>
      <c r="H3" s="6" t="s">
        <v>59</v>
      </c>
      <c r="I3" s="5" t="s">
        <v>9</v>
      </c>
      <c r="J3" s="9" t="s">
        <v>10</v>
      </c>
      <c r="K3" s="7" t="s">
        <v>60</v>
      </c>
      <c r="L3" s="6" t="s">
        <v>61</v>
      </c>
      <c r="M3" s="9" t="s">
        <v>62</v>
      </c>
      <c r="N3" s="7" t="s">
        <v>63</v>
      </c>
    </row>
    <row r="4" ht="36.95" customHeight="1" spans="1:14">
      <c r="A4" s="10" t="s">
        <v>64</v>
      </c>
      <c r="B4" s="11"/>
      <c r="C4" s="12" t="s">
        <v>65</v>
      </c>
      <c r="D4" s="13" t="s">
        <v>66</v>
      </c>
      <c r="E4" s="13" t="s">
        <v>67</v>
      </c>
      <c r="F4" s="14" t="s">
        <v>67</v>
      </c>
      <c r="G4" s="12" t="s">
        <v>68</v>
      </c>
      <c r="H4" s="14" t="s">
        <v>69</v>
      </c>
      <c r="I4" s="40" t="s">
        <v>70</v>
      </c>
      <c r="J4" s="13" t="s">
        <v>71</v>
      </c>
      <c r="K4" s="41" t="s">
        <v>72</v>
      </c>
      <c r="L4" s="14"/>
      <c r="M4" s="13" t="s">
        <v>73</v>
      </c>
      <c r="N4" s="41" t="s">
        <v>74</v>
      </c>
    </row>
    <row r="5" customHeight="1" spans="1:14">
      <c r="A5" s="10"/>
      <c r="B5" s="11"/>
      <c r="C5" s="15"/>
      <c r="D5" s="15"/>
      <c r="E5" s="15"/>
      <c r="F5" s="16"/>
      <c r="G5" s="15"/>
      <c r="H5" s="16"/>
      <c r="I5" s="42"/>
      <c r="J5" s="15"/>
      <c r="K5" s="43"/>
      <c r="L5" s="16"/>
      <c r="M5" s="15"/>
      <c r="N5" s="43"/>
    </row>
    <row r="6" customHeight="1" spans="1:14">
      <c r="A6" s="10"/>
      <c r="B6" s="11"/>
      <c r="C6" s="12"/>
      <c r="D6" s="12"/>
      <c r="E6" s="12"/>
      <c r="F6" s="17"/>
      <c r="G6" s="12"/>
      <c r="H6" s="17"/>
      <c r="I6" s="44"/>
      <c r="J6" s="12"/>
      <c r="K6" s="45"/>
      <c r="L6" s="17"/>
      <c r="M6" s="12"/>
      <c r="N6" s="23"/>
    </row>
    <row r="7" customHeight="1" spans="1:14">
      <c r="A7" s="18" t="s">
        <v>75</v>
      </c>
      <c r="B7" s="19"/>
      <c r="C7" s="15" t="s">
        <v>76</v>
      </c>
      <c r="D7" s="15" t="s">
        <v>77</v>
      </c>
      <c r="E7" s="15"/>
      <c r="F7" s="16"/>
      <c r="G7" s="15"/>
      <c r="H7" s="16"/>
      <c r="I7" s="42"/>
      <c r="J7" s="15"/>
      <c r="K7" s="43"/>
      <c r="L7" s="16"/>
      <c r="M7" s="15"/>
      <c r="N7" s="28"/>
    </row>
    <row r="8" customHeight="1" spans="1:14">
      <c r="A8" s="10"/>
      <c r="B8" s="11"/>
      <c r="C8" s="12"/>
      <c r="D8" s="12"/>
      <c r="E8" s="12"/>
      <c r="F8" s="17"/>
      <c r="G8" s="12"/>
      <c r="H8" s="17"/>
      <c r="I8" s="44"/>
      <c r="J8" s="12"/>
      <c r="K8" s="45"/>
      <c r="L8" s="17"/>
      <c r="M8" s="12"/>
      <c r="N8" s="23"/>
    </row>
    <row r="9" customHeight="1" spans="1:14">
      <c r="A9" s="20"/>
      <c r="B9" s="21"/>
      <c r="C9" s="15"/>
      <c r="D9" s="15"/>
      <c r="E9" s="15"/>
      <c r="F9" s="16"/>
      <c r="G9" s="15"/>
      <c r="H9" s="16"/>
      <c r="I9" s="42"/>
      <c r="J9" s="15"/>
      <c r="K9" s="43"/>
      <c r="L9" s="16"/>
      <c r="M9" s="15"/>
      <c r="N9" s="28"/>
    </row>
    <row r="10" ht="33" customHeight="1" spans="1:14">
      <c r="A10" s="22" t="s">
        <v>78</v>
      </c>
      <c r="B10" s="23" t="s">
        <v>79</v>
      </c>
      <c r="C10" s="24" t="s">
        <v>80</v>
      </c>
      <c r="D10" s="25" t="s">
        <v>81</v>
      </c>
      <c r="E10" s="24" t="s">
        <v>82</v>
      </c>
      <c r="F10" s="26" t="s">
        <v>83</v>
      </c>
      <c r="G10" s="24" t="s">
        <v>84</v>
      </c>
      <c r="H10" s="26" t="s">
        <v>85</v>
      </c>
      <c r="I10" s="46" t="s">
        <v>86</v>
      </c>
      <c r="J10" s="24" t="s">
        <v>71</v>
      </c>
      <c r="K10" s="47" t="s">
        <v>87</v>
      </c>
      <c r="L10" s="26"/>
      <c r="M10" s="24" t="s">
        <v>88</v>
      </c>
      <c r="N10" s="23" t="s">
        <v>89</v>
      </c>
    </row>
    <row r="11" customHeight="1" spans="1:14">
      <c r="A11" s="27"/>
      <c r="B11" s="28" t="s">
        <v>90</v>
      </c>
      <c r="C11" s="29"/>
      <c r="D11" s="29"/>
      <c r="E11" s="29"/>
      <c r="F11" s="30"/>
      <c r="G11" s="29"/>
      <c r="H11" s="30"/>
      <c r="I11" s="48"/>
      <c r="J11" s="29"/>
      <c r="K11" s="28"/>
      <c r="L11" s="30"/>
      <c r="M11" s="29"/>
      <c r="N11" s="28"/>
    </row>
    <row r="12" customHeight="1" spans="1:14">
      <c r="A12" s="27"/>
      <c r="B12" s="23" t="s">
        <v>91</v>
      </c>
      <c r="C12" s="24"/>
      <c r="D12" s="24"/>
      <c r="E12" s="24"/>
      <c r="F12" s="26" t="s">
        <v>92</v>
      </c>
      <c r="G12" s="24"/>
      <c r="H12" s="26"/>
      <c r="I12" s="46"/>
      <c r="J12" s="24" t="s">
        <v>92</v>
      </c>
      <c r="K12" s="23"/>
      <c r="L12" s="26"/>
      <c r="M12" s="24"/>
      <c r="N12" s="23"/>
    </row>
    <row r="13" customHeight="1" spans="1:14">
      <c r="A13" s="31"/>
      <c r="B13" s="32" t="s">
        <v>93</v>
      </c>
      <c r="C13" s="33"/>
      <c r="D13" s="33"/>
      <c r="E13" s="33"/>
      <c r="F13" s="34"/>
      <c r="G13" s="33"/>
      <c r="H13" s="34"/>
      <c r="I13" s="49"/>
      <c r="J13" s="33"/>
      <c r="K13" s="32"/>
      <c r="L13" s="34"/>
      <c r="M13" s="33"/>
      <c r="N13" s="32"/>
    </row>
    <row r="14" customHeight="1" spans="1:14">
      <c r="A14" s="35"/>
      <c r="B14" s="35"/>
      <c r="C14" s="35"/>
      <c r="D14" s="35"/>
      <c r="E14" s="35"/>
      <c r="F14" s="36"/>
      <c r="G14" s="36"/>
      <c r="H14" s="36"/>
      <c r="K14" s="36"/>
      <c r="L14" s="36"/>
      <c r="M14" s="36"/>
      <c r="N14" s="36"/>
    </row>
    <row r="15" customHeight="1" spans="1:11">
      <c r="A15" s="30"/>
      <c r="I15" s="30"/>
      <c r="J15" s="30"/>
      <c r="K15" s="30"/>
    </row>
  </sheetData>
  <mergeCells count="10">
    <mergeCell ref="A1:N1"/>
    <mergeCell ref="A2:B2"/>
    <mergeCell ref="C2:E2"/>
    <mergeCell ref="F2:H2"/>
    <mergeCell ref="I2:K2"/>
    <mergeCell ref="L2:N2"/>
    <mergeCell ref="A3:B3"/>
    <mergeCell ref="A10:A13"/>
    <mergeCell ref="A4:B6"/>
    <mergeCell ref="A7:B9"/>
  </mergeCells>
  <pageMargins left="0.699305555555556" right="0.699305555555556" top="0.75" bottom="0.75" header="0.3" footer="0.3"/>
  <pageSetup paperSize="9" scale="93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年度运营目标计划</vt:lpstr>
      <vt:lpstr>年度活动营销计划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2017-10-30T02:27:01Z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